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4000" windowHeight="9735" firstSheet="4" activeTab="8"/>
  </bookViews>
  <sheets>
    <sheet name="Main Menu" sheetId="95" r:id="rId1"/>
    <sheet name="Running Hours" sheetId="79" r:id="rId2"/>
    <sheet name="Main Engine" sheetId="15" r:id="rId3"/>
    <sheet name="MECO Setting" sheetId="94" r:id="rId4"/>
    <sheet name="Cylinder Liner Monitoring" sheetId="83" r:id="rId5"/>
    <sheet name="ME Exhaust Valve Monitoring" sheetId="82" r:id="rId6"/>
    <sheet name="Sheet3" sheetId="80" state="hidden" r:id="rId7"/>
    <sheet name="FIVA VALVE Monitoring" sheetId="84" r:id="rId8"/>
    <sheet name="Fuel Valve Monitoring" sheetId="92" r:id="rId9"/>
    <sheet name="Generator Engine No.1" sheetId="91" r:id="rId10"/>
    <sheet name="Generator Engine No.2" sheetId="89" r:id="rId11"/>
    <sheet name="Generator Engine No.3" sheetId="90" r:id="rId12"/>
    <sheet name="Auxiliary Boiler" sheetId="87" r:id="rId13"/>
    <sheet name="CMP01 Main Air Compressor No.1" sheetId="20" r:id="rId14"/>
    <sheet name="CMP02 Main Air Compressor No.2" sheetId="86" r:id="rId15"/>
    <sheet name="Deck Service Air Compressor" sheetId="21" r:id="rId16"/>
    <sheet name="FO Purifier No.1" sheetId="22" r:id="rId17"/>
    <sheet name="FO Purifier No.2" sheetId="23" r:id="rId18"/>
    <sheet name="ME LO Purifier" sheetId="24" r:id="rId19"/>
    <sheet name="GE LO Purifier" sheetId="25" r:id="rId20"/>
    <sheet name="No.1 Main Cooling FW Pump" sheetId="26" r:id="rId21"/>
    <sheet name="No.2 Main Cooling FW Pump" sheetId="47" r:id="rId22"/>
    <sheet name="No.1 Main Cooling SW Pump" sheetId="49" r:id="rId23"/>
    <sheet name="No.2 Main Cooling SW Pump" sheetId="50" r:id="rId24"/>
    <sheet name="No.1 Feed Pump" sheetId="53" r:id="rId25"/>
    <sheet name="No.2 Feed Pump" sheetId="54" r:id="rId26"/>
    <sheet name="No.1 Ballast Pump" sheetId="55" r:id="rId27"/>
    <sheet name="No.2 Ballast Pump" sheetId="56" r:id="rId28"/>
    <sheet name="Fire and Bilge Pump" sheetId="57" r:id="rId29"/>
    <sheet name="Fire and GS Pump" sheetId="58" r:id="rId30"/>
    <sheet name="No.1 FW Pump" sheetId="59" r:id="rId31"/>
    <sheet name="No.2 FW Pump" sheetId="60" r:id="rId32"/>
    <sheet name="LO Trans &amp; ME LO Puri Feed Pump" sheetId="61" r:id="rId33"/>
    <sheet name="HFO Transfer Pump" sheetId="65" r:id="rId34"/>
    <sheet name="DO Transfer Pump" sheetId="66" r:id="rId35"/>
    <sheet name="No.1 FO Supply Pump" sheetId="67" r:id="rId36"/>
    <sheet name="No.2 FO Supply Pump" sheetId="68" r:id="rId37"/>
    <sheet name="No.1 FO Circulating Pump" sheetId="69" r:id="rId38"/>
    <sheet name="No.2 FO Circulating Pump" sheetId="70" r:id="rId39"/>
    <sheet name="No.1 Main LO Pump" sheetId="71" r:id="rId40"/>
    <sheet name="No.2 Main LO Pump" sheetId="72" r:id="rId41"/>
    <sheet name="Sludge Pump" sheetId="73" r:id="rId42"/>
    <sheet name="Bilge Pump" sheetId="74" r:id="rId43"/>
    <sheet name="FO Shifter Pump" sheetId="76" r:id="rId44"/>
    <sheet name="Emergency Fire Pump" sheetId="77" r:id="rId45"/>
    <sheet name=" Cooler &amp; Heaters" sheetId="27" r:id="rId46"/>
    <sheet name="ER Crane" sheetId="28" r:id="rId47"/>
    <sheet name="MSTP" sheetId="29" r:id="rId48"/>
    <sheet name="Incinerator" sheetId="30" r:id="rId49"/>
    <sheet name="FWG" sheetId="32" r:id="rId50"/>
    <sheet name="OWS" sheetId="31" r:id="rId51"/>
    <sheet name="MGPS" sheetId="33" r:id="rId52"/>
    <sheet name="FW Sterilizer" sheetId="34" r:id="rId53"/>
    <sheet name="Accommodation Air Conditioner" sheetId="44" r:id="rId54"/>
    <sheet name="ECR Air Conditioner" sheetId="35" r:id="rId55"/>
    <sheet name="No.1 Reefer Provision Plant" sheetId="45" r:id="rId56"/>
    <sheet name="No.2 Reefer Provision Plant" sheetId="46" r:id="rId57"/>
    <sheet name="No.1 ER Supply Fan" sheetId="36" r:id="rId58"/>
    <sheet name="No.2 ER Supply Fan" sheetId="41" r:id="rId59"/>
    <sheet name="Shaft Grounding Assy." sheetId="37" r:id="rId60"/>
    <sheet name="No.3 ER Supply Fan" sheetId="42" r:id="rId61"/>
    <sheet name="Sheet1" sheetId="98" r:id="rId62"/>
    <sheet name="Membrane Air Dryer Unit" sheetId="38" r:id="rId63"/>
    <sheet name="Steering Gear No.1" sheetId="39" r:id="rId64"/>
    <sheet name="Steering Gear No.2" sheetId="40" r:id="rId65"/>
    <sheet name="EGE Emergency Generator" sheetId="13" r:id="rId66"/>
    <sheet name="Lube Oil Monitoring" sheetId="93" r:id="rId67"/>
    <sheet name="CMS" sheetId="97" r:id="rId68"/>
  </sheets>
  <externalReferences>
    <externalReference r:id="rId69"/>
    <externalReference r:id="rId70"/>
    <externalReference r:id="rId71"/>
    <externalReference r:id="rId72"/>
  </externalReferences>
  <definedNames>
    <definedName name="_xlnm._FilterDatabase" localSheetId="12" hidden="1">'Auxiliary Boiler'!$J$1:$J$83</definedName>
    <definedName name="_xlnm._FilterDatabase" localSheetId="67" hidden="1">CMS!$A$7:$L$99</definedName>
    <definedName name="_xlnm._FilterDatabase" localSheetId="65" hidden="1">'EGE Emergency Generator'!$A$7:$L$29</definedName>
    <definedName name="_xlnm._FilterDatabase" localSheetId="9" hidden="1">'Generator Engine No.1'!$J$1:$J$339</definedName>
    <definedName name="_xlnm._FilterDatabase" localSheetId="10" hidden="1">'Generator Engine No.2'!$J$1:$J$341</definedName>
    <definedName name="_xlnm._FilterDatabase" localSheetId="11" hidden="1">'Generator Engine No.3'!$J$1:$J$341</definedName>
    <definedName name="_xlnm._FilterDatabase" localSheetId="66" hidden="1">'Lube Oil Monitoring'!$A$7:$L$22</definedName>
    <definedName name="_xlnm._FilterDatabase" localSheetId="2" hidden="1">'Main Engine'!$A$7:$L$287</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O_Transfer_Pump" localSheetId="32">'Main Menu'!$B$33</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9" i="70" l="1"/>
  <c r="H9" i="70" s="1"/>
  <c r="F4" i="15" l="1"/>
  <c r="F4" i="24" l="1"/>
  <c r="F4" i="21" l="1"/>
  <c r="F4" i="22" l="1"/>
  <c r="F5" i="38" l="1"/>
  <c r="F8" i="38" s="1"/>
  <c r="H12" i="35" l="1"/>
  <c r="F5" i="91" l="1"/>
  <c r="F283" i="91" l="1"/>
  <c r="F279" i="91"/>
  <c r="F275" i="91"/>
  <c r="F282" i="91"/>
  <c r="F278" i="91"/>
  <c r="F277" i="91"/>
  <c r="F272" i="91"/>
  <c r="F284" i="91"/>
  <c r="F276" i="91"/>
  <c r="F281" i="91"/>
  <c r="F274" i="91"/>
  <c r="F273" i="91"/>
  <c r="F280" i="91"/>
  <c r="F271" i="91"/>
  <c r="F13" i="91"/>
  <c r="F9" i="91"/>
  <c r="F10" i="91"/>
  <c r="F14" i="91"/>
  <c r="F8" i="91"/>
  <c r="F11" i="91"/>
  <c r="F15" i="91"/>
  <c r="F12" i="91"/>
  <c r="F16" i="91"/>
  <c r="F4" i="91"/>
  <c r="F4" i="89"/>
  <c r="F4" i="90"/>
  <c r="F4" i="87"/>
  <c r="H99" i="97" l="1"/>
  <c r="H98" i="97"/>
  <c r="H97" i="97"/>
  <c r="H96" i="97"/>
  <c r="H95" i="97"/>
  <c r="H94" i="97"/>
  <c r="H93" i="97"/>
  <c r="H92" i="97"/>
  <c r="H91" i="97"/>
  <c r="H90" i="97"/>
  <c r="H89" i="97"/>
  <c r="H88" i="97"/>
  <c r="H87" i="97"/>
  <c r="H86" i="97"/>
  <c r="H85" i="97"/>
  <c r="H84" i="97"/>
  <c r="H83" i="97"/>
  <c r="H82" i="97"/>
  <c r="H81" i="97"/>
  <c r="H80" i="97"/>
  <c r="H79" i="97"/>
  <c r="H78" i="97"/>
  <c r="H77" i="97"/>
  <c r="H76" i="97"/>
  <c r="H75" i="97"/>
  <c r="H74" i="97"/>
  <c r="H73" i="97"/>
  <c r="H72" i="97"/>
  <c r="H71" i="97"/>
  <c r="H70" i="97"/>
  <c r="H69" i="97"/>
  <c r="H68" i="97"/>
  <c r="H67" i="97"/>
  <c r="H66" i="97"/>
  <c r="H65" i="97"/>
  <c r="H64" i="97"/>
  <c r="H63" i="97"/>
  <c r="H62" i="97"/>
  <c r="H61" i="97"/>
  <c r="H60" i="97"/>
  <c r="H59" i="97"/>
  <c r="H58" i="97"/>
  <c r="H57" i="97"/>
  <c r="H56" i="97"/>
  <c r="H55" i="97"/>
  <c r="H54" i="97"/>
  <c r="H53" i="97"/>
  <c r="H52" i="97"/>
  <c r="H51" i="97"/>
  <c r="H50" i="97"/>
  <c r="H49" i="97"/>
  <c r="H48" i="97"/>
  <c r="H47" i="97"/>
  <c r="H46" i="97"/>
  <c r="H45" i="97"/>
  <c r="H44" i="97"/>
  <c r="H43" i="97"/>
  <c r="H42" i="97"/>
  <c r="H41" i="97"/>
  <c r="H40" i="97"/>
  <c r="H39" i="97"/>
  <c r="H38" i="97"/>
  <c r="H37" i="97"/>
  <c r="H36" i="97"/>
  <c r="H35" i="97"/>
  <c r="H34" i="97"/>
  <c r="H33" i="97"/>
  <c r="H32" i="97"/>
  <c r="H31" i="97"/>
  <c r="H30" i="97"/>
  <c r="H29" i="97"/>
  <c r="H28" i="97"/>
  <c r="H27" i="97"/>
  <c r="H26" i="97"/>
  <c r="H25" i="97"/>
  <c r="H24" i="97"/>
  <c r="H23" i="97"/>
  <c r="H22" i="97"/>
  <c r="H21" i="97"/>
  <c r="H20" i="97"/>
  <c r="H19" i="97"/>
  <c r="H18" i="97"/>
  <c r="H17" i="97"/>
  <c r="H16" i="97"/>
  <c r="H15" i="97"/>
  <c r="H14" i="97"/>
  <c r="H13" i="97"/>
  <c r="H12" i="97"/>
  <c r="H11" i="97"/>
  <c r="H10" i="97"/>
  <c r="H9" i="97"/>
  <c r="H8" i="97"/>
  <c r="H22" i="93"/>
  <c r="H21" i="93"/>
  <c r="H20" i="93"/>
  <c r="H19" i="93"/>
  <c r="H18" i="93"/>
  <c r="H17" i="93"/>
  <c r="H16" i="93"/>
  <c r="H15" i="93"/>
  <c r="H14" i="93"/>
  <c r="H13" i="93"/>
  <c r="H12" i="93"/>
  <c r="H11" i="93"/>
  <c r="H10" i="93"/>
  <c r="H9" i="93"/>
  <c r="H8" i="93"/>
  <c r="H29" i="13"/>
  <c r="H25" i="13"/>
  <c r="H27" i="13"/>
  <c r="H28" i="13"/>
  <c r="H26" i="13"/>
  <c r="H16" i="13"/>
  <c r="H15" i="13"/>
  <c r="H14" i="13"/>
  <c r="H13" i="13"/>
  <c r="H57" i="40"/>
  <c r="H56" i="40"/>
  <c r="H55" i="40"/>
  <c r="H54" i="40"/>
  <c r="H53" i="40"/>
  <c r="H52" i="40"/>
  <c r="H51" i="40"/>
  <c r="H50" i="40"/>
  <c r="H49" i="40"/>
  <c r="H48" i="40"/>
  <c r="H47" i="40"/>
  <c r="H46" i="40"/>
  <c r="H45" i="40"/>
  <c r="H44" i="40"/>
  <c r="H43" i="40"/>
  <c r="H42" i="40"/>
  <c r="H41" i="40"/>
  <c r="H40" i="40"/>
  <c r="H39" i="40"/>
  <c r="H38" i="40"/>
  <c r="H37" i="40"/>
  <c r="H36" i="40"/>
  <c r="H35" i="40"/>
  <c r="H34" i="40"/>
  <c r="H33" i="40"/>
  <c r="H32" i="40"/>
  <c r="H31" i="40"/>
  <c r="H30" i="40"/>
  <c r="H29" i="40"/>
  <c r="H28" i="40"/>
  <c r="H27" i="40"/>
  <c r="H25" i="40"/>
  <c r="H16" i="40"/>
  <c r="H15" i="40"/>
  <c r="H14" i="40"/>
  <c r="H13" i="40"/>
  <c r="H12" i="40"/>
  <c r="H11" i="40"/>
  <c r="H16" i="39"/>
  <c r="H15" i="39"/>
  <c r="H14" i="39"/>
  <c r="H57" i="39"/>
  <c r="H56" i="39"/>
  <c r="H55" i="39"/>
  <c r="H54" i="39"/>
  <c r="H53" i="39"/>
  <c r="H52" i="39"/>
  <c r="H51" i="39"/>
  <c r="H50" i="39"/>
  <c r="H49" i="39"/>
  <c r="H48" i="39"/>
  <c r="H47" i="39"/>
  <c r="H46" i="39"/>
  <c r="H45" i="39"/>
  <c r="H44" i="39"/>
  <c r="H43" i="39"/>
  <c r="H42" i="39"/>
  <c r="H41" i="39"/>
  <c r="H40" i="39"/>
  <c r="H39" i="39"/>
  <c r="H35" i="39"/>
  <c r="H27" i="39"/>
  <c r="H37" i="39"/>
  <c r="H36" i="39"/>
  <c r="H34" i="39"/>
  <c r="H33" i="39"/>
  <c r="H32" i="39"/>
  <c r="H31" i="39"/>
  <c r="H30" i="39"/>
  <c r="H29" i="39"/>
  <c r="H13" i="39"/>
  <c r="H12" i="39"/>
  <c r="H25" i="39"/>
  <c r="H38" i="39"/>
  <c r="H28" i="39"/>
  <c r="H11" i="39"/>
  <c r="H11" i="38"/>
  <c r="H12" i="38"/>
  <c r="H10" i="38"/>
  <c r="H9" i="38"/>
  <c r="H8" i="37"/>
  <c r="H9" i="37"/>
  <c r="H10" i="37"/>
  <c r="H12" i="41"/>
  <c r="H11" i="41"/>
  <c r="H10" i="41"/>
  <c r="H9" i="41"/>
  <c r="H12" i="42"/>
  <c r="H11" i="42"/>
  <c r="H10" i="42"/>
  <c r="H9" i="42"/>
  <c r="H18" i="42"/>
  <c r="H17" i="42"/>
  <c r="H16" i="42"/>
  <c r="H15" i="42"/>
  <c r="H14" i="42"/>
  <c r="H13" i="42"/>
  <c r="H18" i="41"/>
  <c r="H17" i="41"/>
  <c r="H16" i="41"/>
  <c r="H15" i="41"/>
  <c r="H14" i="41"/>
  <c r="H13" i="41"/>
  <c r="H18" i="36"/>
  <c r="H17" i="36"/>
  <c r="H16" i="36"/>
  <c r="H15" i="36"/>
  <c r="H14" i="36"/>
  <c r="H13" i="36"/>
  <c r="H12" i="36"/>
  <c r="H11" i="36"/>
  <c r="H10" i="36"/>
  <c r="H9" i="36"/>
  <c r="H11" i="46"/>
  <c r="H10" i="46"/>
  <c r="H9" i="46"/>
  <c r="H12" i="46"/>
  <c r="H12" i="45"/>
  <c r="H11" i="45"/>
  <c r="H10" i="45"/>
  <c r="H9" i="45"/>
  <c r="H17" i="44"/>
  <c r="H14" i="44"/>
  <c r="H15" i="44"/>
  <c r="H13" i="44"/>
  <c r="H12" i="44"/>
  <c r="H11" i="44"/>
  <c r="H10" i="44"/>
  <c r="H9" i="44"/>
  <c r="H11" i="35"/>
  <c r="H10" i="35"/>
  <c r="H9" i="35"/>
  <c r="H8" i="35"/>
  <c r="H9" i="34"/>
  <c r="H8" i="33"/>
  <c r="H12" i="31"/>
  <c r="H11" i="31"/>
  <c r="H10" i="31"/>
  <c r="H9" i="31"/>
  <c r="H8" i="31"/>
  <c r="H20" i="30"/>
  <c r="H18" i="30"/>
  <c r="H17" i="30"/>
  <c r="H16" i="30"/>
  <c r="H14" i="30"/>
  <c r="H15" i="30"/>
  <c r="H11" i="30"/>
  <c r="H18" i="29"/>
  <c r="H17" i="29"/>
  <c r="H16" i="29"/>
  <c r="H15" i="29"/>
  <c r="H14" i="29"/>
  <c r="H33" i="28"/>
  <c r="H32" i="28"/>
  <c r="H20" i="28"/>
  <c r="H45" i="28"/>
  <c r="H35" i="28"/>
  <c r="H31" i="28"/>
  <c r="H29" i="28"/>
  <c r="H27" i="28"/>
  <c r="H24" i="28"/>
  <c r="H23" i="28"/>
  <c r="H19" i="28"/>
  <c r="H18" i="28"/>
  <c r="H16" i="28"/>
  <c r="H15" i="28"/>
  <c r="H13" i="28"/>
  <c r="H11" i="28"/>
  <c r="H9" i="28"/>
  <c r="H12" i="28"/>
  <c r="H14" i="28"/>
  <c r="H17" i="28"/>
  <c r="H22" i="28"/>
  <c r="H26" i="28"/>
  <c r="H28" i="28"/>
  <c r="H42" i="28"/>
  <c r="H44" i="28"/>
  <c r="H46" i="28"/>
  <c r="H30" i="28"/>
  <c r="H41" i="28"/>
  <c r="H40" i="28"/>
  <c r="H47" i="28"/>
  <c r="H48" i="28"/>
  <c r="H43" i="28"/>
  <c r="H39" i="28"/>
  <c r="H38" i="28"/>
  <c r="H37" i="28"/>
  <c r="H34" i="28"/>
  <c r="H21" i="28"/>
  <c r="H8" i="28"/>
  <c r="H36" i="28"/>
  <c r="H10" i="28"/>
  <c r="H21" i="27"/>
  <c r="H20" i="27"/>
  <c r="H18" i="27"/>
  <c r="H17" i="27"/>
  <c r="H16" i="27"/>
  <c r="H15" i="27"/>
  <c r="H14" i="27"/>
  <c r="H13" i="27"/>
  <c r="H12" i="27"/>
  <c r="H11" i="27"/>
  <c r="H10" i="27"/>
  <c r="H19" i="27"/>
  <c r="H9" i="27"/>
  <c r="H39" i="77" l="1"/>
  <c r="H38" i="77"/>
  <c r="H37" i="77"/>
  <c r="H36" i="77"/>
  <c r="H35" i="77"/>
  <c r="H34" i="77"/>
  <c r="H31" i="77"/>
  <c r="H30" i="77"/>
  <c r="H32" i="77"/>
  <c r="H9" i="77"/>
  <c r="H35" i="74"/>
  <c r="H42" i="74"/>
  <c r="H41" i="74"/>
  <c r="H40" i="74"/>
  <c r="H39" i="74"/>
  <c r="H38" i="74"/>
  <c r="H37" i="74"/>
  <c r="H34" i="74"/>
  <c r="H33" i="74"/>
  <c r="H22" i="74"/>
  <c r="H23" i="74"/>
  <c r="H24" i="74"/>
  <c r="H21" i="74"/>
  <c r="H17" i="74"/>
  <c r="H18" i="74"/>
  <c r="H19" i="74"/>
  <c r="H20" i="74"/>
  <c r="H9" i="74"/>
  <c r="H10" i="74"/>
  <c r="H11" i="74"/>
  <c r="H12" i="74"/>
  <c r="H13" i="74"/>
  <c r="H14" i="74"/>
  <c r="H15" i="74"/>
  <c r="H16" i="74"/>
  <c r="H8" i="74"/>
  <c r="H33" i="73"/>
  <c r="H34" i="73"/>
  <c r="H35" i="73"/>
  <c r="H36" i="73"/>
  <c r="H37" i="73"/>
  <c r="H32" i="73"/>
  <c r="H29" i="73"/>
  <c r="H28" i="73"/>
  <c r="H30" i="73"/>
  <c r="H16" i="73"/>
  <c r="H8" i="73"/>
  <c r="H9" i="73"/>
  <c r="H10" i="73"/>
  <c r="H12" i="73"/>
  <c r="H13" i="73"/>
  <c r="H14" i="73"/>
  <c r="H15" i="73"/>
  <c r="H11" i="73"/>
  <c r="H41" i="72"/>
  <c r="H40" i="72"/>
  <c r="H39" i="72"/>
  <c r="H38" i="72"/>
  <c r="H37" i="72"/>
  <c r="H36" i="72"/>
  <c r="H34" i="72"/>
  <c r="H33" i="72"/>
  <c r="H32" i="72"/>
  <c r="H30" i="72"/>
  <c r="H29" i="72"/>
  <c r="H37" i="71"/>
  <c r="H38" i="71"/>
  <c r="H39" i="71"/>
  <c r="H40" i="71"/>
  <c r="H41" i="71"/>
  <c r="H36" i="71"/>
  <c r="H34" i="71"/>
  <c r="H33" i="71"/>
  <c r="H32" i="71"/>
  <c r="H30" i="71"/>
  <c r="H29" i="71"/>
  <c r="H39" i="70"/>
  <c r="H38" i="70"/>
  <c r="H37" i="70"/>
  <c r="H36" i="70"/>
  <c r="H35" i="70"/>
  <c r="H34" i="70"/>
  <c r="H32" i="70"/>
  <c r="H31" i="70"/>
  <c r="H30" i="70"/>
  <c r="H39" i="69"/>
  <c r="H38" i="69"/>
  <c r="H37" i="69"/>
  <c r="H36" i="69"/>
  <c r="H35" i="69"/>
  <c r="H34" i="69"/>
  <c r="H32" i="69"/>
  <c r="H31" i="69"/>
  <c r="H30" i="69"/>
  <c r="H40" i="68"/>
  <c r="H39" i="68"/>
  <c r="H38" i="68"/>
  <c r="H37" i="68"/>
  <c r="H36" i="68"/>
  <c r="H35" i="68"/>
  <c r="H34" i="68"/>
  <c r="H32" i="68"/>
  <c r="H31" i="68"/>
  <c r="H30" i="68"/>
  <c r="H35" i="67"/>
  <c r="H36" i="67"/>
  <c r="H37" i="67"/>
  <c r="H38" i="67"/>
  <c r="H39" i="67"/>
  <c r="H34" i="67"/>
  <c r="H32" i="67"/>
  <c r="H31" i="67"/>
  <c r="H30" i="67"/>
  <c r="H40" i="67"/>
  <c r="H44" i="66"/>
  <c r="H39" i="66"/>
  <c r="H40" i="66"/>
  <c r="H41" i="66"/>
  <c r="H42" i="66"/>
  <c r="H43" i="66"/>
  <c r="H38" i="66"/>
  <c r="H36" i="66"/>
  <c r="H35" i="66"/>
  <c r="H34" i="66"/>
  <c r="H23" i="66"/>
  <c r="H22" i="66"/>
  <c r="H19" i="66"/>
  <c r="H18" i="66"/>
  <c r="H16" i="66"/>
  <c r="H14" i="66"/>
  <c r="H12" i="66"/>
  <c r="H11" i="66"/>
  <c r="H9" i="66"/>
  <c r="H10" i="66"/>
  <c r="H13" i="66"/>
  <c r="H15" i="66"/>
  <c r="H17" i="66"/>
  <c r="H20" i="66"/>
  <c r="H21" i="66"/>
  <c r="H8" i="66"/>
  <c r="H42" i="65"/>
  <c r="H37" i="65"/>
  <c r="H38" i="65"/>
  <c r="H39" i="65"/>
  <c r="H40" i="65"/>
  <c r="H41" i="65"/>
  <c r="H36" i="65"/>
  <c r="H34" i="65"/>
  <c r="H33" i="65"/>
  <c r="H32" i="65"/>
  <c r="H23" i="65"/>
  <c r="H21" i="65"/>
  <c r="H20" i="65"/>
  <c r="H19" i="65"/>
  <c r="H18" i="65"/>
  <c r="H16" i="65"/>
  <c r="H14" i="65"/>
  <c r="H12" i="65"/>
  <c r="H11" i="65"/>
  <c r="H9" i="65"/>
  <c r="H10" i="65"/>
  <c r="H13" i="65"/>
  <c r="H15" i="65"/>
  <c r="H17" i="65"/>
  <c r="H22" i="65"/>
  <c r="H8" i="65"/>
  <c r="H44" i="61"/>
  <c r="H39" i="61"/>
  <c r="H40" i="61"/>
  <c r="H41" i="61"/>
  <c r="H42" i="61"/>
  <c r="H43" i="61"/>
  <c r="H38" i="61"/>
  <c r="H34" i="61"/>
  <c r="H35" i="61"/>
  <c r="H36" i="61"/>
  <c r="H23" i="61"/>
  <c r="H22" i="61"/>
  <c r="H21" i="61"/>
  <c r="H18" i="61"/>
  <c r="H16" i="61"/>
  <c r="H14" i="61"/>
  <c r="H13" i="61"/>
  <c r="H15" i="61"/>
  <c r="H17" i="61"/>
  <c r="H19" i="61"/>
  <c r="H20" i="61"/>
  <c r="H12" i="61"/>
  <c r="H10" i="61"/>
  <c r="H11" i="61"/>
  <c r="H9" i="61"/>
  <c r="H8" i="61"/>
  <c r="H30" i="60"/>
  <c r="H31" i="60"/>
  <c r="H32" i="60"/>
  <c r="H33" i="60"/>
  <c r="H34" i="60"/>
  <c r="H29" i="60"/>
  <c r="H27" i="60"/>
  <c r="H29" i="59"/>
  <c r="H8" i="60"/>
  <c r="H32" i="59"/>
  <c r="H33" i="59"/>
  <c r="H34" i="59"/>
  <c r="H35" i="59"/>
  <c r="H36" i="59"/>
  <c r="H31" i="59"/>
  <c r="H8" i="59"/>
  <c r="H38" i="58"/>
  <c r="H37" i="58"/>
  <c r="H36" i="58"/>
  <c r="H35" i="58"/>
  <c r="H34" i="58"/>
  <c r="H33" i="58"/>
  <c r="H32" i="58"/>
  <c r="H30" i="58"/>
  <c r="H9" i="58"/>
  <c r="H9" i="57"/>
  <c r="H33" i="57"/>
  <c r="H34" i="57"/>
  <c r="H35" i="57"/>
  <c r="H36" i="57"/>
  <c r="H37" i="57"/>
  <c r="H32" i="57"/>
  <c r="H30" i="57"/>
  <c r="H38" i="57"/>
  <c r="H39" i="56"/>
  <c r="H34" i="56"/>
  <c r="H35" i="56"/>
  <c r="H36" i="56"/>
  <c r="H37" i="56"/>
  <c r="H38" i="56"/>
  <c r="H33" i="56"/>
  <c r="H31" i="56"/>
  <c r="H27" i="56"/>
  <c r="H10" i="56"/>
  <c r="H8" i="56"/>
  <c r="H34" i="55"/>
  <c r="H35" i="55"/>
  <c r="H36" i="55"/>
  <c r="H37" i="55"/>
  <c r="H38" i="55"/>
  <c r="H33" i="55"/>
  <c r="H31" i="55"/>
  <c r="H27" i="55"/>
  <c r="H8" i="55"/>
  <c r="H10" i="55"/>
  <c r="H39" i="55"/>
  <c r="H33" i="54"/>
  <c r="H34" i="54"/>
  <c r="H35" i="54"/>
  <c r="H36" i="54"/>
  <c r="H37" i="54"/>
  <c r="H32" i="54"/>
  <c r="H30" i="54"/>
  <c r="H9" i="54"/>
  <c r="H33" i="53"/>
  <c r="H34" i="53"/>
  <c r="H35" i="53"/>
  <c r="H36" i="53"/>
  <c r="H37" i="53"/>
  <c r="H32" i="53"/>
  <c r="H30" i="53"/>
  <c r="H9" i="53"/>
  <c r="H35" i="50"/>
  <c r="H36" i="50"/>
  <c r="H37" i="50"/>
  <c r="H38" i="50"/>
  <c r="H39" i="50"/>
  <c r="H34" i="50"/>
  <c r="H32" i="50"/>
  <c r="H28" i="50"/>
  <c r="H40" i="50"/>
  <c r="H40" i="49"/>
  <c r="H35" i="49"/>
  <c r="H36" i="49"/>
  <c r="H37" i="49"/>
  <c r="H38" i="49"/>
  <c r="H39" i="49"/>
  <c r="H34" i="49"/>
  <c r="H32" i="49"/>
  <c r="H28" i="49"/>
  <c r="H32" i="47"/>
  <c r="H33" i="47"/>
  <c r="H34" i="47"/>
  <c r="H35" i="47"/>
  <c r="H36" i="47"/>
  <c r="H31" i="47"/>
  <c r="H29" i="47"/>
  <c r="H29" i="26"/>
  <c r="H32" i="26"/>
  <c r="H33" i="26"/>
  <c r="H34" i="26"/>
  <c r="H35" i="26"/>
  <c r="H36" i="26"/>
  <c r="H31" i="26"/>
  <c r="H13" i="21"/>
  <c r="H14" i="21"/>
  <c r="H15" i="21"/>
  <c r="H20" i="21"/>
  <c r="H19" i="21"/>
  <c r="H17" i="21"/>
  <c r="H18" i="21"/>
  <c r="H16" i="21"/>
  <c r="H51" i="86"/>
  <c r="H52" i="86"/>
  <c r="H53" i="86"/>
  <c r="H54" i="86"/>
  <c r="H55" i="86"/>
  <c r="H50" i="86"/>
  <c r="H48" i="86"/>
  <c r="H37" i="86"/>
  <c r="H24" i="86"/>
  <c r="H22" i="86"/>
  <c r="H21" i="86"/>
  <c r="H49" i="86"/>
  <c r="H43" i="86"/>
  <c r="H39" i="86"/>
  <c r="H32" i="86"/>
  <c r="H33" i="86"/>
  <c r="H34" i="86"/>
  <c r="H35" i="86"/>
  <c r="H36" i="86"/>
  <c r="H31" i="86"/>
  <c r="H19" i="86"/>
  <c r="H18" i="86"/>
  <c r="H48" i="20"/>
  <c r="H52" i="20"/>
  <c r="H53" i="20"/>
  <c r="H54" i="20"/>
  <c r="H55" i="20"/>
  <c r="H51" i="20"/>
  <c r="H50" i="20"/>
  <c r="H37" i="20"/>
  <c r="H24" i="20"/>
  <c r="H22" i="20"/>
  <c r="H21" i="20"/>
  <c r="H49" i="20"/>
  <c r="H43" i="20"/>
  <c r="H39" i="20"/>
  <c r="H32" i="20"/>
  <c r="H33" i="20"/>
  <c r="H34" i="20"/>
  <c r="H35" i="20"/>
  <c r="H36" i="20"/>
  <c r="H31" i="20"/>
  <c r="H19" i="20"/>
  <c r="H18" i="20"/>
  <c r="H69" i="87"/>
  <c r="H68" i="87"/>
  <c r="H65" i="87"/>
  <c r="H66" i="87"/>
  <c r="H67" i="87"/>
  <c r="H64" i="87"/>
  <c r="H57" i="87"/>
  <c r="H58" i="87"/>
  <c r="H59" i="87"/>
  <c r="H60" i="87"/>
  <c r="H61" i="87"/>
  <c r="H62" i="87"/>
  <c r="H63" i="87"/>
  <c r="H55" i="87"/>
  <c r="H56" i="87"/>
  <c r="H53" i="87"/>
  <c r="H54" i="87"/>
  <c r="H52" i="87"/>
  <c r="H42" i="87"/>
  <c r="H43" i="87"/>
  <c r="H44" i="87"/>
  <c r="H45" i="87"/>
  <c r="H46" i="87"/>
  <c r="H47" i="87"/>
  <c r="H48" i="87"/>
  <c r="H49" i="87"/>
  <c r="H50" i="87"/>
  <c r="H51" i="87"/>
  <c r="H41" i="87"/>
  <c r="H40" i="87"/>
  <c r="H39" i="87"/>
  <c r="H28" i="87"/>
  <c r="H29" i="87"/>
  <c r="H30" i="87"/>
  <c r="H31" i="87"/>
  <c r="H32" i="87"/>
  <c r="H33" i="87"/>
  <c r="H34" i="87"/>
  <c r="H35" i="87"/>
  <c r="H36" i="87"/>
  <c r="H37" i="87"/>
  <c r="H38" i="87"/>
  <c r="H27" i="87"/>
  <c r="H11" i="87"/>
  <c r="H306" i="90"/>
  <c r="H307" i="90"/>
  <c r="H308" i="90"/>
  <c r="H309" i="90"/>
  <c r="H310" i="90"/>
  <c r="H311" i="90"/>
  <c r="H312" i="90"/>
  <c r="H313" i="90"/>
  <c r="H314" i="90"/>
  <c r="H315" i="90"/>
  <c r="H316" i="90"/>
  <c r="H317" i="90"/>
  <c r="H318" i="90"/>
  <c r="H319" i="90"/>
  <c r="H320" i="90"/>
  <c r="H321" i="90"/>
  <c r="H322" i="90"/>
  <c r="H323" i="90"/>
  <c r="H324" i="90"/>
  <c r="H325" i="90"/>
  <c r="H326" i="90"/>
  <c r="H327" i="90"/>
  <c r="H328" i="90"/>
  <c r="H329" i="90"/>
  <c r="H330" i="90"/>
  <c r="H331" i="90"/>
  <c r="H332" i="90"/>
  <c r="H333" i="90"/>
  <c r="H305" i="90"/>
  <c r="H297" i="90"/>
  <c r="H298" i="90"/>
  <c r="H299" i="90"/>
  <c r="H300" i="90"/>
  <c r="H301" i="90"/>
  <c r="H302" i="90"/>
  <c r="H303" i="90"/>
  <c r="H304" i="90"/>
  <c r="H296" i="90"/>
  <c r="H270" i="90"/>
  <c r="H269" i="90"/>
  <c r="H295" i="90"/>
  <c r="H294" i="90"/>
  <c r="H268" i="90"/>
  <c r="H290" i="90"/>
  <c r="H291" i="90"/>
  <c r="H292" i="90"/>
  <c r="H293" i="90"/>
  <c r="H289" i="90"/>
  <c r="H267" i="90"/>
  <c r="H266" i="90"/>
  <c r="H18" i="90"/>
  <c r="H19" i="90"/>
  <c r="H20" i="90"/>
  <c r="H21" i="90"/>
  <c r="H22" i="90"/>
  <c r="H23" i="90"/>
  <c r="H24" i="90"/>
  <c r="H25" i="90"/>
  <c r="H26" i="90"/>
  <c r="H27" i="90"/>
  <c r="H28" i="90"/>
  <c r="H29" i="90"/>
  <c r="H30" i="90"/>
  <c r="H31" i="90"/>
  <c r="H32" i="90"/>
  <c r="H33" i="90"/>
  <c r="H34" i="90"/>
  <c r="H35" i="90"/>
  <c r="H17" i="90"/>
  <c r="H306" i="89"/>
  <c r="H307" i="89"/>
  <c r="H308" i="89"/>
  <c r="H309" i="89"/>
  <c r="H310" i="89"/>
  <c r="H311" i="89"/>
  <c r="H312" i="89"/>
  <c r="H313" i="89"/>
  <c r="H314" i="89"/>
  <c r="H315" i="89"/>
  <c r="H316" i="89"/>
  <c r="H317" i="89"/>
  <c r="H318" i="89"/>
  <c r="H319" i="89"/>
  <c r="H320" i="89"/>
  <c r="H321" i="89"/>
  <c r="H322" i="89"/>
  <c r="H323" i="89"/>
  <c r="H324" i="89"/>
  <c r="H325" i="89"/>
  <c r="H326" i="89"/>
  <c r="H327" i="89"/>
  <c r="H328" i="89"/>
  <c r="H329" i="89"/>
  <c r="H330" i="89"/>
  <c r="H331" i="89"/>
  <c r="H332" i="89"/>
  <c r="H333" i="89"/>
  <c r="H305" i="89"/>
  <c r="H297" i="89"/>
  <c r="H298" i="89"/>
  <c r="H299" i="89"/>
  <c r="H300" i="89"/>
  <c r="H301" i="89"/>
  <c r="H302" i="89"/>
  <c r="H303" i="89"/>
  <c r="H304" i="89"/>
  <c r="H296" i="89"/>
  <c r="H295" i="89"/>
  <c r="H294" i="89"/>
  <c r="H268" i="89"/>
  <c r="H290" i="89"/>
  <c r="H291" i="89"/>
  <c r="H292" i="89"/>
  <c r="H293" i="89"/>
  <c r="H289" i="89"/>
  <c r="H286" i="89"/>
  <c r="H287" i="89"/>
  <c r="H288" i="89"/>
  <c r="H285" i="89"/>
  <c r="H270" i="89"/>
  <c r="H269" i="89"/>
  <c r="H267" i="89"/>
  <c r="H266" i="89"/>
  <c r="H18" i="89"/>
  <c r="H19" i="89"/>
  <c r="H20" i="89"/>
  <c r="H21" i="89"/>
  <c r="H22" i="89"/>
  <c r="H23" i="89"/>
  <c r="H24" i="89"/>
  <c r="H25" i="89"/>
  <c r="H26" i="89"/>
  <c r="H27" i="89"/>
  <c r="H28" i="89"/>
  <c r="H29" i="89"/>
  <c r="H30" i="89"/>
  <c r="H31" i="89"/>
  <c r="H32" i="89"/>
  <c r="H33" i="89"/>
  <c r="H34" i="89"/>
  <c r="H35" i="89"/>
  <c r="H17" i="89"/>
  <c r="H306" i="91"/>
  <c r="H307" i="91"/>
  <c r="H308" i="91"/>
  <c r="H309" i="91"/>
  <c r="H310" i="91"/>
  <c r="H311" i="91"/>
  <c r="H312" i="91"/>
  <c r="H313" i="91"/>
  <c r="H314" i="91"/>
  <c r="H315" i="91"/>
  <c r="H316" i="91"/>
  <c r="H317" i="91"/>
  <c r="H318" i="91"/>
  <c r="H319" i="91"/>
  <c r="H320" i="91"/>
  <c r="H321" i="91"/>
  <c r="H322" i="91"/>
  <c r="H323" i="91"/>
  <c r="H324" i="91"/>
  <c r="H325" i="91"/>
  <c r="H326" i="91"/>
  <c r="H327" i="91"/>
  <c r="H328" i="91"/>
  <c r="H329" i="91"/>
  <c r="H330" i="91"/>
  <c r="H331" i="91"/>
  <c r="H332" i="91"/>
  <c r="H333" i="91"/>
  <c r="H305" i="91"/>
  <c r="H297" i="91"/>
  <c r="H298" i="91"/>
  <c r="H299" i="91"/>
  <c r="H300" i="91"/>
  <c r="H301" i="91"/>
  <c r="H302" i="91"/>
  <c r="H303" i="91"/>
  <c r="H304" i="91"/>
  <c r="H296" i="91"/>
  <c r="H295" i="91"/>
  <c r="H294" i="91"/>
  <c r="H290" i="91"/>
  <c r="H291" i="91"/>
  <c r="H292" i="91"/>
  <c r="H293" i="91"/>
  <c r="H289" i="91"/>
  <c r="H286" i="91"/>
  <c r="H287" i="91"/>
  <c r="H288" i="91"/>
  <c r="H285" i="91"/>
  <c r="H272" i="91"/>
  <c r="H273" i="91"/>
  <c r="H274" i="91"/>
  <c r="H275" i="91"/>
  <c r="H276" i="91"/>
  <c r="H277" i="91"/>
  <c r="H278" i="91"/>
  <c r="H279" i="91"/>
  <c r="H280" i="91"/>
  <c r="H281" i="91"/>
  <c r="H282" i="91"/>
  <c r="H283" i="91"/>
  <c r="H284" i="91"/>
  <c r="H271" i="91"/>
  <c r="H270" i="91"/>
  <c r="H269" i="91"/>
  <c r="H268" i="91"/>
  <c r="H267" i="91"/>
  <c r="H266" i="91"/>
  <c r="H18" i="91"/>
  <c r="H19" i="91"/>
  <c r="H20" i="91"/>
  <c r="H21" i="91"/>
  <c r="I21" i="91" s="1"/>
  <c r="H22" i="91"/>
  <c r="H23" i="91"/>
  <c r="H24" i="91"/>
  <c r="H25" i="91"/>
  <c r="H26" i="91"/>
  <c r="H27" i="91"/>
  <c r="H28" i="91"/>
  <c r="H29" i="91"/>
  <c r="H30" i="91"/>
  <c r="H31" i="91"/>
  <c r="H32" i="91"/>
  <c r="H33" i="91"/>
  <c r="H34" i="91"/>
  <c r="H35" i="91"/>
  <c r="H17" i="91"/>
  <c r="H9" i="91"/>
  <c r="H10" i="91"/>
  <c r="H11" i="91"/>
  <c r="H12" i="91"/>
  <c r="H13" i="91"/>
  <c r="H14" i="91"/>
  <c r="H15" i="91"/>
  <c r="H16" i="91"/>
  <c r="H8" i="91"/>
  <c r="H286" i="15"/>
  <c r="H285" i="15"/>
  <c r="H284" i="15"/>
  <c r="I284" i="15" s="1"/>
  <c r="J284" i="15" s="1"/>
  <c r="I285" i="15"/>
  <c r="J285" i="15" s="1"/>
  <c r="I286" i="15"/>
  <c r="J286" i="15" s="1"/>
  <c r="H267" i="15"/>
  <c r="H261" i="15"/>
  <c r="H259" i="15"/>
  <c r="H252" i="15"/>
  <c r="H253" i="15"/>
  <c r="H251" i="15"/>
  <c r="H250" i="15"/>
  <c r="H188" i="15"/>
  <c r="H186" i="15"/>
  <c r="H183" i="15"/>
  <c r="H182" i="15"/>
  <c r="H181" i="15"/>
  <c r="H180" i="15"/>
  <c r="H176" i="15"/>
  <c r="H179" i="15"/>
  <c r="H170" i="15"/>
  <c r="H178" i="15"/>
  <c r="H175" i="15"/>
  <c r="H171" i="15"/>
  <c r="H134" i="15"/>
  <c r="H51" i="15"/>
  <c r="H52" i="15"/>
  <c r="H53" i="15"/>
  <c r="H54" i="15"/>
  <c r="H55" i="15"/>
  <c r="H50" i="15"/>
  <c r="H20" i="15"/>
  <c r="H25" i="15"/>
  <c r="H22" i="15"/>
  <c r="H23" i="15"/>
  <c r="H24" i="15"/>
  <c r="H21" i="15"/>
  <c r="F4" i="97" l="1"/>
  <c r="I36" i="97" l="1"/>
  <c r="J36" i="97" s="1"/>
  <c r="I23" i="97"/>
  <c r="J23" i="97" s="1"/>
  <c r="I24" i="97"/>
  <c r="J24" i="97" s="1"/>
  <c r="I25" i="97"/>
  <c r="J25" i="97" s="1"/>
  <c r="I26" i="97"/>
  <c r="J26" i="97" s="1"/>
  <c r="I27" i="97"/>
  <c r="J27" i="97" s="1"/>
  <c r="I28" i="97"/>
  <c r="J28" i="97" s="1"/>
  <c r="I29" i="97"/>
  <c r="J29" i="97" s="1"/>
  <c r="I30" i="97"/>
  <c r="J30" i="97" s="1"/>
  <c r="I31" i="97"/>
  <c r="J31" i="97" s="1"/>
  <c r="I32" i="97"/>
  <c r="J32" i="97" s="1"/>
  <c r="I33" i="97"/>
  <c r="J33" i="97" s="1"/>
  <c r="I34" i="97"/>
  <c r="J34" i="97" s="1"/>
  <c r="I35" i="97"/>
  <c r="J35" i="97" s="1"/>
  <c r="I37" i="97"/>
  <c r="J37" i="97" s="1"/>
  <c r="I38" i="97"/>
  <c r="J38" i="97" s="1"/>
  <c r="I39" i="97"/>
  <c r="J39" i="97" s="1"/>
  <c r="I40" i="97"/>
  <c r="J40" i="97" s="1"/>
  <c r="I41" i="97"/>
  <c r="J41" i="97" s="1"/>
  <c r="I42" i="97"/>
  <c r="J42" i="97" s="1"/>
  <c r="I43" i="97"/>
  <c r="J43" i="97" s="1"/>
  <c r="I44" i="97"/>
  <c r="J44" i="97" s="1"/>
  <c r="I45" i="97"/>
  <c r="J45" i="97" s="1"/>
  <c r="I46" i="97"/>
  <c r="J46" i="97" s="1"/>
  <c r="I47" i="97"/>
  <c r="J47" i="97" s="1"/>
  <c r="I48" i="97"/>
  <c r="J48" i="97" s="1"/>
  <c r="I49" i="97"/>
  <c r="J49" i="97" s="1"/>
  <c r="I50" i="97"/>
  <c r="J50" i="97" s="1"/>
  <c r="I51" i="97"/>
  <c r="J51" i="97" s="1"/>
  <c r="I52" i="97"/>
  <c r="J52" i="97" s="1"/>
  <c r="I53" i="97"/>
  <c r="J53" i="97" s="1"/>
  <c r="I54" i="97"/>
  <c r="J54" i="97" s="1"/>
  <c r="I55" i="97"/>
  <c r="J55" i="97" s="1"/>
  <c r="I56" i="97"/>
  <c r="J56" i="97" s="1"/>
  <c r="I57" i="97"/>
  <c r="J57" i="97" s="1"/>
  <c r="I58" i="97"/>
  <c r="J58" i="97" s="1"/>
  <c r="I59" i="97"/>
  <c r="J59" i="97" s="1"/>
  <c r="I60" i="97"/>
  <c r="J60" i="97" s="1"/>
  <c r="I61" i="97"/>
  <c r="J61" i="97" s="1"/>
  <c r="I62" i="97"/>
  <c r="J62" i="97" s="1"/>
  <c r="I63" i="97"/>
  <c r="J63" i="97" s="1"/>
  <c r="I64" i="97"/>
  <c r="J64" i="97" s="1"/>
  <c r="I65" i="97"/>
  <c r="J65" i="97" s="1"/>
  <c r="I66" i="97"/>
  <c r="J66" i="97" s="1"/>
  <c r="I67" i="97"/>
  <c r="J67" i="97" s="1"/>
  <c r="I68" i="97"/>
  <c r="J68" i="97" s="1"/>
  <c r="I69" i="97"/>
  <c r="J69" i="97" s="1"/>
  <c r="I70" i="97"/>
  <c r="J70" i="97" s="1"/>
  <c r="I71" i="97"/>
  <c r="J71" i="97" s="1"/>
  <c r="I72" i="97"/>
  <c r="J72" i="97" s="1"/>
  <c r="I73" i="97"/>
  <c r="J73" i="97" s="1"/>
  <c r="I74" i="97"/>
  <c r="J74" i="97" s="1"/>
  <c r="I75" i="97"/>
  <c r="J75" i="97" s="1"/>
  <c r="I76" i="97"/>
  <c r="J76" i="97" s="1"/>
  <c r="I77" i="97"/>
  <c r="J77" i="97" s="1"/>
  <c r="I78" i="97"/>
  <c r="J78" i="97" s="1"/>
  <c r="I79" i="97"/>
  <c r="J79" i="97" s="1"/>
  <c r="I80" i="97"/>
  <c r="J80" i="97" s="1"/>
  <c r="I81" i="97"/>
  <c r="J81" i="97" s="1"/>
  <c r="I82" i="97"/>
  <c r="J82" i="97" s="1"/>
  <c r="I83" i="97"/>
  <c r="J83" i="97" s="1"/>
  <c r="I84" i="97"/>
  <c r="J84" i="97" s="1"/>
  <c r="I85" i="97"/>
  <c r="J85" i="97" s="1"/>
  <c r="I86" i="97"/>
  <c r="J86" i="97" s="1"/>
  <c r="I87" i="97"/>
  <c r="J87" i="97" s="1"/>
  <c r="I88" i="97"/>
  <c r="J88" i="97" s="1"/>
  <c r="I89" i="97"/>
  <c r="J89" i="97" s="1"/>
  <c r="I90" i="97"/>
  <c r="J90" i="97" s="1"/>
  <c r="I91" i="97"/>
  <c r="J91" i="97" s="1"/>
  <c r="I92" i="97"/>
  <c r="J92" i="97" s="1"/>
  <c r="I93" i="97"/>
  <c r="J93" i="97" s="1"/>
  <c r="I94" i="97"/>
  <c r="J94" i="97" s="1"/>
  <c r="I95" i="97"/>
  <c r="J95" i="97" s="1"/>
  <c r="I96" i="97"/>
  <c r="J96" i="97" s="1"/>
  <c r="I97" i="97"/>
  <c r="J97" i="97" s="1"/>
  <c r="I98" i="97"/>
  <c r="J98" i="97" s="1"/>
  <c r="I99" i="97"/>
  <c r="J99" i="97" s="1"/>
  <c r="I20" i="97"/>
  <c r="J20" i="97" s="1"/>
  <c r="I21" i="97"/>
  <c r="J21" i="97" s="1"/>
  <c r="I22" i="97"/>
  <c r="J22" i="97" s="1"/>
  <c r="I9" i="97" l="1"/>
  <c r="J9" i="97" s="1"/>
  <c r="I10" i="97"/>
  <c r="J10" i="97" s="1"/>
  <c r="I11" i="97"/>
  <c r="J11" i="97" s="1"/>
  <c r="I12" i="97"/>
  <c r="J12" i="97" s="1"/>
  <c r="I13" i="97"/>
  <c r="J13" i="97" s="1"/>
  <c r="I8" i="97"/>
  <c r="J8" i="97" s="1"/>
  <c r="I19" i="97"/>
  <c r="J19" i="97" s="1"/>
  <c r="I18" i="97"/>
  <c r="J18" i="97" s="1"/>
  <c r="I17" i="97"/>
  <c r="J17" i="97" s="1"/>
  <c r="I16" i="97"/>
  <c r="J16" i="97" s="1"/>
  <c r="I15" i="97"/>
  <c r="J15" i="97" s="1"/>
  <c r="I14" i="97"/>
  <c r="J14" i="97" s="1"/>
  <c r="F5" i="97"/>
  <c r="E5" i="97"/>
  <c r="F2" i="97"/>
  <c r="C2" i="97"/>
  <c r="F1" i="97"/>
  <c r="H189" i="15" l="1"/>
  <c r="F5" i="93"/>
  <c r="E5" i="93"/>
  <c r="F5" i="13"/>
  <c r="E5" i="13"/>
  <c r="F5" i="40"/>
  <c r="E5" i="40"/>
  <c r="F5" i="39"/>
  <c r="E5" i="39"/>
  <c r="H8" i="38"/>
  <c r="E5" i="38"/>
  <c r="F5" i="37"/>
  <c r="E5" i="37"/>
  <c r="F5" i="42"/>
  <c r="F8" i="42" s="1"/>
  <c r="E5" i="42"/>
  <c r="F5" i="41"/>
  <c r="F8" i="41" s="1"/>
  <c r="E5" i="41"/>
  <c r="F5" i="36"/>
  <c r="F8" i="36" s="1"/>
  <c r="E5" i="36"/>
  <c r="F5" i="46"/>
  <c r="E5" i="46"/>
  <c r="F5" i="45"/>
  <c r="E5" i="45"/>
  <c r="F5" i="44"/>
  <c r="F16" i="44" s="1"/>
  <c r="E5" i="44"/>
  <c r="F5" i="35"/>
  <c r="F13" i="35" s="1"/>
  <c r="E5" i="35"/>
  <c r="F5" i="34"/>
  <c r="E5" i="34"/>
  <c r="F5" i="33"/>
  <c r="E5" i="33"/>
  <c r="F5" i="31"/>
  <c r="E5" i="31"/>
  <c r="F5" i="32"/>
  <c r="E5" i="32"/>
  <c r="F5" i="30"/>
  <c r="E5" i="30"/>
  <c r="F5" i="29"/>
  <c r="E5" i="29"/>
  <c r="F5" i="28"/>
  <c r="E5" i="28"/>
  <c r="F5" i="27"/>
  <c r="F8" i="27" s="1"/>
  <c r="E5" i="27"/>
  <c r="F5" i="77"/>
  <c r="E5" i="77"/>
  <c r="E5" i="76"/>
  <c r="F5" i="76"/>
  <c r="F5" i="74"/>
  <c r="E5" i="74"/>
  <c r="F5" i="73"/>
  <c r="E5" i="73"/>
  <c r="F5" i="72"/>
  <c r="E5" i="72"/>
  <c r="F5" i="71"/>
  <c r="E5" i="71"/>
  <c r="F5" i="70"/>
  <c r="E5" i="70"/>
  <c r="F5" i="69"/>
  <c r="E5" i="69"/>
  <c r="F5" i="68"/>
  <c r="E5" i="68"/>
  <c r="F5" i="67"/>
  <c r="E5" i="67"/>
  <c r="F5" i="66"/>
  <c r="E5" i="66"/>
  <c r="F5" i="65"/>
  <c r="E5" i="65"/>
  <c r="F5" i="61"/>
  <c r="E5" i="61"/>
  <c r="F5" i="60"/>
  <c r="E5" i="60"/>
  <c r="E5" i="59"/>
  <c r="F5" i="59"/>
  <c r="F5" i="57"/>
  <c r="E5" i="57"/>
  <c r="H13" i="30" l="1"/>
  <c r="F10" i="30"/>
  <c r="H10" i="30" s="1"/>
  <c r="F9" i="30"/>
  <c r="H9" i="30" s="1"/>
  <c r="F8" i="30"/>
  <c r="H8" i="30" s="1"/>
  <c r="F12" i="30"/>
  <c r="H12" i="30" s="1"/>
  <c r="F9" i="33"/>
  <c r="H9" i="33" s="1"/>
  <c r="H10" i="33"/>
  <c r="H8" i="34"/>
  <c r="H10" i="34"/>
  <c r="F22" i="39"/>
  <c r="H22" i="39" s="1"/>
  <c r="F17" i="39"/>
  <c r="H17" i="39" s="1"/>
  <c r="F8" i="39"/>
  <c r="F21" i="39"/>
  <c r="H21" i="39" s="1"/>
  <c r="F24" i="39"/>
  <c r="H24" i="39" s="1"/>
  <c r="F19" i="39"/>
  <c r="H19" i="39" s="1"/>
  <c r="F23" i="39"/>
  <c r="H23" i="39" s="1"/>
  <c r="F18" i="39"/>
  <c r="H18" i="39" s="1"/>
  <c r="F24" i="40"/>
  <c r="H24" i="40" s="1"/>
  <c r="F19" i="40"/>
  <c r="H19" i="40" s="1"/>
  <c r="F8" i="40"/>
  <c r="H8" i="40" s="1"/>
  <c r="F23" i="40"/>
  <c r="H23" i="40" s="1"/>
  <c r="F18" i="40"/>
  <c r="H18" i="40" s="1"/>
  <c r="F22" i="40"/>
  <c r="H22" i="40" s="1"/>
  <c r="F17" i="40"/>
  <c r="H17" i="40" s="1"/>
  <c r="F21" i="40"/>
  <c r="H21" i="40" s="1"/>
  <c r="F9" i="40"/>
  <c r="H9" i="40" s="1"/>
  <c r="F37" i="61"/>
  <c r="H37" i="61" s="1"/>
  <c r="F25" i="61"/>
  <c r="H25" i="61" s="1"/>
  <c r="F28" i="61"/>
  <c r="H28" i="61" s="1"/>
  <c r="F31" i="61"/>
  <c r="H31" i="61" s="1"/>
  <c r="F24" i="61"/>
  <c r="H24" i="61" s="1"/>
  <c r="F30" i="61"/>
  <c r="H30" i="61" s="1"/>
  <c r="F27" i="61"/>
  <c r="H27" i="61" s="1"/>
  <c r="F29" i="61"/>
  <c r="H29" i="61" s="1"/>
  <c r="F26" i="61"/>
  <c r="H26" i="61" s="1"/>
  <c r="F31" i="66"/>
  <c r="H31" i="66" s="1"/>
  <c r="F26" i="66"/>
  <c r="H26" i="66" s="1"/>
  <c r="F30" i="66"/>
  <c r="H30" i="66" s="1"/>
  <c r="F37" i="66"/>
  <c r="H37" i="66" s="1"/>
  <c r="F25" i="66"/>
  <c r="H25" i="66" s="1"/>
  <c r="F27" i="66"/>
  <c r="H27" i="66" s="1"/>
  <c r="F24" i="66"/>
  <c r="H24" i="66" s="1"/>
  <c r="F29" i="66"/>
  <c r="H29" i="66" s="1"/>
  <c r="F28" i="66"/>
  <c r="H28" i="66" s="1"/>
  <c r="F25" i="68"/>
  <c r="H25" i="68" s="1"/>
  <c r="F20" i="68"/>
  <c r="H20" i="68" s="1"/>
  <c r="F24" i="68"/>
  <c r="H24" i="68" s="1"/>
  <c r="F33" i="68"/>
  <c r="H33" i="68" s="1"/>
  <c r="F27" i="68"/>
  <c r="H27" i="68" s="1"/>
  <c r="F26" i="68"/>
  <c r="H26" i="68" s="1"/>
  <c r="F22" i="68"/>
  <c r="H22" i="68" s="1"/>
  <c r="F21" i="68"/>
  <c r="H21" i="68" s="1"/>
  <c r="H23" i="70"/>
  <c r="F26" i="70"/>
  <c r="H26" i="70" s="1"/>
  <c r="F21" i="70"/>
  <c r="H21" i="70" s="1"/>
  <c r="F25" i="70"/>
  <c r="H25" i="70" s="1"/>
  <c r="F20" i="70"/>
  <c r="H20" i="70" s="1"/>
  <c r="F33" i="70"/>
  <c r="H33" i="70" s="1"/>
  <c r="F27" i="70"/>
  <c r="H27" i="70" s="1"/>
  <c r="F24" i="70"/>
  <c r="H24" i="70" s="1"/>
  <c r="F22" i="70"/>
  <c r="H22" i="70" s="1"/>
  <c r="F27" i="72"/>
  <c r="H27" i="72" s="1"/>
  <c r="F22" i="72"/>
  <c r="H22" i="72" s="1"/>
  <c r="F26" i="72"/>
  <c r="H26" i="72" s="1"/>
  <c r="F21" i="72"/>
  <c r="H21" i="72" s="1"/>
  <c r="F35" i="72"/>
  <c r="H35" i="72" s="1"/>
  <c r="F28" i="72"/>
  <c r="H28" i="72" s="1"/>
  <c r="F25" i="72"/>
  <c r="H25" i="72" s="1"/>
  <c r="F23" i="72"/>
  <c r="H23" i="72" s="1"/>
  <c r="F31" i="74"/>
  <c r="H31" i="74" s="1"/>
  <c r="F26" i="74"/>
  <c r="H26" i="74" s="1"/>
  <c r="F30" i="74"/>
  <c r="H30" i="74" s="1"/>
  <c r="F25" i="74"/>
  <c r="H25" i="74" s="1"/>
  <c r="F36" i="74"/>
  <c r="H36" i="74" s="1"/>
  <c r="F32" i="74"/>
  <c r="H32" i="74" s="1"/>
  <c r="F29" i="74"/>
  <c r="H29" i="74" s="1"/>
  <c r="F27" i="74"/>
  <c r="H27" i="74" s="1"/>
  <c r="H25" i="77"/>
  <c r="F27" i="77"/>
  <c r="H27" i="77" s="1"/>
  <c r="F22" i="77"/>
  <c r="H22" i="77" s="1"/>
  <c r="F33" i="77"/>
  <c r="H33" i="77" s="1"/>
  <c r="F26" i="77"/>
  <c r="H26" i="77" s="1"/>
  <c r="F29" i="77"/>
  <c r="H29" i="77" s="1"/>
  <c r="F28" i="77"/>
  <c r="H28" i="77" s="1"/>
  <c r="F24" i="77"/>
  <c r="H24" i="77" s="1"/>
  <c r="F23" i="77"/>
  <c r="H23" i="77" s="1"/>
  <c r="H19" i="30"/>
  <c r="F8" i="46"/>
  <c r="H8" i="46" s="1"/>
  <c r="F12" i="13"/>
  <c r="H12" i="13" s="1"/>
  <c r="F8" i="13"/>
  <c r="H8" i="13" s="1"/>
  <c r="F11" i="13"/>
  <c r="H11" i="13" s="1"/>
  <c r="F10" i="13"/>
  <c r="H10" i="13" s="1"/>
  <c r="F9" i="13"/>
  <c r="H9" i="13" s="1"/>
  <c r="F26" i="65"/>
  <c r="H26" i="65" s="1"/>
  <c r="F30" i="65"/>
  <c r="H30" i="65" s="1"/>
  <c r="F24" i="65"/>
  <c r="H24" i="65" s="1"/>
  <c r="F35" i="65"/>
  <c r="H35" i="65" s="1"/>
  <c r="F31" i="65"/>
  <c r="H31" i="65" s="1"/>
  <c r="F27" i="65"/>
  <c r="F29" i="65"/>
  <c r="H29" i="65" s="1"/>
  <c r="F25" i="65"/>
  <c r="H25" i="65" s="1"/>
  <c r="F28" i="65"/>
  <c r="H28" i="65" s="1"/>
  <c r="H23" i="69"/>
  <c r="F26" i="69"/>
  <c r="H26" i="69" s="1"/>
  <c r="F21" i="69"/>
  <c r="H21" i="69" s="1"/>
  <c r="F25" i="69"/>
  <c r="H25" i="69" s="1"/>
  <c r="F20" i="69"/>
  <c r="H20" i="69" s="1"/>
  <c r="F33" i="69"/>
  <c r="H33" i="69" s="1"/>
  <c r="F27" i="69"/>
  <c r="H27" i="69" s="1"/>
  <c r="F24" i="69"/>
  <c r="H24" i="69" s="1"/>
  <c r="F22" i="69"/>
  <c r="H22" i="69" s="1"/>
  <c r="H20" i="73"/>
  <c r="F17" i="73"/>
  <c r="H17" i="73" s="1"/>
  <c r="F21" i="73"/>
  <c r="H21" i="73" s="1"/>
  <c r="F24" i="73"/>
  <c r="H24" i="73" s="1"/>
  <c r="F19" i="73"/>
  <c r="H19" i="73" s="1"/>
  <c r="F31" i="73"/>
  <c r="H31" i="73" s="1"/>
  <c r="F18" i="73"/>
  <c r="H18" i="73" s="1"/>
  <c r="F23" i="73"/>
  <c r="H23" i="73" s="1"/>
  <c r="F22" i="73"/>
  <c r="H22" i="73" s="1"/>
  <c r="F11" i="29"/>
  <c r="H11" i="29" s="1"/>
  <c r="F10" i="29"/>
  <c r="H10" i="29" s="1"/>
  <c r="F9" i="29"/>
  <c r="H9" i="29" s="1"/>
  <c r="F8" i="29"/>
  <c r="H8" i="29" s="1"/>
  <c r="F8" i="45"/>
  <c r="H8" i="45" s="1"/>
  <c r="F8" i="76"/>
  <c r="H8" i="76" s="1"/>
  <c r="F26" i="57"/>
  <c r="H26" i="57" s="1"/>
  <c r="F21" i="57"/>
  <c r="H21" i="57" s="1"/>
  <c r="F25" i="57"/>
  <c r="H25" i="57" s="1"/>
  <c r="F31" i="57"/>
  <c r="H31" i="57" s="1"/>
  <c r="F24" i="57"/>
  <c r="H24" i="57" s="1"/>
  <c r="H23" i="57"/>
  <c r="F22" i="57"/>
  <c r="H22" i="57" s="1"/>
  <c r="F27" i="57"/>
  <c r="H27" i="57" s="1"/>
  <c r="F20" i="57"/>
  <c r="H20" i="57" s="1"/>
  <c r="H20" i="60"/>
  <c r="F24" i="60"/>
  <c r="H24" i="60" s="1"/>
  <c r="F28" i="60"/>
  <c r="H28" i="60" s="1"/>
  <c r="F18" i="60"/>
  <c r="H18" i="60" s="1"/>
  <c r="F21" i="60"/>
  <c r="H21" i="60" s="1"/>
  <c r="F17" i="60"/>
  <c r="H17" i="60" s="1"/>
  <c r="F23" i="60"/>
  <c r="H23" i="60" s="1"/>
  <c r="F19" i="60"/>
  <c r="H19" i="60" s="1"/>
  <c r="F22" i="60"/>
  <c r="H22" i="60" s="1"/>
  <c r="H23" i="67"/>
  <c r="F26" i="67"/>
  <c r="H26" i="67" s="1"/>
  <c r="F21" i="67"/>
  <c r="H21" i="67" s="1"/>
  <c r="F25" i="67"/>
  <c r="H25" i="67" s="1"/>
  <c r="F20" i="67"/>
  <c r="H20" i="67" s="1"/>
  <c r="F33" i="67"/>
  <c r="H33" i="67" s="1"/>
  <c r="F27" i="67"/>
  <c r="H27" i="67" s="1"/>
  <c r="F24" i="67"/>
  <c r="H24" i="67" s="1"/>
  <c r="F22" i="67"/>
  <c r="H22" i="67" s="1"/>
  <c r="F27" i="71"/>
  <c r="H27" i="71" s="1"/>
  <c r="F22" i="71"/>
  <c r="H22" i="71" s="1"/>
  <c r="F26" i="71"/>
  <c r="H26" i="71" s="1"/>
  <c r="F21" i="71"/>
  <c r="H21" i="71" s="1"/>
  <c r="F35" i="71"/>
  <c r="H35" i="71" s="1"/>
  <c r="F28" i="71"/>
  <c r="H28" i="71" s="1"/>
  <c r="F25" i="71"/>
  <c r="H25" i="71" s="1"/>
  <c r="F23" i="71"/>
  <c r="H23" i="71" s="1"/>
  <c r="H20" i="59"/>
  <c r="F21" i="59"/>
  <c r="H21" i="59" s="1"/>
  <c r="F30" i="59"/>
  <c r="H30" i="59" s="1"/>
  <c r="F19" i="59"/>
  <c r="H19" i="59" s="1"/>
  <c r="F24" i="59"/>
  <c r="H24" i="59" s="1"/>
  <c r="F18" i="59"/>
  <c r="H18" i="59" s="1"/>
  <c r="F23" i="59"/>
  <c r="H23" i="59" s="1"/>
  <c r="F17" i="59"/>
  <c r="H17" i="59" s="1"/>
  <c r="F22" i="59"/>
  <c r="H22" i="59" s="1"/>
  <c r="H27" i="65"/>
  <c r="H23" i="68"/>
  <c r="H10" i="39"/>
  <c r="H20" i="39"/>
  <c r="H26" i="39"/>
  <c r="H13" i="29"/>
  <c r="H12" i="29"/>
  <c r="H26" i="40"/>
  <c r="H20" i="40"/>
  <c r="H10" i="40"/>
  <c r="H24" i="72"/>
  <c r="H31" i="72"/>
  <c r="H28" i="74"/>
  <c r="H43" i="74"/>
  <c r="H16" i="44"/>
  <c r="H8" i="44"/>
  <c r="H24" i="71"/>
  <c r="H31" i="71"/>
  <c r="H13" i="35"/>
  <c r="H8" i="41"/>
  <c r="H8" i="27"/>
  <c r="H8" i="36"/>
  <c r="H8" i="42"/>
  <c r="F5" i="58"/>
  <c r="E5" i="58"/>
  <c r="F5" i="56"/>
  <c r="E5" i="56"/>
  <c r="E5" i="55"/>
  <c r="F5" i="55"/>
  <c r="F5" i="54"/>
  <c r="E5" i="54"/>
  <c r="F5" i="53"/>
  <c r="E5" i="53"/>
  <c r="H8" i="50"/>
  <c r="F5" i="50"/>
  <c r="F29" i="50" s="1"/>
  <c r="E5" i="50"/>
  <c r="F5" i="49"/>
  <c r="E5" i="49"/>
  <c r="F5" i="47"/>
  <c r="E5" i="47"/>
  <c r="F5" i="26"/>
  <c r="E5" i="26"/>
  <c r="F5" i="25"/>
  <c r="E5" i="25"/>
  <c r="E5" i="24"/>
  <c r="H8" i="39" l="1"/>
  <c r="F9" i="39"/>
  <c r="H9" i="39" s="1"/>
  <c r="F25" i="49"/>
  <c r="H25" i="49" s="1"/>
  <c r="F20" i="49"/>
  <c r="H20" i="49" s="1"/>
  <c r="F24" i="49"/>
  <c r="H24" i="49" s="1"/>
  <c r="F22" i="49"/>
  <c r="H22" i="49" s="1"/>
  <c r="F27" i="49"/>
  <c r="H27" i="49" s="1"/>
  <c r="F21" i="49"/>
  <c r="H21" i="49" s="1"/>
  <c r="F26" i="49"/>
  <c r="H26" i="49" s="1"/>
  <c r="F33" i="49"/>
  <c r="H33" i="49" s="1"/>
  <c r="F25" i="55"/>
  <c r="H25" i="55" s="1"/>
  <c r="F20" i="55"/>
  <c r="H20" i="55" s="1"/>
  <c r="F24" i="55"/>
  <c r="H24" i="55" s="1"/>
  <c r="F23" i="55"/>
  <c r="H23" i="55" s="1"/>
  <c r="F32" i="55"/>
  <c r="H32" i="55" s="1"/>
  <c r="F21" i="55"/>
  <c r="H21" i="55" s="1"/>
  <c r="F26" i="55"/>
  <c r="H26" i="55" s="1"/>
  <c r="F19" i="55"/>
  <c r="H19" i="55" s="1"/>
  <c r="H23" i="53"/>
  <c r="F20" i="53"/>
  <c r="H20" i="53" s="1"/>
  <c r="F25" i="53"/>
  <c r="H25" i="53" s="1"/>
  <c r="F31" i="53"/>
  <c r="H31" i="53" s="1"/>
  <c r="F27" i="53"/>
  <c r="H27" i="53" s="1"/>
  <c r="F22" i="53"/>
  <c r="H22" i="53" s="1"/>
  <c r="F26" i="53"/>
  <c r="H26" i="53" s="1"/>
  <c r="F21" i="53"/>
  <c r="H21" i="53" s="1"/>
  <c r="F24" i="53"/>
  <c r="H24" i="53" s="1"/>
  <c r="H23" i="58"/>
  <c r="F25" i="58"/>
  <c r="H25" i="58" s="1"/>
  <c r="F20" i="58"/>
  <c r="H20" i="58" s="1"/>
  <c r="F27" i="58"/>
  <c r="H27" i="58" s="1"/>
  <c r="F21" i="58"/>
  <c r="H21" i="58" s="1"/>
  <c r="F26" i="58"/>
  <c r="H26" i="58" s="1"/>
  <c r="F24" i="58"/>
  <c r="H24" i="58" s="1"/>
  <c r="F31" i="58"/>
  <c r="H31" i="58" s="1"/>
  <c r="F22" i="58"/>
  <c r="H22" i="58" s="1"/>
  <c r="H22" i="47"/>
  <c r="F25" i="47"/>
  <c r="H25" i="47" s="1"/>
  <c r="F20" i="47"/>
  <c r="H20" i="47" s="1"/>
  <c r="F30" i="47"/>
  <c r="H30" i="47" s="1"/>
  <c r="F21" i="47"/>
  <c r="H21" i="47" s="1"/>
  <c r="F26" i="47"/>
  <c r="H26" i="47" s="1"/>
  <c r="F19" i="47"/>
  <c r="H19" i="47" s="1"/>
  <c r="F24" i="47"/>
  <c r="H24" i="47" s="1"/>
  <c r="F23" i="47"/>
  <c r="H23" i="47" s="1"/>
  <c r="F26" i="50"/>
  <c r="H26" i="50" s="1"/>
  <c r="F21" i="50"/>
  <c r="H21" i="50" s="1"/>
  <c r="F33" i="50"/>
  <c r="H33" i="50" s="1"/>
  <c r="F22" i="50"/>
  <c r="H22" i="50" s="1"/>
  <c r="F27" i="50"/>
  <c r="H27" i="50" s="1"/>
  <c r="F20" i="50"/>
  <c r="H20" i="50" s="1"/>
  <c r="F25" i="50"/>
  <c r="H25" i="50" s="1"/>
  <c r="F24" i="50"/>
  <c r="H24" i="50" s="1"/>
  <c r="F25" i="26"/>
  <c r="H25" i="26" s="1"/>
  <c r="F20" i="26"/>
  <c r="H20" i="26" s="1"/>
  <c r="F24" i="26"/>
  <c r="H24" i="26" s="1"/>
  <c r="F23" i="26"/>
  <c r="H23" i="26" s="1"/>
  <c r="F30" i="26"/>
  <c r="H30" i="26" s="1"/>
  <c r="F21" i="26"/>
  <c r="H21" i="26" s="1"/>
  <c r="F26" i="26"/>
  <c r="H26" i="26" s="1"/>
  <c r="F19" i="26"/>
  <c r="H19" i="26" s="1"/>
  <c r="H23" i="54"/>
  <c r="F26" i="54"/>
  <c r="H26" i="54" s="1"/>
  <c r="F21" i="54"/>
  <c r="H21" i="54" s="1"/>
  <c r="F31" i="54"/>
  <c r="H31" i="54" s="1"/>
  <c r="F22" i="54"/>
  <c r="H22" i="54" s="1"/>
  <c r="F27" i="54"/>
  <c r="H27" i="54" s="1"/>
  <c r="F20" i="54"/>
  <c r="H20" i="54" s="1"/>
  <c r="F25" i="54"/>
  <c r="H25" i="54" s="1"/>
  <c r="F24" i="54"/>
  <c r="H24" i="54" s="1"/>
  <c r="F25" i="56"/>
  <c r="H25" i="56" s="1"/>
  <c r="F20" i="56"/>
  <c r="H20" i="56" s="1"/>
  <c r="F32" i="56"/>
  <c r="H32" i="56" s="1"/>
  <c r="F21" i="56"/>
  <c r="H21" i="56" s="1"/>
  <c r="F26" i="56"/>
  <c r="H26" i="56" s="1"/>
  <c r="F19" i="56"/>
  <c r="H19" i="56" s="1"/>
  <c r="F24" i="56"/>
  <c r="H24" i="56" s="1"/>
  <c r="F23" i="56"/>
  <c r="H23" i="56" s="1"/>
  <c r="H28" i="56"/>
  <c r="H22" i="56"/>
  <c r="H22" i="26"/>
  <c r="H23" i="49"/>
  <c r="F29" i="49"/>
  <c r="H29" i="49" s="1"/>
  <c r="H28" i="55"/>
  <c r="H22" i="55"/>
  <c r="H23" i="50"/>
  <c r="H29" i="50"/>
  <c r="F5" i="24"/>
  <c r="F5" i="23"/>
  <c r="E5" i="23"/>
  <c r="F5" i="22"/>
  <c r="E5" i="22"/>
  <c r="F5" i="21"/>
  <c r="E5" i="21"/>
  <c r="F5" i="86"/>
  <c r="E5" i="86"/>
  <c r="F5" i="20"/>
  <c r="E5" i="20"/>
  <c r="E5" i="87"/>
  <c r="I50" i="87"/>
  <c r="J50" i="87" s="1"/>
  <c r="F5" i="87"/>
  <c r="I142" i="91"/>
  <c r="F5" i="90"/>
  <c r="F280" i="90" s="1"/>
  <c r="E5" i="90"/>
  <c r="F5" i="89"/>
  <c r="F8" i="89" s="1"/>
  <c r="E5" i="89"/>
  <c r="E5" i="91"/>
  <c r="F44" i="20" l="1"/>
  <c r="H44" i="20" s="1"/>
  <c r="F42" i="20"/>
  <c r="H42" i="20" s="1"/>
  <c r="F47" i="20"/>
  <c r="H47" i="20" s="1"/>
  <c r="F41" i="20"/>
  <c r="H41" i="20" s="1"/>
  <c r="F46" i="20"/>
  <c r="H46" i="20" s="1"/>
  <c r="F40" i="20"/>
  <c r="H40" i="20" s="1"/>
  <c r="F45" i="20"/>
  <c r="H45" i="20" s="1"/>
  <c r="F45" i="86"/>
  <c r="H45" i="86" s="1"/>
  <c r="F40" i="86"/>
  <c r="H40" i="86" s="1"/>
  <c r="F47" i="86"/>
  <c r="H47" i="86" s="1"/>
  <c r="F41" i="86"/>
  <c r="H41" i="86" s="1"/>
  <c r="F46" i="86"/>
  <c r="H46" i="86" s="1"/>
  <c r="F44" i="86"/>
  <c r="H44" i="86" s="1"/>
  <c r="F42" i="86"/>
  <c r="H42" i="86" s="1"/>
  <c r="H286" i="90"/>
  <c r="H288" i="90"/>
  <c r="H285" i="90"/>
  <c r="H287" i="90"/>
  <c r="F282" i="90"/>
  <c r="H282" i="90" s="1"/>
  <c r="F278" i="90"/>
  <c r="H278" i="90" s="1"/>
  <c r="F274" i="90"/>
  <c r="H274" i="90" s="1"/>
  <c r="F16" i="90"/>
  <c r="H16" i="90" s="1"/>
  <c r="F12" i="90"/>
  <c r="H12" i="90" s="1"/>
  <c r="F8" i="90"/>
  <c r="H8" i="90" s="1"/>
  <c r="F281" i="90"/>
  <c r="H281" i="90" s="1"/>
  <c r="F277" i="90"/>
  <c r="H277" i="90" s="1"/>
  <c r="F273" i="90"/>
  <c r="H273" i="90" s="1"/>
  <c r="F15" i="90"/>
  <c r="H15" i="90" s="1"/>
  <c r="F11" i="90"/>
  <c r="H11" i="90" s="1"/>
  <c r="F284" i="90"/>
  <c r="H284" i="90" s="1"/>
  <c r="H280" i="90"/>
  <c r="F276" i="90"/>
  <c r="H276" i="90" s="1"/>
  <c r="F272" i="90"/>
  <c r="H272" i="90" s="1"/>
  <c r="F14" i="90"/>
  <c r="H14" i="90" s="1"/>
  <c r="F10" i="90"/>
  <c r="H10" i="90" s="1"/>
  <c r="F283" i="90"/>
  <c r="H283" i="90" s="1"/>
  <c r="F279" i="90"/>
  <c r="H279" i="90" s="1"/>
  <c r="F275" i="90"/>
  <c r="H275" i="90" s="1"/>
  <c r="F271" i="90"/>
  <c r="H271" i="90" s="1"/>
  <c r="F13" i="90"/>
  <c r="H13" i="90" s="1"/>
  <c r="F9" i="90"/>
  <c r="H9" i="90" s="1"/>
  <c r="F281" i="89"/>
  <c r="H281" i="89" s="1"/>
  <c r="F277" i="89"/>
  <c r="H277" i="89" s="1"/>
  <c r="F273" i="89"/>
  <c r="H273" i="89" s="1"/>
  <c r="F15" i="89"/>
  <c r="H15" i="89" s="1"/>
  <c r="F11" i="89"/>
  <c r="H11" i="89" s="1"/>
  <c r="F284" i="89"/>
  <c r="H284" i="89" s="1"/>
  <c r="F280" i="89"/>
  <c r="H280" i="89" s="1"/>
  <c r="F276" i="89"/>
  <c r="H276" i="89" s="1"/>
  <c r="F272" i="89"/>
  <c r="H272" i="89" s="1"/>
  <c r="F14" i="89"/>
  <c r="H14" i="89" s="1"/>
  <c r="F10" i="89"/>
  <c r="H10" i="89" s="1"/>
  <c r="F283" i="89"/>
  <c r="H283" i="89" s="1"/>
  <c r="F279" i="89"/>
  <c r="H279" i="89" s="1"/>
  <c r="F275" i="89"/>
  <c r="H275" i="89" s="1"/>
  <c r="F271" i="89"/>
  <c r="H271" i="89" s="1"/>
  <c r="F13" i="89"/>
  <c r="H13" i="89" s="1"/>
  <c r="F9" i="89"/>
  <c r="H9" i="89" s="1"/>
  <c r="F282" i="89"/>
  <c r="H282" i="89" s="1"/>
  <c r="F278" i="89"/>
  <c r="H278" i="89" s="1"/>
  <c r="F274" i="89"/>
  <c r="H274" i="89" s="1"/>
  <c r="F16" i="89"/>
  <c r="H16" i="89" s="1"/>
  <c r="F12" i="89"/>
  <c r="H12" i="89" s="1"/>
  <c r="H8" i="89"/>
  <c r="F18" i="87"/>
  <c r="H18" i="87" s="1"/>
  <c r="F14" i="87"/>
  <c r="H14" i="87" s="1"/>
  <c r="F9" i="87"/>
  <c r="H9" i="87" s="1"/>
  <c r="F17" i="87"/>
  <c r="H17" i="87" s="1"/>
  <c r="F13" i="87"/>
  <c r="H13" i="87" s="1"/>
  <c r="F8" i="87"/>
  <c r="H8" i="87" s="1"/>
  <c r="F16" i="87"/>
  <c r="H16" i="87" s="1"/>
  <c r="F12" i="87"/>
  <c r="H12" i="87" s="1"/>
  <c r="F19" i="87"/>
  <c r="H19" i="87" s="1"/>
  <c r="F15" i="87"/>
  <c r="H15" i="87" s="1"/>
  <c r="F10" i="87"/>
  <c r="H10" i="87" s="1"/>
  <c r="H142" i="91"/>
  <c r="F5" i="15"/>
  <c r="E5" i="15"/>
  <c r="F4" i="30" l="1"/>
  <c r="I11" i="27" l="1"/>
  <c r="J11" i="27" s="1"/>
  <c r="I12" i="27"/>
  <c r="J12" i="27" s="1"/>
  <c r="I13" i="27"/>
  <c r="J13" i="27" s="1"/>
  <c r="I14" i="27"/>
  <c r="J14" i="27" s="1"/>
  <c r="I15" i="27"/>
  <c r="J15" i="27" s="1"/>
  <c r="I16" i="27"/>
  <c r="J16" i="27" s="1"/>
  <c r="I17" i="27"/>
  <c r="J17" i="27" s="1"/>
  <c r="I18" i="27"/>
  <c r="J18" i="27" s="1"/>
  <c r="I19" i="27"/>
  <c r="J19" i="27" s="1"/>
  <c r="I20" i="27"/>
  <c r="J20" i="27" s="1"/>
  <c r="I21" i="27"/>
  <c r="J21" i="27" s="1"/>
  <c r="I108" i="15" l="1"/>
  <c r="H108" i="15" s="1"/>
  <c r="I269" i="15"/>
  <c r="I287" i="15"/>
  <c r="I8" i="15"/>
  <c r="H8" i="15" s="1"/>
  <c r="I193" i="15"/>
  <c r="H193" i="15" s="1"/>
  <c r="I198" i="15"/>
  <c r="H198" i="15" s="1"/>
  <c r="I202" i="15"/>
  <c r="H202" i="15" s="1"/>
  <c r="I206" i="15"/>
  <c r="H206" i="15" s="1"/>
  <c r="I210" i="15"/>
  <c r="H210" i="15" s="1"/>
  <c r="I214" i="15"/>
  <c r="H214" i="15" s="1"/>
  <c r="I218" i="15"/>
  <c r="H218" i="15" s="1"/>
  <c r="I222" i="15"/>
  <c r="H222" i="15" s="1"/>
  <c r="I226" i="15"/>
  <c r="H226" i="15" s="1"/>
  <c r="I230" i="15"/>
  <c r="H230" i="15" s="1"/>
  <c r="I234" i="15"/>
  <c r="H234" i="15" s="1"/>
  <c r="I238" i="15"/>
  <c r="H238" i="15" s="1"/>
  <c r="I242" i="15"/>
  <c r="H242" i="15" s="1"/>
  <c r="I246" i="15"/>
  <c r="H246" i="15" s="1"/>
  <c r="I254" i="15"/>
  <c r="H254" i="15" s="1"/>
  <c r="I194" i="15"/>
  <c r="H194" i="15" s="1"/>
  <c r="I195" i="15"/>
  <c r="H195" i="15" s="1"/>
  <c r="I199" i="15"/>
  <c r="H199" i="15" s="1"/>
  <c r="I203" i="15"/>
  <c r="H203" i="15" s="1"/>
  <c r="I207" i="15"/>
  <c r="H207" i="15" s="1"/>
  <c r="I211" i="15"/>
  <c r="H211" i="15" s="1"/>
  <c r="I215" i="15"/>
  <c r="H215" i="15" s="1"/>
  <c r="I219" i="15"/>
  <c r="H219" i="15" s="1"/>
  <c r="I223" i="15"/>
  <c r="H223" i="15" s="1"/>
  <c r="I227" i="15"/>
  <c r="H227" i="15" s="1"/>
  <c r="I231" i="15"/>
  <c r="H231" i="15" s="1"/>
  <c r="I235" i="15"/>
  <c r="H235" i="15" s="1"/>
  <c r="I239" i="15"/>
  <c r="H239" i="15" s="1"/>
  <c r="I243" i="15"/>
  <c r="H243" i="15" s="1"/>
  <c r="I247" i="15"/>
  <c r="H247" i="15" s="1"/>
  <c r="I255" i="15"/>
  <c r="H255" i="15" s="1"/>
  <c r="I169" i="15"/>
  <c r="I191" i="15"/>
  <c r="H191" i="15" s="1"/>
  <c r="I196" i="15"/>
  <c r="H196" i="15" s="1"/>
  <c r="I200" i="15"/>
  <c r="H200" i="15" s="1"/>
  <c r="I204" i="15"/>
  <c r="H204" i="15" s="1"/>
  <c r="I208" i="15"/>
  <c r="H208" i="15" s="1"/>
  <c r="I212" i="15"/>
  <c r="H212" i="15" s="1"/>
  <c r="I216" i="15"/>
  <c r="H216" i="15" s="1"/>
  <c r="I220" i="15"/>
  <c r="H220" i="15" s="1"/>
  <c r="I224" i="15"/>
  <c r="H224" i="15" s="1"/>
  <c r="I228" i="15"/>
  <c r="H228" i="15" s="1"/>
  <c r="I232" i="15"/>
  <c r="H232" i="15" s="1"/>
  <c r="I236" i="15"/>
  <c r="H236" i="15" s="1"/>
  <c r="I240" i="15"/>
  <c r="H240" i="15" s="1"/>
  <c r="I244" i="15"/>
  <c r="H244" i="15" s="1"/>
  <c r="I248" i="15"/>
  <c r="H248" i="15" s="1"/>
  <c r="I190" i="15"/>
  <c r="H190" i="15" s="1"/>
  <c r="I192" i="15"/>
  <c r="H192" i="15" s="1"/>
  <c r="I197" i="15"/>
  <c r="H197" i="15" s="1"/>
  <c r="I201" i="15"/>
  <c r="H201" i="15" s="1"/>
  <c r="I205" i="15"/>
  <c r="H205" i="15" s="1"/>
  <c r="I209" i="15"/>
  <c r="H209" i="15" s="1"/>
  <c r="I213" i="15"/>
  <c r="H213" i="15" s="1"/>
  <c r="I217" i="15"/>
  <c r="H217" i="15" s="1"/>
  <c r="I221" i="15"/>
  <c r="H221" i="15" s="1"/>
  <c r="I225" i="15"/>
  <c r="H225" i="15" s="1"/>
  <c r="I229" i="15"/>
  <c r="H229" i="15" s="1"/>
  <c r="I233" i="15"/>
  <c r="H233" i="15" s="1"/>
  <c r="I237" i="15"/>
  <c r="H237" i="15" s="1"/>
  <c r="I241" i="15"/>
  <c r="H241" i="15" s="1"/>
  <c r="I245" i="15"/>
  <c r="H245" i="15" s="1"/>
  <c r="I249" i="15"/>
  <c r="H249" i="15" s="1"/>
  <c r="J8" i="15"/>
  <c r="J269" i="15" l="1"/>
  <c r="H269" i="15"/>
  <c r="J287" i="15"/>
  <c r="H287" i="15"/>
  <c r="J169" i="15"/>
  <c r="H169" i="15"/>
  <c r="I12" i="31" l="1"/>
  <c r="J12" i="31" s="1"/>
  <c r="I11" i="31"/>
  <c r="J11" i="31" s="1"/>
  <c r="F1" i="93" l="1"/>
  <c r="R54" i="94"/>
  <c r="L54" i="94"/>
  <c r="R53" i="94"/>
  <c r="L53" i="94"/>
  <c r="R52" i="94"/>
  <c r="L52" i="94"/>
  <c r="R51" i="94"/>
  <c r="R50" i="94"/>
  <c r="L50" i="94" s="1"/>
  <c r="R49" i="94"/>
  <c r="R48" i="94"/>
  <c r="R47" i="94"/>
  <c r="R46" i="94"/>
  <c r="R45" i="94"/>
  <c r="R44" i="94"/>
  <c r="R43" i="94"/>
  <c r="R42" i="94"/>
  <c r="R41" i="94"/>
  <c r="R40" i="94"/>
  <c r="R39" i="94"/>
  <c r="R38" i="94"/>
  <c r="R37" i="94"/>
  <c r="R36" i="94"/>
  <c r="R20" i="94"/>
  <c r="I22" i="93" l="1"/>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J242" i="15" l="1"/>
  <c r="J246" i="15"/>
  <c r="J230" i="15"/>
  <c r="J236" i="15"/>
  <c r="J243" i="15"/>
  <c r="J232" i="15"/>
  <c r="J234" i="15"/>
  <c r="J240" i="15"/>
  <c r="J227" i="15"/>
  <c r="J226" i="15"/>
  <c r="J241" i="15"/>
  <c r="J229" i="15"/>
  <c r="J249" i="15"/>
  <c r="J231" i="15"/>
  <c r="J237" i="15"/>
  <c r="J244" i="15"/>
  <c r="J248" i="15"/>
  <c r="J238" i="15"/>
  <c r="J254" i="15"/>
  <c r="J247" i="15"/>
  <c r="J228" i="15"/>
  <c r="J233" i="15"/>
  <c r="J239" i="15"/>
  <c r="J245" i="15"/>
  <c r="J235" i="15"/>
  <c r="J255" i="15"/>
  <c r="I254" i="91"/>
  <c r="H254" i="91" s="1"/>
  <c r="I265" i="91" l="1"/>
  <c r="H265" i="91" s="1"/>
  <c r="I241" i="91"/>
  <c r="H241" i="91" s="1"/>
  <c r="I242" i="91"/>
  <c r="H242" i="91" s="1"/>
  <c r="I243" i="91"/>
  <c r="H243" i="91" s="1"/>
  <c r="J265" i="91" l="1"/>
  <c r="J243" i="91"/>
  <c r="J242" i="91"/>
  <c r="J241" i="91"/>
  <c r="I56" i="87" l="1"/>
  <c r="J56" i="87" s="1"/>
  <c r="I57" i="87"/>
  <c r="J57" i="87" s="1"/>
  <c r="I58" i="87"/>
  <c r="J58" i="87" s="1"/>
  <c r="I333" i="91" l="1"/>
  <c r="J333" i="91" s="1"/>
  <c r="I332" i="91"/>
  <c r="J332" i="91" s="1"/>
  <c r="I331" i="91"/>
  <c r="J331" i="91" s="1"/>
  <c r="I330" i="91"/>
  <c r="J330" i="91" s="1"/>
  <c r="I329" i="91"/>
  <c r="J329" i="91" s="1"/>
  <c r="I328" i="91"/>
  <c r="J328" i="91" s="1"/>
  <c r="I327" i="91"/>
  <c r="J327" i="91" s="1"/>
  <c r="I326" i="91"/>
  <c r="J326" i="91" s="1"/>
  <c r="I325" i="91"/>
  <c r="J325" i="91" s="1"/>
  <c r="I324" i="91"/>
  <c r="J324" i="91" s="1"/>
  <c r="I323" i="91"/>
  <c r="J323" i="91" s="1"/>
  <c r="I322" i="91"/>
  <c r="J322" i="91" s="1"/>
  <c r="I321" i="91"/>
  <c r="J321" i="91" s="1"/>
  <c r="I320" i="91"/>
  <c r="J320" i="91" s="1"/>
  <c r="I319" i="91"/>
  <c r="J319" i="91" s="1"/>
  <c r="I318" i="91"/>
  <c r="J318" i="91" s="1"/>
  <c r="I317" i="91"/>
  <c r="J317" i="91" s="1"/>
  <c r="I316" i="91"/>
  <c r="J316" i="91" s="1"/>
  <c r="I315" i="91"/>
  <c r="J315" i="91" s="1"/>
  <c r="I314" i="91"/>
  <c r="J314" i="91" s="1"/>
  <c r="I313" i="91"/>
  <c r="J313" i="91" s="1"/>
  <c r="I312" i="91"/>
  <c r="J312" i="91" s="1"/>
  <c r="I311" i="91"/>
  <c r="J311" i="91" s="1"/>
  <c r="I310" i="91"/>
  <c r="J310" i="91" s="1"/>
  <c r="I309" i="91"/>
  <c r="J309" i="91" s="1"/>
  <c r="I308" i="91"/>
  <c r="J308" i="91" s="1"/>
  <c r="I307" i="91"/>
  <c r="J307" i="91" s="1"/>
  <c r="I306" i="91"/>
  <c r="J306" i="91" s="1"/>
  <c r="I305" i="91"/>
  <c r="J305" i="91" s="1"/>
  <c r="I304" i="91"/>
  <c r="J304" i="91" s="1"/>
  <c r="I303" i="91"/>
  <c r="J303" i="91" s="1"/>
  <c r="I302" i="91"/>
  <c r="J302" i="91" s="1"/>
  <c r="I301" i="91"/>
  <c r="J301" i="91" s="1"/>
  <c r="I300" i="91"/>
  <c r="J300" i="91" s="1"/>
  <c r="I299" i="91"/>
  <c r="J299" i="91" s="1"/>
  <c r="I298" i="91"/>
  <c r="J298" i="91" s="1"/>
  <c r="I297" i="91"/>
  <c r="J297" i="91" s="1"/>
  <c r="I296" i="91"/>
  <c r="J296" i="91" s="1"/>
  <c r="I295" i="91"/>
  <c r="J295" i="91" s="1"/>
  <c r="I294" i="91"/>
  <c r="J294" i="91" s="1"/>
  <c r="I293" i="91"/>
  <c r="J293" i="91" s="1"/>
  <c r="I292" i="91"/>
  <c r="J292" i="91" s="1"/>
  <c r="I291" i="91"/>
  <c r="J291" i="91" s="1"/>
  <c r="I290" i="91"/>
  <c r="J290" i="91" s="1"/>
  <c r="I289" i="91"/>
  <c r="J289" i="91" s="1"/>
  <c r="I288" i="91"/>
  <c r="J288" i="91" s="1"/>
  <c r="I287" i="91"/>
  <c r="J287" i="91" s="1"/>
  <c r="I286" i="91"/>
  <c r="J286" i="91" s="1"/>
  <c r="I285" i="91"/>
  <c r="J285" i="91" s="1"/>
  <c r="I284" i="91"/>
  <c r="J284" i="91" s="1"/>
  <c r="I283" i="91"/>
  <c r="J283" i="91" s="1"/>
  <c r="I282" i="91"/>
  <c r="J282" i="91" s="1"/>
  <c r="I281" i="91"/>
  <c r="J281" i="91" s="1"/>
  <c r="I280" i="91"/>
  <c r="J280" i="91" s="1"/>
  <c r="I279" i="91"/>
  <c r="J279" i="91" s="1"/>
  <c r="I278" i="91"/>
  <c r="J278" i="91" s="1"/>
  <c r="I277" i="91"/>
  <c r="J277" i="91" s="1"/>
  <c r="I276" i="91"/>
  <c r="J276" i="91" s="1"/>
  <c r="I275" i="91"/>
  <c r="J275" i="91" s="1"/>
  <c r="I274" i="91"/>
  <c r="J274" i="91" s="1"/>
  <c r="I273" i="91"/>
  <c r="J273" i="91" s="1"/>
  <c r="I272" i="91"/>
  <c r="J272" i="91" s="1"/>
  <c r="I271" i="91"/>
  <c r="J271" i="91" s="1"/>
  <c r="I270" i="91"/>
  <c r="J270" i="91" s="1"/>
  <c r="I269" i="91"/>
  <c r="J269" i="91" s="1"/>
  <c r="I268" i="91"/>
  <c r="J268" i="91" s="1"/>
  <c r="I267" i="91"/>
  <c r="J267" i="91" s="1"/>
  <c r="I266" i="91"/>
  <c r="J266" i="91" s="1"/>
  <c r="I35" i="91"/>
  <c r="J35" i="91" s="1"/>
  <c r="I34" i="91"/>
  <c r="J34" i="91" s="1"/>
  <c r="I33" i="91"/>
  <c r="J33" i="91" s="1"/>
  <c r="I32" i="91"/>
  <c r="J32" i="91" s="1"/>
  <c r="I31" i="91"/>
  <c r="J31" i="91" s="1"/>
  <c r="I30" i="91"/>
  <c r="J30" i="91" s="1"/>
  <c r="I29" i="91"/>
  <c r="J29" i="91" s="1"/>
  <c r="I28" i="91"/>
  <c r="J28" i="91" s="1"/>
  <c r="I27" i="91"/>
  <c r="J27" i="91" s="1"/>
  <c r="I26" i="91"/>
  <c r="J26" i="91" s="1"/>
  <c r="I25" i="91"/>
  <c r="J25" i="91" s="1"/>
  <c r="I24" i="91"/>
  <c r="J24" i="91" s="1"/>
  <c r="I23" i="91"/>
  <c r="J23" i="91" s="1"/>
  <c r="I22" i="91"/>
  <c r="J22" i="91" s="1"/>
  <c r="J21" i="91"/>
  <c r="I20" i="91"/>
  <c r="J20" i="91" s="1"/>
  <c r="I19" i="91"/>
  <c r="J19" i="91" s="1"/>
  <c r="I18" i="91"/>
  <c r="J18" i="91" s="1"/>
  <c r="I17" i="91"/>
  <c r="J17" i="91" s="1"/>
  <c r="I16" i="91"/>
  <c r="J16" i="91" s="1"/>
  <c r="I15" i="91"/>
  <c r="J15" i="91" s="1"/>
  <c r="I14" i="91"/>
  <c r="J14" i="91" s="1"/>
  <c r="I13" i="91"/>
  <c r="J13" i="91" s="1"/>
  <c r="I12" i="91"/>
  <c r="J12" i="91" s="1"/>
  <c r="I11" i="91"/>
  <c r="J11" i="91" s="1"/>
  <c r="I10" i="91"/>
  <c r="J10" i="91" s="1"/>
  <c r="I9" i="91"/>
  <c r="J9" i="91" s="1"/>
  <c r="I8" i="91"/>
  <c r="J8" i="91" s="1"/>
  <c r="C1" i="91"/>
  <c r="I333" i="90"/>
  <c r="J333" i="90" s="1"/>
  <c r="I332" i="90"/>
  <c r="J332" i="90" s="1"/>
  <c r="I331" i="90"/>
  <c r="J331" i="90" s="1"/>
  <c r="I330" i="90"/>
  <c r="J330" i="90" s="1"/>
  <c r="I329" i="90"/>
  <c r="J329" i="90" s="1"/>
  <c r="I328" i="90"/>
  <c r="J328" i="90" s="1"/>
  <c r="I327" i="90"/>
  <c r="J327" i="90" s="1"/>
  <c r="I326" i="90"/>
  <c r="J326" i="90" s="1"/>
  <c r="I325" i="90"/>
  <c r="J325" i="90" s="1"/>
  <c r="I324" i="90"/>
  <c r="J324" i="90" s="1"/>
  <c r="I323" i="90"/>
  <c r="J323" i="90" s="1"/>
  <c r="I322" i="90"/>
  <c r="J322" i="90" s="1"/>
  <c r="I321" i="90"/>
  <c r="J321" i="90" s="1"/>
  <c r="I320" i="90"/>
  <c r="J320" i="90" s="1"/>
  <c r="I319" i="90"/>
  <c r="J319" i="90" s="1"/>
  <c r="I318" i="90"/>
  <c r="J318" i="90" s="1"/>
  <c r="I317" i="90"/>
  <c r="J317" i="90" s="1"/>
  <c r="I316" i="90"/>
  <c r="J316" i="90" s="1"/>
  <c r="I315" i="90"/>
  <c r="J315" i="90" s="1"/>
  <c r="I314" i="90"/>
  <c r="J314" i="90" s="1"/>
  <c r="I313" i="90"/>
  <c r="J313" i="90" s="1"/>
  <c r="I312" i="90"/>
  <c r="J312" i="90" s="1"/>
  <c r="I311" i="90"/>
  <c r="J311" i="90" s="1"/>
  <c r="I310" i="90"/>
  <c r="J310" i="90" s="1"/>
  <c r="I309" i="90"/>
  <c r="J309" i="90" s="1"/>
  <c r="I308" i="90"/>
  <c r="J308" i="90" s="1"/>
  <c r="I307" i="90"/>
  <c r="J307" i="90" s="1"/>
  <c r="I306" i="90"/>
  <c r="J306" i="90" s="1"/>
  <c r="I305" i="90"/>
  <c r="J305" i="90" s="1"/>
  <c r="I304" i="90"/>
  <c r="J304" i="90" s="1"/>
  <c r="I303" i="90"/>
  <c r="J303" i="90" s="1"/>
  <c r="I302" i="90"/>
  <c r="J302" i="90" s="1"/>
  <c r="I301" i="90"/>
  <c r="J301" i="90" s="1"/>
  <c r="I300" i="90"/>
  <c r="J300" i="90" s="1"/>
  <c r="I299" i="90"/>
  <c r="J299" i="90" s="1"/>
  <c r="I298" i="90"/>
  <c r="J298" i="90" s="1"/>
  <c r="I297" i="90"/>
  <c r="J297" i="90" s="1"/>
  <c r="I296" i="90"/>
  <c r="J296" i="90" s="1"/>
  <c r="I295" i="90"/>
  <c r="J295" i="90" s="1"/>
  <c r="I294" i="90"/>
  <c r="J294" i="90" s="1"/>
  <c r="I293" i="90"/>
  <c r="J293" i="90" s="1"/>
  <c r="I292" i="90"/>
  <c r="J292" i="90" s="1"/>
  <c r="I291" i="90"/>
  <c r="J291" i="90" s="1"/>
  <c r="I290" i="90"/>
  <c r="J290" i="90" s="1"/>
  <c r="I289" i="90"/>
  <c r="J289" i="90" s="1"/>
  <c r="I288" i="90"/>
  <c r="J288" i="90" s="1"/>
  <c r="I287" i="90"/>
  <c r="J287" i="90" s="1"/>
  <c r="I286" i="90"/>
  <c r="J286" i="90" s="1"/>
  <c r="I285" i="90"/>
  <c r="J285" i="90" s="1"/>
  <c r="I284" i="90"/>
  <c r="J284" i="90" s="1"/>
  <c r="I283" i="90"/>
  <c r="J283" i="90" s="1"/>
  <c r="I282" i="90"/>
  <c r="J282" i="90" s="1"/>
  <c r="I281" i="90"/>
  <c r="J281" i="90" s="1"/>
  <c r="I280" i="90"/>
  <c r="J280" i="90" s="1"/>
  <c r="I279" i="90"/>
  <c r="J279" i="90" s="1"/>
  <c r="I278" i="90"/>
  <c r="J278" i="90" s="1"/>
  <c r="I277" i="90"/>
  <c r="J277" i="90" s="1"/>
  <c r="I276" i="90"/>
  <c r="J276" i="90" s="1"/>
  <c r="I275" i="90"/>
  <c r="J275" i="90" s="1"/>
  <c r="I274" i="90"/>
  <c r="J274" i="90" s="1"/>
  <c r="I273" i="90"/>
  <c r="J273" i="90" s="1"/>
  <c r="I272" i="90"/>
  <c r="J272" i="90" s="1"/>
  <c r="I271" i="90"/>
  <c r="J271" i="90" s="1"/>
  <c r="I270" i="90"/>
  <c r="J270" i="90" s="1"/>
  <c r="I269" i="90"/>
  <c r="J269" i="90" s="1"/>
  <c r="I268" i="90"/>
  <c r="J268" i="90" s="1"/>
  <c r="I267" i="90"/>
  <c r="J267" i="90" s="1"/>
  <c r="I266" i="90"/>
  <c r="J266" i="90" s="1"/>
  <c r="I35" i="90"/>
  <c r="J35" i="90" s="1"/>
  <c r="I34" i="90"/>
  <c r="J34" i="90" s="1"/>
  <c r="I33" i="90"/>
  <c r="J33" i="90" s="1"/>
  <c r="I32" i="90"/>
  <c r="J32" i="90" s="1"/>
  <c r="I31" i="90"/>
  <c r="J31" i="90" s="1"/>
  <c r="I30" i="90"/>
  <c r="J30" i="90" s="1"/>
  <c r="I29" i="90"/>
  <c r="J29" i="90" s="1"/>
  <c r="I28" i="90"/>
  <c r="J28" i="90" s="1"/>
  <c r="I27" i="90"/>
  <c r="J27" i="90" s="1"/>
  <c r="I26" i="90"/>
  <c r="J26" i="90" s="1"/>
  <c r="I25" i="90"/>
  <c r="J25" i="90" s="1"/>
  <c r="I24" i="90"/>
  <c r="J24" i="90" s="1"/>
  <c r="I23" i="90"/>
  <c r="J23" i="90" s="1"/>
  <c r="I22" i="90"/>
  <c r="J22" i="90" s="1"/>
  <c r="I21" i="90"/>
  <c r="J21" i="90" s="1"/>
  <c r="I20" i="90"/>
  <c r="J20" i="90" s="1"/>
  <c r="I19" i="90"/>
  <c r="J19" i="90" s="1"/>
  <c r="I18" i="90"/>
  <c r="J18" i="90" s="1"/>
  <c r="I17" i="90"/>
  <c r="J17" i="90" s="1"/>
  <c r="I16" i="90"/>
  <c r="J16" i="90" s="1"/>
  <c r="I15" i="90"/>
  <c r="J15" i="90" s="1"/>
  <c r="I14" i="90"/>
  <c r="J14" i="90" s="1"/>
  <c r="I13" i="90"/>
  <c r="J13" i="90" s="1"/>
  <c r="I12" i="90"/>
  <c r="J12" i="90" s="1"/>
  <c r="I11" i="90"/>
  <c r="J11" i="90" s="1"/>
  <c r="I10" i="90"/>
  <c r="J10" i="90" s="1"/>
  <c r="I9" i="90"/>
  <c r="J9" i="90" s="1"/>
  <c r="I8" i="90"/>
  <c r="J8" i="90" s="1"/>
  <c r="C1" i="90"/>
  <c r="F2" i="90" s="1"/>
  <c r="I333" i="89"/>
  <c r="J333" i="89" s="1"/>
  <c r="I332" i="89"/>
  <c r="J332" i="89" s="1"/>
  <c r="I331" i="89"/>
  <c r="J331" i="89" s="1"/>
  <c r="I330" i="89"/>
  <c r="J330" i="89" s="1"/>
  <c r="I329" i="89"/>
  <c r="J329" i="89" s="1"/>
  <c r="I328" i="89"/>
  <c r="J328" i="89" s="1"/>
  <c r="I327" i="89"/>
  <c r="J327" i="89" s="1"/>
  <c r="I326" i="89"/>
  <c r="J326" i="89" s="1"/>
  <c r="I325" i="89"/>
  <c r="J325" i="89" s="1"/>
  <c r="I324" i="89"/>
  <c r="J324" i="89" s="1"/>
  <c r="I323" i="89"/>
  <c r="J323" i="89" s="1"/>
  <c r="I322" i="89"/>
  <c r="J322" i="89" s="1"/>
  <c r="I321" i="89"/>
  <c r="J321" i="89" s="1"/>
  <c r="I320" i="89"/>
  <c r="J320" i="89" s="1"/>
  <c r="I319" i="89"/>
  <c r="J319" i="89" s="1"/>
  <c r="I318" i="89"/>
  <c r="J318" i="89" s="1"/>
  <c r="I317" i="89"/>
  <c r="J317" i="89" s="1"/>
  <c r="I316" i="89"/>
  <c r="J316" i="89" s="1"/>
  <c r="I315" i="89"/>
  <c r="J315" i="89" s="1"/>
  <c r="I314" i="89"/>
  <c r="J314" i="89" s="1"/>
  <c r="I313" i="89"/>
  <c r="J313" i="89" s="1"/>
  <c r="I312" i="89"/>
  <c r="J312" i="89" s="1"/>
  <c r="I311" i="89"/>
  <c r="J311" i="89" s="1"/>
  <c r="I310" i="89"/>
  <c r="J310" i="89" s="1"/>
  <c r="I309" i="89"/>
  <c r="J309" i="89" s="1"/>
  <c r="I308" i="89"/>
  <c r="J308" i="89" s="1"/>
  <c r="I307" i="89"/>
  <c r="J307" i="89" s="1"/>
  <c r="I306" i="89"/>
  <c r="J306" i="89" s="1"/>
  <c r="I305" i="89"/>
  <c r="J305" i="89" s="1"/>
  <c r="I304" i="89"/>
  <c r="J304" i="89" s="1"/>
  <c r="I303" i="89"/>
  <c r="J303" i="89" s="1"/>
  <c r="I302" i="89"/>
  <c r="J302" i="89" s="1"/>
  <c r="I301" i="89"/>
  <c r="J301" i="89" s="1"/>
  <c r="I300" i="89"/>
  <c r="J300" i="89" s="1"/>
  <c r="I299" i="89"/>
  <c r="J299" i="89" s="1"/>
  <c r="I298" i="89"/>
  <c r="J298" i="89" s="1"/>
  <c r="I297" i="89"/>
  <c r="J297" i="89" s="1"/>
  <c r="I296" i="89"/>
  <c r="J296" i="89" s="1"/>
  <c r="I295" i="89"/>
  <c r="J295" i="89" s="1"/>
  <c r="I294" i="89"/>
  <c r="J294" i="89" s="1"/>
  <c r="I293" i="89"/>
  <c r="J293" i="89" s="1"/>
  <c r="I292" i="89"/>
  <c r="J292" i="89" s="1"/>
  <c r="I291" i="89"/>
  <c r="J291" i="89" s="1"/>
  <c r="I290" i="89"/>
  <c r="J290" i="89" s="1"/>
  <c r="I289" i="89"/>
  <c r="J289" i="89" s="1"/>
  <c r="I288" i="89"/>
  <c r="J288" i="89" s="1"/>
  <c r="I287" i="89"/>
  <c r="J287" i="89" s="1"/>
  <c r="I286" i="89"/>
  <c r="J286" i="89" s="1"/>
  <c r="I285" i="89"/>
  <c r="J285" i="89" s="1"/>
  <c r="I284" i="89"/>
  <c r="J284" i="89" s="1"/>
  <c r="I283" i="89"/>
  <c r="J283" i="89" s="1"/>
  <c r="I282" i="89"/>
  <c r="J282" i="89" s="1"/>
  <c r="I281" i="89"/>
  <c r="J281" i="89" s="1"/>
  <c r="I280" i="89"/>
  <c r="J280" i="89" s="1"/>
  <c r="I279" i="89"/>
  <c r="J279" i="89" s="1"/>
  <c r="I278" i="89"/>
  <c r="J278" i="89" s="1"/>
  <c r="I277" i="89"/>
  <c r="J277" i="89" s="1"/>
  <c r="I276" i="89"/>
  <c r="J276" i="89" s="1"/>
  <c r="I275" i="89"/>
  <c r="J275" i="89" s="1"/>
  <c r="I274" i="89"/>
  <c r="J274" i="89" s="1"/>
  <c r="I273" i="89"/>
  <c r="J273" i="89" s="1"/>
  <c r="I272" i="89"/>
  <c r="J272" i="89" s="1"/>
  <c r="I271" i="89"/>
  <c r="J271" i="89" s="1"/>
  <c r="I270" i="89"/>
  <c r="J270" i="89" s="1"/>
  <c r="I269" i="89"/>
  <c r="J269" i="89" s="1"/>
  <c r="I268" i="89"/>
  <c r="J268" i="89" s="1"/>
  <c r="I267" i="89"/>
  <c r="J267" i="89" s="1"/>
  <c r="I266" i="89"/>
  <c r="J266" i="89" s="1"/>
  <c r="I35" i="89"/>
  <c r="J35" i="89" s="1"/>
  <c r="I34" i="89"/>
  <c r="J34" i="89" s="1"/>
  <c r="I33" i="89"/>
  <c r="J33" i="89" s="1"/>
  <c r="I32" i="89"/>
  <c r="J32" i="89" s="1"/>
  <c r="I31" i="89"/>
  <c r="J31" i="89" s="1"/>
  <c r="I30" i="89"/>
  <c r="J30" i="89" s="1"/>
  <c r="I29" i="89"/>
  <c r="J29" i="89" s="1"/>
  <c r="I28" i="89"/>
  <c r="J28" i="89" s="1"/>
  <c r="I27" i="89"/>
  <c r="J27" i="89" s="1"/>
  <c r="I26" i="89"/>
  <c r="J26" i="89" s="1"/>
  <c r="I25" i="89"/>
  <c r="J25" i="89" s="1"/>
  <c r="I24" i="89"/>
  <c r="J24" i="89" s="1"/>
  <c r="I23" i="89"/>
  <c r="J23" i="89"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254" i="89"/>
  <c r="H254" i="89" s="1"/>
  <c r="C1" i="89"/>
  <c r="F2" i="89" s="1"/>
  <c r="J71" i="87"/>
  <c r="I69" i="87"/>
  <c r="J69" i="87" s="1"/>
  <c r="I68" i="87"/>
  <c r="J68" i="87" s="1"/>
  <c r="I67" i="87"/>
  <c r="J67" i="87" s="1"/>
  <c r="I66" i="87"/>
  <c r="J66" i="87" s="1"/>
  <c r="I65" i="87"/>
  <c r="J65" i="87" s="1"/>
  <c r="I64" i="87"/>
  <c r="J64" i="87" s="1"/>
  <c r="I63" i="87"/>
  <c r="J63" i="87" s="1"/>
  <c r="I62" i="87"/>
  <c r="J62" i="87" s="1"/>
  <c r="I61" i="87"/>
  <c r="J61" i="87" s="1"/>
  <c r="I60" i="87"/>
  <c r="J60" i="87" s="1"/>
  <c r="I59" i="87"/>
  <c r="J59" i="87" s="1"/>
  <c r="I55" i="87"/>
  <c r="J55" i="87" s="1"/>
  <c r="I54" i="87"/>
  <c r="J54" i="87" s="1"/>
  <c r="I53" i="87"/>
  <c r="J53" i="87" s="1"/>
  <c r="I52" i="87"/>
  <c r="J52" i="87" s="1"/>
  <c r="I51" i="87"/>
  <c r="J51" i="87" s="1"/>
  <c r="I49" i="87"/>
  <c r="J49" i="87" s="1"/>
  <c r="I48" i="87"/>
  <c r="J48" i="87" s="1"/>
  <c r="I47" i="87"/>
  <c r="J47" i="87" s="1"/>
  <c r="I46" i="87"/>
  <c r="J46" i="87" s="1"/>
  <c r="I45" i="87"/>
  <c r="J45" i="87" s="1"/>
  <c r="I44" i="87"/>
  <c r="J44" i="87" s="1"/>
  <c r="I43" i="87"/>
  <c r="J43" i="87" s="1"/>
  <c r="I42" i="87"/>
  <c r="J42" i="87" s="1"/>
  <c r="I41" i="87"/>
  <c r="J41" i="87" s="1"/>
  <c r="I40" i="87"/>
  <c r="J40" i="87" s="1"/>
  <c r="I39" i="87"/>
  <c r="J39" i="87" s="1"/>
  <c r="I38" i="87"/>
  <c r="J38" i="87" s="1"/>
  <c r="I37" i="87"/>
  <c r="J37" i="87" s="1"/>
  <c r="I36" i="87"/>
  <c r="J36" i="87" s="1"/>
  <c r="I35" i="87"/>
  <c r="J35" i="87" s="1"/>
  <c r="I34" i="87"/>
  <c r="J34" i="87" s="1"/>
  <c r="I33" i="87"/>
  <c r="J33" i="87" s="1"/>
  <c r="I32" i="87"/>
  <c r="J32" i="87" s="1"/>
  <c r="I31" i="87"/>
  <c r="J31" i="87" s="1"/>
  <c r="I30" i="87"/>
  <c r="J30" i="87" s="1"/>
  <c r="I29" i="87"/>
  <c r="J29" i="87" s="1"/>
  <c r="I28" i="87"/>
  <c r="J28" i="87" s="1"/>
  <c r="I27" i="87"/>
  <c r="J27"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I25" i="87"/>
  <c r="H25" i="87" s="1"/>
  <c r="C1" i="87"/>
  <c r="F1" i="87" s="1"/>
  <c r="I242" i="90" l="1"/>
  <c r="H242" i="90" s="1"/>
  <c r="I254" i="90"/>
  <c r="H254" i="90" s="1"/>
  <c r="I241" i="89"/>
  <c r="H241" i="89" s="1"/>
  <c r="I242" i="89"/>
  <c r="H242" i="89" s="1"/>
  <c r="I243" i="89"/>
  <c r="H243" i="89" s="1"/>
  <c r="I264" i="89"/>
  <c r="H264" i="89" s="1"/>
  <c r="I265" i="89"/>
  <c r="H265" i="89" s="1"/>
  <c r="I251" i="90"/>
  <c r="H251" i="90" s="1"/>
  <c r="I265" i="90"/>
  <c r="H265" i="90" s="1"/>
  <c r="I72" i="89"/>
  <c r="H72" i="89" s="1"/>
  <c r="I118" i="89"/>
  <c r="I174" i="89"/>
  <c r="I37" i="89"/>
  <c r="H37" i="89" s="1"/>
  <c r="I238" i="89"/>
  <c r="I39" i="89"/>
  <c r="I136" i="89"/>
  <c r="H136" i="89" s="1"/>
  <c r="I263" i="89"/>
  <c r="I52" i="89"/>
  <c r="H52" i="89" s="1"/>
  <c r="I102" i="89"/>
  <c r="I142" i="89"/>
  <c r="H142" i="89" s="1"/>
  <c r="I196" i="89"/>
  <c r="H196" i="89" s="1"/>
  <c r="I66" i="89"/>
  <c r="I104" i="89"/>
  <c r="H104" i="89" s="1"/>
  <c r="I152" i="89"/>
  <c r="H152" i="89" s="1"/>
  <c r="I222" i="89"/>
  <c r="H222" i="89" s="1"/>
  <c r="I87" i="89"/>
  <c r="H87" i="89" s="1"/>
  <c r="I178" i="89"/>
  <c r="I54" i="89"/>
  <c r="I88" i="89"/>
  <c r="H88" i="89" s="1"/>
  <c r="I126" i="89"/>
  <c r="I158" i="89"/>
  <c r="H158" i="89" s="1"/>
  <c r="I198" i="89"/>
  <c r="I214" i="89"/>
  <c r="I261" i="89"/>
  <c r="H261" i="89" s="1"/>
  <c r="C2" i="89"/>
  <c r="F1" i="89"/>
  <c r="I139" i="90"/>
  <c r="H139" i="90" s="1"/>
  <c r="I187" i="90"/>
  <c r="H187" i="90" s="1"/>
  <c r="I40" i="89"/>
  <c r="I62" i="89"/>
  <c r="H62" i="89" s="1"/>
  <c r="I78" i="89"/>
  <c r="I91" i="89"/>
  <c r="I112" i="89"/>
  <c r="H112" i="89" s="1"/>
  <c r="I127" i="89"/>
  <c r="I143" i="89"/>
  <c r="I162" i="89"/>
  <c r="I183" i="89"/>
  <c r="I203" i="89"/>
  <c r="I226" i="89"/>
  <c r="I248" i="89"/>
  <c r="F1" i="90"/>
  <c r="I38" i="90"/>
  <c r="I82" i="90"/>
  <c r="H82" i="90" s="1"/>
  <c r="I149" i="90"/>
  <c r="H149" i="90" s="1"/>
  <c r="I194" i="90"/>
  <c r="I48" i="89"/>
  <c r="H48" i="89" s="1"/>
  <c r="I63" i="89"/>
  <c r="I79" i="89"/>
  <c r="I100" i="89"/>
  <c r="H100" i="89" s="1"/>
  <c r="I116" i="89"/>
  <c r="H116" i="89" s="1"/>
  <c r="I130" i="89"/>
  <c r="H130" i="89" s="1"/>
  <c r="I151" i="89"/>
  <c r="H151" i="89" s="1"/>
  <c r="I167" i="89"/>
  <c r="H167" i="89" s="1"/>
  <c r="I187" i="89"/>
  <c r="I212" i="89"/>
  <c r="H212" i="89" s="1"/>
  <c r="I231" i="89"/>
  <c r="H231" i="89" s="1"/>
  <c r="I252" i="89"/>
  <c r="C2" i="90"/>
  <c r="I54" i="90"/>
  <c r="H54" i="90" s="1"/>
  <c r="I105" i="90"/>
  <c r="I162" i="90"/>
  <c r="H162" i="90" s="1"/>
  <c r="I218" i="90"/>
  <c r="I55" i="90"/>
  <c r="H55" i="90" s="1"/>
  <c r="I111" i="90"/>
  <c r="I171" i="90"/>
  <c r="H171" i="90" s="1"/>
  <c r="I241" i="90"/>
  <c r="H241" i="90" s="1"/>
  <c r="I39" i="90"/>
  <c r="I62" i="90"/>
  <c r="H62" i="90" s="1"/>
  <c r="I93" i="90"/>
  <c r="H93" i="90" s="1"/>
  <c r="I127" i="90"/>
  <c r="I150" i="90"/>
  <c r="I178" i="90"/>
  <c r="H178" i="90" s="1"/>
  <c r="I200" i="90"/>
  <c r="H200" i="90" s="1"/>
  <c r="I229" i="90"/>
  <c r="H229" i="90" s="1"/>
  <c r="I46" i="90"/>
  <c r="H46" i="90" s="1"/>
  <c r="I71" i="90"/>
  <c r="H71" i="90" s="1"/>
  <c r="I94" i="90"/>
  <c r="H94" i="90" s="1"/>
  <c r="I137" i="90"/>
  <c r="H137" i="90" s="1"/>
  <c r="I159" i="90"/>
  <c r="H159" i="90" s="1"/>
  <c r="I185" i="90"/>
  <c r="H185" i="90" s="1"/>
  <c r="I217" i="90"/>
  <c r="I240" i="90"/>
  <c r="H240" i="90" s="1"/>
  <c r="I43" i="89"/>
  <c r="I56" i="89"/>
  <c r="H56" i="89" s="1"/>
  <c r="I71" i="89"/>
  <c r="H71" i="89" s="1"/>
  <c r="I82" i="89"/>
  <c r="I96" i="89"/>
  <c r="H96" i="89" s="1"/>
  <c r="I107" i="89"/>
  <c r="I120" i="89"/>
  <c r="H120" i="89" s="1"/>
  <c r="I135" i="89"/>
  <c r="H135" i="89" s="1"/>
  <c r="I146" i="89"/>
  <c r="I159" i="89"/>
  <c r="I175" i="89"/>
  <c r="I192" i="89"/>
  <c r="H192" i="89" s="1"/>
  <c r="I208" i="89"/>
  <c r="H208" i="89" s="1"/>
  <c r="I223" i="89"/>
  <c r="I239" i="89"/>
  <c r="I257" i="89"/>
  <c r="H257" i="89" s="1"/>
  <c r="C2" i="87"/>
  <c r="F2" i="87"/>
  <c r="I20" i="87"/>
  <c r="H20" i="87" s="1"/>
  <c r="I24" i="87"/>
  <c r="H24" i="87" s="1"/>
  <c r="I43" i="90"/>
  <c r="H43" i="90" s="1"/>
  <c r="I50" i="90"/>
  <c r="H50" i="90" s="1"/>
  <c r="I57" i="90"/>
  <c r="H57" i="90" s="1"/>
  <c r="I66" i="90"/>
  <c r="H66" i="90" s="1"/>
  <c r="I87" i="90"/>
  <c r="H87" i="90" s="1"/>
  <c r="I101" i="90"/>
  <c r="I117" i="90"/>
  <c r="I142" i="90"/>
  <c r="H142" i="90" s="1"/>
  <c r="I155" i="90"/>
  <c r="H155" i="90" s="1"/>
  <c r="I166" i="90"/>
  <c r="H166" i="90" s="1"/>
  <c r="I174" i="90"/>
  <c r="H174" i="90" s="1"/>
  <c r="I182" i="90"/>
  <c r="H182" i="90" s="1"/>
  <c r="I190" i="90"/>
  <c r="H190" i="90" s="1"/>
  <c r="I208" i="90"/>
  <c r="H208" i="90" s="1"/>
  <c r="I233" i="90"/>
  <c r="H233" i="90" s="1"/>
  <c r="I259" i="90"/>
  <c r="H259" i="90" s="1"/>
  <c r="I249" i="90"/>
  <c r="H249" i="90" s="1"/>
  <c r="I238" i="90"/>
  <c r="H238" i="90" s="1"/>
  <c r="I232" i="90"/>
  <c r="H232" i="90" s="1"/>
  <c r="I226" i="90"/>
  <c r="H226" i="90" s="1"/>
  <c r="I222" i="90"/>
  <c r="H222" i="90" s="1"/>
  <c r="I213" i="90"/>
  <c r="H213" i="90" s="1"/>
  <c r="I206" i="90"/>
  <c r="H206" i="90" s="1"/>
  <c r="I189" i="90"/>
  <c r="H189" i="90" s="1"/>
  <c r="I173" i="90"/>
  <c r="H173" i="90" s="1"/>
  <c r="I169" i="90"/>
  <c r="I158" i="90"/>
  <c r="H158" i="90" s="1"/>
  <c r="I153" i="90"/>
  <c r="I146" i="90"/>
  <c r="H146" i="90" s="1"/>
  <c r="I141" i="90"/>
  <c r="H141" i="90" s="1"/>
  <c r="I133" i="90"/>
  <c r="I123" i="90"/>
  <c r="H123" i="90" s="1"/>
  <c r="I119" i="90"/>
  <c r="H119" i="90" s="1"/>
  <c r="I103" i="90"/>
  <c r="H103" i="90" s="1"/>
  <c r="I98" i="90"/>
  <c r="H98" i="90" s="1"/>
  <c r="I86" i="90"/>
  <c r="I79" i="90"/>
  <c r="H79" i="90" s="1"/>
  <c r="I75" i="90"/>
  <c r="H75" i="90" s="1"/>
  <c r="I70" i="90"/>
  <c r="H70" i="90" s="1"/>
  <c r="I61" i="90"/>
  <c r="H61" i="90" s="1"/>
  <c r="I45" i="90"/>
  <c r="H45" i="90" s="1"/>
  <c r="I41" i="90"/>
  <c r="I258" i="90"/>
  <c r="H258" i="90" s="1"/>
  <c r="I246" i="90"/>
  <c r="H246" i="90" s="1"/>
  <c r="I236" i="90"/>
  <c r="I225" i="90"/>
  <c r="H225" i="90" s="1"/>
  <c r="I220" i="90"/>
  <c r="H220" i="90" s="1"/>
  <c r="I201" i="90"/>
  <c r="I191" i="90"/>
  <c r="H191" i="90" s="1"/>
  <c r="I181" i="90"/>
  <c r="I175" i="90"/>
  <c r="H175" i="90" s="1"/>
  <c r="I165" i="90"/>
  <c r="H165" i="90" s="1"/>
  <c r="I157" i="90"/>
  <c r="I151" i="90"/>
  <c r="H151" i="90" s="1"/>
  <c r="I135" i="90"/>
  <c r="H135" i="90" s="1"/>
  <c r="I130" i="90"/>
  <c r="H130" i="90" s="1"/>
  <c r="I126" i="90"/>
  <c r="H126" i="90" s="1"/>
  <c r="I121" i="90"/>
  <c r="H121" i="90" s="1"/>
  <c r="I118" i="90"/>
  <c r="H118" i="90" s="1"/>
  <c r="I114" i="90"/>
  <c r="H114" i="90" s="1"/>
  <c r="I110" i="90"/>
  <c r="H110" i="90" s="1"/>
  <c r="I107" i="90"/>
  <c r="H107" i="90" s="1"/>
  <c r="I102" i="90"/>
  <c r="H102" i="90" s="1"/>
  <c r="I95" i="90"/>
  <c r="H95" i="90" s="1"/>
  <c r="I91" i="90"/>
  <c r="H91" i="90" s="1"/>
  <c r="I85" i="90"/>
  <c r="I78" i="90"/>
  <c r="H78" i="90" s="1"/>
  <c r="I73" i="90"/>
  <c r="H73" i="90" s="1"/>
  <c r="I63" i="90"/>
  <c r="I53" i="90"/>
  <c r="I47" i="90"/>
  <c r="H47" i="90" s="1"/>
  <c r="I37" i="90"/>
  <c r="I59" i="90"/>
  <c r="H59" i="90" s="1"/>
  <c r="I69" i="90"/>
  <c r="H69" i="90" s="1"/>
  <c r="I77" i="90"/>
  <c r="H77" i="90" s="1"/>
  <c r="I89" i="90"/>
  <c r="I109" i="90"/>
  <c r="H109" i="90" s="1"/>
  <c r="I125" i="90"/>
  <c r="H125" i="90" s="1"/>
  <c r="I134" i="90"/>
  <c r="H134" i="90" s="1"/>
  <c r="I143" i="90"/>
  <c r="H143" i="90" s="1"/>
  <c r="I167" i="90"/>
  <c r="H167" i="90" s="1"/>
  <c r="I183" i="90"/>
  <c r="H183" i="90" s="1"/>
  <c r="I210" i="90"/>
  <c r="I224" i="90"/>
  <c r="H224" i="90" s="1"/>
  <c r="I234" i="90"/>
  <c r="H234" i="90" s="1"/>
  <c r="I253" i="90"/>
  <c r="I41" i="89"/>
  <c r="H41" i="89" s="1"/>
  <c r="I46" i="89"/>
  <c r="I50" i="89"/>
  <c r="I55" i="89"/>
  <c r="H55" i="89" s="1"/>
  <c r="I68" i="89"/>
  <c r="H68" i="89" s="1"/>
  <c r="I86" i="89"/>
  <c r="H86" i="89" s="1"/>
  <c r="I95" i="89"/>
  <c r="H95" i="89" s="1"/>
  <c r="I98" i="89"/>
  <c r="H98" i="89" s="1"/>
  <c r="I103" i="89"/>
  <c r="H103" i="89" s="1"/>
  <c r="I110" i="89"/>
  <c r="H110" i="89" s="1"/>
  <c r="I114" i="89"/>
  <c r="I119" i="89"/>
  <c r="H119" i="89" s="1"/>
  <c r="I132" i="89"/>
  <c r="H132" i="89" s="1"/>
  <c r="I150" i="89"/>
  <c r="H150" i="89" s="1"/>
  <c r="I155" i="89"/>
  <c r="I160" i="89"/>
  <c r="H160" i="89" s="1"/>
  <c r="I164" i="89"/>
  <c r="I168" i="89"/>
  <c r="H168" i="89" s="1"/>
  <c r="I180" i="89"/>
  <c r="I184" i="89"/>
  <c r="H184" i="89" s="1"/>
  <c r="I191" i="89"/>
  <c r="H191" i="89" s="1"/>
  <c r="I200" i="89"/>
  <c r="H200" i="89" s="1"/>
  <c r="I207" i="89"/>
  <c r="H207" i="89" s="1"/>
  <c r="I210" i="89"/>
  <c r="H210" i="89" s="1"/>
  <c r="I215" i="89"/>
  <c r="H215" i="89" s="1"/>
  <c r="I219" i="89"/>
  <c r="H219" i="89" s="1"/>
  <c r="I224" i="89"/>
  <c r="H224" i="89" s="1"/>
  <c r="I228" i="89"/>
  <c r="H228" i="89" s="1"/>
  <c r="I232" i="89"/>
  <c r="H232" i="89" s="1"/>
  <c r="I245" i="89"/>
  <c r="H245" i="89" s="1"/>
  <c r="I249" i="89"/>
  <c r="H249" i="89" s="1"/>
  <c r="I256" i="89"/>
  <c r="H256" i="89" s="1"/>
  <c r="I36" i="89"/>
  <c r="I47" i="89"/>
  <c r="H47" i="89" s="1"/>
  <c r="I59" i="89"/>
  <c r="I64" i="89"/>
  <c r="H64" i="89" s="1"/>
  <c r="I70" i="89"/>
  <c r="H70" i="89" s="1"/>
  <c r="I75" i="89"/>
  <c r="I80" i="89"/>
  <c r="H80" i="89" s="1"/>
  <c r="I84" i="89"/>
  <c r="I94" i="89"/>
  <c r="H94" i="89" s="1"/>
  <c r="I111" i="89"/>
  <c r="H111" i="89" s="1"/>
  <c r="I123" i="89"/>
  <c r="I128" i="89"/>
  <c r="I134" i="89"/>
  <c r="H134" i="89" s="1"/>
  <c r="I139" i="89"/>
  <c r="H139" i="89" s="1"/>
  <c r="I144" i="89"/>
  <c r="H144" i="89" s="1"/>
  <c r="I148" i="89"/>
  <c r="I166" i="89"/>
  <c r="H166" i="89" s="1"/>
  <c r="I171" i="89"/>
  <c r="H171" i="89" s="1"/>
  <c r="I176" i="89"/>
  <c r="H176" i="89" s="1"/>
  <c r="I182" i="89"/>
  <c r="H182" i="89" s="1"/>
  <c r="I190" i="89"/>
  <c r="H190" i="89" s="1"/>
  <c r="I194" i="89"/>
  <c r="I199" i="89"/>
  <c r="H199" i="89" s="1"/>
  <c r="I206" i="89"/>
  <c r="I216" i="89"/>
  <c r="H216" i="89" s="1"/>
  <c r="I230" i="89"/>
  <c r="H230" i="89" s="1"/>
  <c r="I235" i="89"/>
  <c r="H235" i="89" s="1"/>
  <c r="I240" i="89"/>
  <c r="H240" i="89" s="1"/>
  <c r="I247" i="89"/>
  <c r="H247" i="89" s="1"/>
  <c r="I255" i="89"/>
  <c r="I259" i="89"/>
  <c r="H259" i="89" s="1"/>
  <c r="I23" i="87"/>
  <c r="I263" i="91"/>
  <c r="H263" i="91" s="1"/>
  <c r="I259" i="91"/>
  <c r="H259" i="91" s="1"/>
  <c r="I255" i="91"/>
  <c r="H255" i="91" s="1"/>
  <c r="I251" i="91"/>
  <c r="H251" i="91" s="1"/>
  <c r="I247" i="91"/>
  <c r="H247" i="91" s="1"/>
  <c r="I238" i="91"/>
  <c r="H238" i="91" s="1"/>
  <c r="I234" i="91"/>
  <c r="H234" i="91" s="1"/>
  <c r="I230" i="91"/>
  <c r="H230" i="91" s="1"/>
  <c r="I226" i="91"/>
  <c r="H226" i="91" s="1"/>
  <c r="I222" i="91"/>
  <c r="H222" i="91" s="1"/>
  <c r="I218" i="91"/>
  <c r="H218" i="91" s="1"/>
  <c r="I214" i="91"/>
  <c r="H214" i="91" s="1"/>
  <c r="I210" i="91"/>
  <c r="H210" i="91" s="1"/>
  <c r="I206" i="91"/>
  <c r="H206" i="91" s="1"/>
  <c r="I202" i="91"/>
  <c r="H202" i="91" s="1"/>
  <c r="I198" i="91"/>
  <c r="H198" i="91" s="1"/>
  <c r="I264" i="91"/>
  <c r="H264" i="91" s="1"/>
  <c r="I257" i="91"/>
  <c r="H257" i="91" s="1"/>
  <c r="I250" i="91"/>
  <c r="H250" i="91" s="1"/>
  <c r="I248" i="91"/>
  <c r="H248" i="91" s="1"/>
  <c r="I240" i="91"/>
  <c r="H240" i="91" s="1"/>
  <c r="I233" i="91"/>
  <c r="H233" i="91" s="1"/>
  <c r="I231" i="91"/>
  <c r="H231" i="91" s="1"/>
  <c r="I224" i="91"/>
  <c r="H224" i="91" s="1"/>
  <c r="I217" i="91"/>
  <c r="H217" i="91" s="1"/>
  <c r="I215" i="91"/>
  <c r="H215" i="91" s="1"/>
  <c r="I208" i="91"/>
  <c r="H208" i="91" s="1"/>
  <c r="I201" i="91"/>
  <c r="H201" i="91" s="1"/>
  <c r="I199" i="91"/>
  <c r="H199" i="91" s="1"/>
  <c r="I193" i="91"/>
  <c r="H193" i="91" s="1"/>
  <c r="I189" i="91"/>
  <c r="H189" i="91" s="1"/>
  <c r="I185" i="91"/>
  <c r="H185" i="91" s="1"/>
  <c r="I181" i="91"/>
  <c r="H181" i="91" s="1"/>
  <c r="I252" i="91"/>
  <c r="H252" i="91" s="1"/>
  <c r="I245" i="91"/>
  <c r="H245" i="91" s="1"/>
  <c r="I239" i="91"/>
  <c r="H239" i="91" s="1"/>
  <c r="I237" i="91"/>
  <c r="H237" i="91" s="1"/>
  <c r="I232" i="91"/>
  <c r="H232" i="91" s="1"/>
  <c r="I227" i="91"/>
  <c r="H227" i="91" s="1"/>
  <c r="I225" i="91"/>
  <c r="H225" i="91" s="1"/>
  <c r="I220" i="91"/>
  <c r="H220" i="91" s="1"/>
  <c r="I213" i="91"/>
  <c r="H213" i="91" s="1"/>
  <c r="I191" i="91"/>
  <c r="H191" i="91" s="1"/>
  <c r="I184" i="91"/>
  <c r="H184" i="91" s="1"/>
  <c r="I182" i="91"/>
  <c r="H182" i="91" s="1"/>
  <c r="I177" i="91"/>
  <c r="H177" i="91" s="1"/>
  <c r="I173" i="91"/>
  <c r="H173" i="91" s="1"/>
  <c r="I169" i="91"/>
  <c r="H169" i="91" s="1"/>
  <c r="I165" i="91"/>
  <c r="H165" i="91" s="1"/>
  <c r="I161" i="91"/>
  <c r="H161" i="91" s="1"/>
  <c r="I157" i="91"/>
  <c r="H157" i="91" s="1"/>
  <c r="I153" i="91"/>
  <c r="H153" i="91" s="1"/>
  <c r="I149" i="91"/>
  <c r="H149" i="91" s="1"/>
  <c r="I145" i="91"/>
  <c r="H145" i="91" s="1"/>
  <c r="I141" i="91"/>
  <c r="H141" i="91" s="1"/>
  <c r="I137" i="91"/>
  <c r="H137" i="91" s="1"/>
  <c r="I133" i="91"/>
  <c r="H133" i="91" s="1"/>
  <c r="I129" i="91"/>
  <c r="H129" i="91" s="1"/>
  <c r="I125" i="91"/>
  <c r="H125" i="91" s="1"/>
  <c r="I121" i="91"/>
  <c r="H121" i="91" s="1"/>
  <c r="I117" i="91"/>
  <c r="H117" i="91" s="1"/>
  <c r="I256" i="91"/>
  <c r="H256" i="91" s="1"/>
  <c r="I253" i="91"/>
  <c r="H253" i="91" s="1"/>
  <c r="I236" i="91"/>
  <c r="H236" i="91" s="1"/>
  <c r="I221" i="91"/>
  <c r="H221" i="91" s="1"/>
  <c r="I211" i="91"/>
  <c r="H211" i="91" s="1"/>
  <c r="I205" i="91"/>
  <c r="H205" i="91" s="1"/>
  <c r="I186" i="91"/>
  <c r="H186" i="91" s="1"/>
  <c r="I179" i="91"/>
  <c r="H179" i="91" s="1"/>
  <c r="I175" i="91"/>
  <c r="H175" i="91" s="1"/>
  <c r="I168" i="91"/>
  <c r="H168" i="91" s="1"/>
  <c r="I166" i="91"/>
  <c r="H166" i="91" s="1"/>
  <c r="I159" i="91"/>
  <c r="H159" i="91" s="1"/>
  <c r="I152" i="91"/>
  <c r="H152" i="91" s="1"/>
  <c r="I150" i="91"/>
  <c r="H150" i="91" s="1"/>
  <c r="I143" i="91"/>
  <c r="H143" i="91" s="1"/>
  <c r="I136" i="91"/>
  <c r="H136" i="91" s="1"/>
  <c r="I134" i="91"/>
  <c r="H134" i="91" s="1"/>
  <c r="I127" i="91"/>
  <c r="H127" i="91" s="1"/>
  <c r="I120" i="91"/>
  <c r="H120" i="91" s="1"/>
  <c r="I118" i="91"/>
  <c r="H118"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262" i="91"/>
  <c r="H262" i="91" s="1"/>
  <c r="I258" i="91"/>
  <c r="H258" i="91" s="1"/>
  <c r="I249" i="91"/>
  <c r="H249" i="91" s="1"/>
  <c r="I228" i="91"/>
  <c r="I223" i="91"/>
  <c r="H223" i="91" s="1"/>
  <c r="I219" i="91"/>
  <c r="H219" i="91" s="1"/>
  <c r="I194" i="91"/>
  <c r="H194" i="91" s="1"/>
  <c r="I188" i="91"/>
  <c r="H188" i="91" s="1"/>
  <c r="I178" i="91"/>
  <c r="H178" i="91" s="1"/>
  <c r="I176" i="91"/>
  <c r="H176" i="91" s="1"/>
  <c r="I171" i="91"/>
  <c r="H171" i="91" s="1"/>
  <c r="I164" i="91"/>
  <c r="H164" i="91" s="1"/>
  <c r="I138" i="91"/>
  <c r="H138" i="91" s="1"/>
  <c r="I131" i="91"/>
  <c r="H131" i="91" s="1"/>
  <c r="I126" i="91"/>
  <c r="H126" i="91" s="1"/>
  <c r="I124" i="91"/>
  <c r="H124" i="91" s="1"/>
  <c r="I119" i="91"/>
  <c r="H119" i="91" s="1"/>
  <c r="I113" i="91"/>
  <c r="H113" i="91" s="1"/>
  <c r="I106" i="91"/>
  <c r="H106" i="91" s="1"/>
  <c r="I104" i="91"/>
  <c r="H104" i="91" s="1"/>
  <c r="I97" i="91"/>
  <c r="H97" i="91" s="1"/>
  <c r="I90" i="91"/>
  <c r="H90" i="91" s="1"/>
  <c r="I88" i="91"/>
  <c r="H88" i="91" s="1"/>
  <c r="I81" i="91"/>
  <c r="H81" i="91" s="1"/>
  <c r="I74" i="91"/>
  <c r="H74" i="91" s="1"/>
  <c r="I72" i="91"/>
  <c r="H72" i="91" s="1"/>
  <c r="I65" i="91"/>
  <c r="H65" i="91" s="1"/>
  <c r="I58" i="91"/>
  <c r="H58" i="91" s="1"/>
  <c r="I56" i="91"/>
  <c r="H56" i="91" s="1"/>
  <c r="I49" i="91"/>
  <c r="H49" i="91" s="1"/>
  <c r="I42" i="91"/>
  <c r="H42" i="91" s="1"/>
  <c r="I40" i="91"/>
  <c r="H40" i="91" s="1"/>
  <c r="I261" i="91"/>
  <c r="H261" i="91" s="1"/>
  <c r="I244" i="91"/>
  <c r="H244" i="91" s="1"/>
  <c r="I235" i="91"/>
  <c r="H235" i="91" s="1"/>
  <c r="I197" i="91"/>
  <c r="H197" i="91" s="1"/>
  <c r="I190" i="91"/>
  <c r="H190" i="91" s="1"/>
  <c r="I187" i="91"/>
  <c r="H187" i="91" s="1"/>
  <c r="I154" i="91"/>
  <c r="H154" i="91" s="1"/>
  <c r="I147" i="91"/>
  <c r="H147" i="91" s="1"/>
  <c r="I140" i="91"/>
  <c r="H140" i="91" s="1"/>
  <c r="I135" i="91"/>
  <c r="H135" i="91" s="1"/>
  <c r="I130" i="91"/>
  <c r="H130" i="91" s="1"/>
  <c r="I128" i="91"/>
  <c r="H128" i="91" s="1"/>
  <c r="I123" i="91"/>
  <c r="H123" i="91" s="1"/>
  <c r="I37" i="91"/>
  <c r="H37" i="91" s="1"/>
  <c r="I44" i="91"/>
  <c r="H44" i="91" s="1"/>
  <c r="I70" i="91"/>
  <c r="H70" i="91" s="1"/>
  <c r="I77" i="91"/>
  <c r="H77" i="91" s="1"/>
  <c r="I82" i="91"/>
  <c r="H82" i="91" s="1"/>
  <c r="I84" i="91"/>
  <c r="H84" i="91" s="1"/>
  <c r="I89" i="91"/>
  <c r="H89" i="91" s="1"/>
  <c r="I94" i="91"/>
  <c r="H94" i="91" s="1"/>
  <c r="I96" i="91"/>
  <c r="H96" i="91" s="1"/>
  <c r="I101" i="91"/>
  <c r="H101" i="91" s="1"/>
  <c r="I108" i="91"/>
  <c r="H108" i="91" s="1"/>
  <c r="I132" i="91"/>
  <c r="H132" i="91" s="1"/>
  <c r="I146" i="91"/>
  <c r="H146" i="91" s="1"/>
  <c r="I151" i="91"/>
  <c r="H151" i="91" s="1"/>
  <c r="I156" i="91"/>
  <c r="H156" i="91" s="1"/>
  <c r="I170" i="91"/>
  <c r="H170" i="91" s="1"/>
  <c r="I180" i="91"/>
  <c r="H180" i="91" s="1"/>
  <c r="I200" i="91"/>
  <c r="H200" i="91" s="1"/>
  <c r="I209" i="91"/>
  <c r="H209" i="91" s="1"/>
  <c r="I260" i="91"/>
  <c r="H260" i="91" s="1"/>
  <c r="I54" i="91"/>
  <c r="H54" i="91" s="1"/>
  <c r="I61" i="91"/>
  <c r="H61" i="91" s="1"/>
  <c r="I66" i="91"/>
  <c r="H66" i="91" s="1"/>
  <c r="I68" i="91"/>
  <c r="H68" i="91" s="1"/>
  <c r="I73" i="91"/>
  <c r="H73" i="91" s="1"/>
  <c r="I78" i="91"/>
  <c r="H78" i="91" s="1"/>
  <c r="I80" i="91"/>
  <c r="H80" i="91" s="1"/>
  <c r="I85" i="91"/>
  <c r="H85" i="91" s="1"/>
  <c r="I92" i="91"/>
  <c r="H92" i="91" s="1"/>
  <c r="I148" i="91"/>
  <c r="H148" i="91" s="1"/>
  <c r="I162" i="91"/>
  <c r="H162" i="91" s="1"/>
  <c r="I167" i="91"/>
  <c r="H167" i="91" s="1"/>
  <c r="I172" i="91"/>
  <c r="H172" i="91" s="1"/>
  <c r="I195" i="91"/>
  <c r="H195" i="91" s="1"/>
  <c r="I203" i="91"/>
  <c r="H203" i="91" s="1"/>
  <c r="I212" i="91"/>
  <c r="H212" i="91" s="1"/>
  <c r="I246" i="91"/>
  <c r="H246" i="91" s="1"/>
  <c r="I38" i="91"/>
  <c r="H38" i="91" s="1"/>
  <c r="I45" i="91"/>
  <c r="H45" i="91" s="1"/>
  <c r="I50" i="91"/>
  <c r="H50" i="91" s="1"/>
  <c r="I52" i="91"/>
  <c r="H52" i="91" s="1"/>
  <c r="I57" i="91"/>
  <c r="H57" i="91" s="1"/>
  <c r="I62" i="91"/>
  <c r="H62" i="91" s="1"/>
  <c r="I64" i="91"/>
  <c r="H64" i="91" s="1"/>
  <c r="I69" i="91"/>
  <c r="H69" i="91" s="1"/>
  <c r="I76" i="91"/>
  <c r="H76" i="91" s="1"/>
  <c r="I102" i="91"/>
  <c r="H102" i="91" s="1"/>
  <c r="I109" i="91"/>
  <c r="H109" i="91" s="1"/>
  <c r="I114" i="91"/>
  <c r="H114" i="91" s="1"/>
  <c r="I116" i="91"/>
  <c r="H116" i="91" s="1"/>
  <c r="I139" i="91"/>
  <c r="H139" i="91" s="1"/>
  <c r="I144" i="91"/>
  <c r="H144" i="91" s="1"/>
  <c r="I158" i="91"/>
  <c r="H158" i="91" s="1"/>
  <c r="I163" i="91"/>
  <c r="H163" i="91" s="1"/>
  <c r="I183" i="91"/>
  <c r="H183" i="91" s="1"/>
  <c r="I196" i="91"/>
  <c r="H196" i="91" s="1"/>
  <c r="I204" i="91"/>
  <c r="H204" i="91" s="1"/>
  <c r="I229" i="91"/>
  <c r="H229" i="91" s="1"/>
  <c r="I36" i="91"/>
  <c r="H36" i="91" s="1"/>
  <c r="I41" i="91"/>
  <c r="H41" i="91" s="1"/>
  <c r="I46" i="91"/>
  <c r="H46" i="91" s="1"/>
  <c r="I48" i="91"/>
  <c r="H48" i="91" s="1"/>
  <c r="I53" i="91"/>
  <c r="H53" i="91" s="1"/>
  <c r="I60" i="91"/>
  <c r="H60" i="91" s="1"/>
  <c r="I86" i="91"/>
  <c r="H86" i="91" s="1"/>
  <c r="I93" i="91"/>
  <c r="H93" i="91" s="1"/>
  <c r="I98" i="91"/>
  <c r="H98" i="91" s="1"/>
  <c r="I100" i="91"/>
  <c r="H100" i="91" s="1"/>
  <c r="I105" i="91"/>
  <c r="H105" i="91" s="1"/>
  <c r="I110" i="91"/>
  <c r="H110" i="91" s="1"/>
  <c r="I112" i="91"/>
  <c r="H112" i="91" s="1"/>
  <c r="I122" i="91"/>
  <c r="H122" i="91" s="1"/>
  <c r="I155" i="91"/>
  <c r="H155" i="91" s="1"/>
  <c r="I160" i="91"/>
  <c r="H160" i="91" s="1"/>
  <c r="I174" i="91"/>
  <c r="H174" i="91" s="1"/>
  <c r="I192" i="91"/>
  <c r="H192" i="91" s="1"/>
  <c r="I207" i="91"/>
  <c r="H207" i="91" s="1"/>
  <c r="I216" i="91"/>
  <c r="H216" i="91" s="1"/>
  <c r="F2" i="91"/>
  <c r="C2" i="91"/>
  <c r="F1" i="91"/>
  <c r="I262" i="89"/>
  <c r="H262" i="89" s="1"/>
  <c r="I258" i="89"/>
  <c r="H258" i="89" s="1"/>
  <c r="I250" i="89"/>
  <c r="H250" i="89" s="1"/>
  <c r="I246" i="89"/>
  <c r="H246" i="89" s="1"/>
  <c r="I237" i="89"/>
  <c r="H237" i="89" s="1"/>
  <c r="I233" i="89"/>
  <c r="H233" i="89" s="1"/>
  <c r="I229" i="89"/>
  <c r="H229" i="89" s="1"/>
  <c r="I225" i="89"/>
  <c r="H225" i="89" s="1"/>
  <c r="I221" i="89"/>
  <c r="H221" i="89" s="1"/>
  <c r="I217" i="89"/>
  <c r="H217" i="89" s="1"/>
  <c r="I213" i="89"/>
  <c r="H213" i="89" s="1"/>
  <c r="I209" i="89"/>
  <c r="H209" i="89" s="1"/>
  <c r="I205" i="89"/>
  <c r="H205" i="89" s="1"/>
  <c r="I201" i="89"/>
  <c r="H201" i="89" s="1"/>
  <c r="I197" i="89"/>
  <c r="H197" i="89" s="1"/>
  <c r="I193" i="89"/>
  <c r="H193" i="89" s="1"/>
  <c r="I189" i="89"/>
  <c r="H189" i="89" s="1"/>
  <c r="I185" i="89"/>
  <c r="H185" i="89" s="1"/>
  <c r="I181" i="89"/>
  <c r="H181" i="89" s="1"/>
  <c r="I177" i="89"/>
  <c r="H177" i="89" s="1"/>
  <c r="I173" i="89"/>
  <c r="H173" i="89" s="1"/>
  <c r="I169" i="89"/>
  <c r="H169" i="89" s="1"/>
  <c r="I165" i="89"/>
  <c r="H165" i="89" s="1"/>
  <c r="I161" i="89"/>
  <c r="H161" i="89" s="1"/>
  <c r="I157" i="89"/>
  <c r="H157" i="89" s="1"/>
  <c r="I153" i="89"/>
  <c r="H153" i="89" s="1"/>
  <c r="I149" i="89"/>
  <c r="H149" i="89" s="1"/>
  <c r="I145" i="89"/>
  <c r="H145" i="89" s="1"/>
  <c r="I141" i="89"/>
  <c r="H141" i="89" s="1"/>
  <c r="I137" i="89"/>
  <c r="H137" i="89" s="1"/>
  <c r="I133" i="89"/>
  <c r="H133" i="89" s="1"/>
  <c r="I129" i="89"/>
  <c r="H129" i="89" s="1"/>
  <c r="I125" i="89"/>
  <c r="H125" i="89" s="1"/>
  <c r="I121" i="89"/>
  <c r="H121" i="89" s="1"/>
  <c r="I117" i="89"/>
  <c r="H117" i="89" s="1"/>
  <c r="I113" i="89"/>
  <c r="H113" i="89" s="1"/>
  <c r="I109" i="89"/>
  <c r="H109" i="89" s="1"/>
  <c r="I105" i="89"/>
  <c r="H105" i="89" s="1"/>
  <c r="I101" i="89"/>
  <c r="H101" i="89" s="1"/>
  <c r="I97" i="89"/>
  <c r="H97" i="89" s="1"/>
  <c r="I93" i="89"/>
  <c r="H93" i="89" s="1"/>
  <c r="I89" i="89"/>
  <c r="H89" i="89" s="1"/>
  <c r="I85" i="89"/>
  <c r="H85" i="89" s="1"/>
  <c r="I81" i="89"/>
  <c r="H81" i="89" s="1"/>
  <c r="I77" i="89"/>
  <c r="H77" i="89" s="1"/>
  <c r="I73" i="89"/>
  <c r="H73" i="89" s="1"/>
  <c r="I69" i="89"/>
  <c r="H69" i="89" s="1"/>
  <c r="I65" i="89"/>
  <c r="H65" i="89" s="1"/>
  <c r="I61" i="89"/>
  <c r="H61" i="89" s="1"/>
  <c r="I57" i="89"/>
  <c r="H57" i="89" s="1"/>
  <c r="I53" i="89"/>
  <c r="H53" i="89" s="1"/>
  <c r="I49" i="89"/>
  <c r="H49" i="89" s="1"/>
  <c r="I45" i="89"/>
  <c r="H45" i="89" s="1"/>
  <c r="I38" i="89"/>
  <c r="H38" i="89" s="1"/>
  <c r="I42" i="89"/>
  <c r="H42" i="89" s="1"/>
  <c r="I44" i="89"/>
  <c r="H44" i="89" s="1"/>
  <c r="I51" i="89"/>
  <c r="H51" i="89" s="1"/>
  <c r="I58" i="89"/>
  <c r="H58" i="89" s="1"/>
  <c r="I60" i="89"/>
  <c r="H60" i="89" s="1"/>
  <c r="I67" i="89"/>
  <c r="H67" i="89" s="1"/>
  <c r="I74" i="89"/>
  <c r="H74" i="89" s="1"/>
  <c r="I76" i="89"/>
  <c r="H76" i="89" s="1"/>
  <c r="I83" i="89"/>
  <c r="H83" i="89" s="1"/>
  <c r="I90" i="89"/>
  <c r="H90" i="89" s="1"/>
  <c r="I92" i="89"/>
  <c r="H92" i="89" s="1"/>
  <c r="I99" i="89"/>
  <c r="H99" i="89" s="1"/>
  <c r="I106" i="89"/>
  <c r="H106" i="89" s="1"/>
  <c r="I108" i="89"/>
  <c r="H108" i="89" s="1"/>
  <c r="I115" i="89"/>
  <c r="H115" i="89" s="1"/>
  <c r="I122" i="89"/>
  <c r="H122" i="89" s="1"/>
  <c r="I124" i="89"/>
  <c r="H124" i="89" s="1"/>
  <c r="I131" i="89"/>
  <c r="H131" i="89" s="1"/>
  <c r="I138" i="89"/>
  <c r="H138" i="89" s="1"/>
  <c r="I140" i="89"/>
  <c r="H140" i="89" s="1"/>
  <c r="I147" i="89"/>
  <c r="H147" i="89" s="1"/>
  <c r="I154" i="89"/>
  <c r="H154" i="89" s="1"/>
  <c r="I156" i="89"/>
  <c r="H156" i="89" s="1"/>
  <c r="I163" i="89"/>
  <c r="H163" i="89" s="1"/>
  <c r="I170" i="89"/>
  <c r="H170" i="89" s="1"/>
  <c r="I172" i="89"/>
  <c r="H172" i="89" s="1"/>
  <c r="I179" i="89"/>
  <c r="H179" i="89" s="1"/>
  <c r="I186" i="89"/>
  <c r="H186" i="89" s="1"/>
  <c r="I188" i="89"/>
  <c r="H188" i="89" s="1"/>
  <c r="I195" i="89"/>
  <c r="H195" i="89" s="1"/>
  <c r="I202" i="89"/>
  <c r="H202" i="89" s="1"/>
  <c r="I204" i="89"/>
  <c r="H204" i="89" s="1"/>
  <c r="I211" i="89"/>
  <c r="H211" i="89" s="1"/>
  <c r="I218" i="89"/>
  <c r="H218" i="89" s="1"/>
  <c r="I220" i="89"/>
  <c r="H220" i="89" s="1"/>
  <c r="I227" i="89"/>
  <c r="H227" i="89" s="1"/>
  <c r="I234" i="89"/>
  <c r="H234" i="89" s="1"/>
  <c r="I236" i="89"/>
  <c r="H236" i="89" s="1"/>
  <c r="I244" i="89"/>
  <c r="H244" i="89" s="1"/>
  <c r="I251" i="89"/>
  <c r="H251" i="89" s="1"/>
  <c r="I253" i="89"/>
  <c r="H253" i="89" s="1"/>
  <c r="I260" i="89"/>
  <c r="H260" i="89" s="1"/>
  <c r="I264" i="90"/>
  <c r="H264" i="90" s="1"/>
  <c r="I260" i="90"/>
  <c r="H260" i="90" s="1"/>
  <c r="I256" i="90"/>
  <c r="H256" i="90" s="1"/>
  <c r="I252" i="90"/>
  <c r="H252" i="90" s="1"/>
  <c r="I248" i="90"/>
  <c r="H248" i="90" s="1"/>
  <c r="I244" i="90"/>
  <c r="H244" i="90" s="1"/>
  <c r="I239" i="90"/>
  <c r="H239" i="90" s="1"/>
  <c r="I235" i="90"/>
  <c r="H235" i="90" s="1"/>
  <c r="I231" i="90"/>
  <c r="H231" i="90" s="1"/>
  <c r="I227" i="90"/>
  <c r="H227" i="90" s="1"/>
  <c r="I223" i="90"/>
  <c r="H223" i="90" s="1"/>
  <c r="I219" i="90"/>
  <c r="H219" i="90" s="1"/>
  <c r="I215" i="90"/>
  <c r="H215" i="90" s="1"/>
  <c r="I211" i="90"/>
  <c r="H211" i="90" s="1"/>
  <c r="I207" i="90"/>
  <c r="H207" i="90" s="1"/>
  <c r="I203" i="90"/>
  <c r="H203" i="90" s="1"/>
  <c r="I199" i="90"/>
  <c r="H199" i="90" s="1"/>
  <c r="I263" i="90"/>
  <c r="H263" i="90" s="1"/>
  <c r="I261" i="90"/>
  <c r="H261" i="90" s="1"/>
  <c r="I247" i="90"/>
  <c r="H247" i="90" s="1"/>
  <c r="I245" i="90"/>
  <c r="H245" i="90" s="1"/>
  <c r="I237" i="90"/>
  <c r="H237" i="90" s="1"/>
  <c r="I230" i="90"/>
  <c r="H230" i="90" s="1"/>
  <c r="I228" i="90"/>
  <c r="H228" i="90" s="1"/>
  <c r="I221" i="90"/>
  <c r="H221" i="90" s="1"/>
  <c r="I214" i="90"/>
  <c r="H214" i="90" s="1"/>
  <c r="I212" i="90"/>
  <c r="H212" i="90" s="1"/>
  <c r="I205" i="90"/>
  <c r="H205" i="90" s="1"/>
  <c r="I198" i="90"/>
  <c r="H198" i="90" s="1"/>
  <c r="I196" i="90"/>
  <c r="H196" i="90" s="1"/>
  <c r="I192" i="90"/>
  <c r="H192" i="90" s="1"/>
  <c r="I188" i="90"/>
  <c r="H188" i="90" s="1"/>
  <c r="I184" i="90"/>
  <c r="H184" i="90" s="1"/>
  <c r="I180" i="90"/>
  <c r="H180" i="90" s="1"/>
  <c r="I176" i="90"/>
  <c r="H176" i="90" s="1"/>
  <c r="I172" i="90"/>
  <c r="H172" i="90" s="1"/>
  <c r="I168" i="90"/>
  <c r="H168" i="90" s="1"/>
  <c r="I164" i="90"/>
  <c r="H164" i="90" s="1"/>
  <c r="I160" i="90"/>
  <c r="H160" i="90" s="1"/>
  <c r="I156" i="90"/>
  <c r="H156" i="90" s="1"/>
  <c r="I152" i="90"/>
  <c r="H152" i="90" s="1"/>
  <c r="I148" i="90"/>
  <c r="H148" i="90" s="1"/>
  <c r="I144" i="90"/>
  <c r="H144" i="90" s="1"/>
  <c r="I140" i="90"/>
  <c r="H140" i="90" s="1"/>
  <c r="I136" i="90"/>
  <c r="H136" i="90" s="1"/>
  <c r="I132" i="90"/>
  <c r="H132" i="90" s="1"/>
  <c r="I128" i="90"/>
  <c r="H128" i="90" s="1"/>
  <c r="I124" i="90"/>
  <c r="H124" i="90" s="1"/>
  <c r="I120" i="90"/>
  <c r="H120" i="90" s="1"/>
  <c r="I116" i="90"/>
  <c r="H116" i="90" s="1"/>
  <c r="I112" i="90"/>
  <c r="H112" i="90" s="1"/>
  <c r="I108" i="90"/>
  <c r="H108" i="90" s="1"/>
  <c r="I104" i="90"/>
  <c r="H104" i="90" s="1"/>
  <c r="I100" i="90"/>
  <c r="H100" i="90" s="1"/>
  <c r="I96" i="90"/>
  <c r="H96" i="90" s="1"/>
  <c r="I92" i="90"/>
  <c r="H92" i="90" s="1"/>
  <c r="I88" i="90"/>
  <c r="H88" i="90" s="1"/>
  <c r="I84" i="90"/>
  <c r="H84" i="90" s="1"/>
  <c r="I80" i="90"/>
  <c r="H80" i="90" s="1"/>
  <c r="I76" i="90"/>
  <c r="H76" i="90" s="1"/>
  <c r="I72" i="90"/>
  <c r="H72" i="90" s="1"/>
  <c r="I68" i="90"/>
  <c r="H68" i="90" s="1"/>
  <c r="I64" i="90"/>
  <c r="H64" i="90" s="1"/>
  <c r="I60" i="90"/>
  <c r="H60" i="90" s="1"/>
  <c r="I56" i="90"/>
  <c r="H56" i="90" s="1"/>
  <c r="I52" i="90"/>
  <c r="H52" i="90" s="1"/>
  <c r="I48" i="90"/>
  <c r="H48" i="90" s="1"/>
  <c r="I44" i="90"/>
  <c r="H44" i="90" s="1"/>
  <c r="I40" i="90"/>
  <c r="H40" i="90" s="1"/>
  <c r="I36" i="90"/>
  <c r="H36" i="90" s="1"/>
  <c r="I42" i="90"/>
  <c r="H42" i="90" s="1"/>
  <c r="I49" i="90"/>
  <c r="H49" i="90" s="1"/>
  <c r="I51" i="90"/>
  <c r="H51" i="90" s="1"/>
  <c r="I58" i="90"/>
  <c r="H58" i="90" s="1"/>
  <c r="I65" i="90"/>
  <c r="H65" i="90" s="1"/>
  <c r="I67" i="90"/>
  <c r="H67" i="90" s="1"/>
  <c r="I74" i="90"/>
  <c r="H74" i="90" s="1"/>
  <c r="I81" i="90"/>
  <c r="H81" i="90" s="1"/>
  <c r="I83" i="90"/>
  <c r="H83" i="90" s="1"/>
  <c r="I90" i="90"/>
  <c r="H90" i="90" s="1"/>
  <c r="I97" i="90"/>
  <c r="H97" i="90" s="1"/>
  <c r="I99" i="90"/>
  <c r="H99" i="90" s="1"/>
  <c r="I106" i="90"/>
  <c r="H106" i="90" s="1"/>
  <c r="I113" i="90"/>
  <c r="H113" i="90" s="1"/>
  <c r="I115" i="90"/>
  <c r="H115" i="90" s="1"/>
  <c r="I122" i="90"/>
  <c r="H122" i="90" s="1"/>
  <c r="I129" i="90"/>
  <c r="H129" i="90" s="1"/>
  <c r="I131" i="90"/>
  <c r="H131" i="90" s="1"/>
  <c r="I138" i="90"/>
  <c r="H138" i="90" s="1"/>
  <c r="I145" i="90"/>
  <c r="H145" i="90" s="1"/>
  <c r="I147" i="90"/>
  <c r="H147" i="90" s="1"/>
  <c r="I154" i="90"/>
  <c r="H154" i="90" s="1"/>
  <c r="I161" i="90"/>
  <c r="H161" i="90" s="1"/>
  <c r="I163" i="90"/>
  <c r="H163" i="90" s="1"/>
  <c r="I170" i="90"/>
  <c r="H170" i="90" s="1"/>
  <c r="I177" i="90"/>
  <c r="H177" i="90" s="1"/>
  <c r="I179" i="90"/>
  <c r="H179" i="90" s="1"/>
  <c r="I186" i="90"/>
  <c r="H186" i="90" s="1"/>
  <c r="I193" i="90"/>
  <c r="H193" i="90" s="1"/>
  <c r="I195" i="90"/>
  <c r="H195" i="90" s="1"/>
  <c r="I197" i="90"/>
  <c r="H197" i="90" s="1"/>
  <c r="I202" i="90"/>
  <c r="H202" i="90" s="1"/>
  <c r="I204" i="90"/>
  <c r="H204" i="90" s="1"/>
  <c r="I209" i="90"/>
  <c r="H209" i="90" s="1"/>
  <c r="I216" i="90"/>
  <c r="H216" i="90" s="1"/>
  <c r="I243" i="90"/>
  <c r="H243" i="90" s="1"/>
  <c r="I250" i="90"/>
  <c r="H250" i="90" s="1"/>
  <c r="I255" i="90"/>
  <c r="H255" i="90" s="1"/>
  <c r="I257" i="90"/>
  <c r="H257" i="90" s="1"/>
  <c r="I262" i="90"/>
  <c r="H262" i="90" s="1"/>
  <c r="J25" i="87"/>
  <c r="I22" i="87"/>
  <c r="H22" i="87" s="1"/>
  <c r="I26" i="87"/>
  <c r="H26" i="87" s="1"/>
  <c r="I21" i="87"/>
  <c r="H21" i="87" s="1"/>
  <c r="H228" i="91" l="1"/>
  <c r="J228" i="91"/>
  <c r="H23" i="87"/>
  <c r="J23" i="87"/>
  <c r="J255" i="89"/>
  <c r="H255" i="89"/>
  <c r="J194" i="89"/>
  <c r="H194" i="89"/>
  <c r="J75" i="89"/>
  <c r="H75" i="89"/>
  <c r="J46" i="89"/>
  <c r="H46" i="89"/>
  <c r="J89" i="90"/>
  <c r="H89" i="90"/>
  <c r="J37" i="90"/>
  <c r="H37" i="90"/>
  <c r="J201" i="90"/>
  <c r="H201" i="90"/>
  <c r="J86" i="90"/>
  <c r="H86" i="90"/>
  <c r="J153" i="90"/>
  <c r="H153" i="90"/>
  <c r="J82" i="89"/>
  <c r="H82" i="89"/>
  <c r="J127" i="90"/>
  <c r="H127" i="90"/>
  <c r="J218" i="90"/>
  <c r="H218" i="90"/>
  <c r="J187" i="89"/>
  <c r="H187" i="89"/>
  <c r="J38" i="90"/>
  <c r="H38" i="90"/>
  <c r="J203" i="89"/>
  <c r="H203" i="89"/>
  <c r="J127" i="89"/>
  <c r="H127" i="89"/>
  <c r="J198" i="89"/>
  <c r="H198" i="89"/>
  <c r="J54" i="89"/>
  <c r="H54" i="89"/>
  <c r="J174" i="89"/>
  <c r="H174" i="89"/>
  <c r="J36" i="89"/>
  <c r="H36" i="89"/>
  <c r="J164" i="89"/>
  <c r="H164" i="89"/>
  <c r="J210" i="90"/>
  <c r="H210" i="90"/>
  <c r="J133" i="90"/>
  <c r="H133" i="90"/>
  <c r="J117" i="90"/>
  <c r="H117" i="90"/>
  <c r="J239" i="89"/>
  <c r="H239" i="89"/>
  <c r="J175" i="89"/>
  <c r="H175" i="89"/>
  <c r="J217" i="90"/>
  <c r="H217" i="90"/>
  <c r="J252" i="89"/>
  <c r="H252" i="89"/>
  <c r="J194" i="90"/>
  <c r="H194" i="90"/>
  <c r="J183" i="89"/>
  <c r="H183" i="89"/>
  <c r="J40" i="89"/>
  <c r="H40" i="89"/>
  <c r="J178" i="89"/>
  <c r="H178" i="89"/>
  <c r="J102" i="89"/>
  <c r="H102" i="89"/>
  <c r="J39" i="89"/>
  <c r="H39" i="89"/>
  <c r="J118" i="89"/>
  <c r="H118" i="89"/>
  <c r="J206" i="89"/>
  <c r="H206" i="89"/>
  <c r="J148" i="89"/>
  <c r="H148" i="89"/>
  <c r="J128" i="89"/>
  <c r="H128" i="89"/>
  <c r="J84" i="89"/>
  <c r="H84" i="89"/>
  <c r="J253" i="90"/>
  <c r="H253" i="90"/>
  <c r="J53" i="90"/>
  <c r="H53" i="90"/>
  <c r="J85" i="90"/>
  <c r="H85" i="90"/>
  <c r="J181" i="90"/>
  <c r="H181" i="90"/>
  <c r="J41" i="90"/>
  <c r="H41" i="90"/>
  <c r="J169" i="90"/>
  <c r="H169" i="90"/>
  <c r="J101" i="90"/>
  <c r="H101" i="90"/>
  <c r="J223" i="89"/>
  <c r="H223" i="89"/>
  <c r="J159" i="89"/>
  <c r="H159" i="89"/>
  <c r="J107" i="89"/>
  <c r="H107" i="89"/>
  <c r="J111" i="90"/>
  <c r="H111" i="90"/>
  <c r="J105" i="90"/>
  <c r="H105" i="90"/>
  <c r="J79" i="89"/>
  <c r="H79" i="89"/>
  <c r="J248" i="89"/>
  <c r="H248" i="89"/>
  <c r="J162" i="89"/>
  <c r="H162" i="89"/>
  <c r="J91" i="89"/>
  <c r="H91" i="89"/>
  <c r="J126" i="89"/>
  <c r="H126" i="89"/>
  <c r="J66" i="89"/>
  <c r="H66" i="89"/>
  <c r="J238" i="89"/>
  <c r="H238" i="89"/>
  <c r="J123" i="89"/>
  <c r="H123" i="89"/>
  <c r="J59" i="89"/>
  <c r="H59" i="89"/>
  <c r="J180" i="89"/>
  <c r="H180" i="89"/>
  <c r="J155" i="89"/>
  <c r="H155" i="89"/>
  <c r="J114" i="89"/>
  <c r="H114" i="89"/>
  <c r="J50" i="89"/>
  <c r="H50" i="89"/>
  <c r="J63" i="90"/>
  <c r="H63" i="90"/>
  <c r="J157" i="90"/>
  <c r="H157" i="90"/>
  <c r="J236" i="90"/>
  <c r="H236" i="90"/>
  <c r="J146" i="89"/>
  <c r="H146" i="89"/>
  <c r="J43" i="89"/>
  <c r="H43" i="89"/>
  <c r="J150" i="90"/>
  <c r="H150" i="90"/>
  <c r="J39" i="90"/>
  <c r="H39" i="90"/>
  <c r="J63" i="89"/>
  <c r="H63" i="89"/>
  <c r="J226" i="89"/>
  <c r="H226" i="89"/>
  <c r="J143" i="89"/>
  <c r="H143" i="89"/>
  <c r="J78" i="89"/>
  <c r="H78" i="89"/>
  <c r="J214" i="89"/>
  <c r="H214" i="89"/>
  <c r="J263" i="89"/>
  <c r="H263" i="89"/>
  <c r="J54" i="90"/>
  <c r="J206" i="90"/>
  <c r="J242" i="90"/>
  <c r="J162" i="90"/>
  <c r="J187" i="90"/>
  <c r="J98" i="90"/>
  <c r="J95" i="90"/>
  <c r="J264" i="89"/>
  <c r="J258" i="90"/>
  <c r="J222" i="89"/>
  <c r="J72" i="89"/>
  <c r="J261" i="89"/>
  <c r="J242" i="89"/>
  <c r="J243" i="89"/>
  <c r="J104" i="89"/>
  <c r="J241" i="89"/>
  <c r="J165" i="90"/>
  <c r="J251" i="90"/>
  <c r="J249" i="90"/>
  <c r="J208" i="90"/>
  <c r="J94" i="90"/>
  <c r="J143" i="90"/>
  <c r="J265" i="89"/>
  <c r="J158" i="89"/>
  <c r="J135" i="90"/>
  <c r="J175" i="90"/>
  <c r="J47" i="90"/>
  <c r="J232" i="90"/>
  <c r="J149" i="90"/>
  <c r="J158" i="90"/>
  <c r="J265" i="90"/>
  <c r="J220" i="90"/>
  <c r="J62" i="89"/>
  <c r="J259" i="89"/>
  <c r="J245" i="89"/>
  <c r="J152" i="89"/>
  <c r="J136" i="89"/>
  <c r="J142" i="89"/>
  <c r="J112" i="89"/>
  <c r="J231" i="89"/>
  <c r="J48" i="89"/>
  <c r="J167" i="89"/>
  <c r="J37" i="89"/>
  <c r="J135" i="89"/>
  <c r="J130" i="89"/>
  <c r="J208" i="89"/>
  <c r="J212" i="89"/>
  <c r="J159" i="90"/>
  <c r="J139" i="90"/>
  <c r="J52" i="89"/>
  <c r="J110" i="89"/>
  <c r="J87" i="89"/>
  <c r="J55" i="90"/>
  <c r="J69" i="90"/>
  <c r="J196" i="89"/>
  <c r="J88" i="89"/>
  <c r="J200" i="90"/>
  <c r="J87" i="90"/>
  <c r="J139" i="89"/>
  <c r="J191" i="90"/>
  <c r="J233" i="90"/>
  <c r="J96" i="89"/>
  <c r="J46" i="90"/>
  <c r="J178" i="90"/>
  <c r="J62" i="90"/>
  <c r="J185" i="90"/>
  <c r="J184" i="89"/>
  <c r="J151" i="89"/>
  <c r="J226" i="90"/>
  <c r="J240" i="90"/>
  <c r="J192" i="89"/>
  <c r="J257" i="89"/>
  <c r="J137" i="90"/>
  <c r="J78" i="90"/>
  <c r="J93" i="90"/>
  <c r="J100" i="89"/>
  <c r="J246" i="90"/>
  <c r="J171" i="90"/>
  <c r="J241" i="90"/>
  <c r="J132" i="89"/>
  <c r="J259" i="90"/>
  <c r="J116" i="89"/>
  <c r="J123" i="90"/>
  <c r="J71" i="90"/>
  <c r="J190" i="89"/>
  <c r="J103" i="89"/>
  <c r="J82" i="90"/>
  <c r="J20" i="87"/>
  <c r="J228" i="89"/>
  <c r="J229" i="90"/>
  <c r="J225" i="90"/>
  <c r="J222" i="90"/>
  <c r="J75" i="90"/>
  <c r="J71" i="89"/>
  <c r="J120" i="89"/>
  <c r="J232" i="89"/>
  <c r="J216" i="89"/>
  <c r="J168" i="89"/>
  <c r="J56" i="89"/>
  <c r="J55" i="89"/>
  <c r="J24" i="87"/>
  <c r="J59" i="90"/>
  <c r="J249" i="89"/>
  <c r="J176" i="89"/>
  <c r="J94" i="89"/>
  <c r="J68" i="89"/>
  <c r="J125" i="90"/>
  <c r="J107" i="90"/>
  <c r="J103" i="90"/>
  <c r="J66" i="90"/>
  <c r="J167" i="90"/>
  <c r="J109" i="90"/>
  <c r="J110" i="90"/>
  <c r="J45" i="90"/>
  <c r="J119" i="90"/>
  <c r="J146" i="90"/>
  <c r="J173" i="90"/>
  <c r="J174" i="90"/>
  <c r="J57" i="90"/>
  <c r="J142" i="90"/>
  <c r="J151" i="90"/>
  <c r="J79" i="90"/>
  <c r="J234" i="90"/>
  <c r="J224" i="90"/>
  <c r="J73" i="90"/>
  <c r="J114" i="90"/>
  <c r="J130" i="90"/>
  <c r="J61" i="90"/>
  <c r="J189" i="90"/>
  <c r="J166" i="90"/>
  <c r="J50" i="90"/>
  <c r="J183" i="90"/>
  <c r="J121" i="90"/>
  <c r="J141" i="90"/>
  <c r="J213" i="90"/>
  <c r="J182" i="90"/>
  <c r="J91" i="90"/>
  <c r="J126" i="90"/>
  <c r="J238" i="90"/>
  <c r="J134" i="90"/>
  <c r="J77" i="90"/>
  <c r="J102" i="90"/>
  <c r="J118" i="90"/>
  <c r="J70" i="90"/>
  <c r="J190" i="90"/>
  <c r="J155" i="90"/>
  <c r="J43" i="90"/>
  <c r="J166" i="89"/>
  <c r="J70" i="89"/>
  <c r="J47" i="89"/>
  <c r="J219" i="89"/>
  <c r="J98" i="89"/>
  <c r="J41" i="89"/>
  <c r="J200" i="89"/>
  <c r="J119" i="89"/>
  <c r="J182" i="89"/>
  <c r="J256" i="89"/>
  <c r="J215" i="89"/>
  <c r="J95" i="89"/>
  <c r="J64" i="89"/>
  <c r="J235" i="89"/>
  <c r="J199" i="89"/>
  <c r="J80" i="89"/>
  <c r="J210" i="89"/>
  <c r="J191" i="89"/>
  <c r="J150" i="89"/>
  <c r="J247" i="89"/>
  <c r="J160" i="89"/>
  <c r="J144" i="89"/>
  <c r="J240" i="89"/>
  <c r="J230" i="89"/>
  <c r="J171" i="89"/>
  <c r="J134" i="89"/>
  <c r="J111" i="89"/>
  <c r="J224" i="89"/>
  <c r="J207" i="89"/>
  <c r="J86" i="89"/>
  <c r="J155" i="91"/>
  <c r="J86" i="91"/>
  <c r="J229" i="91"/>
  <c r="J116" i="91"/>
  <c r="J38" i="91"/>
  <c r="J246" i="91"/>
  <c r="J92" i="91"/>
  <c r="J54" i="91"/>
  <c r="J151" i="91"/>
  <c r="J101" i="91"/>
  <c r="J44" i="91"/>
  <c r="J147" i="91"/>
  <c r="J65" i="91"/>
  <c r="J106" i="91"/>
  <c r="J126" i="91"/>
  <c r="J194" i="91"/>
  <c r="J249" i="91"/>
  <c r="J47" i="91"/>
  <c r="J79" i="91"/>
  <c r="J111" i="91"/>
  <c r="J127" i="91"/>
  <c r="J168" i="91"/>
  <c r="J253" i="91"/>
  <c r="J141" i="91"/>
  <c r="J173" i="91"/>
  <c r="J245" i="91"/>
  <c r="J250" i="91"/>
  <c r="J218" i="91"/>
  <c r="J234" i="91"/>
  <c r="J122" i="91"/>
  <c r="J158" i="91"/>
  <c r="J167" i="91"/>
  <c r="J68" i="91"/>
  <c r="J146" i="91"/>
  <c r="J82" i="91"/>
  <c r="J154" i="91"/>
  <c r="J72" i="91"/>
  <c r="J113" i="91"/>
  <c r="J176" i="91"/>
  <c r="J254" i="91"/>
  <c r="J51" i="91"/>
  <c r="J67" i="91"/>
  <c r="J99" i="91"/>
  <c r="J134" i="91"/>
  <c r="J175" i="91"/>
  <c r="J256" i="91"/>
  <c r="J145" i="91"/>
  <c r="J213" i="91"/>
  <c r="J255" i="91"/>
  <c r="J174" i="91"/>
  <c r="J112" i="91"/>
  <c r="J98" i="91"/>
  <c r="J53" i="91"/>
  <c r="J36" i="91"/>
  <c r="J196" i="91"/>
  <c r="J144" i="91"/>
  <c r="J109" i="91"/>
  <c r="J64" i="91"/>
  <c r="J50" i="91"/>
  <c r="J203" i="91"/>
  <c r="J162" i="91"/>
  <c r="J80" i="91"/>
  <c r="J66" i="91"/>
  <c r="J260" i="91"/>
  <c r="J170" i="91"/>
  <c r="J132" i="91"/>
  <c r="J94" i="91"/>
  <c r="J77" i="91"/>
  <c r="J123" i="91"/>
  <c r="J140" i="91"/>
  <c r="J187" i="91"/>
  <c r="J244" i="91"/>
  <c r="J56" i="91"/>
  <c r="J74" i="91"/>
  <c r="J97" i="91"/>
  <c r="J119" i="91"/>
  <c r="J138" i="91"/>
  <c r="J178" i="91"/>
  <c r="J223" i="91"/>
  <c r="J258" i="91"/>
  <c r="J39" i="91"/>
  <c r="J55" i="91"/>
  <c r="J71" i="91"/>
  <c r="J87" i="91"/>
  <c r="J103" i="91"/>
  <c r="J118" i="91"/>
  <c r="J136" i="91"/>
  <c r="J159" i="91"/>
  <c r="J179" i="91"/>
  <c r="J221" i="91"/>
  <c r="J117" i="91"/>
  <c r="J133" i="91"/>
  <c r="J149" i="91"/>
  <c r="J165" i="91"/>
  <c r="J182" i="91"/>
  <c r="J220" i="91"/>
  <c r="J237" i="91"/>
  <c r="J181" i="91"/>
  <c r="J199" i="91"/>
  <c r="J217" i="91"/>
  <c r="J240" i="91"/>
  <c r="J264" i="91"/>
  <c r="J210" i="91"/>
  <c r="J226" i="91"/>
  <c r="J259" i="91"/>
  <c r="J207" i="91"/>
  <c r="J105" i="91"/>
  <c r="J46" i="91"/>
  <c r="J163" i="91"/>
  <c r="J76" i="91"/>
  <c r="J57" i="91"/>
  <c r="J172" i="91"/>
  <c r="J73" i="91"/>
  <c r="J200" i="91"/>
  <c r="J84" i="91"/>
  <c r="J130" i="91"/>
  <c r="J197" i="91"/>
  <c r="J42" i="91"/>
  <c r="J88" i="91"/>
  <c r="J171" i="91"/>
  <c r="J63" i="91"/>
  <c r="J95" i="91"/>
  <c r="J150" i="91"/>
  <c r="J205" i="91"/>
  <c r="J125" i="91"/>
  <c r="J157" i="91"/>
  <c r="J191" i="91"/>
  <c r="J227" i="91"/>
  <c r="J189" i="91"/>
  <c r="J208" i="91"/>
  <c r="J231" i="91"/>
  <c r="J202" i="91"/>
  <c r="J251" i="91"/>
  <c r="J192" i="91"/>
  <c r="J100" i="91"/>
  <c r="J60" i="91"/>
  <c r="J41" i="91"/>
  <c r="J204" i="91"/>
  <c r="J114" i="91"/>
  <c r="J69" i="91"/>
  <c r="J52" i="91"/>
  <c r="J212" i="91"/>
  <c r="J85" i="91"/>
  <c r="J180" i="91"/>
  <c r="J96" i="91"/>
  <c r="J37" i="91"/>
  <c r="J135" i="91"/>
  <c r="J235" i="91"/>
  <c r="J49" i="91"/>
  <c r="J90" i="91"/>
  <c r="J131" i="91"/>
  <c r="J219" i="91"/>
  <c r="J83" i="91"/>
  <c r="J115" i="91"/>
  <c r="J152" i="91"/>
  <c r="J211" i="91"/>
  <c r="J129" i="91"/>
  <c r="J161" i="91"/>
  <c r="J177" i="91"/>
  <c r="J232" i="91"/>
  <c r="J252" i="91"/>
  <c r="J193" i="91"/>
  <c r="J215" i="91"/>
  <c r="J233" i="91"/>
  <c r="J257" i="91"/>
  <c r="J206" i="91"/>
  <c r="J222" i="91"/>
  <c r="J238" i="91"/>
  <c r="J216" i="91"/>
  <c r="J160" i="91"/>
  <c r="J110" i="91"/>
  <c r="J93" i="91"/>
  <c r="J48" i="91"/>
  <c r="J183" i="91"/>
  <c r="J139" i="91"/>
  <c r="J102" i="91"/>
  <c r="J62" i="91"/>
  <c r="J45" i="91"/>
  <c r="J195" i="91"/>
  <c r="J148" i="91"/>
  <c r="J78" i="91"/>
  <c r="J61" i="91"/>
  <c r="J209" i="91"/>
  <c r="J156" i="91"/>
  <c r="J108" i="91"/>
  <c r="J89" i="91"/>
  <c r="J70" i="91"/>
  <c r="J128" i="91"/>
  <c r="J142" i="91"/>
  <c r="J190" i="91"/>
  <c r="J261" i="91"/>
  <c r="J40" i="91"/>
  <c r="J58" i="91"/>
  <c r="J81" i="91"/>
  <c r="J104" i="91"/>
  <c r="J124" i="91"/>
  <c r="J164" i="91"/>
  <c r="J188" i="91"/>
  <c r="J262" i="91"/>
  <c r="J43" i="91"/>
  <c r="J59" i="91"/>
  <c r="J75" i="91"/>
  <c r="J91" i="91"/>
  <c r="J107" i="91"/>
  <c r="J120" i="91"/>
  <c r="J143" i="91"/>
  <c r="J166" i="91"/>
  <c r="J186" i="91"/>
  <c r="J236" i="91"/>
  <c r="J121" i="91"/>
  <c r="J137" i="91"/>
  <c r="J153" i="91"/>
  <c r="J169" i="91"/>
  <c r="J184" i="91"/>
  <c r="J225" i="91"/>
  <c r="J239" i="91"/>
  <c r="J185" i="91"/>
  <c r="J201" i="91"/>
  <c r="J224" i="91"/>
  <c r="J248" i="91"/>
  <c r="J198" i="91"/>
  <c r="J214" i="91"/>
  <c r="J230" i="91"/>
  <c r="J247" i="91"/>
  <c r="J263" i="91"/>
  <c r="J255" i="90"/>
  <c r="J209" i="90"/>
  <c r="J177" i="90"/>
  <c r="J131" i="90"/>
  <c r="J113" i="90"/>
  <c r="J67" i="90"/>
  <c r="J60" i="90"/>
  <c r="J76" i="90"/>
  <c r="J108" i="90"/>
  <c r="J124" i="90"/>
  <c r="J156" i="90"/>
  <c r="J188" i="90"/>
  <c r="J205" i="90"/>
  <c r="J247" i="90"/>
  <c r="J215" i="90"/>
  <c r="J231" i="90"/>
  <c r="J248" i="90"/>
  <c r="J264" i="90"/>
  <c r="J260" i="89"/>
  <c r="J227" i="89"/>
  <c r="J211" i="89"/>
  <c r="J179" i="89"/>
  <c r="J163" i="89"/>
  <c r="J131" i="89"/>
  <c r="J115" i="89"/>
  <c r="J83" i="89"/>
  <c r="J67" i="89"/>
  <c r="J45" i="89"/>
  <c r="J61" i="89"/>
  <c r="J93" i="89"/>
  <c r="J125" i="89"/>
  <c r="J157" i="89"/>
  <c r="J173" i="89"/>
  <c r="J189" i="89"/>
  <c r="J205" i="89"/>
  <c r="J237" i="89"/>
  <c r="J254" i="89"/>
  <c r="J250" i="90"/>
  <c r="J204" i="90"/>
  <c r="J193" i="90"/>
  <c r="J170" i="90"/>
  <c r="J147" i="90"/>
  <c r="J129" i="90"/>
  <c r="J106" i="90"/>
  <c r="J83" i="90"/>
  <c r="J65" i="90"/>
  <c r="J42" i="90"/>
  <c r="J48" i="90"/>
  <c r="J64" i="90"/>
  <c r="J80" i="90"/>
  <c r="J96" i="90"/>
  <c r="J112" i="90"/>
  <c r="J128" i="90"/>
  <c r="J144" i="90"/>
  <c r="J160" i="90"/>
  <c r="J176" i="90"/>
  <c r="J192" i="90"/>
  <c r="J212" i="90"/>
  <c r="J230" i="90"/>
  <c r="J254" i="90"/>
  <c r="J203" i="90"/>
  <c r="J219" i="90"/>
  <c r="J235" i="90"/>
  <c r="J252" i="90"/>
  <c r="J253" i="89"/>
  <c r="J236" i="89"/>
  <c r="J220" i="89"/>
  <c r="J204" i="89"/>
  <c r="J188" i="89"/>
  <c r="J172" i="89"/>
  <c r="J156" i="89"/>
  <c r="J140" i="89"/>
  <c r="J124" i="89"/>
  <c r="J108" i="89"/>
  <c r="J92" i="89"/>
  <c r="J76" i="89"/>
  <c r="J60" i="89"/>
  <c r="J44" i="89"/>
  <c r="J49" i="89"/>
  <c r="J65" i="89"/>
  <c r="J81" i="89"/>
  <c r="J97" i="89"/>
  <c r="J113" i="89"/>
  <c r="J129" i="89"/>
  <c r="J145" i="89"/>
  <c r="J161" i="89"/>
  <c r="J177" i="89"/>
  <c r="J193" i="89"/>
  <c r="J209" i="89"/>
  <c r="J225" i="89"/>
  <c r="J258" i="89"/>
  <c r="J262" i="90"/>
  <c r="J243" i="90"/>
  <c r="J202" i="90"/>
  <c r="J186" i="90"/>
  <c r="J163" i="90"/>
  <c r="J145" i="90"/>
  <c r="J122" i="90"/>
  <c r="J99" i="90"/>
  <c r="J81" i="90"/>
  <c r="J58" i="90"/>
  <c r="J36" i="90"/>
  <c r="J52" i="90"/>
  <c r="J68" i="90"/>
  <c r="J84" i="90"/>
  <c r="J100" i="90"/>
  <c r="J116" i="90"/>
  <c r="J132" i="90"/>
  <c r="J148" i="90"/>
  <c r="J164" i="90"/>
  <c r="J180" i="90"/>
  <c r="J196" i="90"/>
  <c r="J214" i="90"/>
  <c r="J237" i="90"/>
  <c r="J261" i="90"/>
  <c r="J207" i="90"/>
  <c r="J223" i="90"/>
  <c r="J239" i="90"/>
  <c r="J256" i="90"/>
  <c r="J251" i="89"/>
  <c r="J234" i="89"/>
  <c r="J218" i="89"/>
  <c r="J202" i="89"/>
  <c r="J186" i="89"/>
  <c r="J170" i="89"/>
  <c r="J154" i="89"/>
  <c r="J138" i="89"/>
  <c r="J122" i="89"/>
  <c r="J106" i="89"/>
  <c r="J90" i="89"/>
  <c r="J74" i="89"/>
  <c r="J58" i="89"/>
  <c r="J42" i="89"/>
  <c r="J53" i="89"/>
  <c r="J69" i="89"/>
  <c r="J85" i="89"/>
  <c r="J101" i="89"/>
  <c r="J117" i="89"/>
  <c r="J133" i="89"/>
  <c r="J149" i="89"/>
  <c r="J165" i="89"/>
  <c r="J181" i="89"/>
  <c r="J197" i="89"/>
  <c r="J213" i="89"/>
  <c r="J229" i="89"/>
  <c r="J246" i="89"/>
  <c r="J262" i="89"/>
  <c r="J257" i="90"/>
  <c r="J216" i="90"/>
  <c r="J197" i="90"/>
  <c r="J179" i="90"/>
  <c r="J161" i="90"/>
  <c r="J138" i="90"/>
  <c r="J115" i="90"/>
  <c r="J97" i="90"/>
  <c r="J74" i="90"/>
  <c r="J51" i="90"/>
  <c r="J40" i="90"/>
  <c r="J56" i="90"/>
  <c r="J72" i="90"/>
  <c r="J88" i="90"/>
  <c r="J104" i="90"/>
  <c r="J120" i="90"/>
  <c r="J136" i="90"/>
  <c r="J152" i="90"/>
  <c r="J168" i="90"/>
  <c r="J184" i="90"/>
  <c r="J198" i="90"/>
  <c r="J221" i="90"/>
  <c r="J245" i="90"/>
  <c r="J263" i="90"/>
  <c r="J211" i="90"/>
  <c r="J227" i="90"/>
  <c r="J244" i="90"/>
  <c r="J260" i="90"/>
  <c r="J38" i="89"/>
  <c r="J57" i="89"/>
  <c r="J73" i="89"/>
  <c r="J89" i="89"/>
  <c r="J105" i="89"/>
  <c r="J121" i="89"/>
  <c r="J137" i="89"/>
  <c r="J153" i="89"/>
  <c r="J169" i="89"/>
  <c r="J185" i="89"/>
  <c r="J201" i="89"/>
  <c r="J217" i="89"/>
  <c r="J233" i="89"/>
  <c r="J250" i="89"/>
  <c r="J195" i="90"/>
  <c r="J154" i="90"/>
  <c r="J90" i="90"/>
  <c r="J49" i="90"/>
  <c r="J44" i="90"/>
  <c r="J92" i="90"/>
  <c r="J140" i="90"/>
  <c r="J172" i="90"/>
  <c r="J228" i="90"/>
  <c r="J199" i="90"/>
  <c r="J244" i="89"/>
  <c r="J195" i="89"/>
  <c r="J147" i="89"/>
  <c r="J99" i="89"/>
  <c r="J51" i="89"/>
  <c r="J77" i="89"/>
  <c r="J109" i="89"/>
  <c r="J141" i="89"/>
  <c r="J221" i="89"/>
  <c r="J21" i="87"/>
  <c r="J22" i="87"/>
  <c r="J26" i="87"/>
  <c r="I43" i="74" l="1"/>
  <c r="J43" i="74" s="1"/>
  <c r="I42" i="74"/>
  <c r="J42" i="74" s="1"/>
  <c r="I39" i="68"/>
  <c r="J39" i="68" s="1"/>
  <c r="I39" i="67"/>
  <c r="J39" i="67" s="1"/>
  <c r="I43" i="66"/>
  <c r="J43" i="66" s="1"/>
  <c r="I41" i="65"/>
  <c r="J41" i="65" s="1"/>
  <c r="I44" i="61"/>
  <c r="J44" i="61" s="1"/>
  <c r="I38" i="57"/>
  <c r="J38" i="57" s="1"/>
  <c r="I38" i="56"/>
  <c r="J38" i="56" s="1"/>
  <c r="I38" i="55"/>
  <c r="J38" i="55" s="1"/>
  <c r="I39" i="50"/>
  <c r="J39" i="50" s="1"/>
  <c r="I20" i="21" l="1"/>
  <c r="I18" i="21"/>
  <c r="I17" i="21"/>
  <c r="I16" i="21"/>
  <c r="I15" i="21"/>
  <c r="I14" i="21"/>
  <c r="I13" i="21"/>
  <c r="I55" i="86"/>
  <c r="J55" i="86" s="1"/>
  <c r="I54" i="86"/>
  <c r="J54" i="86" s="1"/>
  <c r="I53" i="86"/>
  <c r="J53" i="86" s="1"/>
  <c r="I52" i="86"/>
  <c r="J52" i="86" s="1"/>
  <c r="I51" i="86"/>
  <c r="J51" i="86" s="1"/>
  <c r="I50" i="86"/>
  <c r="J50" i="86" s="1"/>
  <c r="I49" i="86"/>
  <c r="J49" i="86" s="1"/>
  <c r="I48" i="86"/>
  <c r="J48" i="86" s="1"/>
  <c r="I47" i="86"/>
  <c r="J47" i="86" s="1"/>
  <c r="I46" i="86"/>
  <c r="J46" i="86" s="1"/>
  <c r="I45" i="86"/>
  <c r="J45" i="86" s="1"/>
  <c r="I44" i="86"/>
  <c r="J44" i="86" s="1"/>
  <c r="I43" i="86"/>
  <c r="J43" i="86" s="1"/>
  <c r="I42" i="86"/>
  <c r="J42" i="86" s="1"/>
  <c r="I41" i="86"/>
  <c r="J41" i="86" s="1"/>
  <c r="I40" i="86"/>
  <c r="J40" i="86" s="1"/>
  <c r="I39" i="86"/>
  <c r="J39" i="86" s="1"/>
  <c r="I37" i="86"/>
  <c r="J37" i="86" s="1"/>
  <c r="I36" i="86"/>
  <c r="J36" i="86" s="1"/>
  <c r="I35" i="86"/>
  <c r="J35" i="86" s="1"/>
  <c r="I34" i="86"/>
  <c r="J34" i="86" s="1"/>
  <c r="I33" i="86"/>
  <c r="J33" i="86" s="1"/>
  <c r="I32" i="86"/>
  <c r="J32" i="86" s="1"/>
  <c r="I31" i="86"/>
  <c r="J31" i="86" s="1"/>
  <c r="I24" i="86"/>
  <c r="J24" i="86" s="1"/>
  <c r="I22" i="86"/>
  <c r="J22" i="86" s="1"/>
  <c r="I21" i="86"/>
  <c r="J21" i="86" s="1"/>
  <c r="I19" i="86"/>
  <c r="J19" i="86" s="1"/>
  <c r="I18" i="86"/>
  <c r="J18" i="86" s="1"/>
  <c r="F4" i="86"/>
  <c r="C1" i="86"/>
  <c r="F2" i="86" s="1"/>
  <c r="I30" i="86" l="1"/>
  <c r="H30" i="86" s="1"/>
  <c r="I38" i="86"/>
  <c r="F1" i="86"/>
  <c r="C2" i="86"/>
  <c r="I11" i="86"/>
  <c r="I20" i="86"/>
  <c r="I17" i="86"/>
  <c r="H17" i="86" s="1"/>
  <c r="I29" i="86"/>
  <c r="H29" i="86" s="1"/>
  <c r="I23" i="86"/>
  <c r="H23" i="86" s="1"/>
  <c r="I27" i="86"/>
  <c r="H27" i="86" s="1"/>
  <c r="I8" i="86"/>
  <c r="H8" i="86" s="1"/>
  <c r="I15" i="86"/>
  <c r="H15" i="86" s="1"/>
  <c r="I9" i="86"/>
  <c r="H9" i="86" s="1"/>
  <c r="I12" i="86"/>
  <c r="H12" i="86" s="1"/>
  <c r="I13" i="86"/>
  <c r="H13" i="86" s="1"/>
  <c r="I16" i="86"/>
  <c r="H16" i="86" s="1"/>
  <c r="I25" i="86"/>
  <c r="H25" i="86" s="1"/>
  <c r="I28" i="86"/>
  <c r="H28" i="86" s="1"/>
  <c r="I10" i="86"/>
  <c r="H10" i="86" s="1"/>
  <c r="I14" i="86"/>
  <c r="H14" i="86" s="1"/>
  <c r="I26" i="86"/>
  <c r="H26" i="86" s="1"/>
  <c r="J20" i="86" l="1"/>
  <c r="H20" i="86"/>
  <c r="J11" i="86"/>
  <c r="H11" i="86"/>
  <c r="J30" i="86"/>
  <c r="J38" i="86"/>
  <c r="H38" i="86"/>
  <c r="J13" i="86"/>
  <c r="J17" i="86"/>
  <c r="J29" i="86"/>
  <c r="J9" i="86"/>
  <c r="J8" i="86"/>
  <c r="J28" i="86"/>
  <c r="J15" i="86"/>
  <c r="J25" i="86"/>
  <c r="J12" i="86"/>
  <c r="J27" i="86"/>
  <c r="J16" i="86"/>
  <c r="J23" i="86"/>
  <c r="J10" i="86"/>
  <c r="J26" i="86"/>
  <c r="J14" i="86"/>
  <c r="I27" i="40" l="1"/>
  <c r="J27" i="40" s="1"/>
  <c r="I27" i="39"/>
  <c r="J27" i="39" s="1"/>
  <c r="I26" i="39"/>
  <c r="J26" i="39" s="1"/>
  <c r="I9" i="38"/>
  <c r="J9" i="38" s="1"/>
  <c r="I8" i="37"/>
  <c r="J8" i="37" s="1"/>
  <c r="I18" i="42"/>
  <c r="J18" i="42" s="1"/>
  <c r="I17" i="42"/>
  <c r="J17" i="42" s="1"/>
  <c r="I18" i="41"/>
  <c r="J18" i="41" s="1"/>
  <c r="I17" i="41"/>
  <c r="J17" i="41" s="1"/>
  <c r="I17" i="36"/>
  <c r="J17" i="36" s="1"/>
  <c r="I14" i="44"/>
  <c r="J14" i="44" s="1"/>
  <c r="I12" i="44"/>
  <c r="J12" i="44" s="1"/>
  <c r="I11" i="44"/>
  <c r="J11" i="44" s="1"/>
  <c r="I19" i="77" l="1"/>
  <c r="I20" i="77"/>
  <c r="I16" i="77"/>
  <c r="H16" i="77" s="1"/>
  <c r="I15" i="77"/>
  <c r="H15" i="77" s="1"/>
  <c r="I31" i="77"/>
  <c r="J31" i="77" s="1"/>
  <c r="I30" i="77"/>
  <c r="J30" i="77" s="1"/>
  <c r="I17" i="77"/>
  <c r="H17" i="77" s="1"/>
  <c r="I15" i="74"/>
  <c r="J15" i="74" s="1"/>
  <c r="I34" i="74"/>
  <c r="J34" i="74" s="1"/>
  <c r="I33" i="74"/>
  <c r="J33" i="74" s="1"/>
  <c r="I17" i="74"/>
  <c r="J17" i="74" s="1"/>
  <c r="I14" i="74"/>
  <c r="J14" i="74" s="1"/>
  <c r="I13" i="74"/>
  <c r="J13" i="74" s="1"/>
  <c r="I16" i="74"/>
  <c r="J16" i="74" s="1"/>
  <c r="I12" i="74"/>
  <c r="J12" i="74" s="1"/>
  <c r="I11" i="74"/>
  <c r="J11" i="74" s="1"/>
  <c r="I10" i="74"/>
  <c r="J10" i="74" s="1"/>
  <c r="I9" i="74"/>
  <c r="J9" i="74" s="1"/>
  <c r="J20" i="77" l="1"/>
  <c r="H20" i="77"/>
  <c r="J19" i="77"/>
  <c r="H19" i="77"/>
  <c r="J16" i="77"/>
  <c r="J15" i="77"/>
  <c r="J17" i="77"/>
  <c r="I29" i="73" l="1"/>
  <c r="J29" i="73" s="1"/>
  <c r="I28" i="73"/>
  <c r="J28" i="73" s="1"/>
  <c r="I12" i="73"/>
  <c r="J12" i="73" s="1"/>
  <c r="F4" i="72"/>
  <c r="I29" i="72"/>
  <c r="J29" i="72" s="1"/>
  <c r="I33" i="72"/>
  <c r="J33" i="72" s="1"/>
  <c r="I32" i="72"/>
  <c r="J32" i="72" s="1"/>
  <c r="I31" i="70"/>
  <c r="J31" i="70" s="1"/>
  <c r="I30" i="70"/>
  <c r="J30" i="70" s="1"/>
  <c r="I31" i="69"/>
  <c r="J31" i="69" s="1"/>
  <c r="I30" i="69"/>
  <c r="J30" i="69" s="1"/>
  <c r="I31" i="68"/>
  <c r="J31" i="68" s="1"/>
  <c r="I30" i="68"/>
  <c r="J30" i="68" s="1"/>
  <c r="I31" i="67"/>
  <c r="J31" i="67" s="1"/>
  <c r="I30" i="67"/>
  <c r="J30" i="67" s="1"/>
  <c r="I35" i="66" l="1"/>
  <c r="J35" i="66" s="1"/>
  <c r="I34" i="66"/>
  <c r="J34" i="66" s="1"/>
  <c r="I22" i="66"/>
  <c r="J22" i="66" s="1"/>
  <c r="I18" i="66"/>
  <c r="J18" i="66" s="1"/>
  <c r="I33" i="65"/>
  <c r="J33" i="65" s="1"/>
  <c r="I32" i="65"/>
  <c r="J32" i="65" s="1"/>
  <c r="I20" i="65"/>
  <c r="J20" i="65" s="1"/>
  <c r="I18" i="65"/>
  <c r="J18" i="65" s="1"/>
  <c r="I35" i="61"/>
  <c r="I34" i="61"/>
  <c r="I9" i="61"/>
  <c r="J9" i="61" s="1"/>
  <c r="I20" i="61"/>
  <c r="J20" i="61" s="1"/>
  <c r="I16" i="60"/>
  <c r="H16" i="60" s="1"/>
  <c r="I26" i="60"/>
  <c r="H26" i="60" s="1"/>
  <c r="I25" i="60"/>
  <c r="H25" i="60" s="1"/>
  <c r="I28" i="59"/>
  <c r="I27" i="59"/>
  <c r="H27" i="59" s="1"/>
  <c r="I16" i="59"/>
  <c r="H16" i="59" s="1"/>
  <c r="I9" i="58"/>
  <c r="J9" i="58" s="1"/>
  <c r="I9" i="53"/>
  <c r="J9" i="53" s="1"/>
  <c r="I26" i="47"/>
  <c r="J26" i="47" s="1"/>
  <c r="I19" i="47"/>
  <c r="J19" i="47" s="1"/>
  <c r="J28" i="59" l="1"/>
  <c r="H28" i="59"/>
  <c r="J26" i="60"/>
  <c r="J16" i="60"/>
  <c r="J27" i="59"/>
  <c r="J25" i="60"/>
  <c r="F4" i="20" l="1"/>
  <c r="I38" i="20" s="1"/>
  <c r="H38" i="20" s="1"/>
  <c r="I26" i="20" l="1"/>
  <c r="H26" i="20" s="1"/>
  <c r="I22" i="20"/>
  <c r="C1" i="39" l="1"/>
  <c r="C1" i="38"/>
  <c r="I19" i="21" l="1"/>
  <c r="J19" i="21" s="1"/>
  <c r="J18" i="21"/>
  <c r="I12" i="21"/>
  <c r="H12" i="21" s="1"/>
  <c r="I11" i="21"/>
  <c r="H11" i="21" s="1"/>
  <c r="I10" i="21"/>
  <c r="H10" i="21" s="1"/>
  <c r="I9" i="21"/>
  <c r="H9" i="21" s="1"/>
  <c r="I8" i="21"/>
  <c r="H8" i="21" s="1"/>
  <c r="I34" i="20"/>
  <c r="J34" i="20" s="1"/>
  <c r="I33" i="20"/>
  <c r="I32" i="20"/>
  <c r="J32" i="20" s="1"/>
  <c r="I36" i="20"/>
  <c r="I35" i="20"/>
  <c r="I31" i="20"/>
  <c r="I24" i="20"/>
  <c r="I21" i="20"/>
  <c r="I19" i="20"/>
  <c r="I18" i="20"/>
  <c r="J33" i="20" l="1"/>
  <c r="J9" i="21"/>
  <c r="J17" i="21"/>
  <c r="J15" i="21"/>
  <c r="J11" i="21"/>
  <c r="J14" i="21"/>
  <c r="J10" i="21"/>
  <c r="J13" i="21"/>
  <c r="J8" i="21"/>
  <c r="J12" i="21"/>
  <c r="J16" i="21"/>
  <c r="J20" i="21"/>
  <c r="K21" i="82"/>
  <c r="C18" i="82"/>
  <c r="C1" i="37" l="1"/>
  <c r="C1" i="42"/>
  <c r="C1" i="41"/>
  <c r="C1" i="36"/>
  <c r="C1" i="46"/>
  <c r="C1" i="45"/>
  <c r="C1" i="44"/>
  <c r="C1" i="35"/>
  <c r="C1" i="34"/>
  <c r="C1" i="33"/>
  <c r="C1" i="32"/>
  <c r="C1" i="31"/>
  <c r="C1" i="30"/>
  <c r="C1" i="29"/>
  <c r="C1" i="28"/>
  <c r="C1" i="27"/>
  <c r="C1" i="77"/>
  <c r="C1" i="76"/>
  <c r="C1" i="74"/>
  <c r="C1" i="73"/>
  <c r="C1" i="72"/>
  <c r="C1" i="71"/>
  <c r="C1" i="70"/>
  <c r="C1" i="69"/>
  <c r="C1" i="68"/>
  <c r="C1" i="67"/>
  <c r="C1" i="66"/>
  <c r="C1" i="65"/>
  <c r="C1" i="61"/>
  <c r="C1" i="60"/>
  <c r="C1" i="59"/>
  <c r="C1" i="58"/>
  <c r="C1" i="57"/>
  <c r="C1" i="56"/>
  <c r="C1" i="55"/>
  <c r="C1" i="54"/>
  <c r="C1" i="53"/>
  <c r="C1" i="50"/>
  <c r="C1" i="49"/>
  <c r="C1" i="47"/>
  <c r="C1" i="26"/>
  <c r="C1" i="25"/>
  <c r="C1" i="24"/>
  <c r="C1" i="23"/>
  <c r="C1" i="22"/>
  <c r="C1" i="21"/>
  <c r="C1" i="20"/>
  <c r="F4" i="61" l="1"/>
  <c r="F4" i="40"/>
  <c r="F4" i="39"/>
  <c r="F4" i="32"/>
  <c r="F4" i="13"/>
  <c r="I18" i="13" s="1"/>
  <c r="H18" i="13" s="1"/>
  <c r="F4" i="76"/>
  <c r="I13" i="76" s="1"/>
  <c r="H13" i="76" s="1"/>
  <c r="F4" i="71"/>
  <c r="F4" i="70"/>
  <c r="F4" i="69"/>
  <c r="F4" i="68"/>
  <c r="F4" i="67"/>
  <c r="F4" i="57"/>
  <c r="I19" i="57" s="1"/>
  <c r="H19" i="57" s="1"/>
  <c r="F4" i="58"/>
  <c r="F4" i="56"/>
  <c r="F4" i="55"/>
  <c r="F4" i="54"/>
  <c r="F4" i="53"/>
  <c r="F4" i="50"/>
  <c r="F4" i="49"/>
  <c r="F4" i="47"/>
  <c r="F4" i="26"/>
  <c r="I18" i="58" l="1"/>
  <c r="H18" i="58" s="1"/>
  <c r="I14" i="58"/>
  <c r="H14" i="58" s="1"/>
  <c r="I10" i="58"/>
  <c r="H10" i="58" s="1"/>
  <c r="I19" i="58"/>
  <c r="H19" i="58" s="1"/>
  <c r="I15" i="58"/>
  <c r="H15" i="58" s="1"/>
  <c r="I11" i="58"/>
  <c r="H11" i="58" s="1"/>
  <c r="I8" i="58"/>
  <c r="H8" i="58" s="1"/>
  <c r="I29" i="58"/>
  <c r="H29" i="58" s="1"/>
  <c r="I28" i="58"/>
  <c r="H28" i="58" s="1"/>
  <c r="I17" i="58"/>
  <c r="H17" i="58" s="1"/>
  <c r="I13" i="58"/>
  <c r="H13" i="58" s="1"/>
  <c r="I16" i="58"/>
  <c r="H16" i="58" s="1"/>
  <c r="I12" i="58"/>
  <c r="H12" i="58" s="1"/>
  <c r="I18" i="26"/>
  <c r="H18" i="26" s="1"/>
  <c r="I27" i="26"/>
  <c r="H27" i="26" s="1"/>
  <c r="I28" i="26"/>
  <c r="H28" i="26" s="1"/>
  <c r="J13" i="76"/>
  <c r="I12" i="76"/>
  <c r="H12" i="76" s="1"/>
  <c r="I10" i="76"/>
  <c r="H10" i="76" s="1"/>
  <c r="I11" i="76"/>
  <c r="H11" i="76" s="1"/>
  <c r="I14" i="76"/>
  <c r="H14" i="76" s="1"/>
  <c r="I9" i="72"/>
  <c r="I13" i="72"/>
  <c r="H13" i="72" s="1"/>
  <c r="I9" i="71"/>
  <c r="H9" i="71" s="1"/>
  <c r="I14" i="71"/>
  <c r="H14" i="71" s="1"/>
  <c r="I15" i="57"/>
  <c r="H15" i="57" s="1"/>
  <c r="I16" i="57"/>
  <c r="H16" i="57" s="1"/>
  <c r="I28" i="57"/>
  <c r="H28" i="57" s="1"/>
  <c r="I29" i="57"/>
  <c r="H29" i="57" s="1"/>
  <c r="I30" i="56"/>
  <c r="H30" i="56" s="1"/>
  <c r="I18" i="56"/>
  <c r="H18" i="56" s="1"/>
  <c r="I29" i="56"/>
  <c r="H29" i="56" s="1"/>
  <c r="I29" i="55"/>
  <c r="H29" i="55" s="1"/>
  <c r="I18" i="55"/>
  <c r="H18" i="55" s="1"/>
  <c r="I30" i="55"/>
  <c r="H30" i="55" s="1"/>
  <c r="I28" i="54"/>
  <c r="H28" i="54" s="1"/>
  <c r="I29" i="54"/>
  <c r="H29" i="54" s="1"/>
  <c r="I16" i="53"/>
  <c r="H16" i="53" s="1"/>
  <c r="I28" i="53"/>
  <c r="H28" i="53" s="1"/>
  <c r="I29" i="53"/>
  <c r="H29" i="53" s="1"/>
  <c r="I31" i="50"/>
  <c r="H31" i="50" s="1"/>
  <c r="I30" i="50"/>
  <c r="H30" i="50" s="1"/>
  <c r="I19" i="50"/>
  <c r="H19" i="50" s="1"/>
  <c r="I19" i="49"/>
  <c r="H19" i="49" s="1"/>
  <c r="I31" i="49"/>
  <c r="H31" i="49" s="1"/>
  <c r="I30" i="49"/>
  <c r="H30" i="49" s="1"/>
  <c r="I27" i="47"/>
  <c r="H27" i="47" s="1"/>
  <c r="I28" i="47"/>
  <c r="H28" i="47" s="1"/>
  <c r="I15" i="54"/>
  <c r="H15" i="54" s="1"/>
  <c r="I19" i="54"/>
  <c r="H19" i="54" s="1"/>
  <c r="I16" i="54"/>
  <c r="H16" i="54" s="1"/>
  <c r="I19" i="53"/>
  <c r="H19" i="53" s="1"/>
  <c r="I15" i="53"/>
  <c r="H15" i="53" s="1"/>
  <c r="I17" i="47"/>
  <c r="H17" i="47" s="1"/>
  <c r="I9" i="47"/>
  <c r="H9" i="47" s="1"/>
  <c r="I18" i="47"/>
  <c r="H18" i="47" s="1"/>
  <c r="F4" i="25"/>
  <c r="F4" i="23"/>
  <c r="J9" i="72" l="1"/>
  <c r="H9" i="72"/>
  <c r="I107" i="24"/>
  <c r="H107" i="24" s="1"/>
  <c r="I103" i="24"/>
  <c r="H103" i="24" s="1"/>
  <c r="I106" i="24"/>
  <c r="H106" i="24" s="1"/>
  <c r="I108" i="24"/>
  <c r="H108" i="24" s="1"/>
  <c r="I104" i="24"/>
  <c r="H104" i="24" s="1"/>
  <c r="I105" i="24"/>
  <c r="H105" i="24" s="1"/>
  <c r="I101" i="24"/>
  <c r="H101" i="24" s="1"/>
  <c r="I102" i="24"/>
  <c r="H102" i="24" s="1"/>
  <c r="J18" i="26"/>
  <c r="J16" i="53"/>
  <c r="J15" i="57"/>
  <c r="J13" i="58"/>
  <c r="J8" i="58"/>
  <c r="J10" i="58"/>
  <c r="J17" i="58"/>
  <c r="J11" i="58"/>
  <c r="J14" i="58"/>
  <c r="J12" i="58"/>
  <c r="J28" i="58"/>
  <c r="J15" i="58"/>
  <c r="J18" i="58"/>
  <c r="J16" i="58"/>
  <c r="J29" i="58"/>
  <c r="J19" i="58"/>
  <c r="J28" i="26"/>
  <c r="J27" i="26"/>
  <c r="J14" i="76"/>
  <c r="J11" i="76"/>
  <c r="J10" i="76"/>
  <c r="J12" i="76"/>
  <c r="J9" i="71"/>
  <c r="J13" i="72"/>
  <c r="J14" i="71"/>
  <c r="J35" i="61"/>
  <c r="J34" i="61"/>
  <c r="J16" i="57"/>
  <c r="J29" i="57"/>
  <c r="J28" i="57"/>
  <c r="J29" i="56"/>
  <c r="J30" i="56"/>
  <c r="J30" i="55"/>
  <c r="J29" i="55"/>
  <c r="J29" i="54"/>
  <c r="J28" i="54"/>
  <c r="J29" i="53"/>
  <c r="J28" i="53"/>
  <c r="J31" i="50"/>
  <c r="J30" i="50"/>
  <c r="J30" i="49"/>
  <c r="J31" i="49"/>
  <c r="J28" i="47"/>
  <c r="J27" i="47"/>
  <c r="J16" i="54"/>
  <c r="J19" i="54"/>
  <c r="J15" i="54"/>
  <c r="J15" i="53"/>
  <c r="J19" i="53"/>
  <c r="J18" i="47"/>
  <c r="J9" i="47"/>
  <c r="J17" i="47"/>
  <c r="I28" i="20"/>
  <c r="H28" i="20" s="1"/>
  <c r="I15" i="20"/>
  <c r="H15" i="20" s="1"/>
  <c r="I29" i="20"/>
  <c r="H29" i="20" s="1"/>
  <c r="O12" i="82"/>
  <c r="O11" i="82"/>
  <c r="O10" i="82"/>
  <c r="O9" i="82"/>
  <c r="O8" i="82"/>
  <c r="O7" i="82"/>
  <c r="J15" i="80"/>
  <c r="J14" i="80"/>
  <c r="J13" i="80"/>
  <c r="J12" i="80"/>
  <c r="J11" i="80"/>
  <c r="J10" i="80"/>
  <c r="J9" i="80"/>
  <c r="J8" i="80"/>
  <c r="J7" i="80"/>
  <c r="J6" i="80"/>
  <c r="J5" i="80"/>
  <c r="J106" i="24" l="1"/>
  <c r="J108" i="24"/>
  <c r="J101" i="24"/>
  <c r="J105" i="24"/>
  <c r="J103" i="24"/>
  <c r="J102" i="24"/>
  <c r="J104" i="24"/>
  <c r="J107" i="24"/>
  <c r="J15" i="20"/>
  <c r="J160" i="15" l="1"/>
  <c r="J161" i="15"/>
  <c r="J162" i="15"/>
  <c r="J164" i="15"/>
  <c r="J256" i="15"/>
  <c r="J257" i="15"/>
  <c r="J266" i="15"/>
  <c r="I39" i="77"/>
  <c r="J39" i="77" s="1"/>
  <c r="I38" i="77"/>
  <c r="J38" i="77" s="1"/>
  <c r="I37" i="77"/>
  <c r="J37" i="77" s="1"/>
  <c r="I36" i="77"/>
  <c r="J36" i="77" s="1"/>
  <c r="I35" i="77"/>
  <c r="J35" i="77" s="1"/>
  <c r="I34" i="77"/>
  <c r="J34" i="77" s="1"/>
  <c r="I33" i="77"/>
  <c r="J33" i="77" s="1"/>
  <c r="I32" i="77"/>
  <c r="J32" i="77" s="1"/>
  <c r="I29" i="77"/>
  <c r="J29" i="77" s="1"/>
  <c r="I28" i="77"/>
  <c r="J28" i="77" s="1"/>
  <c r="I27" i="77"/>
  <c r="J27" i="77" s="1"/>
  <c r="I26" i="77"/>
  <c r="J26" i="77" s="1"/>
  <c r="I25" i="77"/>
  <c r="J25" i="77" s="1"/>
  <c r="I24" i="77"/>
  <c r="J24" i="77" s="1"/>
  <c r="I23" i="77"/>
  <c r="J23" i="77" s="1"/>
  <c r="I22" i="77"/>
  <c r="J22" i="77" s="1"/>
  <c r="I21" i="77"/>
  <c r="H21" i="77" s="1"/>
  <c r="I18" i="77"/>
  <c r="H18" i="77" s="1"/>
  <c r="I14" i="77"/>
  <c r="I13" i="77"/>
  <c r="I12" i="77"/>
  <c r="H12" i="77" s="1"/>
  <c r="I11" i="77"/>
  <c r="I10" i="77"/>
  <c r="I9" i="77"/>
  <c r="J9" i="77" s="1"/>
  <c r="I8" i="77"/>
  <c r="F2" i="77"/>
  <c r="C2" i="77"/>
  <c r="F1" i="77"/>
  <c r="I18" i="76"/>
  <c r="H18" i="76" s="1"/>
  <c r="I17" i="76"/>
  <c r="H17" i="76" s="1"/>
  <c r="I16" i="76"/>
  <c r="I15" i="76"/>
  <c r="H15" i="76" s="1"/>
  <c r="I9" i="76"/>
  <c r="H9" i="76" s="1"/>
  <c r="I8" i="76"/>
  <c r="J8" i="76" s="1"/>
  <c r="F2" i="76"/>
  <c r="C2" i="76"/>
  <c r="F1" i="76"/>
  <c r="I41" i="74"/>
  <c r="J41" i="74" s="1"/>
  <c r="I40" i="74"/>
  <c r="J40" i="74" s="1"/>
  <c r="I39" i="74"/>
  <c r="J39" i="74" s="1"/>
  <c r="I38" i="74"/>
  <c r="J38" i="74" s="1"/>
  <c r="I37" i="74"/>
  <c r="J37" i="74" s="1"/>
  <c r="I36" i="74"/>
  <c r="J36" i="74" s="1"/>
  <c r="I35" i="74"/>
  <c r="J35"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8" i="74"/>
  <c r="J8" i="74" s="1"/>
  <c r="F2" i="74"/>
  <c r="C2" i="74"/>
  <c r="F1" i="74"/>
  <c r="I37" i="73"/>
  <c r="J37" i="73" s="1"/>
  <c r="I36" i="73"/>
  <c r="J36" i="73" s="1"/>
  <c r="I35" i="73"/>
  <c r="J35" i="73" s="1"/>
  <c r="I34" i="73"/>
  <c r="J34" i="73" s="1"/>
  <c r="I33" i="73"/>
  <c r="J33" i="73" s="1"/>
  <c r="I32" i="73"/>
  <c r="J32" i="73" s="1"/>
  <c r="I31" i="73"/>
  <c r="J31" i="73" s="1"/>
  <c r="I30" i="73"/>
  <c r="J30" i="73" s="1"/>
  <c r="I24" i="73"/>
  <c r="J24" i="73" s="1"/>
  <c r="I23" i="73"/>
  <c r="J23" i="73" s="1"/>
  <c r="I22" i="73"/>
  <c r="J22" i="73" s="1"/>
  <c r="I21" i="73"/>
  <c r="J21" i="73" s="1"/>
  <c r="I20" i="73"/>
  <c r="J20" i="73" s="1"/>
  <c r="I19" i="73"/>
  <c r="J19" i="73" s="1"/>
  <c r="I18" i="73"/>
  <c r="J18" i="73" s="1"/>
  <c r="I17" i="73"/>
  <c r="J17" i="73" s="1"/>
  <c r="I16" i="73"/>
  <c r="J16" i="73" s="1"/>
  <c r="I15" i="73"/>
  <c r="J15" i="73" s="1"/>
  <c r="I14" i="73"/>
  <c r="J14" i="73" s="1"/>
  <c r="I13" i="73"/>
  <c r="J13" i="73" s="1"/>
  <c r="I11" i="73"/>
  <c r="J11" i="73" s="1"/>
  <c r="I10" i="73"/>
  <c r="J10" i="73" s="1"/>
  <c r="I9" i="73"/>
  <c r="J9" i="73" s="1"/>
  <c r="I8" i="73"/>
  <c r="J8" i="73" s="1"/>
  <c r="F2" i="73"/>
  <c r="C2" i="73"/>
  <c r="F1" i="73"/>
  <c r="I41" i="72"/>
  <c r="J41" i="72" s="1"/>
  <c r="I40" i="72"/>
  <c r="J40" i="72" s="1"/>
  <c r="I39" i="72"/>
  <c r="J39" i="72" s="1"/>
  <c r="I38" i="72"/>
  <c r="J38" i="72" s="1"/>
  <c r="I37" i="72"/>
  <c r="J37" i="72" s="1"/>
  <c r="I36" i="72"/>
  <c r="J36" i="72" s="1"/>
  <c r="I35" i="72"/>
  <c r="J35" i="72" s="1"/>
  <c r="I34" i="72"/>
  <c r="J34" i="72" s="1"/>
  <c r="I31" i="72"/>
  <c r="J31" i="72" s="1"/>
  <c r="I30" i="72"/>
  <c r="J30" i="72" s="1"/>
  <c r="I28" i="72"/>
  <c r="J28" i="72" s="1"/>
  <c r="I27" i="72"/>
  <c r="J27" i="72" s="1"/>
  <c r="I26" i="72"/>
  <c r="J26" i="72" s="1"/>
  <c r="I25" i="72"/>
  <c r="J25" i="72" s="1"/>
  <c r="I24" i="72"/>
  <c r="J24" i="72" s="1"/>
  <c r="I23" i="72"/>
  <c r="J23" i="72" s="1"/>
  <c r="I22" i="72"/>
  <c r="J22" i="72" s="1"/>
  <c r="I21" i="72"/>
  <c r="J21" i="72" s="1"/>
  <c r="I20" i="72"/>
  <c r="I19" i="72"/>
  <c r="I18" i="72"/>
  <c r="H18" i="72" s="1"/>
  <c r="I17" i="72"/>
  <c r="I16" i="72"/>
  <c r="I15" i="72"/>
  <c r="I14" i="72"/>
  <c r="H14" i="72" s="1"/>
  <c r="I12" i="72"/>
  <c r="I11" i="72"/>
  <c r="I10" i="72"/>
  <c r="I8" i="72"/>
  <c r="H8" i="72" s="1"/>
  <c r="F2" i="72"/>
  <c r="C2" i="72"/>
  <c r="F1" i="72"/>
  <c r="I20" i="71"/>
  <c r="I19" i="71"/>
  <c r="H19" i="71" s="1"/>
  <c r="I18" i="71"/>
  <c r="I17" i="71"/>
  <c r="I16" i="71"/>
  <c r="I15" i="71"/>
  <c r="H15" i="71" s="1"/>
  <c r="I13" i="71"/>
  <c r="I12" i="71"/>
  <c r="I11" i="71"/>
  <c r="H11" i="71" s="1"/>
  <c r="I10" i="71"/>
  <c r="H10" i="71" s="1"/>
  <c r="I8" i="71"/>
  <c r="F2" i="71"/>
  <c r="C2" i="71"/>
  <c r="F1" i="71"/>
  <c r="I39" i="70"/>
  <c r="J39" i="70" s="1"/>
  <c r="I38" i="70"/>
  <c r="J38" i="70" s="1"/>
  <c r="I37" i="70"/>
  <c r="J37" i="70" s="1"/>
  <c r="I36" i="70"/>
  <c r="J36" i="70" s="1"/>
  <c r="I35" i="70"/>
  <c r="J35" i="70" s="1"/>
  <c r="I34" i="70"/>
  <c r="J34" i="70" s="1"/>
  <c r="I33" i="70"/>
  <c r="J33" i="70" s="1"/>
  <c r="I32" i="70"/>
  <c r="J32" i="70" s="1"/>
  <c r="I27" i="70"/>
  <c r="J27" i="70" s="1"/>
  <c r="I26" i="70"/>
  <c r="J26" i="70" s="1"/>
  <c r="I25" i="70"/>
  <c r="J25" i="70" s="1"/>
  <c r="I24" i="70"/>
  <c r="J24" i="70" s="1"/>
  <c r="I23" i="70"/>
  <c r="J23" i="70" s="1"/>
  <c r="I22" i="70"/>
  <c r="J22" i="70" s="1"/>
  <c r="I21" i="70"/>
  <c r="J21" i="70" s="1"/>
  <c r="I20" i="70"/>
  <c r="J20" i="70" s="1"/>
  <c r="I19" i="70"/>
  <c r="H19" i="70" s="1"/>
  <c r="I18" i="70"/>
  <c r="H18" i="70" s="1"/>
  <c r="I17" i="70"/>
  <c r="H17" i="70" s="1"/>
  <c r="I16" i="70"/>
  <c r="I15" i="70"/>
  <c r="I14" i="70"/>
  <c r="H14" i="70" s="1"/>
  <c r="I13" i="70"/>
  <c r="H13" i="70" s="1"/>
  <c r="I12" i="70"/>
  <c r="I11" i="70"/>
  <c r="H11" i="70" s="1"/>
  <c r="I10" i="70"/>
  <c r="H10" i="70" s="1"/>
  <c r="I8" i="70"/>
  <c r="F2" i="70"/>
  <c r="C2" i="70"/>
  <c r="F1" i="70"/>
  <c r="I39" i="69"/>
  <c r="J39" i="69" s="1"/>
  <c r="I38" i="69"/>
  <c r="J38" i="69" s="1"/>
  <c r="I37" i="69"/>
  <c r="J37" i="69" s="1"/>
  <c r="I36" i="69"/>
  <c r="J36" i="69" s="1"/>
  <c r="I35" i="69"/>
  <c r="J35" i="69" s="1"/>
  <c r="I34" i="69"/>
  <c r="J34" i="69" s="1"/>
  <c r="I33" i="69"/>
  <c r="J33" i="69" s="1"/>
  <c r="I32" i="69"/>
  <c r="J32" i="69" s="1"/>
  <c r="I27" i="69"/>
  <c r="J27" i="69" s="1"/>
  <c r="I26" i="69"/>
  <c r="J26" i="69" s="1"/>
  <c r="I25" i="69"/>
  <c r="J25" i="69" s="1"/>
  <c r="I24" i="69"/>
  <c r="J24" i="69" s="1"/>
  <c r="I23" i="69"/>
  <c r="J23" i="69" s="1"/>
  <c r="I22" i="69"/>
  <c r="J22" i="69" s="1"/>
  <c r="I21" i="69"/>
  <c r="J21" i="69" s="1"/>
  <c r="I20" i="69"/>
  <c r="J20" i="69" s="1"/>
  <c r="I19" i="69"/>
  <c r="H19" i="69" s="1"/>
  <c r="I18" i="69"/>
  <c r="H18" i="69" s="1"/>
  <c r="I17" i="69"/>
  <c r="I16" i="69"/>
  <c r="H16" i="69" s="1"/>
  <c r="I15" i="69"/>
  <c r="H15" i="69" s="1"/>
  <c r="I14" i="69"/>
  <c r="I13" i="69"/>
  <c r="I12" i="69"/>
  <c r="H12" i="69" s="1"/>
  <c r="I11" i="69"/>
  <c r="H11" i="69" s="1"/>
  <c r="I10" i="69"/>
  <c r="I9" i="69"/>
  <c r="I8" i="69"/>
  <c r="H8" i="69" s="1"/>
  <c r="F2" i="69"/>
  <c r="C2" i="69"/>
  <c r="F1" i="69"/>
  <c r="I40" i="68"/>
  <c r="J40" i="68" s="1"/>
  <c r="I38" i="68"/>
  <c r="J38" i="68" s="1"/>
  <c r="I37" i="68"/>
  <c r="J37" i="68" s="1"/>
  <c r="I36" i="68"/>
  <c r="J36" i="68" s="1"/>
  <c r="I35" i="68"/>
  <c r="J35" i="68" s="1"/>
  <c r="I34" i="68"/>
  <c r="J34" i="68" s="1"/>
  <c r="I33" i="68"/>
  <c r="J33" i="68" s="1"/>
  <c r="I32" i="68"/>
  <c r="J32" i="68" s="1"/>
  <c r="I27" i="68"/>
  <c r="J27" i="68" s="1"/>
  <c r="I26" i="68"/>
  <c r="J26" i="68" s="1"/>
  <c r="I25" i="68"/>
  <c r="J25" i="68" s="1"/>
  <c r="I24" i="68"/>
  <c r="J24" i="68" s="1"/>
  <c r="I23" i="68"/>
  <c r="J23" i="68" s="1"/>
  <c r="I22" i="68"/>
  <c r="J22" i="68" s="1"/>
  <c r="I21" i="68"/>
  <c r="J21" i="68" s="1"/>
  <c r="I20" i="68"/>
  <c r="J20" i="68" s="1"/>
  <c r="I19" i="68"/>
  <c r="H19" i="68" s="1"/>
  <c r="I18" i="68"/>
  <c r="I17" i="68"/>
  <c r="H17" i="68" s="1"/>
  <c r="I16" i="68"/>
  <c r="H16" i="68" s="1"/>
  <c r="I15" i="68"/>
  <c r="H15" i="68" s="1"/>
  <c r="I14" i="68"/>
  <c r="I13" i="68"/>
  <c r="H13" i="68" s="1"/>
  <c r="I12" i="68"/>
  <c r="H12" i="68" s="1"/>
  <c r="I11" i="68"/>
  <c r="H11" i="68" s="1"/>
  <c r="I10" i="68"/>
  <c r="I9" i="68"/>
  <c r="H9" i="68" s="1"/>
  <c r="I8" i="68"/>
  <c r="H8" i="68" s="1"/>
  <c r="F2" i="68"/>
  <c r="C2" i="68"/>
  <c r="F1" i="68"/>
  <c r="I40" i="67"/>
  <c r="J40" i="67" s="1"/>
  <c r="I38" i="67"/>
  <c r="J38" i="67" s="1"/>
  <c r="I37" i="67"/>
  <c r="J37" i="67" s="1"/>
  <c r="I36" i="67"/>
  <c r="J36" i="67" s="1"/>
  <c r="I35" i="67"/>
  <c r="J35" i="67" s="1"/>
  <c r="I34" i="67"/>
  <c r="J34" i="67" s="1"/>
  <c r="I33" i="67"/>
  <c r="J33" i="67" s="1"/>
  <c r="I32" i="67"/>
  <c r="J32" i="67" s="1"/>
  <c r="I27" i="67"/>
  <c r="J27" i="67" s="1"/>
  <c r="I26" i="67"/>
  <c r="J26" i="67" s="1"/>
  <c r="I25" i="67"/>
  <c r="J25" i="67" s="1"/>
  <c r="I24" i="67"/>
  <c r="J24" i="67" s="1"/>
  <c r="I23" i="67"/>
  <c r="J23" i="67" s="1"/>
  <c r="I22" i="67"/>
  <c r="J22" i="67" s="1"/>
  <c r="I21" i="67"/>
  <c r="J21" i="67" s="1"/>
  <c r="I20" i="67"/>
  <c r="J20" i="67" s="1"/>
  <c r="I19" i="67"/>
  <c r="H19" i="67" s="1"/>
  <c r="I18" i="67"/>
  <c r="I17" i="67"/>
  <c r="H17" i="67" s="1"/>
  <c r="I16" i="67"/>
  <c r="H16" i="67" s="1"/>
  <c r="I15" i="67"/>
  <c r="H15" i="67" s="1"/>
  <c r="I14" i="67"/>
  <c r="I13" i="67"/>
  <c r="H13" i="67" s="1"/>
  <c r="I12" i="67"/>
  <c r="H12" i="67" s="1"/>
  <c r="I11" i="67"/>
  <c r="H11" i="67" s="1"/>
  <c r="I10" i="67"/>
  <c r="I9" i="67"/>
  <c r="H9" i="67" s="1"/>
  <c r="I8" i="67"/>
  <c r="H8" i="67" s="1"/>
  <c r="F2" i="67"/>
  <c r="C2" i="67"/>
  <c r="F1" i="67"/>
  <c r="I44" i="66"/>
  <c r="J44" i="66" s="1"/>
  <c r="I42" i="66"/>
  <c r="J42" i="66" s="1"/>
  <c r="I41" i="66"/>
  <c r="J41" i="66" s="1"/>
  <c r="I40" i="66"/>
  <c r="J40" i="66" s="1"/>
  <c r="I39" i="66"/>
  <c r="J39" i="66" s="1"/>
  <c r="I38" i="66"/>
  <c r="J38" i="66" s="1"/>
  <c r="I37" i="66"/>
  <c r="J37" i="66" s="1"/>
  <c r="I36" i="66"/>
  <c r="J36" i="66" s="1"/>
  <c r="I31" i="66"/>
  <c r="J31" i="66" s="1"/>
  <c r="I30" i="66"/>
  <c r="J30" i="66" s="1"/>
  <c r="I29" i="66"/>
  <c r="J29" i="66" s="1"/>
  <c r="I28" i="66"/>
  <c r="J28" i="66" s="1"/>
  <c r="I27" i="66"/>
  <c r="J27" i="66" s="1"/>
  <c r="I26" i="66"/>
  <c r="J26" i="66" s="1"/>
  <c r="I25" i="66"/>
  <c r="J25" i="66" s="1"/>
  <c r="I24" i="66"/>
  <c r="J24" i="66" s="1"/>
  <c r="I23" i="66"/>
  <c r="J23" i="66" s="1"/>
  <c r="I21" i="66"/>
  <c r="J21" i="66" s="1"/>
  <c r="I20" i="66"/>
  <c r="J20" i="66" s="1"/>
  <c r="I19" i="66"/>
  <c r="J19" i="66" s="1"/>
  <c r="I17" i="66"/>
  <c r="J17" i="66" s="1"/>
  <c r="I16" i="66"/>
  <c r="J16" i="66" s="1"/>
  <c r="I15" i="66"/>
  <c r="J15" i="66" s="1"/>
  <c r="I14" i="66"/>
  <c r="J14" i="66" s="1"/>
  <c r="I13" i="66"/>
  <c r="J13" i="66" s="1"/>
  <c r="I12" i="66"/>
  <c r="J12" i="66" s="1"/>
  <c r="I11" i="66"/>
  <c r="J11" i="66" s="1"/>
  <c r="I10" i="66"/>
  <c r="J10" i="66" s="1"/>
  <c r="I9" i="66"/>
  <c r="J9" i="66" s="1"/>
  <c r="I8" i="66"/>
  <c r="J8" i="66" s="1"/>
  <c r="F2" i="66"/>
  <c r="C2" i="66"/>
  <c r="F1" i="66"/>
  <c r="I42" i="65"/>
  <c r="J42" i="65" s="1"/>
  <c r="I40" i="65"/>
  <c r="J40" i="65" s="1"/>
  <c r="I39" i="65"/>
  <c r="J39" i="65" s="1"/>
  <c r="I38" i="65"/>
  <c r="J38" i="65" s="1"/>
  <c r="I37" i="65"/>
  <c r="J37" i="65" s="1"/>
  <c r="I36" i="65"/>
  <c r="J36" i="65" s="1"/>
  <c r="I35" i="65"/>
  <c r="J35" i="65" s="1"/>
  <c r="I34" i="65"/>
  <c r="J34" i="65" s="1"/>
  <c r="I31" i="65"/>
  <c r="J31" i="65" s="1"/>
  <c r="I30" i="65"/>
  <c r="J30" i="65" s="1"/>
  <c r="I29" i="65"/>
  <c r="J29" i="65" s="1"/>
  <c r="I28" i="65"/>
  <c r="J28" i="65" s="1"/>
  <c r="I27" i="65"/>
  <c r="J27" i="65" s="1"/>
  <c r="I26" i="65"/>
  <c r="J26" i="65" s="1"/>
  <c r="I25" i="65"/>
  <c r="J25" i="65" s="1"/>
  <c r="I24" i="65"/>
  <c r="J24" i="65" s="1"/>
  <c r="I23" i="65"/>
  <c r="J23" i="65" s="1"/>
  <c r="I22" i="65"/>
  <c r="J22" i="65" s="1"/>
  <c r="I21" i="65"/>
  <c r="J21" i="65" s="1"/>
  <c r="I19" i="65"/>
  <c r="J19" i="65" s="1"/>
  <c r="I17" i="65"/>
  <c r="J17" i="65" s="1"/>
  <c r="I16" i="65"/>
  <c r="J16" i="65" s="1"/>
  <c r="I15" i="65"/>
  <c r="J15" i="65" s="1"/>
  <c r="I14" i="65"/>
  <c r="J14" i="65" s="1"/>
  <c r="I13" i="65"/>
  <c r="J13" i="65" s="1"/>
  <c r="I12" i="65"/>
  <c r="J12" i="65" s="1"/>
  <c r="I11" i="65"/>
  <c r="J11" i="65" s="1"/>
  <c r="I10" i="65"/>
  <c r="J10" i="65" s="1"/>
  <c r="I9" i="65"/>
  <c r="J9" i="65" s="1"/>
  <c r="I8" i="65"/>
  <c r="J8" i="65" s="1"/>
  <c r="F2" i="65"/>
  <c r="C2" i="65"/>
  <c r="F1" i="65"/>
  <c r="I43" i="61"/>
  <c r="J43" i="61" s="1"/>
  <c r="I42" i="61"/>
  <c r="J42" i="61" s="1"/>
  <c r="I41" i="61"/>
  <c r="J41" i="61" s="1"/>
  <c r="I40" i="61"/>
  <c r="J40" i="61" s="1"/>
  <c r="I39" i="61"/>
  <c r="J39" i="61" s="1"/>
  <c r="I38" i="61"/>
  <c r="J38" i="61" s="1"/>
  <c r="I37" i="61"/>
  <c r="J37" i="61" s="1"/>
  <c r="I36" i="61"/>
  <c r="J36" i="61" s="1"/>
  <c r="I31" i="61"/>
  <c r="J31" i="61" s="1"/>
  <c r="I30" i="61"/>
  <c r="J30" i="61" s="1"/>
  <c r="I29" i="61"/>
  <c r="J29" i="61" s="1"/>
  <c r="I28" i="61"/>
  <c r="J28" i="61" s="1"/>
  <c r="I27" i="61"/>
  <c r="J27" i="61" s="1"/>
  <c r="I26" i="61"/>
  <c r="J26" i="61" s="1"/>
  <c r="I25" i="61"/>
  <c r="J25" i="61" s="1"/>
  <c r="I24" i="61"/>
  <c r="J24" i="61" s="1"/>
  <c r="I23" i="61"/>
  <c r="J23" i="61" s="1"/>
  <c r="I22" i="61"/>
  <c r="J22" i="61" s="1"/>
  <c r="I21" i="61"/>
  <c r="J21" i="61" s="1"/>
  <c r="I19" i="61"/>
  <c r="J19" i="61" s="1"/>
  <c r="I18" i="61"/>
  <c r="J18" i="61" s="1"/>
  <c r="I17" i="61"/>
  <c r="J17" i="61" s="1"/>
  <c r="I16" i="61"/>
  <c r="J16" i="61" s="1"/>
  <c r="I15" i="61"/>
  <c r="J15" i="61" s="1"/>
  <c r="I14" i="61"/>
  <c r="J14" i="61" s="1"/>
  <c r="I13" i="61"/>
  <c r="J13" i="61" s="1"/>
  <c r="I12" i="61"/>
  <c r="J12" i="61" s="1"/>
  <c r="I11" i="61"/>
  <c r="J11" i="61" s="1"/>
  <c r="I10" i="61"/>
  <c r="J10" i="61" s="1"/>
  <c r="I8" i="61"/>
  <c r="J8" i="61" s="1"/>
  <c r="F2" i="61"/>
  <c r="C2" i="61"/>
  <c r="F1" i="61"/>
  <c r="I34" i="60"/>
  <c r="J34" i="60" s="1"/>
  <c r="I33" i="60"/>
  <c r="J33" i="60" s="1"/>
  <c r="I32" i="60"/>
  <c r="J32" i="60" s="1"/>
  <c r="I31" i="60"/>
  <c r="J31" i="60" s="1"/>
  <c r="I30" i="60"/>
  <c r="J30" i="60" s="1"/>
  <c r="I29" i="60"/>
  <c r="J29" i="60" s="1"/>
  <c r="I24" i="60"/>
  <c r="J24" i="60" s="1"/>
  <c r="I23" i="60"/>
  <c r="J23" i="60" s="1"/>
  <c r="I22" i="60"/>
  <c r="J22" i="60" s="1"/>
  <c r="I21" i="60"/>
  <c r="J21" i="60" s="1"/>
  <c r="I20" i="60"/>
  <c r="J20" i="60" s="1"/>
  <c r="I19" i="60"/>
  <c r="J19" i="60" s="1"/>
  <c r="I18" i="60"/>
  <c r="J18" i="60" s="1"/>
  <c r="I17" i="60"/>
  <c r="J17" i="60" s="1"/>
  <c r="I15" i="60"/>
  <c r="H15" i="60" s="1"/>
  <c r="I14" i="60"/>
  <c r="H14" i="60" s="1"/>
  <c r="I13" i="60"/>
  <c r="H13" i="60" s="1"/>
  <c r="I12" i="60"/>
  <c r="H12" i="60" s="1"/>
  <c r="I11" i="60"/>
  <c r="H11" i="60" s="1"/>
  <c r="I10" i="60"/>
  <c r="H10" i="60" s="1"/>
  <c r="I9" i="60"/>
  <c r="H9" i="60" s="1"/>
  <c r="I8" i="60"/>
  <c r="J8" i="60" s="1"/>
  <c r="F2" i="60"/>
  <c r="C2" i="60"/>
  <c r="F1" i="60"/>
  <c r="I36" i="59"/>
  <c r="J36" i="59" s="1"/>
  <c r="I35" i="59"/>
  <c r="J35" i="59" s="1"/>
  <c r="I34" i="59"/>
  <c r="J34" i="59" s="1"/>
  <c r="I33" i="59"/>
  <c r="J33" i="59" s="1"/>
  <c r="I32" i="59"/>
  <c r="J32" i="59" s="1"/>
  <c r="I31" i="59"/>
  <c r="J31" i="59" s="1"/>
  <c r="I30" i="59"/>
  <c r="J30" i="59" s="1"/>
  <c r="I29" i="59"/>
  <c r="J29" i="59" s="1"/>
  <c r="I24" i="59"/>
  <c r="J24" i="59" s="1"/>
  <c r="I23" i="59"/>
  <c r="J23" i="59" s="1"/>
  <c r="I22" i="59"/>
  <c r="J22" i="59" s="1"/>
  <c r="I21" i="59"/>
  <c r="J21" i="59" s="1"/>
  <c r="I20" i="59"/>
  <c r="J20" i="59" s="1"/>
  <c r="I19" i="59"/>
  <c r="J19" i="59" s="1"/>
  <c r="I18" i="59"/>
  <c r="J18" i="59" s="1"/>
  <c r="I17" i="59"/>
  <c r="J17" i="59" s="1"/>
  <c r="I15" i="59"/>
  <c r="H15" i="59" s="1"/>
  <c r="I14" i="59"/>
  <c r="H14" i="59" s="1"/>
  <c r="I13" i="59"/>
  <c r="I12" i="59"/>
  <c r="I11" i="59"/>
  <c r="H11" i="59" s="1"/>
  <c r="I10" i="59"/>
  <c r="H10" i="59" s="1"/>
  <c r="I9" i="59"/>
  <c r="I8" i="59"/>
  <c r="J8" i="59" s="1"/>
  <c r="F2" i="59"/>
  <c r="C2" i="59"/>
  <c r="F1" i="59"/>
  <c r="F2" i="58"/>
  <c r="C2" i="58"/>
  <c r="F1" i="58"/>
  <c r="I37" i="57"/>
  <c r="J37" i="57" s="1"/>
  <c r="I36" i="57"/>
  <c r="J36" i="57" s="1"/>
  <c r="I35" i="57"/>
  <c r="J35" i="57" s="1"/>
  <c r="I34" i="57"/>
  <c r="J34" i="57" s="1"/>
  <c r="I33" i="57"/>
  <c r="J33" i="57" s="1"/>
  <c r="I32" i="57"/>
  <c r="J32" i="57" s="1"/>
  <c r="I31" i="57"/>
  <c r="J31" i="57" s="1"/>
  <c r="I30" i="57"/>
  <c r="J30" i="57" s="1"/>
  <c r="I27" i="57"/>
  <c r="J27" i="57" s="1"/>
  <c r="I26" i="57"/>
  <c r="J26" i="57" s="1"/>
  <c r="I25" i="57"/>
  <c r="J25" i="57" s="1"/>
  <c r="I24" i="57"/>
  <c r="J24" i="57" s="1"/>
  <c r="I23" i="57"/>
  <c r="J23" i="57" s="1"/>
  <c r="I22" i="57"/>
  <c r="J22" i="57" s="1"/>
  <c r="I21" i="57"/>
  <c r="J21" i="57" s="1"/>
  <c r="I20" i="57"/>
  <c r="J20" i="57" s="1"/>
  <c r="I18" i="57"/>
  <c r="H18" i="57" s="1"/>
  <c r="I17" i="57"/>
  <c r="I14" i="57"/>
  <c r="I13" i="57"/>
  <c r="I12" i="57"/>
  <c r="H12" i="57" s="1"/>
  <c r="I11" i="57"/>
  <c r="I10" i="57"/>
  <c r="I9" i="57"/>
  <c r="J9" i="57" s="1"/>
  <c r="I8" i="57"/>
  <c r="F2" i="57"/>
  <c r="C2" i="57"/>
  <c r="F1" i="57"/>
  <c r="I39" i="56"/>
  <c r="J39" i="56" s="1"/>
  <c r="I37" i="56"/>
  <c r="J37" i="56" s="1"/>
  <c r="I36" i="56"/>
  <c r="J36" i="56" s="1"/>
  <c r="I35" i="56"/>
  <c r="J35" i="56" s="1"/>
  <c r="I34" i="56"/>
  <c r="J34" i="56" s="1"/>
  <c r="I33" i="56"/>
  <c r="J33" i="56" s="1"/>
  <c r="I32" i="56"/>
  <c r="J32" i="56" s="1"/>
  <c r="I31" i="56"/>
  <c r="J31" i="56" s="1"/>
  <c r="I28" i="56"/>
  <c r="J28" i="56" s="1"/>
  <c r="I27" i="56"/>
  <c r="J27" i="56" s="1"/>
  <c r="I26" i="56"/>
  <c r="J26" i="56" s="1"/>
  <c r="I25" i="56"/>
  <c r="J25" i="56" s="1"/>
  <c r="I24" i="56"/>
  <c r="J24" i="56" s="1"/>
  <c r="I23" i="56"/>
  <c r="J23" i="56" s="1"/>
  <c r="I22" i="56"/>
  <c r="J22" i="56" s="1"/>
  <c r="I21" i="56"/>
  <c r="J21" i="56" s="1"/>
  <c r="I20" i="56"/>
  <c r="J20" i="56" s="1"/>
  <c r="I19" i="56"/>
  <c r="J19" i="56" s="1"/>
  <c r="I17" i="56"/>
  <c r="H17" i="56" s="1"/>
  <c r="I16" i="56"/>
  <c r="I15" i="56"/>
  <c r="I14" i="56"/>
  <c r="I13" i="56"/>
  <c r="H13" i="56" s="1"/>
  <c r="I12" i="56"/>
  <c r="I11" i="56"/>
  <c r="I10" i="56"/>
  <c r="J10" i="56" s="1"/>
  <c r="I9" i="56"/>
  <c r="I8" i="56"/>
  <c r="J8" i="56" s="1"/>
  <c r="F2" i="56"/>
  <c r="C2" i="56"/>
  <c r="F1" i="56"/>
  <c r="I39" i="55"/>
  <c r="J39" i="55" s="1"/>
  <c r="I37" i="55"/>
  <c r="J37" i="55" s="1"/>
  <c r="I36" i="55"/>
  <c r="J36" i="55" s="1"/>
  <c r="I35" i="55"/>
  <c r="J35" i="55" s="1"/>
  <c r="I34" i="55"/>
  <c r="J34" i="55" s="1"/>
  <c r="I33" i="55"/>
  <c r="J33" i="55" s="1"/>
  <c r="I32" i="55"/>
  <c r="J32" i="55" s="1"/>
  <c r="I31" i="55"/>
  <c r="J31" i="55" s="1"/>
  <c r="I28" i="55"/>
  <c r="J28" i="55" s="1"/>
  <c r="I27" i="55"/>
  <c r="J27" i="55" s="1"/>
  <c r="I26" i="55"/>
  <c r="J26" i="55" s="1"/>
  <c r="I25" i="55"/>
  <c r="J25" i="55" s="1"/>
  <c r="I24" i="55"/>
  <c r="J24" i="55" s="1"/>
  <c r="I23" i="55"/>
  <c r="J23" i="55" s="1"/>
  <c r="I22" i="55"/>
  <c r="J22" i="55" s="1"/>
  <c r="I21" i="55"/>
  <c r="J21" i="55" s="1"/>
  <c r="I20" i="55"/>
  <c r="J20" i="55" s="1"/>
  <c r="I19" i="55"/>
  <c r="J19" i="55" s="1"/>
  <c r="I17" i="55"/>
  <c r="I16" i="55"/>
  <c r="H16" i="55" s="1"/>
  <c r="I15" i="55"/>
  <c r="I14" i="55"/>
  <c r="I13" i="55"/>
  <c r="I12" i="55"/>
  <c r="H12" i="55" s="1"/>
  <c r="I11" i="55"/>
  <c r="I10" i="55"/>
  <c r="J10" i="55" s="1"/>
  <c r="I9" i="55"/>
  <c r="H9" i="55" s="1"/>
  <c r="I8" i="55"/>
  <c r="J8" i="55" s="1"/>
  <c r="F2" i="55"/>
  <c r="C2" i="55"/>
  <c r="F1" i="55"/>
  <c r="I37" i="54"/>
  <c r="J37" i="54" s="1"/>
  <c r="I36" i="54"/>
  <c r="J36" i="54" s="1"/>
  <c r="I35" i="54"/>
  <c r="J35" i="54" s="1"/>
  <c r="I34" i="54"/>
  <c r="J34" i="54" s="1"/>
  <c r="I33" i="54"/>
  <c r="J33" i="54" s="1"/>
  <c r="I32" i="54"/>
  <c r="J32" i="54" s="1"/>
  <c r="I31" i="54"/>
  <c r="J31" i="54" s="1"/>
  <c r="I30" i="54"/>
  <c r="J30" i="54" s="1"/>
  <c r="I27" i="54"/>
  <c r="J27" i="54" s="1"/>
  <c r="I26" i="54"/>
  <c r="J26" i="54" s="1"/>
  <c r="I25" i="54"/>
  <c r="J25" i="54" s="1"/>
  <c r="I24" i="54"/>
  <c r="J24" i="54" s="1"/>
  <c r="I23" i="54"/>
  <c r="J23" i="54" s="1"/>
  <c r="I22" i="54"/>
  <c r="J22" i="54" s="1"/>
  <c r="I21" i="54"/>
  <c r="J21" i="54" s="1"/>
  <c r="I20" i="54"/>
  <c r="J20" i="54" s="1"/>
  <c r="I18" i="54"/>
  <c r="H18" i="54" s="1"/>
  <c r="I17" i="54"/>
  <c r="H17" i="54" s="1"/>
  <c r="I14" i="54"/>
  <c r="I13" i="54"/>
  <c r="H13" i="54" s="1"/>
  <c r="I12" i="54"/>
  <c r="H12" i="54" s="1"/>
  <c r="I11" i="54"/>
  <c r="H11" i="54" s="1"/>
  <c r="I10" i="54"/>
  <c r="I9" i="54"/>
  <c r="J9" i="54" s="1"/>
  <c r="I8" i="54"/>
  <c r="F2" i="54"/>
  <c r="C2" i="54"/>
  <c r="F1" i="54"/>
  <c r="I27" i="53"/>
  <c r="J27" i="53" s="1"/>
  <c r="I26" i="53"/>
  <c r="J26" i="53" s="1"/>
  <c r="I25" i="53"/>
  <c r="J25" i="53" s="1"/>
  <c r="I24" i="53"/>
  <c r="J24" i="53" s="1"/>
  <c r="I23" i="53"/>
  <c r="J23" i="53" s="1"/>
  <c r="I22" i="53"/>
  <c r="J22" i="53" s="1"/>
  <c r="I21" i="53"/>
  <c r="J21" i="53" s="1"/>
  <c r="I20" i="53"/>
  <c r="J20" i="53" s="1"/>
  <c r="I18" i="53"/>
  <c r="H18" i="53" s="1"/>
  <c r="I17" i="53"/>
  <c r="H17" i="53" s="1"/>
  <c r="I14" i="53"/>
  <c r="I13" i="53"/>
  <c r="H13" i="53" s="1"/>
  <c r="I12" i="53"/>
  <c r="H12" i="53" s="1"/>
  <c r="I11" i="53"/>
  <c r="H11" i="53" s="1"/>
  <c r="I10" i="53"/>
  <c r="I8" i="53"/>
  <c r="F2" i="53"/>
  <c r="C2" i="53"/>
  <c r="F1" i="53"/>
  <c r="I40" i="50"/>
  <c r="J40" i="50" s="1"/>
  <c r="I38" i="50"/>
  <c r="J38" i="50" s="1"/>
  <c r="I37" i="50"/>
  <c r="J37" i="50" s="1"/>
  <c r="I36" i="50"/>
  <c r="J36" i="50" s="1"/>
  <c r="I35" i="50"/>
  <c r="J35" i="50" s="1"/>
  <c r="I34" i="50"/>
  <c r="J34" i="50" s="1"/>
  <c r="I33" i="50"/>
  <c r="J33" i="50" s="1"/>
  <c r="I32" i="50"/>
  <c r="J32" i="50" s="1"/>
  <c r="I29" i="50"/>
  <c r="J29" i="50" s="1"/>
  <c r="I28" i="50"/>
  <c r="J28" i="50" s="1"/>
  <c r="I27" i="50"/>
  <c r="J27" i="50" s="1"/>
  <c r="I26" i="50"/>
  <c r="J26" i="50" s="1"/>
  <c r="I25" i="50"/>
  <c r="J25" i="50" s="1"/>
  <c r="I24" i="50"/>
  <c r="J24" i="50" s="1"/>
  <c r="I23" i="50"/>
  <c r="J23" i="50" s="1"/>
  <c r="I22" i="50"/>
  <c r="J22" i="50" s="1"/>
  <c r="I21" i="50"/>
  <c r="J21" i="50" s="1"/>
  <c r="I20" i="50"/>
  <c r="J20" i="50" s="1"/>
  <c r="I18" i="50"/>
  <c r="H18" i="50" s="1"/>
  <c r="I17" i="50"/>
  <c r="I16" i="50"/>
  <c r="H16" i="50" s="1"/>
  <c r="I15" i="50"/>
  <c r="H15" i="50" s="1"/>
  <c r="I14" i="50"/>
  <c r="I13" i="50"/>
  <c r="I12" i="50"/>
  <c r="H12" i="50" s="1"/>
  <c r="I11" i="50"/>
  <c r="H11" i="50" s="1"/>
  <c r="I10" i="50"/>
  <c r="I9" i="50"/>
  <c r="I8" i="50"/>
  <c r="J8" i="50" s="1"/>
  <c r="F2" i="50"/>
  <c r="C2" i="50"/>
  <c r="F1" i="50"/>
  <c r="I29" i="49"/>
  <c r="J29" i="49" s="1"/>
  <c r="I28" i="49"/>
  <c r="J28" i="49" s="1"/>
  <c r="I27" i="49"/>
  <c r="J27" i="49" s="1"/>
  <c r="I26" i="49"/>
  <c r="J26" i="49" s="1"/>
  <c r="I25" i="49"/>
  <c r="J25" i="49" s="1"/>
  <c r="I24" i="49"/>
  <c r="J24" i="49" s="1"/>
  <c r="I23" i="49"/>
  <c r="J23" i="49" s="1"/>
  <c r="I22" i="49"/>
  <c r="J22" i="49" s="1"/>
  <c r="I21" i="49"/>
  <c r="J21" i="49" s="1"/>
  <c r="I20" i="49"/>
  <c r="J20" i="49" s="1"/>
  <c r="I18" i="49"/>
  <c r="I17" i="49"/>
  <c r="H17" i="49" s="1"/>
  <c r="I16" i="49"/>
  <c r="I15" i="49"/>
  <c r="H15" i="49" s="1"/>
  <c r="I14" i="49"/>
  <c r="I13" i="49"/>
  <c r="H13" i="49" s="1"/>
  <c r="I12" i="49"/>
  <c r="I11" i="49"/>
  <c r="H11" i="49" s="1"/>
  <c r="I10" i="49"/>
  <c r="I9" i="49"/>
  <c r="H9" i="49" s="1"/>
  <c r="H8" i="49"/>
  <c r="I8" i="49" s="1"/>
  <c r="J8" i="49" s="1"/>
  <c r="F2" i="49"/>
  <c r="C2" i="49"/>
  <c r="F1" i="49"/>
  <c r="I8" i="47"/>
  <c r="I36" i="47"/>
  <c r="J36" i="47" s="1"/>
  <c r="I35" i="47"/>
  <c r="J35" i="47" s="1"/>
  <c r="I34" i="47"/>
  <c r="J34" i="47" s="1"/>
  <c r="I33" i="47"/>
  <c r="J33" i="47" s="1"/>
  <c r="I32" i="47"/>
  <c r="J32" i="47" s="1"/>
  <c r="I31" i="47"/>
  <c r="J31" i="47" s="1"/>
  <c r="I30" i="47"/>
  <c r="J30" i="47" s="1"/>
  <c r="I29" i="47"/>
  <c r="J29" i="47" s="1"/>
  <c r="I25" i="47"/>
  <c r="J25" i="47" s="1"/>
  <c r="I24" i="47"/>
  <c r="J24" i="47" s="1"/>
  <c r="I23" i="47"/>
  <c r="J23" i="47" s="1"/>
  <c r="I22" i="47"/>
  <c r="J22" i="47" s="1"/>
  <c r="I21" i="47"/>
  <c r="J21" i="47" s="1"/>
  <c r="I20" i="47"/>
  <c r="J20" i="47" s="1"/>
  <c r="I16" i="47"/>
  <c r="I15" i="47"/>
  <c r="H15" i="47" s="1"/>
  <c r="I14" i="47"/>
  <c r="H14" i="47" s="1"/>
  <c r="I13" i="47"/>
  <c r="H13" i="47" s="1"/>
  <c r="I12" i="47"/>
  <c r="I11" i="47"/>
  <c r="H11" i="47" s="1"/>
  <c r="I10" i="47"/>
  <c r="H10" i="47" s="1"/>
  <c r="F2" i="47"/>
  <c r="C2" i="47"/>
  <c r="F1" i="47"/>
  <c r="I12" i="46"/>
  <c r="J12" i="46" s="1"/>
  <c r="I11" i="46"/>
  <c r="J11" i="46" s="1"/>
  <c r="I10" i="46"/>
  <c r="J10" i="46" s="1"/>
  <c r="I9" i="46"/>
  <c r="J9" i="46" s="1"/>
  <c r="I8" i="46"/>
  <c r="J8" i="46" s="1"/>
  <c r="F2" i="46"/>
  <c r="C2" i="46"/>
  <c r="F1" i="46"/>
  <c r="I12" i="45"/>
  <c r="J12" i="45" s="1"/>
  <c r="I11" i="45"/>
  <c r="J11" i="45" s="1"/>
  <c r="I10" i="45"/>
  <c r="J10" i="45" s="1"/>
  <c r="I9" i="45"/>
  <c r="J9" i="45" s="1"/>
  <c r="I8" i="45"/>
  <c r="J8" i="45" s="1"/>
  <c r="F2" i="45"/>
  <c r="C2" i="45"/>
  <c r="F1" i="45"/>
  <c r="I17" i="44"/>
  <c r="J17" i="44" s="1"/>
  <c r="I16" i="44"/>
  <c r="J16" i="44" s="1"/>
  <c r="I15" i="44"/>
  <c r="J15" i="44" s="1"/>
  <c r="I13" i="44"/>
  <c r="J13" i="44" s="1"/>
  <c r="I10" i="44"/>
  <c r="J10" i="44" s="1"/>
  <c r="I9" i="44"/>
  <c r="J9" i="44" s="1"/>
  <c r="I8" i="44"/>
  <c r="J8" i="44" s="1"/>
  <c r="F2" i="44"/>
  <c r="C2" i="44"/>
  <c r="F1" i="44"/>
  <c r="I16" i="42"/>
  <c r="J16" i="42" s="1"/>
  <c r="I15" i="42"/>
  <c r="J15" i="42" s="1"/>
  <c r="I14" i="42"/>
  <c r="J14" i="42" s="1"/>
  <c r="I13" i="42"/>
  <c r="J13" i="42" s="1"/>
  <c r="I12" i="42"/>
  <c r="J12" i="42" s="1"/>
  <c r="I11" i="42"/>
  <c r="J11" i="42" s="1"/>
  <c r="I10" i="42"/>
  <c r="J10" i="42" s="1"/>
  <c r="I9" i="42"/>
  <c r="J9" i="42" s="1"/>
  <c r="I8" i="42"/>
  <c r="J8" i="42" s="1"/>
  <c r="F2" i="42"/>
  <c r="C2" i="42"/>
  <c r="F1" i="42"/>
  <c r="I16" i="41"/>
  <c r="J16" i="41" s="1"/>
  <c r="I15" i="41"/>
  <c r="J15" i="41" s="1"/>
  <c r="I14" i="41"/>
  <c r="J14" i="41" s="1"/>
  <c r="I13" i="41"/>
  <c r="J13" i="41" s="1"/>
  <c r="I12" i="41"/>
  <c r="J12" i="41" s="1"/>
  <c r="I11" i="41"/>
  <c r="J11" i="41" s="1"/>
  <c r="I10" i="41"/>
  <c r="J10" i="41" s="1"/>
  <c r="I9" i="41"/>
  <c r="J9" i="41" s="1"/>
  <c r="I8" i="41"/>
  <c r="J8" i="41" s="1"/>
  <c r="F2" i="41"/>
  <c r="C2" i="41"/>
  <c r="F1" i="41"/>
  <c r="I57" i="40"/>
  <c r="J57" i="40"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7" i="40"/>
  <c r="J37" i="40" s="1"/>
  <c r="I36" i="40"/>
  <c r="J36" i="40" s="1"/>
  <c r="I35" i="40"/>
  <c r="J35" i="40" s="1"/>
  <c r="I34" i="40"/>
  <c r="J34" i="40" s="1"/>
  <c r="I33" i="40"/>
  <c r="J33" i="40" s="1"/>
  <c r="I32" i="40"/>
  <c r="J32" i="40" s="1"/>
  <c r="I31" i="40"/>
  <c r="J31" i="40" s="1"/>
  <c r="I30" i="40"/>
  <c r="J30" i="40" s="1"/>
  <c r="I29" i="40"/>
  <c r="J29" i="40" s="1"/>
  <c r="I28" i="40"/>
  <c r="J28" i="40" s="1"/>
  <c r="I26" i="40"/>
  <c r="J26" i="40" s="1"/>
  <c r="I25" i="40"/>
  <c r="J25" i="40" s="1"/>
  <c r="I24" i="40"/>
  <c r="J24" i="40" s="1"/>
  <c r="I23" i="40"/>
  <c r="J23" i="40" s="1"/>
  <c r="I22" i="40"/>
  <c r="J22" i="40" s="1"/>
  <c r="I21" i="40"/>
  <c r="J21" i="40" s="1"/>
  <c r="I20" i="40"/>
  <c r="J20" i="40" s="1"/>
  <c r="I19" i="40"/>
  <c r="J19" i="40" s="1"/>
  <c r="I18" i="40"/>
  <c r="J18" i="40" s="1"/>
  <c r="I17" i="40"/>
  <c r="J17" i="40" s="1"/>
  <c r="I16" i="40"/>
  <c r="J16" i="40" s="1"/>
  <c r="I15" i="40"/>
  <c r="J15" i="40" s="1"/>
  <c r="I14" i="40"/>
  <c r="J14" i="40" s="1"/>
  <c r="I13" i="40"/>
  <c r="J13" i="40" s="1"/>
  <c r="I12" i="40"/>
  <c r="J12" i="40" s="1"/>
  <c r="I11" i="40"/>
  <c r="J11" i="40" s="1"/>
  <c r="I10" i="40"/>
  <c r="J10" i="40" s="1"/>
  <c r="I9" i="40"/>
  <c r="J9" i="40" s="1"/>
  <c r="I8" i="40"/>
  <c r="J8" i="40" s="1"/>
  <c r="F2" i="40"/>
  <c r="C2" i="40"/>
  <c r="F1" i="40"/>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57" i="39"/>
  <c r="J57" i="39" s="1"/>
  <c r="I39" i="39"/>
  <c r="J39" i="39" s="1"/>
  <c r="I18" i="39"/>
  <c r="J18" i="39" s="1"/>
  <c r="I19" i="39"/>
  <c r="J19" i="39" s="1"/>
  <c r="I17" i="39"/>
  <c r="J17" i="39" s="1"/>
  <c r="I15" i="39"/>
  <c r="J15" i="39" s="1"/>
  <c r="I16" i="39"/>
  <c r="J16" i="39" s="1"/>
  <c r="I14" i="39"/>
  <c r="J14" i="39" s="1"/>
  <c r="I13" i="39"/>
  <c r="J13" i="39" s="1"/>
  <c r="I12" i="39"/>
  <c r="J12" i="39" s="1"/>
  <c r="I11" i="39"/>
  <c r="J11" i="39" s="1"/>
  <c r="I10" i="39"/>
  <c r="J10" i="39" s="1"/>
  <c r="I9" i="39"/>
  <c r="J9" i="39" s="1"/>
  <c r="I8" i="39"/>
  <c r="J8" i="39" s="1"/>
  <c r="I34" i="39"/>
  <c r="J34" i="39" s="1"/>
  <c r="I35" i="39"/>
  <c r="J35" i="39" s="1"/>
  <c r="I36" i="39"/>
  <c r="J36" i="39" s="1"/>
  <c r="I37" i="39"/>
  <c r="J37" i="39" s="1"/>
  <c r="I38" i="39"/>
  <c r="J38" i="39" s="1"/>
  <c r="I20" i="39"/>
  <c r="J20" i="39" s="1"/>
  <c r="I21" i="39"/>
  <c r="J21" i="39" s="1"/>
  <c r="I22" i="39"/>
  <c r="J22" i="39" s="1"/>
  <c r="I23" i="39"/>
  <c r="J23" i="39" s="1"/>
  <c r="I24" i="39"/>
  <c r="J24" i="39" s="1"/>
  <c r="I25" i="39"/>
  <c r="J25" i="39" s="1"/>
  <c r="I28" i="39"/>
  <c r="J28" i="39" s="1"/>
  <c r="I29" i="39"/>
  <c r="J29" i="39" s="1"/>
  <c r="I30" i="39"/>
  <c r="J30" i="39" s="1"/>
  <c r="I31" i="39"/>
  <c r="J31" i="39" s="1"/>
  <c r="I32" i="39"/>
  <c r="J32" i="39" s="1"/>
  <c r="I33" i="39"/>
  <c r="J33" i="39" s="1"/>
  <c r="F2" i="39"/>
  <c r="C2" i="39"/>
  <c r="F1" i="39"/>
  <c r="I12" i="38"/>
  <c r="J12" i="38" s="1"/>
  <c r="I10" i="38"/>
  <c r="J10" i="38" s="1"/>
  <c r="I8" i="38"/>
  <c r="J8" i="38" s="1"/>
  <c r="I11" i="38"/>
  <c r="J11" i="38" s="1"/>
  <c r="F2" i="38"/>
  <c r="C2" i="38"/>
  <c r="F1" i="38"/>
  <c r="I9" i="37"/>
  <c r="J9" i="37" s="1"/>
  <c r="I10" i="37"/>
  <c r="J10" i="37" s="1"/>
  <c r="F2" i="37"/>
  <c r="C2" i="37"/>
  <c r="F1" i="37"/>
  <c r="I14" i="36"/>
  <c r="J14" i="36" s="1"/>
  <c r="I16" i="36"/>
  <c r="J16" i="36" s="1"/>
  <c r="I18" i="36"/>
  <c r="J18" i="36" s="1"/>
  <c r="I13" i="36"/>
  <c r="J13" i="36" s="1"/>
  <c r="I10" i="36"/>
  <c r="J10" i="36" s="1"/>
  <c r="I11" i="36"/>
  <c r="J11" i="36" s="1"/>
  <c r="I12" i="36"/>
  <c r="J12" i="36" s="1"/>
  <c r="I8" i="36"/>
  <c r="J8" i="36" s="1"/>
  <c r="I15" i="36"/>
  <c r="J15" i="36" s="1"/>
  <c r="I9" i="36"/>
  <c r="J9" i="36" s="1"/>
  <c r="F2" i="36"/>
  <c r="C2" i="36"/>
  <c r="F1" i="36"/>
  <c r="I13" i="35"/>
  <c r="J13" i="35" s="1"/>
  <c r="I10" i="35"/>
  <c r="J10" i="35" s="1"/>
  <c r="I11" i="35"/>
  <c r="J11" i="35" s="1"/>
  <c r="I12" i="35"/>
  <c r="J12" i="35" s="1"/>
  <c r="I9" i="35"/>
  <c r="J9" i="35" s="1"/>
  <c r="I8" i="35"/>
  <c r="J8" i="35" s="1"/>
  <c r="F2" i="35"/>
  <c r="C2" i="35"/>
  <c r="F1" i="35"/>
  <c r="I9" i="34"/>
  <c r="J9" i="34" s="1"/>
  <c r="I10" i="34"/>
  <c r="J10" i="34" s="1"/>
  <c r="I8" i="34"/>
  <c r="J8" i="34" s="1"/>
  <c r="F2" i="34"/>
  <c r="C2" i="34"/>
  <c r="F1" i="34"/>
  <c r="I10" i="33"/>
  <c r="J10" i="33" s="1"/>
  <c r="I9" i="33"/>
  <c r="J9" i="33" s="1"/>
  <c r="J11" i="33"/>
  <c r="I8" i="33"/>
  <c r="J8" i="33" s="1"/>
  <c r="F2" i="33"/>
  <c r="C2" i="33"/>
  <c r="F1" i="33"/>
  <c r="I20" i="32"/>
  <c r="I19" i="32"/>
  <c r="H19" i="32" s="1"/>
  <c r="I18" i="32"/>
  <c r="H18" i="32" s="1"/>
  <c r="I17" i="32"/>
  <c r="H17" i="32" s="1"/>
  <c r="I16" i="32"/>
  <c r="H16" i="32" s="1"/>
  <c r="I15" i="32"/>
  <c r="I14" i="32"/>
  <c r="H14" i="32" s="1"/>
  <c r="I13" i="32"/>
  <c r="H13" i="32" s="1"/>
  <c r="I12" i="32"/>
  <c r="H12" i="32" s="1"/>
  <c r="I11" i="32"/>
  <c r="H11" i="32" s="1"/>
  <c r="I10" i="32"/>
  <c r="H10" i="32" s="1"/>
  <c r="I9" i="32"/>
  <c r="H9" i="32" s="1"/>
  <c r="I8" i="32"/>
  <c r="H8" i="32" s="1"/>
  <c r="F2" i="32"/>
  <c r="C2" i="32"/>
  <c r="F1" i="32"/>
  <c r="I9" i="31"/>
  <c r="J9" i="31" s="1"/>
  <c r="I20" i="30"/>
  <c r="J20" i="30" s="1"/>
  <c r="I19" i="30"/>
  <c r="J19"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8" i="31"/>
  <c r="J8" i="31" s="1"/>
  <c r="F2" i="31"/>
  <c r="C2" i="31"/>
  <c r="F1" i="31"/>
  <c r="F2" i="30"/>
  <c r="C2" i="30"/>
  <c r="F1" i="30"/>
  <c r="I18" i="29"/>
  <c r="J18" i="29" s="1"/>
  <c r="I17" i="29"/>
  <c r="J17" i="29" s="1"/>
  <c r="I16" i="29"/>
  <c r="J16" i="29" s="1"/>
  <c r="I15" i="29"/>
  <c r="J15" i="29" s="1"/>
  <c r="I14" i="29"/>
  <c r="J14" i="29" s="1"/>
  <c r="I13" i="29"/>
  <c r="J13" i="29" s="1"/>
  <c r="I12" i="29"/>
  <c r="J12" i="29" s="1"/>
  <c r="I11" i="29"/>
  <c r="J11" i="29" s="1"/>
  <c r="I9" i="29"/>
  <c r="J9" i="29" s="1"/>
  <c r="I10" i="29"/>
  <c r="J10" i="29" s="1"/>
  <c r="I8" i="29"/>
  <c r="J8" i="29" s="1"/>
  <c r="F2" i="29"/>
  <c r="C2" i="29"/>
  <c r="F1" i="29"/>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H25" i="28"/>
  <c r="I25" i="28" s="1"/>
  <c r="J25" i="28" s="1"/>
  <c r="I22" i="28"/>
  <c r="J22" i="28" s="1"/>
  <c r="I17" i="28"/>
  <c r="J17" i="28" s="1"/>
  <c r="I14" i="28"/>
  <c r="J14" i="28" s="1"/>
  <c r="I12" i="28"/>
  <c r="J12" i="28" s="1"/>
  <c r="I10" i="28"/>
  <c r="J10" i="28" s="1"/>
  <c r="I9" i="28"/>
  <c r="J9" i="28" s="1"/>
  <c r="I8" i="28"/>
  <c r="J8" i="28" s="1"/>
  <c r="I9" i="27"/>
  <c r="J9" i="27" s="1"/>
  <c r="I8" i="27"/>
  <c r="J8"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F2" i="28"/>
  <c r="C2" i="28"/>
  <c r="F1" i="28"/>
  <c r="I10" i="27"/>
  <c r="J10" i="27" s="1"/>
  <c r="F2" i="27"/>
  <c r="C2" i="27"/>
  <c r="F1" i="27"/>
  <c r="I36" i="26"/>
  <c r="J36" i="26" s="1"/>
  <c r="I35" i="26"/>
  <c r="J35" i="26" s="1"/>
  <c r="I34" i="26"/>
  <c r="J34" i="26" s="1"/>
  <c r="I33" i="26"/>
  <c r="J33" i="26" s="1"/>
  <c r="I32" i="26"/>
  <c r="J32" i="26" s="1"/>
  <c r="I31" i="26"/>
  <c r="J31" i="26" s="1"/>
  <c r="I30" i="26"/>
  <c r="J30" i="26" s="1"/>
  <c r="I29" i="26"/>
  <c r="J29" i="26" s="1"/>
  <c r="I26" i="26"/>
  <c r="J26" i="26" s="1"/>
  <c r="I25" i="26"/>
  <c r="J25" i="26" s="1"/>
  <c r="I24" i="26"/>
  <c r="J24" i="26" s="1"/>
  <c r="I23" i="26"/>
  <c r="J23" i="26" s="1"/>
  <c r="I22" i="26"/>
  <c r="J22" i="26" s="1"/>
  <c r="I20" i="26"/>
  <c r="J20" i="26" s="1"/>
  <c r="I21" i="26"/>
  <c r="J21" i="26" s="1"/>
  <c r="I19" i="26"/>
  <c r="J19" i="26" s="1"/>
  <c r="I16" i="26"/>
  <c r="H16" i="26" s="1"/>
  <c r="I15" i="26"/>
  <c r="H15" i="26" s="1"/>
  <c r="I14" i="26"/>
  <c r="H14" i="26" s="1"/>
  <c r="I12" i="26"/>
  <c r="H12" i="26" s="1"/>
  <c r="I10" i="26"/>
  <c r="H10" i="26" s="1"/>
  <c r="I17" i="26"/>
  <c r="H17" i="26" s="1"/>
  <c r="I13" i="26"/>
  <c r="H13" i="26" s="1"/>
  <c r="I11" i="26"/>
  <c r="H11" i="26" s="1"/>
  <c r="I9" i="26"/>
  <c r="H9" i="26" s="1"/>
  <c r="I8" i="26"/>
  <c r="H8" i="26" s="1"/>
  <c r="F2" i="26"/>
  <c r="C2" i="26"/>
  <c r="F1" i="26"/>
  <c r="I120" i="25"/>
  <c r="H120" i="25" s="1"/>
  <c r="I119" i="25"/>
  <c r="I118" i="25"/>
  <c r="I117" i="25"/>
  <c r="H117" i="25" s="1"/>
  <c r="I116" i="25"/>
  <c r="H116" i="25" s="1"/>
  <c r="I115" i="25"/>
  <c r="I114" i="25"/>
  <c r="I113" i="25"/>
  <c r="H113" i="25" s="1"/>
  <c r="I112" i="25"/>
  <c r="H112" i="25" s="1"/>
  <c r="I111" i="25"/>
  <c r="I110" i="25"/>
  <c r="I109" i="25"/>
  <c r="H109" i="25" s="1"/>
  <c r="I108" i="25"/>
  <c r="H108" i="25" s="1"/>
  <c r="I107" i="25"/>
  <c r="I106" i="25"/>
  <c r="I105" i="25"/>
  <c r="H105" i="25" s="1"/>
  <c r="I104" i="25"/>
  <c r="H104" i="25" s="1"/>
  <c r="I103" i="25"/>
  <c r="I102" i="25"/>
  <c r="I101" i="25"/>
  <c r="H101" i="25" s="1"/>
  <c r="I100" i="25"/>
  <c r="H100" i="25" s="1"/>
  <c r="I99" i="25"/>
  <c r="I98" i="25"/>
  <c r="I97" i="25"/>
  <c r="I96" i="25"/>
  <c r="H96" i="25" s="1"/>
  <c r="I95" i="25"/>
  <c r="I94" i="25"/>
  <c r="I93" i="25"/>
  <c r="H93" i="25" s="1"/>
  <c r="I92" i="25"/>
  <c r="H92" i="25" s="1"/>
  <c r="I91" i="25"/>
  <c r="I90" i="25"/>
  <c r="I89" i="25"/>
  <c r="H89" i="25" s="1"/>
  <c r="I88" i="25"/>
  <c r="H88" i="25" s="1"/>
  <c r="I87" i="25"/>
  <c r="I86" i="25"/>
  <c r="I85" i="25"/>
  <c r="H85" i="25" s="1"/>
  <c r="I84" i="25"/>
  <c r="H84" i="25" s="1"/>
  <c r="I83" i="25"/>
  <c r="I82" i="25"/>
  <c r="I81" i="25"/>
  <c r="I80" i="25"/>
  <c r="H80" i="25" s="1"/>
  <c r="I79" i="25"/>
  <c r="I78" i="25"/>
  <c r="I77" i="25"/>
  <c r="H77" i="25" s="1"/>
  <c r="I76" i="25"/>
  <c r="H76" i="25" s="1"/>
  <c r="I75" i="25"/>
  <c r="I74" i="25"/>
  <c r="I73" i="25"/>
  <c r="H73" i="25" s="1"/>
  <c r="I72" i="25"/>
  <c r="H72" i="25" s="1"/>
  <c r="I71" i="25"/>
  <c r="I70" i="25"/>
  <c r="I69" i="25"/>
  <c r="H69" i="25" s="1"/>
  <c r="I68" i="25"/>
  <c r="H68" i="25" s="1"/>
  <c r="I67" i="25"/>
  <c r="I66" i="25"/>
  <c r="I65" i="25"/>
  <c r="I64" i="25"/>
  <c r="H64" i="25" s="1"/>
  <c r="I63" i="25"/>
  <c r="I62" i="25"/>
  <c r="I61" i="25"/>
  <c r="H61" i="25" s="1"/>
  <c r="I60" i="25"/>
  <c r="H60" i="25" s="1"/>
  <c r="I59" i="25"/>
  <c r="I58" i="25"/>
  <c r="I57" i="25"/>
  <c r="I56" i="25"/>
  <c r="H56" i="25" s="1"/>
  <c r="I55" i="25"/>
  <c r="I54" i="25"/>
  <c r="I53" i="25"/>
  <c r="H53" i="25" s="1"/>
  <c r="I52" i="25"/>
  <c r="H52" i="25" s="1"/>
  <c r="I51" i="25"/>
  <c r="I50" i="25"/>
  <c r="I49" i="25"/>
  <c r="H49" i="25" s="1"/>
  <c r="I48" i="25"/>
  <c r="H48" i="25" s="1"/>
  <c r="I47" i="25"/>
  <c r="I46" i="25"/>
  <c r="I45" i="25"/>
  <c r="H45" i="25" s="1"/>
  <c r="I44" i="25"/>
  <c r="H44" i="25" s="1"/>
  <c r="I43" i="25"/>
  <c r="I42" i="25"/>
  <c r="I41" i="25"/>
  <c r="H41" i="25" s="1"/>
  <c r="I40" i="25"/>
  <c r="H40" i="25" s="1"/>
  <c r="I39" i="25"/>
  <c r="I38" i="25"/>
  <c r="I37" i="25"/>
  <c r="H37" i="25" s="1"/>
  <c r="I36" i="25"/>
  <c r="H36" i="25" s="1"/>
  <c r="I35" i="25"/>
  <c r="I34" i="25"/>
  <c r="I33" i="25"/>
  <c r="I32" i="25"/>
  <c r="H32" i="25" s="1"/>
  <c r="I31" i="25"/>
  <c r="I30" i="25"/>
  <c r="I29" i="25"/>
  <c r="H29" i="25" s="1"/>
  <c r="I28" i="25"/>
  <c r="H28" i="25" s="1"/>
  <c r="I27" i="25"/>
  <c r="I26" i="25"/>
  <c r="I25" i="25"/>
  <c r="I24" i="25"/>
  <c r="H24" i="25" s="1"/>
  <c r="I23" i="25"/>
  <c r="I22" i="25"/>
  <c r="I21" i="25"/>
  <c r="H21" i="25" s="1"/>
  <c r="I20" i="25"/>
  <c r="H20" i="25" s="1"/>
  <c r="I19" i="25"/>
  <c r="I18" i="25"/>
  <c r="H18" i="25" s="1"/>
  <c r="I17" i="25"/>
  <c r="H17" i="25" s="1"/>
  <c r="I16" i="25"/>
  <c r="H16" i="25" s="1"/>
  <c r="I15" i="25"/>
  <c r="I14" i="25"/>
  <c r="I13" i="25"/>
  <c r="H13" i="25" s="1"/>
  <c r="I12" i="25"/>
  <c r="H12" i="25" s="1"/>
  <c r="I11" i="25"/>
  <c r="I10" i="25"/>
  <c r="I9" i="25"/>
  <c r="I8" i="25"/>
  <c r="H8" i="25" s="1"/>
  <c r="F2" i="25"/>
  <c r="C2" i="25"/>
  <c r="F1" i="25"/>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F2" i="24"/>
  <c r="C2" i="24"/>
  <c r="F1" i="24"/>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I109" i="23"/>
  <c r="H109" i="23" s="1"/>
  <c r="I108" i="23"/>
  <c r="H108" i="23" s="1"/>
  <c r="I107" i="23"/>
  <c r="H107" i="23" s="1"/>
  <c r="I106" i="23"/>
  <c r="I105" i="23"/>
  <c r="H105" i="23" s="1"/>
  <c r="I104" i="23"/>
  <c r="H104" i="23" s="1"/>
  <c r="I103" i="23"/>
  <c r="H103" i="23" s="1"/>
  <c r="I102" i="23"/>
  <c r="H102" i="23" s="1"/>
  <c r="I101" i="23"/>
  <c r="H101" i="23" s="1"/>
  <c r="I100" i="23"/>
  <c r="H100" i="23" s="1"/>
  <c r="I99" i="23"/>
  <c r="H99" i="23" s="1"/>
  <c r="I98" i="23"/>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I81" i="23"/>
  <c r="H81" i="23" s="1"/>
  <c r="I80" i="23"/>
  <c r="H80" i="23" s="1"/>
  <c r="I79" i="23"/>
  <c r="H79" i="23" s="1"/>
  <c r="I78" i="23"/>
  <c r="I77" i="23"/>
  <c r="H77" i="23" s="1"/>
  <c r="I76" i="23"/>
  <c r="H76" i="23" s="1"/>
  <c r="I75" i="23"/>
  <c r="H75" i="23" s="1"/>
  <c r="I74" i="23"/>
  <c r="I73" i="23"/>
  <c r="H73" i="23" s="1"/>
  <c r="I72" i="23"/>
  <c r="H72" i="23" s="1"/>
  <c r="I71" i="23"/>
  <c r="H71" i="23" s="1"/>
  <c r="I70" i="23"/>
  <c r="I69" i="23"/>
  <c r="H69" i="23" s="1"/>
  <c r="I68" i="23"/>
  <c r="H68" i="23" s="1"/>
  <c r="I67" i="23"/>
  <c r="H67" i="23" s="1"/>
  <c r="I66" i="23"/>
  <c r="I65" i="23"/>
  <c r="H65" i="23" s="1"/>
  <c r="I64" i="23"/>
  <c r="H64" i="23" s="1"/>
  <c r="I63" i="23"/>
  <c r="H63" i="23" s="1"/>
  <c r="I62" i="23"/>
  <c r="I61" i="23"/>
  <c r="H61" i="23" s="1"/>
  <c r="I60" i="23"/>
  <c r="H60" i="23" s="1"/>
  <c r="I59" i="23"/>
  <c r="H59" i="23" s="1"/>
  <c r="I58" i="23"/>
  <c r="I57" i="23"/>
  <c r="H57" i="23" s="1"/>
  <c r="I56" i="23"/>
  <c r="H56" i="23" s="1"/>
  <c r="I55" i="23"/>
  <c r="H55" i="23" s="1"/>
  <c r="I54" i="23"/>
  <c r="I53" i="23"/>
  <c r="H53" i="23" s="1"/>
  <c r="I52" i="23"/>
  <c r="H52" i="23" s="1"/>
  <c r="I51" i="23"/>
  <c r="H51" i="23" s="1"/>
  <c r="I50" i="23"/>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I37" i="23"/>
  <c r="H37" i="23" s="1"/>
  <c r="I36" i="23"/>
  <c r="H36" i="23" s="1"/>
  <c r="I35" i="23"/>
  <c r="H35" i="23" s="1"/>
  <c r="I34" i="23"/>
  <c r="I33" i="23"/>
  <c r="H33" i="23" s="1"/>
  <c r="I32" i="23"/>
  <c r="H32" i="23" s="1"/>
  <c r="I31" i="23"/>
  <c r="H31" i="23" s="1"/>
  <c r="I30" i="23"/>
  <c r="I29" i="23"/>
  <c r="H29" i="23" s="1"/>
  <c r="I28" i="23"/>
  <c r="H28" i="23" s="1"/>
  <c r="I27" i="23"/>
  <c r="H27" i="23" s="1"/>
  <c r="I26" i="23"/>
  <c r="I25" i="23"/>
  <c r="H25" i="23" s="1"/>
  <c r="I24" i="23"/>
  <c r="H24" i="23" s="1"/>
  <c r="I23" i="23"/>
  <c r="H23" i="23" s="1"/>
  <c r="I22" i="23"/>
  <c r="H22" i="23" s="1"/>
  <c r="I21" i="23"/>
  <c r="H21" i="23" s="1"/>
  <c r="I20" i="23"/>
  <c r="H20" i="23" s="1"/>
  <c r="I19" i="23"/>
  <c r="H19" i="23" s="1"/>
  <c r="I18" i="23"/>
  <c r="I17" i="23"/>
  <c r="H17" i="23" s="1"/>
  <c r="I16" i="23"/>
  <c r="H16" i="23" s="1"/>
  <c r="I15" i="23"/>
  <c r="H15" i="23" s="1"/>
  <c r="I14" i="23"/>
  <c r="I13" i="23"/>
  <c r="H13" i="23" s="1"/>
  <c r="I12" i="23"/>
  <c r="H12" i="23" s="1"/>
  <c r="I11" i="23"/>
  <c r="H11" i="23" s="1"/>
  <c r="I10" i="23"/>
  <c r="H10" i="23" s="1"/>
  <c r="I9" i="23"/>
  <c r="H9" i="23" s="1"/>
  <c r="I8" i="23"/>
  <c r="H8" i="23" s="1"/>
  <c r="F2" i="23"/>
  <c r="C2" i="23"/>
  <c r="F1" i="23"/>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I31" i="22"/>
  <c r="H31" i="22" s="1"/>
  <c r="I32" i="22"/>
  <c r="H32" i="22" s="1"/>
  <c r="I33" i="22"/>
  <c r="H33" i="22" s="1"/>
  <c r="I34" i="22"/>
  <c r="H34" i="22" s="1"/>
  <c r="I35" i="22"/>
  <c r="H35" i="22" s="1"/>
  <c r="I36" i="22"/>
  <c r="H36" i="22" s="1"/>
  <c r="I37" i="22"/>
  <c r="H37" i="22" s="1"/>
  <c r="I38" i="22"/>
  <c r="I39" i="22"/>
  <c r="H39" i="22" s="1"/>
  <c r="I40" i="22"/>
  <c r="H40" i="22" s="1"/>
  <c r="I41" i="22"/>
  <c r="H41" i="22" s="1"/>
  <c r="I42" i="22"/>
  <c r="H42" i="22" s="1"/>
  <c r="I43" i="22"/>
  <c r="H43" i="22" s="1"/>
  <c r="I44" i="22"/>
  <c r="H44" i="22" s="1"/>
  <c r="I45" i="22"/>
  <c r="H45" i="22" s="1"/>
  <c r="I46" i="22"/>
  <c r="H46" i="22" s="1"/>
  <c r="I47" i="22"/>
  <c r="H47" i="22" s="1"/>
  <c r="I48" i="22"/>
  <c r="H48" i="22" s="1"/>
  <c r="I49" i="22"/>
  <c r="I50" i="22"/>
  <c r="H50" i="22" s="1"/>
  <c r="I51" i="22"/>
  <c r="I52" i="22"/>
  <c r="I53" i="22"/>
  <c r="H53" i="22" s="1"/>
  <c r="I54" i="22"/>
  <c r="H54" i="22" s="1"/>
  <c r="I55" i="22"/>
  <c r="H55" i="22" s="1"/>
  <c r="I56" i="22"/>
  <c r="I57" i="22"/>
  <c r="I58" i="22"/>
  <c r="H58" i="22" s="1"/>
  <c r="I59" i="22"/>
  <c r="H59" i="22" s="1"/>
  <c r="I60" i="22"/>
  <c r="H60" i="22" s="1"/>
  <c r="I61" i="22"/>
  <c r="H61" i="22" s="1"/>
  <c r="I62" i="22"/>
  <c r="I63" i="22"/>
  <c r="H63" i="22" s="1"/>
  <c r="I64" i="22"/>
  <c r="I65" i="22"/>
  <c r="H65" i="22" s="1"/>
  <c r="I66" i="22"/>
  <c r="H66" i="22" s="1"/>
  <c r="I67" i="22"/>
  <c r="H67" i="22" s="1"/>
  <c r="I68" i="22"/>
  <c r="I69" i="22"/>
  <c r="H69" i="22" s="1"/>
  <c r="I70" i="22"/>
  <c r="H70" i="22" s="1"/>
  <c r="I71" i="22"/>
  <c r="H71" i="22" s="1"/>
  <c r="I72" i="22"/>
  <c r="I73" i="22"/>
  <c r="I74" i="22"/>
  <c r="H74" i="22" s="1"/>
  <c r="I75" i="22"/>
  <c r="H75" i="22" s="1"/>
  <c r="I76" i="22"/>
  <c r="H76" i="22" s="1"/>
  <c r="I77" i="22"/>
  <c r="H77" i="22" s="1"/>
  <c r="I78" i="22"/>
  <c r="H78" i="22" s="1"/>
  <c r="I79" i="22"/>
  <c r="H79" i="22" s="1"/>
  <c r="I80" i="22"/>
  <c r="I81" i="22"/>
  <c r="H81" i="22" s="1"/>
  <c r="I82" i="22"/>
  <c r="H82" i="22" s="1"/>
  <c r="I83" i="22"/>
  <c r="I84" i="22"/>
  <c r="I85" i="22"/>
  <c r="H85" i="22" s="1"/>
  <c r="I86" i="22"/>
  <c r="H86" i="22" s="1"/>
  <c r="I87" i="22"/>
  <c r="H87" i="22" s="1"/>
  <c r="I88" i="22"/>
  <c r="I89" i="22"/>
  <c r="I90" i="22"/>
  <c r="H90" i="22" s="1"/>
  <c r="I91" i="22"/>
  <c r="H91" i="22" s="1"/>
  <c r="I92" i="22"/>
  <c r="H92" i="22" s="1"/>
  <c r="I93" i="22"/>
  <c r="I94" i="22"/>
  <c r="H94" i="22" s="1"/>
  <c r="I95" i="22"/>
  <c r="H95" i="22" s="1"/>
  <c r="I96" i="22"/>
  <c r="I97" i="22"/>
  <c r="I98" i="22"/>
  <c r="H98" i="22" s="1"/>
  <c r="I99" i="22"/>
  <c r="H99" i="22" s="1"/>
  <c r="I100" i="22"/>
  <c r="I101" i="22"/>
  <c r="H101" i="22" s="1"/>
  <c r="I102" i="22"/>
  <c r="H102" i="22" s="1"/>
  <c r="I103" i="22"/>
  <c r="H103" i="22" s="1"/>
  <c r="I104" i="22"/>
  <c r="I105" i="22"/>
  <c r="I106" i="22"/>
  <c r="H106" i="22" s="1"/>
  <c r="I107" i="22"/>
  <c r="H107" i="22" s="1"/>
  <c r="I108" i="22"/>
  <c r="H108" i="22" s="1"/>
  <c r="I109" i="22"/>
  <c r="H109" i="22" s="1"/>
  <c r="I110" i="22"/>
  <c r="H110" i="22" s="1"/>
  <c r="I111" i="22"/>
  <c r="I112" i="22"/>
  <c r="H112" i="22" s="1"/>
  <c r="I113" i="22"/>
  <c r="H113" i="22" s="1"/>
  <c r="I114" i="22"/>
  <c r="H114" i="22" s="1"/>
  <c r="I115" i="22"/>
  <c r="H115" i="22" s="1"/>
  <c r="I116" i="22"/>
  <c r="I117" i="22"/>
  <c r="H117" i="22" s="1"/>
  <c r="I118" i="22"/>
  <c r="H118" i="22" s="1"/>
  <c r="I119" i="22"/>
  <c r="H119" i="22" s="1"/>
  <c r="I120" i="22"/>
  <c r="H120" i="22" s="1"/>
  <c r="I9" i="22"/>
  <c r="I8" i="22"/>
  <c r="H8" i="22" s="1"/>
  <c r="F2" i="22"/>
  <c r="C2" i="22"/>
  <c r="F1" i="22"/>
  <c r="I41" i="20"/>
  <c r="F2" i="21"/>
  <c r="C2" i="21"/>
  <c r="F1" i="21"/>
  <c r="I55" i="20"/>
  <c r="J55" i="20" s="1"/>
  <c r="I54" i="20"/>
  <c r="J54" i="20" s="1"/>
  <c r="I47" i="20"/>
  <c r="J47" i="20" s="1"/>
  <c r="I46" i="20"/>
  <c r="J46" i="20" s="1"/>
  <c r="I45" i="20"/>
  <c r="J45" i="20" s="1"/>
  <c r="I44" i="20"/>
  <c r="J44" i="20" s="1"/>
  <c r="I43" i="20"/>
  <c r="J43" i="20" s="1"/>
  <c r="I42" i="20"/>
  <c r="J42" i="20" s="1"/>
  <c r="I39" i="20"/>
  <c r="J39" i="20" s="1"/>
  <c r="I40" i="20"/>
  <c r="J40" i="20" s="1"/>
  <c r="I37" i="20"/>
  <c r="J37" i="20" s="1"/>
  <c r="I51" i="20"/>
  <c r="J51" i="20" s="1"/>
  <c r="I50" i="20"/>
  <c r="J50" i="20" s="1"/>
  <c r="I49" i="20"/>
  <c r="J49" i="20" s="1"/>
  <c r="I30" i="20"/>
  <c r="H30" i="20" s="1"/>
  <c r="I27" i="20"/>
  <c r="H27" i="20" s="1"/>
  <c r="I25" i="20"/>
  <c r="H25" i="20" s="1"/>
  <c r="I23" i="20"/>
  <c r="H23" i="20" s="1"/>
  <c r="J21" i="20"/>
  <c r="I20" i="20"/>
  <c r="H20" i="20" s="1"/>
  <c r="I17" i="20"/>
  <c r="H17" i="20" s="1"/>
  <c r="I16" i="20"/>
  <c r="H16" i="20" s="1"/>
  <c r="I14" i="20"/>
  <c r="H14" i="20" s="1"/>
  <c r="I13" i="20"/>
  <c r="H13" i="20" s="1"/>
  <c r="I12" i="20"/>
  <c r="H12" i="20" s="1"/>
  <c r="I11" i="20"/>
  <c r="H11" i="20" s="1"/>
  <c r="I10" i="20"/>
  <c r="H10" i="20" s="1"/>
  <c r="I9" i="20"/>
  <c r="H9" i="20" s="1"/>
  <c r="I8" i="20"/>
  <c r="H8" i="20" s="1"/>
  <c r="I53" i="20"/>
  <c r="J53" i="20" s="1"/>
  <c r="I52" i="20"/>
  <c r="J52" i="20" s="1"/>
  <c r="I48" i="20"/>
  <c r="J48" i="20" s="1"/>
  <c r="F2" i="20"/>
  <c r="C2" i="20"/>
  <c r="F1" i="20"/>
  <c r="I267" i="15"/>
  <c r="J267" i="15" s="1"/>
  <c r="I261" i="15"/>
  <c r="J261" i="15" s="1"/>
  <c r="I259" i="15"/>
  <c r="J259" i="15" s="1"/>
  <c r="J111" i="22" l="1"/>
  <c r="H111" i="22"/>
  <c r="J83" i="22"/>
  <c r="H83" i="22"/>
  <c r="J51" i="22"/>
  <c r="H51" i="22"/>
  <c r="J11" i="25"/>
  <c r="H11" i="25"/>
  <c r="J15" i="25"/>
  <c r="H15" i="25"/>
  <c r="J19" i="25"/>
  <c r="H19" i="25"/>
  <c r="J23" i="25"/>
  <c r="H23" i="25"/>
  <c r="J27" i="25"/>
  <c r="H27" i="25"/>
  <c r="J31" i="25"/>
  <c r="H31" i="25"/>
  <c r="J35" i="25"/>
  <c r="H35" i="25"/>
  <c r="J39" i="25"/>
  <c r="H39" i="25"/>
  <c r="J43" i="25"/>
  <c r="H43" i="25"/>
  <c r="J47" i="25"/>
  <c r="H47" i="25"/>
  <c r="J51" i="25"/>
  <c r="H51" i="25"/>
  <c r="J55" i="25"/>
  <c r="H55" i="25"/>
  <c r="J59" i="25"/>
  <c r="H59" i="25"/>
  <c r="J63" i="25"/>
  <c r="H63" i="25"/>
  <c r="J67" i="25"/>
  <c r="H67" i="25"/>
  <c r="J71" i="25"/>
  <c r="H71" i="25"/>
  <c r="J75" i="25"/>
  <c r="H75" i="25"/>
  <c r="J79" i="25"/>
  <c r="H79" i="25"/>
  <c r="J83" i="25"/>
  <c r="H83" i="25"/>
  <c r="J87" i="25"/>
  <c r="H87" i="25"/>
  <c r="J91" i="25"/>
  <c r="H91" i="25"/>
  <c r="J95" i="25"/>
  <c r="H95" i="25"/>
  <c r="J99" i="25"/>
  <c r="H99" i="25"/>
  <c r="J103" i="25"/>
  <c r="H103" i="25"/>
  <c r="J107" i="25"/>
  <c r="H107" i="25"/>
  <c r="J111" i="25"/>
  <c r="H111" i="25"/>
  <c r="J115" i="25"/>
  <c r="H115" i="25"/>
  <c r="J119" i="25"/>
  <c r="H119" i="25"/>
  <c r="J15" i="32"/>
  <c r="H15" i="32"/>
  <c r="J12" i="47"/>
  <c r="H12" i="47"/>
  <c r="J16" i="47"/>
  <c r="H16" i="47"/>
  <c r="J9" i="50"/>
  <c r="H9" i="50"/>
  <c r="J13" i="50"/>
  <c r="H13" i="50"/>
  <c r="J17" i="50"/>
  <c r="H17" i="50"/>
  <c r="J10" i="53"/>
  <c r="H10" i="53"/>
  <c r="J14" i="53"/>
  <c r="H14" i="53"/>
  <c r="J10" i="54"/>
  <c r="H10" i="54"/>
  <c r="J14" i="54"/>
  <c r="H14" i="54"/>
  <c r="J14" i="55"/>
  <c r="H14" i="55"/>
  <c r="J11" i="56"/>
  <c r="H11" i="56"/>
  <c r="J15" i="56"/>
  <c r="H15" i="56"/>
  <c r="J8" i="57"/>
  <c r="H8" i="57"/>
  <c r="J9" i="59"/>
  <c r="H9" i="59"/>
  <c r="J13" i="59"/>
  <c r="H13" i="59"/>
  <c r="J14" i="60"/>
  <c r="J12" i="72"/>
  <c r="H12" i="72"/>
  <c r="J17" i="72"/>
  <c r="H17" i="72"/>
  <c r="J8" i="77"/>
  <c r="H8" i="77"/>
  <c r="J62" i="22"/>
  <c r="H62" i="22"/>
  <c r="J38" i="22"/>
  <c r="H38" i="22"/>
  <c r="J30" i="22"/>
  <c r="H30" i="22"/>
  <c r="J20" i="32"/>
  <c r="H20" i="32"/>
  <c r="J10" i="49"/>
  <c r="H10" i="49"/>
  <c r="J14" i="49"/>
  <c r="H14" i="49"/>
  <c r="J18" i="49"/>
  <c r="H18" i="49"/>
  <c r="J10" i="50"/>
  <c r="H10" i="50"/>
  <c r="J14" i="50"/>
  <c r="H14" i="50"/>
  <c r="J11" i="55"/>
  <c r="H11" i="55"/>
  <c r="J15" i="55"/>
  <c r="H15" i="55"/>
  <c r="J12" i="56"/>
  <c r="H12" i="56"/>
  <c r="J16" i="56"/>
  <c r="H16" i="56"/>
  <c r="J13" i="57"/>
  <c r="H13" i="57"/>
  <c r="J11" i="60"/>
  <c r="J10" i="67"/>
  <c r="H10" i="67"/>
  <c r="J14" i="67"/>
  <c r="H14" i="67"/>
  <c r="J18" i="67"/>
  <c r="H18" i="67"/>
  <c r="J15" i="70"/>
  <c r="H15" i="70"/>
  <c r="J16" i="71"/>
  <c r="H16" i="71"/>
  <c r="J20" i="71"/>
  <c r="H20" i="71"/>
  <c r="J13" i="77"/>
  <c r="H13" i="77"/>
  <c r="J9" i="22"/>
  <c r="H9" i="22"/>
  <c r="J105" i="22"/>
  <c r="H105" i="22"/>
  <c r="J97" i="22"/>
  <c r="H97" i="22"/>
  <c r="J93" i="22"/>
  <c r="H93" i="22"/>
  <c r="J89" i="22"/>
  <c r="H89" i="22"/>
  <c r="J73" i="22"/>
  <c r="H73" i="22"/>
  <c r="J57" i="22"/>
  <c r="H57" i="22"/>
  <c r="J49" i="22"/>
  <c r="H49" i="22"/>
  <c r="J9" i="25"/>
  <c r="H9" i="25"/>
  <c r="J25" i="25"/>
  <c r="H25" i="25"/>
  <c r="J33" i="25"/>
  <c r="H33" i="25"/>
  <c r="J57" i="25"/>
  <c r="H57" i="25"/>
  <c r="J65" i="25"/>
  <c r="H65" i="25"/>
  <c r="J81" i="25"/>
  <c r="H81" i="25"/>
  <c r="J97" i="25"/>
  <c r="H97" i="25"/>
  <c r="J8" i="54"/>
  <c r="H8" i="54"/>
  <c r="J9" i="56"/>
  <c r="H9" i="56"/>
  <c r="J10" i="57"/>
  <c r="H10" i="57"/>
  <c r="J14" i="57"/>
  <c r="H14" i="57"/>
  <c r="J10" i="68"/>
  <c r="H10" i="68"/>
  <c r="J14" i="68"/>
  <c r="H14" i="68"/>
  <c r="J18" i="68"/>
  <c r="H18" i="68"/>
  <c r="J9" i="69"/>
  <c r="H9" i="69"/>
  <c r="J13" i="69"/>
  <c r="H13" i="69"/>
  <c r="J17" i="69"/>
  <c r="H17" i="69"/>
  <c r="J8" i="70"/>
  <c r="H8" i="70"/>
  <c r="J12" i="70"/>
  <c r="H12" i="70"/>
  <c r="J16" i="70"/>
  <c r="H16" i="70"/>
  <c r="J12" i="71"/>
  <c r="H12" i="71"/>
  <c r="J17" i="71"/>
  <c r="H17" i="71"/>
  <c r="J10" i="72"/>
  <c r="H10" i="72"/>
  <c r="J15" i="72"/>
  <c r="H15" i="72"/>
  <c r="J19" i="72"/>
  <c r="H19" i="72"/>
  <c r="J16" i="76"/>
  <c r="H16" i="76"/>
  <c r="J10" i="77"/>
  <c r="H10" i="77"/>
  <c r="J14" i="77"/>
  <c r="H14" i="77"/>
  <c r="J116" i="22"/>
  <c r="H116" i="22"/>
  <c r="J104" i="22"/>
  <c r="H104" i="22"/>
  <c r="J100" i="22"/>
  <c r="H100" i="22"/>
  <c r="J96" i="22"/>
  <c r="H96" i="22"/>
  <c r="J88" i="22"/>
  <c r="H88" i="22"/>
  <c r="J84" i="22"/>
  <c r="H84" i="22"/>
  <c r="J80" i="22"/>
  <c r="H80" i="22"/>
  <c r="J72" i="22"/>
  <c r="H72" i="22"/>
  <c r="J68" i="22"/>
  <c r="H68" i="22"/>
  <c r="J64" i="22"/>
  <c r="H64" i="22"/>
  <c r="J56" i="22"/>
  <c r="H56" i="22"/>
  <c r="J52" i="22"/>
  <c r="H52" i="22"/>
  <c r="J14" i="23"/>
  <c r="H14" i="23"/>
  <c r="J18" i="23"/>
  <c r="H18" i="23"/>
  <c r="J26" i="23"/>
  <c r="H26" i="23"/>
  <c r="J30" i="23"/>
  <c r="H30" i="23"/>
  <c r="J34" i="23"/>
  <c r="H34" i="23"/>
  <c r="J38" i="23"/>
  <c r="H38" i="23"/>
  <c r="J50" i="23"/>
  <c r="H50" i="23"/>
  <c r="J54" i="23"/>
  <c r="H54" i="23"/>
  <c r="J58" i="23"/>
  <c r="H58" i="23"/>
  <c r="J62" i="23"/>
  <c r="H62" i="23"/>
  <c r="J66" i="23"/>
  <c r="H66" i="23"/>
  <c r="J70" i="23"/>
  <c r="H70" i="23"/>
  <c r="J74" i="23"/>
  <c r="H74" i="23"/>
  <c r="J78" i="23"/>
  <c r="H78" i="23"/>
  <c r="J82" i="23"/>
  <c r="H82" i="23"/>
  <c r="J98" i="23"/>
  <c r="H98" i="23"/>
  <c r="J106" i="23"/>
  <c r="H106" i="23"/>
  <c r="J110" i="23"/>
  <c r="H110" i="23"/>
  <c r="J10" i="25"/>
  <c r="H10" i="25"/>
  <c r="J14" i="25"/>
  <c r="H14" i="25"/>
  <c r="J22" i="25"/>
  <c r="H22" i="25"/>
  <c r="J26" i="25"/>
  <c r="H26" i="25"/>
  <c r="J30" i="25"/>
  <c r="H30" i="25"/>
  <c r="J34" i="25"/>
  <c r="H34" i="25"/>
  <c r="J38" i="25"/>
  <c r="H38" i="25"/>
  <c r="J42" i="25"/>
  <c r="H42" i="25"/>
  <c r="J46" i="25"/>
  <c r="H46" i="25"/>
  <c r="J50" i="25"/>
  <c r="H50" i="25"/>
  <c r="J54" i="25"/>
  <c r="H54" i="25"/>
  <c r="J58" i="25"/>
  <c r="H58" i="25"/>
  <c r="J62" i="25"/>
  <c r="H62" i="25"/>
  <c r="J66" i="25"/>
  <c r="H66" i="25"/>
  <c r="J70" i="25"/>
  <c r="H70" i="25"/>
  <c r="J74" i="25"/>
  <c r="H74" i="25"/>
  <c r="J78" i="25"/>
  <c r="H78" i="25"/>
  <c r="J82" i="25"/>
  <c r="H82" i="25"/>
  <c r="J86" i="25"/>
  <c r="H86" i="25"/>
  <c r="J90" i="25"/>
  <c r="H90" i="25"/>
  <c r="J94" i="25"/>
  <c r="H94" i="25"/>
  <c r="J98" i="25"/>
  <c r="H98" i="25"/>
  <c r="J102" i="25"/>
  <c r="H102" i="25"/>
  <c r="J106" i="25"/>
  <c r="H106" i="25"/>
  <c r="J110" i="25"/>
  <c r="H110" i="25"/>
  <c r="J114" i="25"/>
  <c r="H114" i="25"/>
  <c r="J118" i="25"/>
  <c r="H118" i="25"/>
  <c r="J8" i="47"/>
  <c r="H8" i="47"/>
  <c r="J12" i="49"/>
  <c r="H12" i="49"/>
  <c r="J16" i="49"/>
  <c r="H16" i="49"/>
  <c r="J8" i="53"/>
  <c r="H8" i="53"/>
  <c r="J13" i="55"/>
  <c r="H13" i="55"/>
  <c r="J17" i="55"/>
  <c r="H17" i="55"/>
  <c r="J14" i="56"/>
  <c r="H14" i="56"/>
  <c r="J11" i="57"/>
  <c r="H11" i="57"/>
  <c r="J17" i="57"/>
  <c r="H17" i="57"/>
  <c r="J12" i="59"/>
  <c r="H12" i="59"/>
  <c r="J10" i="69"/>
  <c r="H10" i="69"/>
  <c r="J14" i="69"/>
  <c r="H14" i="69"/>
  <c r="J8" i="71"/>
  <c r="H8" i="71"/>
  <c r="J13" i="71"/>
  <c r="H13" i="71"/>
  <c r="J18" i="71"/>
  <c r="H18" i="71"/>
  <c r="J11" i="72"/>
  <c r="H11" i="72"/>
  <c r="J16" i="72"/>
  <c r="H16" i="72"/>
  <c r="J20" i="72"/>
  <c r="H20" i="72"/>
  <c r="J11" i="77"/>
  <c r="H11" i="77"/>
  <c r="J15" i="24"/>
  <c r="J27" i="24"/>
  <c r="J35" i="24"/>
  <c r="J51" i="24"/>
  <c r="J59" i="24"/>
  <c r="J71" i="24"/>
  <c r="J79" i="24"/>
  <c r="J23" i="24"/>
  <c r="J43" i="24"/>
  <c r="J67" i="24"/>
  <c r="J87" i="24"/>
  <c r="J9" i="24"/>
  <c r="J17" i="24"/>
  <c r="J33" i="24"/>
  <c r="J45" i="24"/>
  <c r="J57" i="24"/>
  <c r="J65" i="24"/>
  <c r="J77" i="24"/>
  <c r="J109" i="24"/>
  <c r="J117" i="24"/>
  <c r="J11" i="24"/>
  <c r="J19" i="24"/>
  <c r="J31" i="24"/>
  <c r="J39" i="24"/>
  <c r="J47" i="24"/>
  <c r="J55" i="24"/>
  <c r="J63" i="24"/>
  <c r="J75" i="24"/>
  <c r="J83" i="24"/>
  <c r="J13" i="24"/>
  <c r="J21" i="24"/>
  <c r="J25" i="24"/>
  <c r="J29" i="24"/>
  <c r="J37" i="24"/>
  <c r="J41" i="24"/>
  <c r="J49" i="24"/>
  <c r="J53" i="24"/>
  <c r="J61" i="24"/>
  <c r="J69" i="24"/>
  <c r="J73" i="24"/>
  <c r="J81" i="24"/>
  <c r="J85" i="24"/>
  <c r="J89" i="24"/>
  <c r="J93" i="24"/>
  <c r="J10" i="24"/>
  <c r="J14" i="24"/>
  <c r="J18" i="24"/>
  <c r="J22" i="24"/>
  <c r="J26" i="24"/>
  <c r="J30" i="24"/>
  <c r="J34" i="24"/>
  <c r="J38" i="24"/>
  <c r="J42" i="24"/>
  <c r="J46" i="24"/>
  <c r="J50" i="24"/>
  <c r="J54" i="24"/>
  <c r="J58" i="24"/>
  <c r="J62" i="24"/>
  <c r="J66" i="24"/>
  <c r="J70" i="24"/>
  <c r="J74" i="24"/>
  <c r="J78" i="24"/>
  <c r="J82" i="24"/>
  <c r="J86" i="24"/>
  <c r="J90" i="24"/>
  <c r="J94" i="24"/>
  <c r="J98" i="24"/>
  <c r="J110" i="24"/>
  <c r="J114" i="24"/>
  <c r="J118" i="24"/>
  <c r="J11" i="32"/>
  <c r="J32" i="22"/>
  <c r="J17" i="76"/>
  <c r="J15" i="60"/>
  <c r="J109" i="22"/>
  <c r="J8" i="32"/>
  <c r="J17" i="20"/>
  <c r="J30" i="20"/>
  <c r="J20" i="20"/>
  <c r="J23" i="20"/>
  <c r="J24" i="20"/>
  <c r="J37" i="22"/>
  <c r="J21" i="22"/>
  <c r="J81" i="22"/>
  <c r="J41" i="22"/>
  <c r="J17" i="22"/>
  <c r="J53" i="22"/>
  <c r="J45" i="22"/>
  <c r="J117" i="22"/>
  <c r="J11" i="54"/>
  <c r="J28" i="23"/>
  <c r="J40" i="22"/>
  <c r="J90" i="22"/>
  <c r="J36" i="22"/>
  <c r="J16" i="20"/>
  <c r="J46" i="23"/>
  <c r="J99" i="24"/>
  <c r="J89" i="25"/>
  <c r="J49" i="25"/>
  <c r="J9" i="49"/>
  <c r="J12" i="23"/>
  <c r="J14" i="32"/>
  <c r="J10" i="20"/>
  <c r="J29" i="22"/>
  <c r="J113" i="22"/>
  <c r="J69" i="22"/>
  <c r="J10" i="26"/>
  <c r="J17" i="68"/>
  <c r="J35" i="22"/>
  <c r="J63" i="22"/>
  <c r="J16" i="50"/>
  <c r="J9" i="20"/>
  <c r="J18" i="20"/>
  <c r="J22" i="20"/>
  <c r="J26" i="20"/>
  <c r="J113" i="25"/>
  <c r="J97" i="24"/>
  <c r="J73" i="25"/>
  <c r="J42" i="23"/>
  <c r="J114" i="23"/>
  <c r="J27" i="20"/>
  <c r="J106" i="22"/>
  <c r="J22" i="23"/>
  <c r="J95" i="24"/>
  <c r="J41" i="25"/>
  <c r="J12" i="32"/>
  <c r="J14" i="20"/>
  <c r="J31" i="20"/>
  <c r="J90" i="23"/>
  <c r="J113" i="24"/>
  <c r="J18" i="50"/>
  <c r="J17" i="54"/>
  <c r="J16" i="23"/>
  <c r="J13" i="25"/>
  <c r="J105" i="25"/>
  <c r="J16" i="32"/>
  <c r="J9" i="60"/>
  <c r="J8" i="20"/>
  <c r="J115" i="24"/>
  <c r="J18" i="32"/>
  <c r="J14" i="59"/>
  <c r="J260" i="15"/>
  <c r="J25" i="20"/>
  <c r="J35" i="20"/>
  <c r="J45" i="23"/>
  <c r="J37" i="25"/>
  <c r="J69" i="25"/>
  <c r="J101" i="25"/>
  <c r="J9" i="68"/>
  <c r="J32" i="23"/>
  <c r="J94" i="23"/>
  <c r="J118" i="23"/>
  <c r="J10" i="23"/>
  <c r="J18" i="25"/>
  <c r="J21" i="25"/>
  <c r="J53" i="25"/>
  <c r="J85" i="25"/>
  <c r="J117" i="25"/>
  <c r="J9" i="32"/>
  <c r="J17" i="32"/>
  <c r="J39" i="22"/>
  <c r="J21" i="23"/>
  <c r="J102" i="23"/>
  <c r="J91" i="24"/>
  <c r="J12" i="50"/>
  <c r="J13" i="68"/>
  <c r="J18" i="69"/>
  <c r="J43" i="22"/>
  <c r="J114" i="22"/>
  <c r="J58" i="22"/>
  <c r="J9" i="23"/>
  <c r="J37" i="23"/>
  <c r="J48" i="23"/>
  <c r="J52" i="23"/>
  <c r="J86" i="23"/>
  <c r="J120" i="23"/>
  <c r="J10" i="32"/>
  <c r="J12" i="57"/>
  <c r="J11" i="71"/>
  <c r="J14" i="72"/>
  <c r="J98" i="22"/>
  <c r="J66" i="22"/>
  <c r="J101" i="22"/>
  <c r="J77" i="22"/>
  <c r="J33" i="22"/>
  <c r="J25" i="22"/>
  <c r="J25" i="23"/>
  <c r="J41" i="23"/>
  <c r="J111" i="24"/>
  <c r="J29" i="25"/>
  <c r="J45" i="25"/>
  <c r="J61" i="25"/>
  <c r="J77" i="25"/>
  <c r="J93" i="25"/>
  <c r="J109" i="25"/>
  <c r="J10" i="47"/>
  <c r="J13" i="60"/>
  <c r="J17" i="26"/>
  <c r="J19" i="32"/>
  <c r="J14" i="26"/>
  <c r="J16" i="26"/>
  <c r="J8" i="26"/>
  <c r="J13" i="54"/>
  <c r="J9" i="55"/>
  <c r="J18" i="57"/>
  <c r="J10" i="59"/>
  <c r="J10" i="60"/>
  <c r="J12" i="60"/>
  <c r="J11" i="68"/>
  <c r="J19" i="68"/>
  <c r="J15" i="68"/>
  <c r="J11" i="70"/>
  <c r="J19" i="70"/>
  <c r="J10" i="71"/>
  <c r="J18" i="77"/>
  <c r="J12" i="77"/>
  <c r="J21" i="77"/>
  <c r="J15" i="76"/>
  <c r="J9" i="76"/>
  <c r="J18" i="76"/>
  <c r="J8" i="72"/>
  <c r="J18" i="72"/>
  <c r="J19" i="71"/>
  <c r="J15" i="71"/>
  <c r="J10" i="70"/>
  <c r="J14" i="70"/>
  <c r="J18" i="70"/>
  <c r="J12" i="69"/>
  <c r="J9" i="70"/>
  <c r="J13" i="70"/>
  <c r="J17" i="70"/>
  <c r="J8" i="69"/>
  <c r="J16" i="69"/>
  <c r="J11" i="69"/>
  <c r="J15" i="69"/>
  <c r="J19" i="69"/>
  <c r="J8" i="68"/>
  <c r="J12" i="68"/>
  <c r="J16" i="68"/>
  <c r="J8" i="67"/>
  <c r="J12" i="67"/>
  <c r="J16" i="67"/>
  <c r="J9" i="67"/>
  <c r="J13" i="67"/>
  <c r="J17" i="67"/>
  <c r="J11" i="67"/>
  <c r="J15" i="67"/>
  <c r="J19" i="67"/>
  <c r="J11" i="59"/>
  <c r="J15" i="59"/>
  <c r="J13" i="56"/>
  <c r="J17" i="56"/>
  <c r="J12" i="55"/>
  <c r="J16" i="55"/>
  <c r="J12" i="54"/>
  <c r="J18" i="54"/>
  <c r="J11" i="53"/>
  <c r="J13" i="53"/>
  <c r="J17" i="53"/>
  <c r="J12" i="53"/>
  <c r="J18" i="53"/>
  <c r="J11" i="50"/>
  <c r="J15" i="50"/>
  <c r="J11" i="49"/>
  <c r="J13" i="49"/>
  <c r="J15" i="49"/>
  <c r="J17" i="49"/>
  <c r="J14" i="47"/>
  <c r="J11" i="47"/>
  <c r="J15" i="47"/>
  <c r="J13"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3" i="3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0"/>
  <c r="J12" i="20"/>
  <c r="J13" i="20"/>
  <c r="J36" i="20"/>
  <c r="J41" i="20"/>
  <c r="I170" i="15" l="1"/>
  <c r="J170" i="15" s="1"/>
  <c r="I171" i="15"/>
  <c r="J171" i="15" s="1"/>
  <c r="I175" i="15"/>
  <c r="J175" i="15" s="1"/>
  <c r="I176" i="15"/>
  <c r="J176" i="15" s="1"/>
  <c r="I178" i="15"/>
  <c r="J178" i="15" s="1"/>
  <c r="I179" i="15"/>
  <c r="J179" i="15" s="1"/>
  <c r="I180" i="15"/>
  <c r="J180" i="15" s="1"/>
  <c r="I181" i="15"/>
  <c r="J181" i="15" s="1"/>
  <c r="I182" i="15"/>
  <c r="J182" i="15" s="1"/>
  <c r="I183" i="15"/>
  <c r="J183" i="15" s="1"/>
  <c r="I134" i="15" l="1"/>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F2" i="15"/>
  <c r="C2" i="15"/>
  <c r="F1" i="15"/>
  <c r="I24" i="13" l="1"/>
  <c r="H24" i="13" s="1"/>
  <c r="I23" i="13"/>
  <c r="H23" i="13" s="1"/>
  <c r="I22" i="13"/>
  <c r="H22" i="13" s="1"/>
  <c r="I21" i="13"/>
  <c r="H21" i="13" s="1"/>
  <c r="I20" i="13"/>
  <c r="H20" i="13" s="1"/>
  <c r="I19" i="13"/>
  <c r="I17" i="13"/>
  <c r="H17" i="13" s="1"/>
  <c r="I16" i="13"/>
  <c r="J16" i="13" s="1"/>
  <c r="I15" i="13"/>
  <c r="J15" i="13" s="1"/>
  <c r="I14" i="13"/>
  <c r="J14" i="13" s="1"/>
  <c r="I13" i="13"/>
  <c r="J13" i="13" s="1"/>
  <c r="I12" i="13"/>
  <c r="J12" i="13" s="1"/>
  <c r="I11" i="13"/>
  <c r="J11" i="13" s="1"/>
  <c r="I10" i="13"/>
  <c r="J10" i="13" s="1"/>
  <c r="I9" i="13"/>
  <c r="J9" i="13" s="1"/>
  <c r="I8" i="13"/>
  <c r="J8" i="13" s="1"/>
  <c r="F2" i="13"/>
  <c r="C2" i="13"/>
  <c r="F1" i="13"/>
  <c r="J19" i="13" l="1"/>
  <c r="H19" i="13"/>
  <c r="J24" i="13"/>
  <c r="J21" i="13"/>
  <c r="J23" i="13"/>
  <c r="J20" i="13"/>
  <c r="J17" i="13"/>
  <c r="J18" i="13"/>
  <c r="J22" i="13"/>
  <c r="J19" i="20"/>
  <c r="J28" i="20"/>
  <c r="J29" i="20"/>
  <c r="J38" i="20"/>
  <c r="J19" i="49"/>
  <c r="J19" i="50"/>
  <c r="J18" i="55"/>
  <c r="J18" i="56"/>
  <c r="J19" i="57"/>
  <c r="J16" i="59"/>
  <c r="I151" i="15"/>
  <c r="I19" i="80"/>
  <c r="H19" i="80" s="1"/>
  <c r="I3" i="80"/>
  <c r="H3" i="80" s="1"/>
  <c r="I22" i="80"/>
  <c r="J22" i="80" s="1"/>
  <c r="I21" i="80"/>
  <c r="J21" i="80" s="1"/>
  <c r="I44" i="15"/>
  <c r="H44" i="15" s="1"/>
  <c r="I113" i="15"/>
  <c r="H113" i="15" s="1"/>
  <c r="I49" i="15"/>
  <c r="J49" i="15" s="1"/>
  <c r="I46" i="15"/>
  <c r="H46" i="15" s="1"/>
  <c r="I115" i="15"/>
  <c r="H115" i="15" s="1"/>
  <c r="I47" i="15"/>
  <c r="H47" i="15" s="1"/>
  <c r="I116" i="15"/>
  <c r="I103" i="15"/>
  <c r="H103" i="15" s="1"/>
  <c r="I277" i="15"/>
  <c r="I107" i="15"/>
  <c r="H107" i="15" s="1"/>
  <c r="I150" i="15"/>
  <c r="H150" i="15" s="1"/>
  <c r="J212" i="15"/>
  <c r="I119" i="15"/>
  <c r="H119" i="15" s="1"/>
  <c r="I268" i="15"/>
  <c r="H268" i="15" s="1"/>
  <c r="J201" i="15"/>
  <c r="I141" i="15"/>
  <c r="H141" i="15" s="1"/>
  <c r="I98" i="15"/>
  <c r="H98" i="15" s="1"/>
  <c r="I40" i="15"/>
  <c r="H40" i="15" s="1"/>
  <c r="I144" i="15"/>
  <c r="H144" i="15" s="1"/>
  <c r="I105" i="15"/>
  <c r="H105" i="15" s="1"/>
  <c r="I73" i="15"/>
  <c r="I282" i="15"/>
  <c r="I154" i="15"/>
  <c r="I76" i="15"/>
  <c r="H76" i="15" s="1"/>
  <c r="I11" i="15"/>
  <c r="H11" i="15" s="1"/>
  <c r="I174" i="15"/>
  <c r="H174" i="15" s="1"/>
  <c r="I95" i="15"/>
  <c r="I33" i="15"/>
  <c r="H33" i="15" s="1"/>
  <c r="I146" i="15"/>
  <c r="H146" i="15" s="1"/>
  <c r="I168" i="15"/>
  <c r="I71" i="15"/>
  <c r="H71" i="15" s="1"/>
  <c r="I156" i="15"/>
  <c r="H156" i="15" s="1"/>
  <c r="I110" i="15"/>
  <c r="I78" i="15"/>
  <c r="I275" i="15"/>
  <c r="H275" i="15" s="1"/>
  <c r="J206" i="15"/>
  <c r="I159" i="15"/>
  <c r="I121" i="15"/>
  <c r="H121" i="15" s="1"/>
  <c r="I85" i="15"/>
  <c r="H85" i="15" s="1"/>
  <c r="I31" i="15"/>
  <c r="H31" i="15" s="1"/>
  <c r="J213" i="15"/>
  <c r="I147" i="15"/>
  <c r="H147" i="15" s="1"/>
  <c r="I18" i="80"/>
  <c r="J18" i="80" s="1"/>
  <c r="I20" i="80"/>
  <c r="J20" i="80" s="1"/>
  <c r="I152" i="15"/>
  <c r="H152" i="15" s="1"/>
  <c r="I48" i="15"/>
  <c r="H48" i="15" s="1"/>
  <c r="I45" i="15"/>
  <c r="J45" i="15" s="1"/>
  <c r="I111" i="15"/>
  <c r="H111" i="15" s="1"/>
  <c r="I37" i="15"/>
  <c r="H37" i="15" s="1"/>
  <c r="I142" i="15"/>
  <c r="I187" i="15"/>
  <c r="H187" i="15" s="1"/>
  <c r="I79" i="15"/>
  <c r="I82" i="15"/>
  <c r="H82" i="15" s="1"/>
  <c r="I283" i="15"/>
  <c r="I163" i="15"/>
  <c r="H163" i="15" s="1"/>
  <c r="I127" i="15"/>
  <c r="H127" i="15" s="1"/>
  <c r="I135" i="15"/>
  <c r="I38" i="15"/>
  <c r="H38" i="15" s="1"/>
  <c r="I272" i="15"/>
  <c r="I157" i="15"/>
  <c r="H157" i="15" s="1"/>
  <c r="J208" i="15"/>
  <c r="I263" i="15"/>
  <c r="H263" i="15" s="1"/>
  <c r="J197" i="15"/>
  <c r="I184" i="15"/>
  <c r="H184" i="15" s="1"/>
  <c r="I101" i="15"/>
  <c r="H101" i="15" s="1"/>
  <c r="I69" i="15"/>
  <c r="I130" i="15"/>
  <c r="H130" i="15" s="1"/>
  <c r="I88" i="15"/>
  <c r="H88" i="15" s="1"/>
  <c r="I34" i="15"/>
  <c r="J34" i="15" s="1"/>
  <c r="I279" i="15"/>
  <c r="H279" i="15" s="1"/>
  <c r="I29" i="15"/>
  <c r="H29" i="15" s="1"/>
  <c r="I87" i="15"/>
  <c r="I185" i="15"/>
  <c r="H185" i="15" s="1"/>
  <c r="I128" i="15"/>
  <c r="H128" i="15" s="1"/>
  <c r="I90" i="15"/>
  <c r="I32" i="15"/>
  <c r="J32" i="15" s="1"/>
  <c r="I172" i="15"/>
  <c r="I136" i="15"/>
  <c r="I97" i="15"/>
  <c r="H97" i="15" s="1"/>
  <c r="I43" i="15"/>
  <c r="H43" i="15" s="1"/>
  <c r="I274" i="15"/>
  <c r="H274" i="15" s="1"/>
  <c r="J209" i="15"/>
  <c r="I143" i="15"/>
  <c r="H143" i="15" s="1"/>
  <c r="I100" i="15"/>
  <c r="H100" i="15" s="1"/>
  <c r="I68" i="15"/>
  <c r="H68" i="15" s="1"/>
  <c r="I13" i="15"/>
  <c r="I83" i="15"/>
  <c r="H83" i="15" s="1"/>
  <c r="I173" i="15"/>
  <c r="I122" i="15"/>
  <c r="I86" i="15"/>
  <c r="H86" i="15" s="1"/>
  <c r="I28" i="15"/>
  <c r="J28" i="15" s="1"/>
  <c r="J214" i="15"/>
  <c r="I166" i="15"/>
  <c r="I133" i="15"/>
  <c r="H133" i="15" s="1"/>
  <c r="I93" i="15"/>
  <c r="H93" i="15" s="1"/>
  <c r="I39" i="15"/>
  <c r="I270" i="15"/>
  <c r="H270" i="15" s="1"/>
  <c r="I120" i="15"/>
  <c r="H120" i="15" s="1"/>
  <c r="I80" i="15"/>
  <c r="I9" i="15"/>
  <c r="H9" i="15" s="1"/>
  <c r="I26" i="15"/>
  <c r="H26" i="15" s="1"/>
  <c r="I16" i="15"/>
  <c r="H16" i="15" s="1"/>
  <c r="I15" i="15"/>
  <c r="J15" i="15" s="1"/>
  <c r="I59" i="15"/>
  <c r="H59" i="15" s="1"/>
  <c r="I66" i="15"/>
  <c r="I67" i="15"/>
  <c r="H67" i="15" s="1"/>
  <c r="I61" i="15"/>
  <c r="H61" i="15" s="1"/>
  <c r="I65" i="15"/>
  <c r="I60" i="15"/>
  <c r="I75" i="15"/>
  <c r="I2" i="80"/>
  <c r="H2" i="80" s="1"/>
  <c r="I17" i="80"/>
  <c r="H17" i="80" s="1"/>
  <c r="I1" i="80"/>
  <c r="J1" i="80" s="1"/>
  <c r="I114" i="15"/>
  <c r="H114" i="15" s="1"/>
  <c r="I112" i="15"/>
  <c r="H112" i="15" s="1"/>
  <c r="I273" i="15"/>
  <c r="I264" i="15"/>
  <c r="H264" i="15" s="1"/>
  <c r="I167" i="15"/>
  <c r="H167" i="15" s="1"/>
  <c r="I153" i="15"/>
  <c r="I99" i="15"/>
  <c r="H99" i="15" s="1"/>
  <c r="I92" i="15"/>
  <c r="I19" i="15"/>
  <c r="J19" i="15" s="1"/>
  <c r="I138" i="15"/>
  <c r="I137" i="15"/>
  <c r="H137" i="15" s="1"/>
  <c r="I36" i="15"/>
  <c r="J36" i="15" s="1"/>
  <c r="I278" i="15"/>
  <c r="H278" i="15" s="1"/>
  <c r="I177" i="15"/>
  <c r="H177" i="15" s="1"/>
  <c r="I104" i="15"/>
  <c r="H104" i="15" s="1"/>
  <c r="J220" i="15"/>
  <c r="I129" i="15"/>
  <c r="J207" i="15"/>
  <c r="I149" i="15"/>
  <c r="H149" i="15" s="1"/>
  <c r="J202" i="15"/>
  <c r="I155" i="15"/>
  <c r="H155" i="15" s="1"/>
  <c r="I81" i="15"/>
  <c r="I27" i="15"/>
  <c r="J27" i="15" s="1"/>
  <c r="I84" i="15"/>
  <c r="I30" i="15"/>
  <c r="J30" i="15" s="1"/>
  <c r="I125" i="15"/>
  <c r="I276" i="15"/>
  <c r="H276" i="15" s="1"/>
  <c r="I70" i="15"/>
  <c r="I262" i="15"/>
  <c r="H262" i="15" s="1"/>
  <c r="I148" i="15"/>
  <c r="H148" i="15" s="1"/>
  <c r="I109" i="15"/>
  <c r="H109" i="15" s="1"/>
  <c r="I139" i="15"/>
  <c r="I96" i="15"/>
  <c r="H96" i="15" s="1"/>
  <c r="I158" i="15"/>
  <c r="H158" i="15" s="1"/>
  <c r="I17" i="15"/>
  <c r="H17" i="15" s="1"/>
  <c r="I56" i="15"/>
  <c r="H56" i="15" s="1"/>
  <c r="I64" i="15"/>
  <c r="I57" i="15"/>
  <c r="I63" i="15"/>
  <c r="I35" i="15"/>
  <c r="H35" i="15" s="1"/>
  <c r="I265" i="15"/>
  <c r="I281" i="15"/>
  <c r="H281" i="15" s="1"/>
  <c r="I94" i="15"/>
  <c r="I140" i="15"/>
  <c r="H140" i="15" s="1"/>
  <c r="I72" i="15"/>
  <c r="I10" i="15"/>
  <c r="H10" i="15" s="1"/>
  <c r="I280" i="15"/>
  <c r="I106" i="15"/>
  <c r="H106" i="15" s="1"/>
  <c r="I74" i="15"/>
  <c r="I117" i="15"/>
  <c r="H117" i="15" s="1"/>
  <c r="I165" i="15"/>
  <c r="H165" i="15" s="1"/>
  <c r="I145" i="15"/>
  <c r="H145" i="15" s="1"/>
  <c r="J200" i="15"/>
  <c r="I77" i="15"/>
  <c r="I12" i="15"/>
  <c r="H12" i="15" s="1"/>
  <c r="I42" i="15"/>
  <c r="I14" i="15"/>
  <c r="H14" i="15" s="1"/>
  <c r="I18" i="15"/>
  <c r="J18" i="15" s="1"/>
  <c r="I62" i="15"/>
  <c r="H62" i="15" s="1"/>
  <c r="I118" i="15"/>
  <c r="H118" i="15" s="1"/>
  <c r="I89" i="15"/>
  <c r="I91" i="15"/>
  <c r="H91" i="15" s="1"/>
  <c r="I41" i="15"/>
  <c r="H41" i="15" s="1"/>
  <c r="I271" i="15"/>
  <c r="H271" i="15" s="1"/>
  <c r="I126" i="15"/>
  <c r="I102" i="15"/>
  <c r="H102" i="15" s="1"/>
  <c r="I58" i="15"/>
  <c r="J39" i="15" l="1"/>
  <c r="H39" i="15"/>
  <c r="J42" i="15"/>
  <c r="H42" i="15"/>
  <c r="J77" i="15"/>
  <c r="H77" i="15"/>
  <c r="J272" i="15"/>
  <c r="H272" i="15"/>
  <c r="J95" i="15"/>
  <c r="H95" i="15"/>
  <c r="J108" i="15"/>
  <c r="J151" i="15"/>
  <c r="H151" i="15"/>
  <c r="J117" i="15"/>
  <c r="J81" i="15"/>
  <c r="H81" i="15"/>
  <c r="J138" i="15"/>
  <c r="H138" i="15"/>
  <c r="J90" i="15"/>
  <c r="H90" i="15"/>
  <c r="J89" i="15"/>
  <c r="H89" i="15"/>
  <c r="J74" i="15"/>
  <c r="H74" i="15"/>
  <c r="J64" i="15"/>
  <c r="H64" i="15"/>
  <c r="J129" i="15"/>
  <c r="H129" i="15"/>
  <c r="J75" i="15"/>
  <c r="H75" i="15"/>
  <c r="J13" i="15"/>
  <c r="H13" i="15"/>
  <c r="J136" i="15"/>
  <c r="H136" i="15"/>
  <c r="J69" i="15"/>
  <c r="H69" i="15"/>
  <c r="J283" i="15"/>
  <c r="H283" i="15"/>
  <c r="J142" i="15"/>
  <c r="H142" i="15"/>
  <c r="J78" i="15"/>
  <c r="H78" i="15"/>
  <c r="J168" i="15"/>
  <c r="H168" i="15"/>
  <c r="J154" i="15"/>
  <c r="H154" i="15"/>
  <c r="J116" i="15"/>
  <c r="H116" i="15"/>
  <c r="J57" i="15"/>
  <c r="H57" i="15"/>
  <c r="J125" i="15"/>
  <c r="H125" i="15"/>
  <c r="J153" i="15"/>
  <c r="H153" i="15"/>
  <c r="J72" i="15"/>
  <c r="H72" i="15"/>
  <c r="J139" i="15"/>
  <c r="H139" i="15"/>
  <c r="J70" i="15"/>
  <c r="H70" i="15"/>
  <c r="J84" i="15"/>
  <c r="H84" i="15"/>
  <c r="J92" i="15"/>
  <c r="H92" i="15"/>
  <c r="J60" i="15"/>
  <c r="H60" i="15"/>
  <c r="J66" i="15"/>
  <c r="H66" i="15"/>
  <c r="J166" i="15"/>
  <c r="H166" i="15"/>
  <c r="J122" i="15"/>
  <c r="H122" i="15"/>
  <c r="J172" i="15"/>
  <c r="H172" i="15"/>
  <c r="J135" i="15"/>
  <c r="H135" i="15"/>
  <c r="J159" i="15"/>
  <c r="H159" i="15"/>
  <c r="J110" i="15"/>
  <c r="H110" i="15"/>
  <c r="J282" i="15"/>
  <c r="H282" i="15"/>
  <c r="J80" i="15"/>
  <c r="H80" i="15"/>
  <c r="J126" i="15"/>
  <c r="H126" i="15"/>
  <c r="J265" i="15"/>
  <c r="H265" i="15"/>
  <c r="J58" i="15"/>
  <c r="H58" i="15"/>
  <c r="J280" i="15"/>
  <c r="H280" i="15"/>
  <c r="J94" i="15"/>
  <c r="H94" i="15"/>
  <c r="J63" i="15"/>
  <c r="H63" i="15"/>
  <c r="J273" i="15"/>
  <c r="H273" i="15"/>
  <c r="J65" i="15"/>
  <c r="H65" i="15"/>
  <c r="J173" i="15"/>
  <c r="H173" i="15"/>
  <c r="J87" i="15"/>
  <c r="H87" i="15"/>
  <c r="J79" i="15"/>
  <c r="H79" i="15"/>
  <c r="J73" i="15"/>
  <c r="H73" i="15"/>
  <c r="J277" i="15"/>
  <c r="H277" i="15"/>
  <c r="J68" i="15"/>
  <c r="J163" i="15"/>
  <c r="J147" i="15"/>
  <c r="J35" i="15"/>
  <c r="J62" i="15"/>
  <c r="J223" i="15"/>
  <c r="J271" i="15"/>
  <c r="H30" i="15"/>
  <c r="J274" i="15"/>
  <c r="J224" i="15"/>
  <c r="J150" i="15"/>
  <c r="J165" i="15"/>
  <c r="J148" i="15"/>
  <c r="J215" i="15"/>
  <c r="J61" i="15"/>
  <c r="J101" i="15"/>
  <c r="H45" i="15"/>
  <c r="J196" i="15"/>
  <c r="J105" i="15"/>
  <c r="J141" i="15"/>
  <c r="J47" i="15"/>
  <c r="J10" i="15"/>
  <c r="J56" i="15"/>
  <c r="H36" i="15"/>
  <c r="J120" i="15"/>
  <c r="J127" i="15"/>
  <c r="J187" i="15"/>
  <c r="J102" i="15"/>
  <c r="J118" i="15"/>
  <c r="J140" i="15"/>
  <c r="J276" i="15"/>
  <c r="J278" i="15"/>
  <c r="J2" i="80"/>
  <c r="H15" i="15"/>
  <c r="J97" i="15"/>
  <c r="J128" i="15"/>
  <c r="J152" i="15"/>
  <c r="J121" i="15"/>
  <c r="J33" i="15"/>
  <c r="J144" i="15"/>
  <c r="J40" i="15"/>
  <c r="J113" i="15"/>
  <c r="J14" i="15"/>
  <c r="J203" i="15"/>
  <c r="J106" i="15"/>
  <c r="J149" i="15"/>
  <c r="J16" i="15"/>
  <c r="J270" i="15"/>
  <c r="J219" i="15"/>
  <c r="J143" i="15"/>
  <c r="J204" i="15"/>
  <c r="H34" i="15"/>
  <c r="J76" i="15"/>
  <c r="H22" i="80"/>
  <c r="J114" i="15"/>
  <c r="J279" i="15"/>
  <c r="H19" i="15"/>
  <c r="J71" i="15"/>
  <c r="J91" i="15"/>
  <c r="J12" i="15"/>
  <c r="J281" i="15"/>
  <c r="J158" i="15"/>
  <c r="J104" i="15"/>
  <c r="J17" i="80"/>
  <c r="J9" i="15"/>
  <c r="J198" i="15"/>
  <c r="J111" i="15"/>
  <c r="H20" i="80"/>
  <c r="J156" i="15"/>
  <c r="J46" i="15"/>
  <c r="H21" i="80"/>
  <c r="J3" i="80"/>
  <c r="H27" i="15"/>
  <c r="J155" i="15"/>
  <c r="J99" i="15"/>
  <c r="J210" i="15"/>
  <c r="H28" i="15"/>
  <c r="J119" i="15"/>
  <c r="J107" i="15"/>
  <c r="J137" i="15"/>
  <c r="J167" i="15"/>
  <c r="J93" i="15"/>
  <c r="J88" i="15"/>
  <c r="J263" i="15"/>
  <c r="J31" i="15"/>
  <c r="J174" i="15"/>
  <c r="J268" i="15"/>
  <c r="J67" i="15"/>
  <c r="J59" i="15"/>
  <c r="J133" i="15"/>
  <c r="J43" i="15"/>
  <c r="H32" i="15"/>
  <c r="J130" i="15"/>
  <c r="J184" i="15"/>
  <c r="J82" i="15"/>
  <c r="J85" i="15"/>
  <c r="J11" i="15"/>
  <c r="J103" i="15"/>
  <c r="J19" i="80"/>
  <c r="J221" i="15"/>
  <c r="J41" i="15"/>
  <c r="J145" i="15"/>
  <c r="J225" i="15"/>
  <c r="J17" i="15"/>
  <c r="J109" i="15"/>
  <c r="J264" i="15"/>
  <c r="J112" i="15"/>
  <c r="J26" i="15"/>
  <c r="J83" i="15"/>
  <c r="J185" i="15"/>
  <c r="J157" i="15"/>
  <c r="J38" i="15"/>
  <c r="J48" i="15"/>
  <c r="J211" i="15"/>
  <c r="J115" i="15"/>
  <c r="H49" i="15"/>
  <c r="J216" i="15"/>
  <c r="J96" i="15"/>
  <c r="J262" i="15"/>
  <c r="H18" i="15"/>
  <c r="J177" i="15"/>
  <c r="H1" i="80"/>
  <c r="J205" i="15"/>
  <c r="J86" i="15"/>
  <c r="J100" i="15"/>
  <c r="J218" i="15"/>
  <c r="J29" i="15"/>
  <c r="J222" i="15"/>
  <c r="J199" i="15"/>
  <c r="J37" i="15"/>
  <c r="H18" i="80"/>
  <c r="J275" i="15"/>
  <c r="J146" i="15"/>
  <c r="J217" i="15"/>
  <c r="J98" i="15"/>
  <c r="J44" i="15"/>
  <c r="I38" i="49" l="1"/>
  <c r="J38" i="49" s="1"/>
  <c r="I33" i="49"/>
  <c r="J33" i="49" s="1"/>
  <c r="I40" i="49"/>
  <c r="J40" i="49" s="1"/>
  <c r="I36" i="49"/>
  <c r="J36" i="49" s="1"/>
  <c r="I32" i="49"/>
  <c r="J32" i="49" s="1"/>
  <c r="I34" i="49"/>
  <c r="J34" i="49" s="1"/>
  <c r="I37" i="49"/>
  <c r="J37" i="49" s="1"/>
  <c r="I39" i="49"/>
  <c r="J39" i="49" s="1"/>
  <c r="I35" i="49"/>
  <c r="J35" i="49" s="1"/>
  <c r="I36" i="53"/>
  <c r="J36" i="53" s="1"/>
  <c r="I32" i="53"/>
  <c r="J32" i="53" s="1"/>
  <c r="I35" i="53"/>
  <c r="J35" i="53" s="1"/>
  <c r="I31" i="53"/>
  <c r="J31" i="53" s="1"/>
  <c r="I34" i="53"/>
  <c r="J34" i="53" s="1"/>
  <c r="I30" i="53"/>
  <c r="J30" i="53" s="1"/>
  <c r="I37" i="53"/>
  <c r="J37" i="53" s="1"/>
  <c r="I33" i="53"/>
  <c r="J33" i="53" s="1"/>
  <c r="I34" i="58"/>
  <c r="J34" i="58" s="1"/>
  <c r="I22" i="58"/>
  <c r="J22" i="58" s="1"/>
  <c r="I25" i="58"/>
  <c r="J25" i="58" s="1"/>
  <c r="I21" i="58"/>
  <c r="J21" i="58" s="1"/>
  <c r="I30" i="58"/>
  <c r="J30" i="58" s="1"/>
  <c r="I24" i="58"/>
  <c r="J24" i="58" s="1"/>
  <c r="I20" i="58"/>
  <c r="J20" i="58" s="1"/>
  <c r="I38" i="58"/>
  <c r="J38" i="58" s="1"/>
  <c r="I26" i="58"/>
  <c r="J26" i="58" s="1"/>
  <c r="I37" i="58"/>
  <c r="J37" i="58" s="1"/>
  <c r="I33" i="58"/>
  <c r="J33" i="58" s="1"/>
  <c r="I36" i="58"/>
  <c r="J36" i="58" s="1"/>
  <c r="I32" i="58"/>
  <c r="J32" i="58" s="1"/>
  <c r="I35" i="58"/>
  <c r="J35" i="58" s="1"/>
  <c r="I31" i="58"/>
  <c r="J31" i="58" s="1"/>
  <c r="I27" i="58"/>
  <c r="J27" i="58" s="1"/>
  <c r="I23" i="58"/>
  <c r="J23" i="58" s="1"/>
  <c r="I29" i="71"/>
  <c r="J29" i="71" s="1"/>
  <c r="I40" i="71"/>
  <c r="J40" i="71" s="1"/>
  <c r="I36" i="71"/>
  <c r="J36" i="71" s="1"/>
  <c r="I32" i="71"/>
  <c r="J32" i="71" s="1"/>
  <c r="I28" i="71"/>
  <c r="J28" i="71" s="1"/>
  <c r="I24" i="71"/>
  <c r="J24" i="71" s="1"/>
  <c r="I41" i="71"/>
  <c r="J41" i="71" s="1"/>
  <c r="I33" i="71"/>
  <c r="J33" i="71" s="1"/>
  <c r="I25" i="71"/>
  <c r="J25" i="71" s="1"/>
  <c r="I21" i="71"/>
  <c r="J21" i="71" s="1"/>
  <c r="I39" i="71"/>
  <c r="J39" i="71" s="1"/>
  <c r="I35" i="71"/>
  <c r="J35" i="71" s="1"/>
  <c r="I31" i="71"/>
  <c r="J31" i="71" s="1"/>
  <c r="I27" i="71"/>
  <c r="J27" i="71" s="1"/>
  <c r="I23" i="71"/>
  <c r="J23" i="71" s="1"/>
  <c r="I37" i="71"/>
  <c r="J37" i="71" s="1"/>
  <c r="I38" i="71"/>
  <c r="J38" i="71" s="1"/>
  <c r="I34" i="71"/>
  <c r="J34" i="71" s="1"/>
  <c r="I30" i="71"/>
  <c r="J30" i="71" s="1"/>
  <c r="I26" i="71"/>
  <c r="J26" i="71" s="1"/>
  <c r="I22" i="71"/>
  <c r="J22" i="71" s="1"/>
  <c r="I25" i="13"/>
  <c r="J25" i="13" s="1"/>
  <c r="I28" i="13"/>
  <c r="J28" i="13" s="1"/>
  <c r="I26" i="13"/>
  <c r="J26" i="13" s="1"/>
  <c r="I29" i="13"/>
  <c r="J29" i="13" s="1"/>
  <c r="I27" i="13"/>
  <c r="J27" i="13" s="1"/>
  <c r="I188" i="15"/>
  <c r="J188" i="15" s="1"/>
  <c r="I186" i="15"/>
  <c r="J186" i="15" s="1"/>
  <c r="I189" i="15"/>
  <c r="J189" i="15" s="1"/>
  <c r="J195" i="15"/>
  <c r="J193" i="15" l="1"/>
  <c r="J194" i="15"/>
  <c r="J192" i="15" l="1"/>
  <c r="J190" i="15"/>
  <c r="J191" i="15" l="1"/>
  <c r="I252" i="15"/>
  <c r="J252" i="15" s="1"/>
  <c r="I253" i="15"/>
  <c r="J253" i="15" s="1"/>
  <c r="I251" i="15"/>
  <c r="J251" i="15" s="1"/>
  <c r="I250" i="15"/>
  <c r="J250" i="15" s="1"/>
  <c r="I27" i="60"/>
  <c r="J27" i="60" s="1"/>
  <c r="I28" i="60"/>
  <c r="J28" i="60" s="1"/>
</calcChain>
</file>

<file path=xl/sharedStrings.xml><?xml version="1.0" encoding="utf-8"?>
<sst xmlns="http://schemas.openxmlformats.org/spreadsheetml/2006/main" count="17078" uniqueCount="5543">
  <si>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</si>
  <si>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</si>
  <si>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</si>
  <si>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</si>
  <si>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</si>
  <si>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</si>
  <si>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</si>
  <si>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</si>
  <si>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</si>
  <si>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</si>
  <si>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</si>
  <si>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</si>
  <si>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</si>
  <si>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</si>
  <si>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</si>
  <si>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</si>
  <si>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</si>
  <si>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</si>
  <si>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</si>
  <si>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</si>
  <si>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</si>
  <si>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</si>
  <si>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</si>
  <si>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</si>
  <si>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</si>
  <si>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</si>
  <si>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</si>
  <si>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</si>
  <si>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</si>
  <si>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</si>
  <si>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</si>
  <si>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</si>
  <si>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</si>
  <si>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</si>
  <si>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</si>
  <si>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</si>
  <si>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</si>
  <si>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</si>
  <si>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</si>
  <si>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</si>
  <si>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</si>
  <si>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</si>
  <si>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</si>
  <si>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</si>
  <si>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</si>
  <si>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</si>
  <si>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</si>
  <si>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</si>
  <si>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</si>
  <si>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</si>
  <si>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</si>
  <si>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</si>
  <si>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</si>
  <si>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</si>
  <si>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</si>
  <si>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</si>
  <si>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</si>
  <si>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</si>
  <si>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</si>
  <si>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</si>
  <si>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</si>
  <si>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</si>
  <si>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</si>
  <si>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</si>
  <si>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</si>
  <si>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</si>
  <si>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</si>
  <si>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</si>
  <si>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</si>
  <si>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</si>
  <si>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</si>
  <si>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</si>
  <si>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</si>
  <si>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</si>
  <si>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</si>
  <si>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</si>
  <si>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</si>
  <si>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</si>
  <si>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</si>
  <si>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</si>
  <si>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</si>
  <si>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</si>
  <si>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</si>
  <si>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</si>
  <si>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</si>
  <si>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</si>
  <si>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</si>
  <si>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</si>
  <si>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</si>
  <si>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</si>
  <si>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</si>
  <si>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</si>
  <si>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</si>
  <si>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</si>
  <si>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</si>
  <si>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</si>
  <si>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</si>
  <si>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</si>
  <si>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</si>
  <si>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</si>
  <si>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</si>
  <si>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</si>
  <si>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</si>
  <si>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</si>
  <si>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</si>
  <si>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</si>
  <si>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</si>
  <si>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</si>
  <si>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</si>
  <si>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</si>
  <si>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</si>
  <si>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</si>
  <si>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</si>
  <si>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</si>
  <si>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</si>
  <si>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</si>
  <si>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</si>
  <si>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</si>
  <si>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</si>
  <si>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</si>
  <si>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</si>
  <si>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</si>
  <si>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</si>
  <si>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</si>
  <si>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</si>
  <si>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</si>
  <si>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</si>
  <si>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</si>
  <si>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</si>
  <si>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</si>
  <si>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</si>
  <si>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</si>
  <si>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</si>
  <si>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</si>
  <si>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</si>
  <si>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</si>
  <si>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</si>
  <si>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</si>
  <si>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</si>
  <si>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</si>
  <si>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</si>
  <si>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</si>
  <si>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</si>
  <si>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</si>
  <si>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</si>
  <si>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</si>
  <si>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</si>
  <si>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</si>
  <si>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</si>
  <si>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</si>
  <si>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</si>
  <si>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</si>
  <si>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</si>
  <si>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</si>
  <si>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</si>
  <si>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</si>
  <si>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</si>
  <si>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</si>
  <si>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</si>
  <si>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</si>
  <si>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</si>
  <si>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</si>
  <si>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</si>
  <si>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</si>
  <si>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</si>
  <si>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</si>
  <si>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</si>
  <si>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</si>
  <si>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</si>
  <si>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</si>
  <si>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</si>
  <si>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</si>
  <si>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</si>
  <si>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</si>
  <si>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</si>
  <si>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</si>
  <si>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</si>
  <si>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</si>
  <si>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</si>
  <si>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</si>
  <si>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</si>
  <si>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</si>
  <si>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</si>
  <si>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</si>
  <si>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</si>
  <si>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</si>
  <si>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</si>
  <si>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</si>
  <si>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</si>
  <si>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</si>
  <si>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</si>
  <si>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</si>
  <si>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</si>
  <si>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</si>
  <si>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</si>
  <si>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</si>
  <si>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</si>
  <si>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</si>
  <si>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</si>
  <si>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</si>
  <si>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</si>
  <si>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</si>
  <si>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</si>
  <si>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</si>
  <si>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</si>
  <si>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</si>
  <si>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</si>
  <si>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</si>
  <si>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</si>
  <si>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</si>
  <si>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</si>
  <si>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</si>
  <si>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</si>
  <si>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</si>
  <si>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</si>
  <si>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</si>
  <si>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</si>
  <si>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</si>
  <si>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</si>
  <si>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</si>
  <si>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</si>
  <si>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</si>
  <si>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</si>
  <si>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</si>
  <si>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</si>
  <si>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</si>
  <si>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</si>
  <si>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</si>
  <si>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</si>
  <si>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</si>
  <si>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</si>
  <si>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</si>
  <si>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</si>
  <si>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</si>
  <si>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</si>
  <si>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</si>
  <si>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</si>
  <si>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</si>
  <si>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</si>
  <si>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</si>
  <si>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</si>
  <si>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</si>
  <si>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</si>
  <si>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</si>
  <si>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</si>
  <si>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</si>
  <si>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</si>
  <si>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</si>
  <si>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</si>
  <si>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</si>
  <si>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</si>
  <si>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</si>
  <si>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</si>
  <si>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</si>
  <si>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</si>
  <si>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</si>
  <si>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</si>
  <si>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</si>
  <si>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</si>
  <si>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</si>
  <si>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</si>
  <si>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</si>
  <si>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</si>
  <si>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</si>
  <si>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</si>
  <si>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</si>
  <si>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</si>
  <si>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</si>
  <si>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</si>
  <si>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</si>
  <si>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</si>
  <si>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</si>
  <si>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</si>
  <si>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</si>
  <si>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</si>
  <si>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</si>
  <si>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</si>
  <si>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</si>
  <si>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</si>
  <si>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</si>
  <si>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</si>
  <si>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</si>
  <si>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</si>
  <si>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</si>
  <si>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</si>
  <si>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</si>
  <si>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</si>
  <si>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</si>
  <si>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</si>
  <si>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</si>
  <si>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</si>
  <si>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</si>
  <si>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</si>
  <si>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</si>
  <si>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</si>
  <si>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</si>
  <si>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</si>
  <si>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</si>
  <si>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</si>
  <si>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</si>
  <si>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</si>
  <si>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</si>
  <si>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</si>
  <si>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</si>
  <si>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</si>
  <si>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</si>
  <si>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</si>
  <si>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</si>
  <si>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</si>
  <si>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</si>
  <si>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</si>
  <si>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</si>
  <si>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</si>
  <si>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</si>
  <si>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</si>
  <si>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</si>
  <si>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</si>
  <si>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</si>
  <si>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</si>
  <si>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</si>
  <si>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</si>
  <si>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</si>
  <si>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</si>
  <si>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</si>
  <si>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</si>
  <si>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</si>
  <si>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</si>
  <si>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</si>
  <si>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</si>
  <si>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</si>
  <si>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</si>
  <si>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</si>
  <si>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</si>
  <si>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</si>
  <si>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</si>
  <si>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</si>
  <si>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</si>
  <si>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</si>
  <si>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</si>
  <si>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</si>
  <si>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</si>
  <si>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</si>
  <si>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</si>
  <si>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</si>
  <si>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</si>
  <si>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</si>
  <si>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</si>
  <si>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</si>
  <si>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</si>
  <si>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</si>
  <si>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</si>
  <si>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</si>
  <si>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</si>
  <si>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</si>
  <si>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</si>
  <si>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</si>
  <si>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</si>
  <si>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</si>
  <si>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</si>
  <si>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</si>
  <si>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</si>
  <si>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</si>
  <si>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</si>
  <si>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</si>
  <si>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</si>
  <si>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</si>
  <si>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</si>
  <si>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</si>
  <si>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</si>
  <si>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</si>
  <si>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</si>
  <si>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</si>
  <si>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</si>
  <si>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</si>
  <si>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</si>
  <si>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</si>
  <si>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Cleaning should be done when backflushing interval is shorten considerably beforehand.</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</si>
  <si>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</si>
  <si>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</si>
  <si>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</si>
  <si>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</si>
  <si>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</si>
  <si>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</si>
  <si>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</si>
  <si>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</si>
  <si>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</si>
  <si>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</si>
  <si>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</si>
  <si>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</si>
  <si>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</si>
  <si>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</si>
  <si>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</si>
  <si>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</si>
  <si>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</si>
  <si>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</si>
  <si>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</si>
  <si>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</si>
  <si>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</si>
  <si>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</si>
  <si>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</si>
  <si>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</si>
  <si>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</si>
  <si>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</si>
  <si>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</si>
  <si>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</si>
  <si>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</si>
  <si>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</si>
  <si>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</si>
  <si>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</si>
  <si>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</si>
  <si>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</si>
  <si>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</si>
  <si>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</si>
  <si>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</si>
  <si>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</si>
  <si>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</si>
  <si>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</si>
  <si>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</si>
  <si>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</si>
  <si>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</si>
  <si>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</si>
  <si>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</si>
  <si>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</si>
  <si>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</si>
  <si>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</si>
  <si>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</si>
  <si>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</si>
  <si>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</si>
  <si>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</si>
  <si>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</si>
  <si>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</si>
  <si>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</si>
  <si>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</si>
  <si>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</si>
  <si>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</si>
  <si>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</si>
  <si>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</si>
  <si>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</si>
  <si>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</si>
  <si>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</si>
  <si>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</si>
  <si>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</si>
  <si>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</si>
  <si>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</si>
  <si>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</si>
  <si>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</si>
  <si>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</si>
  <si>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</si>
  <si>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</si>
  <si>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</si>
  <si>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</si>
  <si>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</si>
  <si>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</si>
  <si>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</si>
  <si>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</si>
  <si>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</si>
  <si>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</si>
  <si>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</si>
  <si>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</si>
  <si>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</si>
  <si>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</si>
  <si>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</si>
  <si>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</si>
  <si>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</si>
  <si>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</si>
  <si>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</si>
  <si>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</si>
  <si>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</si>
  <si>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</si>
  <si>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</si>
  <si>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</si>
  <si>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</si>
  <si>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</si>
  <si>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</si>
  <si>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</si>
  <si>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</si>
  <si>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</si>
  <si>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</si>
  <si>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</si>
  <si>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</si>
  <si>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</si>
  <si>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</si>
  <si>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</si>
  <si>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</si>
  <si>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</si>
  <si>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</si>
  <si>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</si>
  <si>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</si>
  <si>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</si>
  <si>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</si>
  <si>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</si>
  <si>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</si>
  <si>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</si>
  <si>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</si>
  <si>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</si>
  <si>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</si>
  <si>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</si>
  <si>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</si>
  <si>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</si>
  <si>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</si>
  <si>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</si>
  <si>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</si>
  <si>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</si>
  <si>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</si>
  <si>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</si>
  <si>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</si>
  <si>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</si>
  <si>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</si>
  <si>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</si>
  <si>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</si>
  <si>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</si>
  <si>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</si>
  <si>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</si>
  <si>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</si>
  <si>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</si>
  <si>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</si>
  <si>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</si>
  <si>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</si>
  <si>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</si>
  <si>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</si>
  <si>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</si>
  <si>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</si>
  <si>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</si>
  <si>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</si>
  <si>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</si>
  <si>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</si>
  <si>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</si>
  <si>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</si>
  <si>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</si>
  <si>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</si>
  <si>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</si>
  <si>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</si>
  <si>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</si>
  <si>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</si>
  <si>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</si>
  <si>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</si>
  <si>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</si>
  <si>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</si>
  <si>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</si>
  <si>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</si>
  <si>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</si>
  <si>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</si>
  <si>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</si>
  <si>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</si>
  <si>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</si>
  <si>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</si>
  <si>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</si>
  <si>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</si>
  <si>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</si>
  <si>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</si>
  <si>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</si>
  <si>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</si>
  <si>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</si>
  <si>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</si>
  <si>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</si>
  <si>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</si>
  <si>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</si>
  <si>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</si>
  <si>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</si>
  <si>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</si>
  <si>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</si>
  <si>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</si>
  <si>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</si>
  <si>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</si>
  <si>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</si>
  <si>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</si>
  <si>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</si>
  <si>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</si>
  <si>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</si>
  <si>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</si>
  <si>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</si>
  <si>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</si>
  <si>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</si>
  <si>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</si>
  <si>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</si>
  <si>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</si>
  <si>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</si>
  <si>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</si>
  <si>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</si>
  <si>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</si>
  <si>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</si>
  <si>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</si>
  <si>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</si>
  <si>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</si>
  <si>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</si>
  <si>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</si>
  <si>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</si>
  <si>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</si>
  <si>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</si>
  <si>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</si>
  <si>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</si>
  <si>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</si>
  <si>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</si>
  <si>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</si>
  <si>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</si>
  <si>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</si>
  <si>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</si>
  <si>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</si>
  <si>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</si>
  <si>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</si>
  <si>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</si>
  <si>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</si>
  <si>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</si>
  <si>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</si>
  <si>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</si>
  <si>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</si>
  <si>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</si>
  <si>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</si>
  <si>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</si>
  <si>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</si>
  <si>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</si>
  <si>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</si>
  <si>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</si>
  <si>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</si>
  <si>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</si>
  <si>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</si>
  <si>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</si>
  <si>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</si>
  <si>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</si>
  <si>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</si>
  <si>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</si>
  <si>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</si>
  <si>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</si>
  <si>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</si>
  <si>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</si>
  <si>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</si>
  <si>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</si>
  <si>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</si>
  <si>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</si>
  <si>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</si>
  <si>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</si>
  <si>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</si>
  <si>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</si>
  <si>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</si>
  <si>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</si>
  <si>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</si>
  <si>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</si>
  <si>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</si>
  <si>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</si>
  <si>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</si>
  <si>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</si>
  <si>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</si>
  <si>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</si>
  <si>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</si>
  <si>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</si>
  <si>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</si>
  <si>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</si>
  <si>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</si>
  <si>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</si>
  <si>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</si>
  <si>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</si>
  <si>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</si>
  <si>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</si>
  <si>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</si>
  <si>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</si>
  <si>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</si>
  <si>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</si>
  <si>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</si>
  <si>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</si>
  <si>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</si>
  <si>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</si>
  <si>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</si>
  <si>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</si>
  <si>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</si>
  <si>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</si>
  <si>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</si>
  <si>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</si>
  <si>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</si>
  <si>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</si>
  <si>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</si>
  <si>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</si>
  <si>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</si>
  <si>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</si>
  <si>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</si>
  <si>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</si>
  <si>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</si>
  <si>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</si>
  <si>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</si>
  <si>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</si>
  <si>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</si>
  <si>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</si>
  <si>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</si>
  <si>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</si>
  <si>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</si>
  <si>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</si>
  <si>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</si>
  <si>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</si>
  <si>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</si>
  <si>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</si>
  <si>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</si>
  <si>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</si>
  <si>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</si>
  <si>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</si>
  <si>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</si>
  <si>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</si>
  <si>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</si>
  <si>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</si>
  <si>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</si>
  <si>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</si>
  <si>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</si>
  <si>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</si>
  <si>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</si>
  <si>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</si>
  <si>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</si>
  <si>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</si>
  <si>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</si>
  <si>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</si>
  <si>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</si>
  <si>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</si>
  <si>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</si>
  <si>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</si>
  <si>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</si>
  <si>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</si>
  <si>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</si>
  <si>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</si>
  <si>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</si>
  <si>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</si>
  <si>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</si>
  <si>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</si>
  <si>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</si>
  <si>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</si>
  <si>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</si>
  <si>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</si>
  <si>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</si>
  <si>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</si>
  <si>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</si>
  <si>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</si>
  <si>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</si>
  <si>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</si>
  <si>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</si>
  <si>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</si>
  <si>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</si>
  <si>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</si>
  <si>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</si>
  <si>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</si>
  <si>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</si>
  <si>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</si>
  <si>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</si>
  <si>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</si>
  <si>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</si>
  <si>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</si>
  <si>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</si>
  <si>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</si>
  <si>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</si>
  <si>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</si>
  <si>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</si>
  <si>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</si>
  <si>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</si>
  <si>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</si>
  <si>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</si>
  <si>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</si>
  <si>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</si>
  <si>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</si>
  <si>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</si>
  <si>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</si>
  <si>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</si>
  <si>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</si>
  <si>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</si>
  <si>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</si>
  <si>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</si>
  <si>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</si>
  <si>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</si>
  <si>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</si>
  <si>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</si>
  <si>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</si>
  <si>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</si>
  <si>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</si>
  <si>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</si>
  <si>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</si>
  <si>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</si>
  <si>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</si>
  <si>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</si>
  <si>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</si>
  <si>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</si>
  <si>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</si>
  <si>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</si>
  <si>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</si>
  <si>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</si>
  <si>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</si>
  <si>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</si>
  <si>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</si>
  <si>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</si>
  <si>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</si>
  <si>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</si>
  <si>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</si>
  <si>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</si>
  <si>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</si>
  <si>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</si>
  <si>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</si>
  <si>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</si>
  <si>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</si>
  <si>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</si>
  <si>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</si>
  <si>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</si>
  <si>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</si>
  <si>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</si>
  <si>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</si>
  <si>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</si>
  <si>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</si>
  <si>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</si>
  <si>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</si>
  <si>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</si>
  <si>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</si>
  <si>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</si>
  <si>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</si>
  <si>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</si>
  <si>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</si>
  <si>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</si>
  <si>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</si>
  <si>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</si>
  <si>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</si>
  <si>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</si>
  <si>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</si>
  <si>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</si>
  <si>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</si>
  <si>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</si>
  <si>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</si>
  <si>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</si>
  <si>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</si>
  <si>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</si>
  <si>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</si>
  <si>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</si>
  <si>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</si>
  <si>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</si>
  <si>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</si>
  <si>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</si>
  <si>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</si>
  <si>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</si>
  <si>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</si>
  <si>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</si>
  <si>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</si>
  <si>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</si>
  <si>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</si>
  <si>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</si>
  <si>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</si>
  <si>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</si>
  <si>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</si>
  <si>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</si>
  <si>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</si>
  <si>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</si>
  <si>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</si>
  <si>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</si>
  <si>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</si>
  <si>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</si>
  <si>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</si>
  <si>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</si>
  <si>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</si>
  <si>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</si>
  <si>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</si>
  <si>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</si>
  <si>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</si>
  <si>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</si>
  <si>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</si>
  <si>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</si>
  <si>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</si>
  <si>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</si>
  <si>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</si>
  <si>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</si>
  <si>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</si>
  <si>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</si>
  <si>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</si>
  <si>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</si>
  <si>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</si>
  <si>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</si>
  <si>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</si>
  <si>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</si>
  <si>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</si>
  <si>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</si>
  <si>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</si>
  <si>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</si>
  <si>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</si>
  <si>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</si>
  <si>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</si>
  <si>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</si>
  <si>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</si>
  <si>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</si>
  <si>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</si>
  <si>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</si>
  <si>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</si>
  <si>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</si>
  <si>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</si>
  <si>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</si>
  <si>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</si>
  <si>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</si>
  <si>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</si>
  <si>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</si>
  <si>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</si>
  <si>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</si>
  <si>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</si>
  <si>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</si>
  <si>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</si>
  <si>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</si>
  <si>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</si>
  <si>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</si>
  <si>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</si>
  <si>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</si>
  <si>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</si>
  <si>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</si>
  <si>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</si>
  <si>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</si>
  <si>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</si>
  <si>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</si>
  <si>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</si>
  <si>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</si>
  <si>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</si>
  <si>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</si>
  <si>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</si>
  <si>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</si>
  <si>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</si>
  <si>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</si>
  <si>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</si>
  <si>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</si>
  <si>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</si>
  <si>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</si>
  <si>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</si>
  <si>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</si>
  <si>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</si>
  <si>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</si>
  <si>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</si>
  <si>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</si>
  <si>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</si>
  <si>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</si>
  <si>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</si>
  <si>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</si>
  <si>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</si>
  <si>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</si>
  <si>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</si>
  <si>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</si>
  <si>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</si>
  <si>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</si>
  <si>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</si>
  <si>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</si>
  <si>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</si>
  <si>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</si>
  <si>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</si>
  <si>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</si>
  <si>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</si>
  <si>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</si>
  <si>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</si>
  <si>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</si>
  <si>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</si>
  <si>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</si>
  <si>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</si>
  <si>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</si>
  <si>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</si>
  <si>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</si>
  <si>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</si>
  <si>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</si>
  <si>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</si>
  <si>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</si>
  <si>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</si>
  <si>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</si>
  <si>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</si>
  <si>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</si>
  <si>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</si>
  <si>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</si>
  <si>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</si>
  <si>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</si>
  <si>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</si>
  <si>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</si>
  <si>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</si>
  <si>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</si>
  <si>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</si>
  <si>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</si>
  <si>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</si>
  <si>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</si>
  <si>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</si>
  <si>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</si>
  <si>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</si>
  <si>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</si>
  <si>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</si>
  <si>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</si>
  <si>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</si>
  <si>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</si>
  <si>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</si>
  <si>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</si>
  <si>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</si>
  <si>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</si>
  <si>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</si>
  <si>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</si>
  <si>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</si>
  <si>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</si>
  <si>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</si>
  <si>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</si>
  <si>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</si>
  <si>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</si>
  <si>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</si>
  <si>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</si>
  <si>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</si>
  <si>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</si>
  <si>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</si>
  <si>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</si>
  <si>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</si>
  <si>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</si>
  <si>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</si>
  <si>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</si>
  <si>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</si>
  <si>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</si>
  <si>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</si>
  <si>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</si>
  <si>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</si>
  <si>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</si>
  <si>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</si>
  <si>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</si>
  <si>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</si>
  <si>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</si>
  <si>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</si>
  <si>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</si>
  <si>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</si>
  <si>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</si>
  <si>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</si>
  <si>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</si>
  <si>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</si>
  <si>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</si>
  <si>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</si>
  <si>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</si>
  <si>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</si>
  <si>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</si>
  <si>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</si>
  <si>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</si>
  <si>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</si>
  <si>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</si>
  <si>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</si>
  <si>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</si>
  <si>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</si>
  <si>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</si>
  <si>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</si>
  <si>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</si>
  <si>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</si>
  <si>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</si>
  <si>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</si>
  <si>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</si>
  <si>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</si>
  <si>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</si>
  <si>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</si>
  <si>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</si>
  <si>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</si>
  <si>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</si>
  <si>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</si>
  <si>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</si>
  <si>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</si>
  <si>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</si>
  <si>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</si>
  <si>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</si>
  <si>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</si>
  <si>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</si>
  <si>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</si>
  <si>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</si>
  <si>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</si>
  <si>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</si>
  <si>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</si>
  <si>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</si>
  <si>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</si>
  <si>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</si>
  <si>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</si>
  <si>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</si>
  <si>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</si>
  <si>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</si>
  <si>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</si>
  <si>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</si>
  <si>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</si>
  <si>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</si>
  <si>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</si>
  <si>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</si>
  <si>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</si>
  <si>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</si>
  <si>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</si>
  <si>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</si>
  <si>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</si>
  <si>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</si>
  <si>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</si>
  <si>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</si>
  <si>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</si>
  <si>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</si>
  <si>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</si>
  <si>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</si>
  <si>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</si>
  <si>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</si>
  <si>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</si>
  <si>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</si>
  <si>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</si>
  <si>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</si>
  <si>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</si>
  <si>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</si>
  <si>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</si>
  <si>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</si>
  <si>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</si>
  <si>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</si>
  <si>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</si>
  <si>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</si>
  <si>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</si>
  <si>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</si>
  <si>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</si>
  <si>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</si>
  <si>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</si>
  <si>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</si>
  <si>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</si>
  <si>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</si>
  <si>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</si>
  <si>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</si>
  <si>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</si>
  <si>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</si>
  <si>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</si>
  <si>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</si>
  <si>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</si>
  <si>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</si>
  <si>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</si>
  <si>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</si>
  <si>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</si>
  <si>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</si>
  <si>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</si>
  <si>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</si>
  <si>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</si>
  <si>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</si>
  <si>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</si>
  <si>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</si>
  <si>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</si>
  <si>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</si>
  <si>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</si>
  <si>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</si>
  <si>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</si>
  <si>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</si>
  <si>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</si>
  <si>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</si>
  <si>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</si>
  <si>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</si>
  <si>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</si>
  <si>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</si>
  <si>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</si>
  <si>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</si>
  <si>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</si>
  <si>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</si>
  <si>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</si>
  <si>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</si>
  <si>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</si>
  <si>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</si>
  <si>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</si>
  <si>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</si>
  <si>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</si>
  <si>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</si>
  <si>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</si>
  <si>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</si>
  <si>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</si>
  <si>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</si>
  <si>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</si>
  <si>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</si>
  <si>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</si>
  <si>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</si>
  <si>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</si>
  <si>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</si>
  <si>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</si>
  <si>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</si>
  <si>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</si>
  <si>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</si>
  <si>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</si>
  <si>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</si>
  <si>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</si>
  <si>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</si>
  <si>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</si>
  <si>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</si>
  <si>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</si>
  <si>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</si>
  <si>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</si>
  <si>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</si>
  <si>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</si>
  <si>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</si>
  <si>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</si>
  <si>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</si>
  <si>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</si>
  <si>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</si>
  <si>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</si>
  <si>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</si>
  <si>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</si>
  <si>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</si>
  <si>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</si>
  <si>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</si>
  <si>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</si>
  <si>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</si>
  <si>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</si>
  <si>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</si>
  <si>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</si>
  <si>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</si>
  <si>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</si>
  <si>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</si>
  <si>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</si>
  <si>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</si>
  <si>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</si>
  <si>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</si>
  <si>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</si>
  <si>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</si>
  <si>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</si>
  <si>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</si>
  <si>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</si>
  <si>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</si>
  <si>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</si>
  <si>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</si>
  <si>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</si>
  <si>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</si>
  <si>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</si>
  <si>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</si>
  <si>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</si>
  <si>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</si>
  <si>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</si>
  <si>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</si>
  <si>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</si>
  <si>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</si>
  <si>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</si>
  <si>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</si>
  <si>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</si>
  <si>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</si>
  <si>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</si>
  <si>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</si>
  <si>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</si>
  <si>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</si>
  <si>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</si>
  <si>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</si>
  <si>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</si>
  <si>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</si>
  <si>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</si>
  <si>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</si>
  <si>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</si>
  <si>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</si>
  <si>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</si>
  <si>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</si>
  <si>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</si>
  <si>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</si>
  <si>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</si>
  <si>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</si>
  <si>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</si>
  <si>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</si>
  <si>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</si>
  <si>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</si>
  <si>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</si>
  <si>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</si>
  <si>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</si>
  <si>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</si>
  <si>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</si>
  <si>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</si>
  <si>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</si>
  <si>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</si>
  <si>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</si>
  <si>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</si>
  <si>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</si>
  <si>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</si>
  <si>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</si>
  <si>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</si>
  <si>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</si>
  <si>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</si>
  <si>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</si>
  <si>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</si>
  <si>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</si>
  <si>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</si>
  <si>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</si>
  <si>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</si>
  <si>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</si>
  <si>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</si>
  <si>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</si>
  <si>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</si>
  <si>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</si>
  <si>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</si>
  <si>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</si>
  <si>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</si>
  <si>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</si>
  <si>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</si>
  <si>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</si>
  <si>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</si>
  <si>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</si>
  <si>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</si>
  <si>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</si>
  <si>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</si>
  <si>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</si>
  <si>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</si>
  <si>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</si>
  <si>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</si>
  <si>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</si>
  <si>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</si>
  <si>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</si>
  <si>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</si>
  <si>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</si>
  <si>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</si>
  <si>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</si>
  <si>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</si>
  <si>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</si>
  <si>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</si>
  <si>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</si>
  <si>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</si>
  <si>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</si>
  <si>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</si>
  <si>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</si>
  <si>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</si>
  <si>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</si>
  <si>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</si>
  <si>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</si>
  <si>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</si>
  <si>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</si>
  <si>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</si>
  <si>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</si>
  <si>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</si>
  <si>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</si>
  <si>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</si>
  <si>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</si>
  <si>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</si>
  <si>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</si>
  <si>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</si>
  <si>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</si>
  <si>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</si>
  <si>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</si>
  <si>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</si>
  <si>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</si>
  <si>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</si>
  <si>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</si>
  <si>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</si>
  <si>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</si>
  <si>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</si>
  <si>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</si>
  <si>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</si>
  <si>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</si>
  <si>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</si>
  <si>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</si>
  <si>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</si>
  <si>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</si>
  <si>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</si>
  <si>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</si>
  <si>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</si>
  <si>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</si>
  <si>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</si>
  <si>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</si>
  <si>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</si>
  <si>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</si>
  <si>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</si>
  <si>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</si>
  <si>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</si>
  <si>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</si>
  <si>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</si>
  <si>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</si>
  <si>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</si>
  <si>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</si>
  <si>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</si>
  <si>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</si>
  <si>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</si>
  <si>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</si>
  <si>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</si>
  <si>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</si>
  <si>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</si>
  <si>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</si>
  <si>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</si>
  <si>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</si>
  <si>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</si>
  <si>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</si>
  <si>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</si>
  <si>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</si>
  <si>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</si>
  <si>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</si>
  <si>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</si>
  <si>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</si>
  <si>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</si>
  <si>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</si>
  <si>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</si>
  <si>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</si>
  <si>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</si>
  <si>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</si>
  <si>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</si>
  <si>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</si>
  <si>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</si>
  <si>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</si>
  <si>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</si>
  <si>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</si>
  <si>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</si>
  <si>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</si>
  <si>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</si>
  <si>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</si>
  <si>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</si>
  <si>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</si>
  <si>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</si>
  <si>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</si>
  <si>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</si>
  <si>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</si>
  <si>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</si>
  <si>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</si>
  <si>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</si>
  <si>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</si>
  <si>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</si>
  <si>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</si>
  <si>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</si>
  <si>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</si>
  <si>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</si>
  <si>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</si>
  <si>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</si>
  <si>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</si>
  <si>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</si>
  <si>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</si>
  <si>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</si>
  <si>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</si>
  <si>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</si>
  <si>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</si>
  <si>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</si>
  <si>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</si>
  <si>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</si>
  <si>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</si>
  <si>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</si>
  <si>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</si>
  <si>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</si>
  <si>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</si>
  <si>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</si>
  <si>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</si>
  <si>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</si>
  <si>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</si>
  <si>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</si>
  <si>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</si>
  <si>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</si>
  <si>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</si>
  <si>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</si>
  <si>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</si>
  <si>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</si>
  <si>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</si>
  <si>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</si>
  <si>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</si>
  <si>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</si>
  <si>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</si>
  <si>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</si>
  <si>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</si>
  <si>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</si>
  <si>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</si>
  <si>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</si>
  <si>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</si>
  <si>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</si>
  <si>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</si>
  <si>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</si>
  <si>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</si>
  <si>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</si>
  <si>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</si>
  <si>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</si>
  <si>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</si>
  <si>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</si>
  <si>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</si>
  <si>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</si>
  <si>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</si>
  <si>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</si>
  <si>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</si>
  <si>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</si>
  <si>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</si>
  <si>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</si>
  <si>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</si>
  <si>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</si>
  <si>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</si>
  <si>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</si>
  <si>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</si>
  <si>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</si>
  <si>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</si>
  <si>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</si>
  <si>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</si>
  <si>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</si>
  <si>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</si>
  <si>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</si>
  <si>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</si>
  <si>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</si>
  <si>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</si>
  <si>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</si>
  <si>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</si>
  <si>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</si>
  <si>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</si>
  <si>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</si>
  <si>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</si>
  <si>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</si>
  <si>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</si>
  <si>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</si>
  <si>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</si>
  <si>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</si>
  <si>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</si>
  <si>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</si>
  <si>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</si>
  <si>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</si>
  <si>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</si>
  <si>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</si>
  <si>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</si>
  <si>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</si>
  <si>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</si>
  <si>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</si>
  <si>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</si>
  <si>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</si>
  <si>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</si>
  <si>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</si>
  <si>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</si>
  <si>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</si>
  <si>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</si>
  <si>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</si>
  <si>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</si>
  <si>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</si>
  <si>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</si>
  <si>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</si>
  <si>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</si>
  <si>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</si>
  <si>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</si>
  <si>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</si>
  <si>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</si>
  <si>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</si>
  <si>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</si>
  <si>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</si>
  <si>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</si>
  <si>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</si>
  <si>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</si>
  <si>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</si>
  <si>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</si>
  <si>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</si>
  <si>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</si>
  <si>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</si>
  <si>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</si>
  <si>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</si>
  <si>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</si>
  <si>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</si>
  <si>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</si>
  <si>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</si>
  <si>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</si>
  <si>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</si>
  <si>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</si>
  <si>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</si>
  <si>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</si>
  <si>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</si>
  <si>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</si>
  <si>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</si>
  <si>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</si>
  <si>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</si>
  <si>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</si>
  <si>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</si>
  <si>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</si>
  <si>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</si>
  <si>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</si>
  <si>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</si>
  <si>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</si>
  <si>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</si>
  <si>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</si>
  <si>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</si>
  <si>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</si>
  <si>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</si>
  <si>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</si>
  <si>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</si>
  <si>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</si>
  <si>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</si>
  <si>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</si>
  <si>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</si>
  <si>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</si>
  <si>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</si>
  <si>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</si>
  <si>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</si>
  <si>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</si>
  <si>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</si>
  <si>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</si>
  <si>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</si>
  <si>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</si>
  <si>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</si>
  <si>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</si>
  <si>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</si>
  <si>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</si>
  <si>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</si>
  <si>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</si>
  <si>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</si>
  <si>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</si>
  <si>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</si>
  <si>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</si>
  <si>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</si>
  <si>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</si>
  <si>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</si>
  <si>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</si>
  <si>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</si>
  <si>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</si>
  <si>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</si>
  <si>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</si>
  <si>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</si>
  <si>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</si>
  <si>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</si>
  <si>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</si>
  <si>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</si>
  <si>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</si>
  <si>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</si>
  <si>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</si>
  <si>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</si>
  <si>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</si>
  <si>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</si>
  <si>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</si>
  <si>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</si>
  <si>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</si>
  <si>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</si>
  <si>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</si>
  <si>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</si>
  <si>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</si>
  <si>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</si>
  <si>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</si>
  <si>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</si>
  <si>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</si>
  <si>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</si>
  <si>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</si>
  <si>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</si>
  <si>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</si>
  <si>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</si>
  <si>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</si>
  <si>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</si>
  <si>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</si>
  <si>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</si>
  <si>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</si>
  <si>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</si>
  <si>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</si>
  <si>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</si>
  <si>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</si>
  <si>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</si>
  <si>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</si>
  <si>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</si>
  <si>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</si>
  <si>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</si>
  <si>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</si>
  <si>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</si>
  <si>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</si>
  <si>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</si>
  <si>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</si>
  <si>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</si>
  <si>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</si>
  <si>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</si>
  <si>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</si>
  <si>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</si>
  <si>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</si>
  <si>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</si>
  <si>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</si>
  <si>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</si>
  <si>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</si>
  <si>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</si>
  <si>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</si>
  <si>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</si>
  <si>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</si>
  <si>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</si>
  <si>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</si>
  <si>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</si>
  <si>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</si>
  <si>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</si>
  <si>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</si>
  <si>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</si>
  <si>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</si>
  <si>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</si>
  <si>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</si>
  <si>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</si>
  <si>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</si>
  <si>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</si>
  <si>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</si>
  <si>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</si>
  <si>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</si>
  <si>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</si>
  <si>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</si>
  <si>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</si>
  <si>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</si>
  <si>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</si>
  <si>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</si>
  <si>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</si>
  <si>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</si>
  <si>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</si>
  <si>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</si>
  <si>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</si>
  <si>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</si>
  <si>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</si>
  <si>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</si>
  <si>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</si>
  <si>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</si>
  <si>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</si>
  <si>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</si>
  <si>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</si>
  <si>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</si>
  <si>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</si>
  <si>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</si>
  <si>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</si>
  <si>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</si>
  <si>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</si>
  <si>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</si>
  <si>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</si>
  <si>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</si>
  <si>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</si>
  <si>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</si>
  <si>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</si>
  <si>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</si>
  <si>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</si>
  <si>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</si>
  <si>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</si>
  <si>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</si>
  <si>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</si>
  <si>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</si>
  <si>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</si>
  <si>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</si>
  <si>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</si>
  <si>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</si>
  <si>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</si>
  <si>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</si>
  <si>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</si>
  <si>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</si>
  <si>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</si>
  <si>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</si>
  <si>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</si>
  <si>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</si>
  <si>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</si>
  <si>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</si>
  <si>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</si>
  <si>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</si>
  <si>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</si>
  <si>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</si>
  <si>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</si>
  <si>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</si>
  <si>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</si>
  <si>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</si>
  <si>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</si>
  <si>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</si>
  <si>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</si>
  <si>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</si>
  <si>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</si>
  <si>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</si>
  <si>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</si>
  <si>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</si>
  <si>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</si>
  <si>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</si>
  <si>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</si>
  <si>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</si>
  <si>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</si>
  <si>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</si>
  <si>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</si>
  <si>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</si>
  <si>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</si>
  <si>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</si>
  <si>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</si>
  <si>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</si>
  <si>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</si>
  <si>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</si>
  <si>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</si>
  <si>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</si>
  <si>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</si>
  <si>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</si>
  <si>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</si>
  <si>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</si>
  <si>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</si>
  <si>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</si>
  <si>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</si>
  <si>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</si>
  <si>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</si>
  <si>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</si>
  <si>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</si>
  <si>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</si>
  <si>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</si>
  <si>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</si>
  <si>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</si>
  <si>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</si>
  <si>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</si>
  <si>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</si>
  <si>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</si>
  <si>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</si>
  <si>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</si>
  <si>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</si>
  <si>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</si>
  <si>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</si>
  <si>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</si>
  <si>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</si>
  <si>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</si>
  <si>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</si>
  <si>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</si>
  <si>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</si>
  <si>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</si>
  <si>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</si>
  <si>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</si>
  <si>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</si>
  <si>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</si>
  <si>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</si>
  <si>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</si>
  <si>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</si>
  <si>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</si>
  <si>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</si>
  <si>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</si>
  <si>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</si>
  <si>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</si>
  <si>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</si>
  <si>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</si>
  <si>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</si>
  <si>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</si>
  <si>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</si>
  <si>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</si>
  <si>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</si>
  <si>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</si>
  <si>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</si>
  <si>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</si>
  <si>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</si>
  <si>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</si>
  <si>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</si>
  <si>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</si>
  <si>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</si>
  <si>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</si>
  <si>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</si>
  <si>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</si>
  <si>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</si>
  <si>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</si>
  <si>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</si>
  <si>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</si>
  <si>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</si>
  <si>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</si>
  <si>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</si>
  <si>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</si>
  <si>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</si>
  <si>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</si>
  <si>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</si>
  <si>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</si>
  <si>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</si>
  <si>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</si>
  <si>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</si>
  <si>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</si>
  <si>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</si>
  <si>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</si>
  <si>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</si>
  <si>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</si>
  <si>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</si>
  <si>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</si>
  <si>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</si>
  <si>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</si>
  <si>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</si>
  <si>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</si>
  <si>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</si>
  <si>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</si>
  <si>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</si>
  <si>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</si>
  <si>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</si>
  <si>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</si>
  <si>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</si>
  <si>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</si>
  <si>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</si>
  <si>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</si>
  <si>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</si>
  <si>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</si>
  <si>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</si>
  <si>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</si>
  <si>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</si>
  <si>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</si>
  <si>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</si>
  <si>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</si>
  <si>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</si>
  <si>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</si>
  <si>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</si>
  <si>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</si>
  <si>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</si>
  <si>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</si>
  <si>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</si>
  <si>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</si>
  <si>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</si>
  <si>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</si>
  <si>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</si>
  <si>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</si>
  <si>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</si>
  <si>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</si>
  <si>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</si>
  <si>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</si>
  <si>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</si>
  <si>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</si>
  <si>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</si>
  <si>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</si>
  <si>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</si>
  <si>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</si>
  <si>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</si>
  <si>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</si>
  <si>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</si>
  <si>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</si>
  <si>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</si>
  <si>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</si>
  <si>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</si>
  <si>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</si>
  <si>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</si>
  <si>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</si>
  <si>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</si>
  <si>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</si>
  <si>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</si>
  <si>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</si>
  <si>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</si>
  <si>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</si>
  <si>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</si>
  <si>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</si>
  <si>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</si>
  <si>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</si>
  <si>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</si>
  <si>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</si>
  <si>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</si>
  <si>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</si>
  <si>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</si>
  <si>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</si>
  <si>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</si>
  <si>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</si>
  <si>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</si>
  <si>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</si>
  <si>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</si>
  <si>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</si>
  <si>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</si>
  <si>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</si>
  <si>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</si>
  <si>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</si>
  <si>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</si>
  <si>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</si>
  <si>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</si>
  <si>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</si>
  <si>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</si>
  <si>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</si>
  <si>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</si>
  <si>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</si>
  <si>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</si>
  <si>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</si>
  <si>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</si>
  <si>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</si>
  <si>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</si>
  <si>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</si>
  <si>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</si>
  <si>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</si>
  <si>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</si>
  <si>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</si>
  <si>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</si>
  <si>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</si>
  <si>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</si>
  <si>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</si>
  <si>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</si>
  <si>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</si>
  <si>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</si>
  <si>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</si>
  <si>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</si>
  <si>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</si>
  <si>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</si>
  <si>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</si>
  <si>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</si>
  <si>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</si>
  <si>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</si>
  <si>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</si>
  <si>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</si>
  <si>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</si>
  <si>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</si>
  <si>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</si>
  <si>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</si>
  <si>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</si>
  <si>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</si>
  <si>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</si>
  <si>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</si>
  <si>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</si>
  <si>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</si>
  <si>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</si>
  <si>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</si>
  <si>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</si>
  <si>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</si>
  <si>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</si>
  <si>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</si>
  <si>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</si>
  <si>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</si>
  <si>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</si>
  <si>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</si>
  <si>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</si>
  <si>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</si>
  <si>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</si>
  <si>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</si>
  <si>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</si>
  <si>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</si>
  <si>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</si>
  <si>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</si>
  <si>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</si>
  <si>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</si>
  <si>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</si>
  <si>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</si>
  <si>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</si>
  <si>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</si>
  <si>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</si>
  <si>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</si>
  <si>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</si>
  <si>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</si>
  <si>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</si>
  <si>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</si>
  <si>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</si>
  <si>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</si>
  <si>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</si>
  <si>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</si>
  <si>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</si>
  <si>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</si>
  <si>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</si>
  <si>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</si>
  <si>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</si>
  <si>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</si>
  <si>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</si>
  <si>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</si>
  <si>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</si>
  <si>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</si>
  <si>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</si>
  <si>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</si>
  <si>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</si>
  <si>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</si>
  <si>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</si>
  <si>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</si>
  <si>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</si>
  <si>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</si>
  <si>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</si>
  <si>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</si>
  <si>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</si>
  <si>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</si>
  <si>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</si>
  <si>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</si>
  <si>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</si>
  <si>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</si>
  <si>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</si>
  <si>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</si>
  <si>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</si>
  <si>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</si>
  <si>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</si>
  <si>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</si>
  <si>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</si>
  <si>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</si>
  <si>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</si>
  <si>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</si>
  <si>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</si>
  <si>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</si>
  <si>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</si>
  <si>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</si>
  <si>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</si>
  <si>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</si>
  <si>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</si>
  <si>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</si>
  <si>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</si>
  <si>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</si>
  <si>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</si>
  <si>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</si>
  <si>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</si>
  <si>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</si>
  <si>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</si>
  <si>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</si>
  <si>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</si>
  <si>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</si>
  <si>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</si>
  <si>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</si>
  <si>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</si>
  <si>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</si>
  <si>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</si>
  <si>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</si>
  <si>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</si>
  <si>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</si>
  <si>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</si>
  <si>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</si>
  <si>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</si>
  <si>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</si>
  <si>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</si>
  <si>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</si>
  <si>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</si>
  <si>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</si>
  <si>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</si>
  <si>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</si>
  <si>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</si>
  <si>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</si>
  <si>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</si>
  <si>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</si>
  <si>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</si>
  <si>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</si>
  <si>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</si>
  <si>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</si>
  <si>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</si>
  <si>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</si>
  <si>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</si>
  <si>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</si>
  <si>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</si>
  <si>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</si>
  <si>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</si>
  <si>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</si>
  <si>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</si>
  <si>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</si>
  <si>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</si>
  <si>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</si>
  <si>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</si>
  <si>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</si>
  <si>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</si>
  <si>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</si>
  <si>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</si>
  <si>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</si>
  <si>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</si>
  <si>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</si>
  <si>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</si>
  <si>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</si>
  <si>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</si>
  <si>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</si>
  <si>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</si>
  <si>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</si>
  <si>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</si>
  <si>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</si>
  <si>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</si>
  <si>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</si>
  <si>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</si>
  <si>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</si>
  <si>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</si>
  <si>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</si>
  <si>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</si>
  <si>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</si>
  <si>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</si>
  <si>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</si>
  <si>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</si>
  <si>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</si>
  <si>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</si>
  <si>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</si>
  <si>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</si>
  <si>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</si>
  <si>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</si>
  <si>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</si>
  <si>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</si>
  <si>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</si>
  <si>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</si>
  <si>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</si>
  <si>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</si>
  <si>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</si>
  <si>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</si>
  <si>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</si>
  <si>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</si>
  <si>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</si>
  <si>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</si>
  <si>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</si>
  <si>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</si>
  <si>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</si>
  <si>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</si>
  <si>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</si>
  <si>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</si>
  <si>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</si>
  <si>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</si>
  <si>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</si>
  <si>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</si>
  <si>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</si>
  <si>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</si>
  <si>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</si>
  <si>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</si>
  <si>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</si>
  <si>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</si>
  <si>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</si>
  <si>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</si>
  <si>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</si>
  <si>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</si>
  <si>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</si>
  <si>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</si>
  <si>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</si>
  <si>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</si>
  <si>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</si>
  <si>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</si>
  <si>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</si>
  <si>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</si>
  <si>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</si>
  <si>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</si>
  <si>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</si>
  <si>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</si>
  <si>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</si>
  <si>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</si>
  <si>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</si>
  <si>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</si>
  <si>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</si>
  <si>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</si>
  <si>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</si>
  <si>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</si>
  <si>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</si>
  <si>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</si>
  <si>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</si>
  <si>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</si>
  <si>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</si>
  <si>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</si>
  <si>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</si>
  <si>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</si>
  <si>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</si>
  <si>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</si>
  <si>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</si>
  <si>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</si>
  <si>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</si>
  <si>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</si>
  <si>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</si>
  <si>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</si>
  <si>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</si>
  <si>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</si>
  <si>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</si>
  <si>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</si>
  <si>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</si>
  <si>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</si>
  <si>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</si>
  <si>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</si>
  <si>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</si>
  <si>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</si>
  <si>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</si>
  <si>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</si>
  <si>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</si>
  <si>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</si>
  <si>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</si>
  <si>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</si>
  <si>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</si>
  <si>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</si>
  <si>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</si>
  <si>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</si>
  <si>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</si>
  <si>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</si>
  <si>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</si>
  <si>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</si>
  <si>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</si>
  <si>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</si>
  <si>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</si>
  <si>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</si>
  <si>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</si>
  <si>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</si>
  <si>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</si>
  <si>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</si>
  <si>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</si>
  <si>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</si>
  <si>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</si>
  <si>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</si>
  <si>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</si>
  <si>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</si>
  <si>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</si>
  <si>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</si>
  <si>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</si>
  <si>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</si>
  <si>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</si>
  <si>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</si>
  <si>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</si>
  <si>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</si>
  <si>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</si>
  <si>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</si>
  <si>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</si>
  <si>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</si>
  <si>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</si>
  <si>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</si>
  <si>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</si>
  <si>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</si>
  <si>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</si>
  <si>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</si>
  <si>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</si>
  <si>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</si>
  <si>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</si>
  <si>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</si>
  <si>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</si>
  <si>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</si>
  <si>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</si>
  <si>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</si>
  <si>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</si>
  <si>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</si>
  <si>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</si>
  <si>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</si>
  <si>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</si>
  <si>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</si>
  <si>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</si>
  <si>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</si>
  <si>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</si>
  <si>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</si>
  <si>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</si>
  <si>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</si>
  <si>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</si>
  <si>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</si>
  <si>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</si>
  <si>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</si>
  <si>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</si>
  <si>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</si>
  <si>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</si>
  <si>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</si>
  <si>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</si>
  <si>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</si>
  <si>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</si>
  <si>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</si>
  <si>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</si>
  <si>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</si>
  <si>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</si>
  <si>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</si>
  <si>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</si>
  <si>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</si>
  <si>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</si>
  <si>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</si>
  <si>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</si>
  <si>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</si>
  <si>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</si>
  <si>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</si>
  <si>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</si>
  <si>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</si>
  <si>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</si>
  <si>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</si>
  <si>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</si>
  <si>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</si>
  <si>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</si>
  <si>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</si>
  <si>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</si>
  <si>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</si>
  <si>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</si>
  <si>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</si>
  <si>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</si>
  <si>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</si>
  <si>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</si>
  <si>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</si>
  <si>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</si>
  <si>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</si>
  <si>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</si>
  <si>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</si>
  <si>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</si>
  <si>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</si>
  <si>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</si>
  <si>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</si>
  <si>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</si>
  <si>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</si>
  <si>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</si>
  <si>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</si>
  <si>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</si>
  <si>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</si>
  <si>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</si>
  <si>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</si>
  <si>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</si>
  <si>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</si>
  <si>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</si>
  <si>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</si>
  <si>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</si>
  <si>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</si>
  <si>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</si>
  <si>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</si>
  <si>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</si>
  <si>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</si>
  <si>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</si>
  <si>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</si>
  <si>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</si>
  <si>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</si>
  <si>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</si>
  <si>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</si>
  <si>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</si>
  <si>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</si>
  <si>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</si>
  <si>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</si>
  <si>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</si>
  <si>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</si>
  <si>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</si>
  <si>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</si>
  <si>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</si>
  <si>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</si>
  <si>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</si>
  <si>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</si>
  <si>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</si>
  <si>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</si>
  <si>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</si>
  <si>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</si>
  <si>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</si>
  <si>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</si>
  <si>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</si>
  <si>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</si>
  <si>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</si>
  <si>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</si>
  <si>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</si>
  <si>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</si>
  <si>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</si>
  <si>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</si>
  <si>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</si>
  <si>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</si>
  <si>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</si>
  <si>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</si>
  <si>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</si>
  <si>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</si>
  <si>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</si>
  <si>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</si>
  <si>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</si>
  <si>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</si>
  <si>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</si>
  <si>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</si>
  <si>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</si>
  <si>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</si>
  <si>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</si>
  <si>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</si>
  <si>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</si>
  <si>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</si>
  <si>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</si>
  <si>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</si>
  <si>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</si>
  <si>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</si>
  <si>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</si>
  <si>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</si>
  <si>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</si>
  <si>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</si>
  <si>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</si>
  <si>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</si>
  <si>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</si>
  <si>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</si>
  <si>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</si>
  <si>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</si>
  <si>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</si>
  <si>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</si>
  <si>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</si>
  <si>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</si>
  <si>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</si>
  <si>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</si>
  <si>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</si>
  <si>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</si>
  <si>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</si>
  <si>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</si>
  <si>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</si>
  <si>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</si>
  <si>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</si>
  <si>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</si>
  <si>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</si>
  <si>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</si>
  <si>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</si>
  <si>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</si>
  <si>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</si>
  <si>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</si>
  <si>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</si>
  <si>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</si>
  <si>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</si>
  <si>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</si>
  <si>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</si>
  <si>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</si>
  <si>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</si>
  <si>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</si>
  <si>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</si>
  <si>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</si>
  <si>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</si>
  <si>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</si>
  <si>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</si>
  <si>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</si>
  <si>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</si>
  <si>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</si>
  <si>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</si>
  <si>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</si>
  <si>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</si>
  <si>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</si>
  <si>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Replace the element</t>
  </si>
  <si>
    <t>Membrane module</t>
  </si>
  <si>
    <t>Element</t>
  </si>
  <si>
    <t>ADU-001</t>
  </si>
  <si>
    <t>ADU-002</t>
  </si>
  <si>
    <t>ADU-003</t>
  </si>
  <si>
    <t>ADU-004</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</si>
  <si>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</si>
  <si>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</si>
  <si>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</si>
  <si>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</si>
  <si>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</si>
  <si>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</si>
  <si>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</si>
  <si>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</si>
  <si>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</si>
  <si>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</si>
  <si>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</si>
  <si>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</si>
  <si>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</si>
  <si>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</si>
  <si>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</si>
  <si>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</si>
  <si>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</si>
  <si>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</si>
  <si>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</si>
  <si>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</si>
  <si>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</si>
  <si>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</si>
  <si>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</si>
  <si>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</si>
  <si>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</si>
  <si>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</si>
  <si>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</si>
  <si>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</si>
  <si>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</si>
  <si>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</si>
  <si>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</si>
  <si>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</si>
  <si>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</si>
  <si>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</si>
  <si>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</si>
  <si>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</si>
  <si>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</si>
  <si>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</si>
  <si>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</si>
  <si>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</si>
  <si>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</si>
  <si>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</si>
  <si>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</si>
  <si>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</si>
  <si>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</si>
  <si>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</si>
  <si>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</si>
  <si>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</si>
  <si>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</si>
  <si>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</si>
  <si>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</si>
  <si>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</si>
  <si>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</si>
  <si>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</si>
  <si>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</si>
  <si>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</si>
  <si>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</si>
  <si>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</si>
  <si>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</si>
  <si>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</si>
  <si>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</si>
  <si>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</si>
  <si>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</si>
  <si>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</si>
  <si>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</si>
  <si>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</si>
  <si>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</si>
  <si>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</si>
  <si>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</si>
  <si>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</si>
  <si>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</si>
  <si>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</si>
  <si>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</si>
  <si>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</si>
  <si>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</si>
  <si>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</si>
  <si>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</si>
  <si>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</si>
  <si>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</si>
  <si>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</si>
  <si>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</si>
  <si>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</si>
  <si>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</si>
  <si>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</si>
  <si>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</si>
  <si>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</si>
  <si>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</si>
  <si>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</si>
  <si>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</si>
  <si>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</si>
  <si>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</si>
  <si>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</si>
  <si>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</si>
  <si>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</si>
  <si>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</si>
  <si>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</si>
  <si>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</si>
  <si>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</si>
  <si>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</si>
  <si>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</si>
  <si>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</si>
  <si>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</si>
  <si>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</si>
  <si>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</si>
  <si>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</si>
  <si>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</si>
  <si>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</si>
  <si>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</si>
  <si>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</si>
  <si>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</si>
  <si>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</si>
  <si>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</si>
  <si>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</si>
  <si>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</si>
  <si>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</si>
  <si>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</si>
  <si>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</si>
  <si>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</si>
  <si>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</si>
  <si>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</si>
  <si>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</si>
  <si>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</si>
  <si>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</si>
  <si>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</si>
  <si>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To update every Saturday</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</si>
  <si>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</si>
  <si>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</si>
  <si>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</si>
  <si>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</si>
  <si>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</si>
  <si>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</si>
  <si>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</si>
  <si>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</si>
  <si>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</si>
  <si>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</si>
  <si>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</si>
  <si>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</si>
  <si>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</si>
  <si>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</si>
  <si>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</si>
  <si>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</si>
  <si>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</si>
  <si>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</si>
  <si>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</si>
  <si>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</si>
  <si>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</si>
  <si>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</si>
  <si>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</si>
  <si>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</si>
  <si>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</si>
  <si>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</si>
  <si>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</si>
  <si>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</si>
  <si>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</si>
  <si>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</si>
  <si>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</si>
  <si>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</si>
  <si>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</si>
  <si>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</si>
  <si>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</si>
  <si>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</si>
  <si>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</si>
  <si>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</si>
  <si>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</si>
  <si>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</si>
  <si>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</si>
  <si>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</si>
  <si>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</si>
  <si>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</si>
  <si>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</si>
  <si>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</si>
  <si>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</si>
  <si>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</si>
  <si>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</si>
  <si>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</si>
  <si>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</si>
  <si>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</si>
  <si>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</si>
  <si>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</si>
  <si>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</si>
  <si>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</si>
  <si>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</si>
  <si>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</si>
  <si>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</si>
  <si>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</si>
  <si>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</si>
  <si>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</si>
  <si>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</si>
  <si>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</si>
  <si>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</si>
  <si>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</si>
  <si>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</si>
  <si>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</si>
  <si>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</si>
  <si>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</si>
  <si>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</si>
  <si>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</si>
  <si>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</si>
  <si>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</si>
  <si>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</si>
  <si>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</si>
  <si>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</si>
  <si>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</si>
  <si>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</si>
  <si>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</si>
  <si>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</si>
  <si>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</si>
  <si>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</si>
  <si>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</si>
  <si>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</si>
  <si>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</si>
  <si>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</si>
  <si>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</si>
  <si>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</si>
  <si>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FOT</t>
  </si>
  <si>
    <t>DOT</t>
  </si>
  <si>
    <t>SLP</t>
  </si>
  <si>
    <t>BLG</t>
  </si>
  <si>
    <t>SHF</t>
  </si>
  <si>
    <t>CLR</t>
  </si>
  <si>
    <t>CRN</t>
  </si>
  <si>
    <t>SWG</t>
  </si>
  <si>
    <t>INC</t>
  </si>
  <si>
    <t>MGP</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</si>
  <si>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</si>
  <si>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</si>
  <si>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</si>
  <si>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</si>
  <si>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</si>
  <si>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</si>
  <si>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</si>
  <si>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</si>
  <si>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</si>
  <si>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</si>
  <si>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</si>
  <si>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</si>
  <si>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</si>
  <si>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</si>
  <si>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</si>
  <si>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</si>
  <si>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</si>
  <si>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</si>
  <si>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</si>
  <si>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</si>
  <si>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</si>
  <si>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</si>
  <si>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</si>
  <si>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</si>
  <si>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</si>
  <si>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</si>
  <si>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</si>
  <si>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</si>
  <si>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</si>
  <si>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</si>
  <si>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</si>
  <si>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</si>
  <si>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</si>
  <si>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</si>
  <si>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</si>
  <si>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</si>
  <si>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</si>
  <si>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</si>
  <si>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</si>
  <si>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</si>
  <si>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</si>
  <si>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</si>
  <si>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</si>
  <si>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</si>
  <si>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</si>
  <si>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</si>
  <si>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</si>
  <si>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</si>
  <si>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</si>
  <si>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</si>
  <si>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</si>
  <si>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</si>
  <si>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</si>
  <si>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</si>
  <si>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</si>
  <si>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</si>
  <si>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</si>
  <si>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</si>
  <si>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</si>
  <si>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</si>
  <si>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</si>
  <si>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</si>
  <si>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</si>
  <si>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</si>
  <si>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</si>
  <si>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</si>
  <si>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</si>
  <si>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</si>
  <si>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</si>
  <si>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</si>
  <si>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</si>
  <si>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</si>
  <si>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</si>
  <si>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</si>
  <si>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</si>
  <si>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</si>
  <si>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</si>
  <si>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</si>
  <si>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</si>
  <si>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</si>
  <si>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</si>
  <si>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</si>
  <si>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</si>
  <si>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</si>
  <si>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</si>
  <si>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</si>
  <si>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</si>
  <si>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</si>
  <si>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</si>
  <si>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</si>
  <si>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</si>
  <si>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</si>
  <si>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</si>
  <si>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</si>
  <si>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</si>
  <si>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</si>
  <si>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</si>
  <si>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</si>
  <si>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</si>
  <si>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</si>
  <si>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</si>
  <si>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</si>
  <si>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</si>
  <si>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</si>
  <si>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</si>
  <si>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</si>
  <si>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</si>
  <si>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</si>
  <si>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</si>
  <si>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</si>
  <si>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</si>
  <si>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</si>
  <si>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</si>
  <si>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</si>
  <si>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</si>
  <si>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</si>
  <si>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</si>
  <si>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</si>
  <si>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</si>
  <si>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</si>
  <si>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</si>
  <si>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</si>
  <si>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</si>
  <si>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</si>
  <si>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</si>
  <si>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</si>
  <si>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</si>
  <si>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</si>
  <si>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</si>
  <si>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</si>
  <si>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</si>
  <si>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</si>
  <si>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</si>
  <si>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</si>
  <si>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</si>
  <si>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</si>
  <si>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</si>
  <si>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</si>
  <si>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</si>
  <si>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</si>
  <si>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</si>
  <si>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</si>
  <si>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</si>
  <si>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</si>
  <si>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</si>
  <si>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</si>
  <si>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</si>
  <si>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</si>
  <si>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</si>
  <si>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</si>
  <si>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</si>
  <si>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</si>
  <si>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</si>
  <si>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</si>
  <si>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</si>
  <si>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</si>
  <si>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</si>
  <si>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</si>
  <si>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</si>
  <si>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</si>
  <si>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</si>
  <si>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</si>
  <si>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</si>
  <si>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</si>
  <si>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</si>
  <si>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</si>
  <si>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</si>
  <si>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</si>
  <si>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</si>
  <si>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</si>
  <si>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</si>
  <si>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</si>
  <si>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</si>
  <si>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</si>
  <si>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</si>
  <si>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</si>
  <si>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</si>
  <si>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</si>
  <si>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</si>
  <si>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</si>
  <si>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</si>
  <si>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</si>
  <si>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</si>
  <si>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</si>
  <si>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</si>
  <si>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</si>
  <si>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</si>
  <si>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</si>
  <si>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</si>
  <si>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</si>
  <si>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</si>
  <si>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</si>
  <si>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</si>
  <si>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</si>
  <si>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</si>
  <si>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</si>
  <si>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</si>
  <si>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</si>
  <si>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</si>
  <si>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</si>
  <si>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</si>
  <si>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</si>
  <si>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</si>
  <si>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</si>
  <si>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</si>
  <si>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</si>
  <si>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</si>
  <si>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</si>
  <si>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</si>
  <si>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</si>
  <si>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</si>
  <si>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</si>
  <si>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</si>
  <si>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</si>
  <si>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</si>
  <si>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</si>
  <si>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</si>
  <si>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</si>
  <si>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</si>
  <si>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</si>
  <si>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</si>
  <si>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</si>
  <si>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</si>
  <si>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</si>
  <si>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</si>
  <si>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</si>
  <si>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</si>
  <si>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</si>
  <si>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</si>
  <si>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</si>
  <si>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</si>
  <si>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</si>
  <si>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</si>
  <si>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</si>
  <si>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</si>
  <si>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</si>
  <si>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</si>
  <si>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</si>
  <si>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</si>
  <si>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</si>
  <si>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</si>
  <si>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</si>
  <si>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</si>
  <si>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</si>
  <si>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</si>
  <si>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</si>
  <si>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</si>
  <si>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</si>
  <si>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</si>
  <si>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</si>
  <si>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</si>
  <si>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</si>
  <si>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</si>
  <si>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</si>
  <si>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</si>
  <si>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</si>
  <si>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</si>
  <si>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</si>
  <si>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</si>
  <si>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</si>
  <si>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</si>
  <si>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</si>
  <si>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</si>
  <si>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</si>
  <si>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</si>
  <si>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</si>
  <si>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</si>
  <si>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</si>
  <si>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</si>
  <si>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</si>
  <si>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</si>
  <si>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</si>
  <si>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</si>
  <si>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</si>
  <si>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</si>
  <si>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</si>
  <si>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</si>
  <si>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</si>
  <si>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</si>
  <si>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</si>
  <si>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</si>
  <si>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</si>
  <si>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</si>
  <si>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</si>
  <si>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</si>
  <si>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</si>
  <si>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</si>
  <si>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</si>
  <si>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</si>
  <si>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</si>
  <si>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</si>
  <si>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</si>
  <si>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</si>
  <si>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</si>
  <si>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</si>
  <si>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</si>
  <si>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</si>
  <si>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</si>
  <si>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</si>
  <si>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</si>
  <si>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</si>
  <si>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</si>
  <si>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</si>
  <si>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</si>
  <si>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</si>
  <si>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</si>
  <si>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</si>
  <si>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</si>
  <si>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</si>
  <si>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</si>
  <si>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</si>
  <si>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</si>
  <si>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</si>
  <si>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</si>
  <si>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</si>
  <si>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</si>
  <si>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</si>
  <si>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</si>
  <si>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</si>
  <si>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</si>
  <si>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</si>
  <si>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</si>
  <si>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</si>
  <si>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</si>
  <si>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</si>
  <si>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</si>
  <si>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</si>
  <si>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</si>
  <si>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</si>
  <si>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</si>
  <si>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</si>
  <si>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</si>
  <si>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</si>
  <si>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</si>
  <si>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</si>
  <si>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</si>
  <si>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</si>
  <si>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</si>
  <si>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</si>
  <si>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</si>
  <si>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</si>
  <si>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</si>
  <si>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</si>
  <si>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</si>
  <si>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</si>
  <si>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</si>
  <si>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</si>
  <si>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</si>
  <si>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</si>
  <si>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</si>
  <si>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</si>
  <si>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</si>
  <si>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</si>
  <si>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</si>
  <si>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</si>
  <si>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</si>
  <si>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</si>
  <si>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</si>
  <si>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</si>
  <si>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</si>
  <si>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</si>
  <si>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</si>
  <si>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</si>
  <si>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</si>
  <si>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</si>
  <si>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</si>
  <si>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</si>
  <si>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</si>
  <si>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</si>
  <si>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</si>
  <si>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</si>
  <si>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</si>
  <si>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</si>
  <si>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</si>
  <si>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</si>
  <si>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</si>
  <si>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</si>
  <si>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</si>
  <si>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</si>
  <si>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</si>
  <si>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</si>
  <si>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</si>
  <si>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</si>
  <si>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</si>
  <si>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</si>
  <si>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</si>
  <si>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</si>
  <si>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</si>
  <si>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</si>
  <si>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</si>
  <si>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</si>
  <si>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</si>
  <si>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</si>
  <si>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</si>
  <si>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</si>
  <si>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</si>
  <si>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</si>
  <si>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</si>
  <si>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</si>
  <si>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</si>
  <si>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</si>
  <si>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</si>
  <si>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</si>
  <si>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</si>
  <si>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</si>
  <si>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</si>
  <si>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</si>
  <si>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</si>
  <si>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</si>
  <si>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</si>
  <si>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</si>
  <si>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</si>
  <si>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</si>
  <si>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</si>
  <si>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</si>
  <si>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</si>
  <si>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</si>
  <si>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</si>
  <si>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</si>
  <si>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</si>
  <si>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</si>
  <si>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</si>
  <si>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</si>
  <si>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</si>
  <si>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</si>
  <si>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</si>
  <si>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</si>
  <si>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</si>
  <si>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</si>
  <si>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</si>
  <si>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</si>
  <si>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</si>
  <si>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</si>
  <si>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</si>
  <si>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</si>
  <si>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</si>
  <si>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</si>
  <si>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</si>
  <si>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</si>
  <si>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</si>
  <si>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</si>
  <si>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</si>
  <si>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</si>
  <si>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</si>
  <si>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</si>
  <si>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</si>
  <si>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</si>
  <si>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</si>
  <si>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</si>
  <si>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</si>
  <si>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</si>
  <si>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</si>
  <si>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</si>
  <si>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</si>
  <si>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</si>
  <si>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</si>
  <si>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</si>
  <si>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</si>
  <si>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</si>
  <si>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</si>
  <si>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</si>
  <si>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</si>
  <si>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</si>
  <si>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</si>
  <si>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</si>
  <si>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</si>
  <si>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</si>
  <si>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</si>
  <si>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</si>
  <si>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</si>
  <si>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</si>
  <si>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</si>
  <si>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</si>
  <si>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</si>
  <si>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</si>
  <si>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</si>
  <si>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</si>
  <si>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</si>
  <si>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</si>
  <si>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</si>
  <si>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</si>
  <si>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</si>
  <si>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</si>
  <si>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</si>
  <si>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</si>
  <si>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</si>
  <si>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</si>
  <si>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</si>
  <si>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</si>
  <si>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</si>
  <si>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</si>
  <si>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</si>
  <si>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</si>
  <si>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</si>
  <si>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</si>
  <si>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</si>
  <si>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</si>
  <si>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</si>
  <si>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</si>
  <si>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</si>
  <si>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</si>
  <si>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</si>
  <si>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</si>
  <si>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</si>
  <si>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</si>
  <si>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</si>
  <si>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</si>
  <si>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</si>
  <si>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</si>
  <si>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</si>
  <si>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</si>
  <si>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</si>
  <si>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</si>
  <si>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</si>
  <si>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</si>
  <si>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</si>
  <si>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</si>
  <si>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</si>
  <si>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</si>
  <si>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</si>
  <si>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</si>
  <si>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</si>
  <si>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</si>
  <si>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</si>
  <si>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</si>
  <si>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</si>
  <si>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</si>
  <si>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</si>
  <si>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</si>
  <si>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</si>
  <si>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</si>
  <si>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</si>
  <si>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</si>
  <si>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</si>
  <si>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</si>
  <si>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</si>
  <si>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</si>
  <si>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</si>
  <si>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</si>
  <si>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</si>
  <si>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</si>
  <si>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</si>
  <si>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</si>
  <si>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</si>
  <si>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</si>
  <si>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</si>
  <si>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</si>
  <si>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</si>
  <si>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</si>
  <si>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</si>
  <si>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</si>
  <si>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</si>
  <si>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</si>
  <si>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</si>
  <si>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</si>
  <si>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</si>
  <si>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</si>
  <si>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</si>
  <si>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</si>
  <si>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</si>
  <si>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</si>
  <si>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</si>
  <si>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</si>
  <si>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</si>
  <si>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</si>
  <si>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</si>
  <si>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</si>
  <si>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</si>
  <si>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</si>
  <si>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</si>
  <si>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</si>
  <si>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</si>
  <si>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</si>
  <si>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</si>
  <si>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</si>
  <si>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</si>
  <si>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</si>
  <si>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</si>
  <si>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</si>
  <si>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</si>
  <si>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</si>
  <si>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</si>
  <si>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</si>
  <si>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</si>
  <si>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</si>
  <si>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</si>
  <si>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</si>
  <si>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</si>
  <si>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</si>
  <si>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</si>
  <si>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</si>
  <si>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</si>
  <si>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</si>
  <si>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</si>
  <si>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</si>
  <si>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</si>
  <si>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</si>
  <si>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</si>
  <si>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</si>
  <si>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</si>
  <si>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</si>
  <si>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</si>
  <si>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</si>
  <si>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</si>
  <si>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</si>
  <si>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</si>
  <si>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</si>
  <si>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</si>
  <si>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</si>
  <si>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</si>
  <si>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</si>
  <si>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</si>
  <si>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</si>
  <si>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</si>
  <si>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</si>
  <si>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</si>
  <si>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</si>
  <si>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</si>
  <si>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</si>
  <si>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</si>
  <si>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</si>
  <si>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</si>
  <si>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</si>
  <si>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</si>
  <si>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</si>
  <si>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</si>
  <si>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</si>
  <si>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</si>
  <si>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</si>
  <si>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</si>
  <si>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</si>
  <si>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</si>
  <si>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</si>
  <si>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</si>
  <si>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</si>
  <si>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</si>
  <si>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</si>
  <si>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</si>
  <si>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</si>
  <si>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</si>
  <si>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</si>
  <si>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</si>
  <si>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</si>
  <si>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</si>
  <si>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</si>
  <si>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</si>
  <si>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</si>
  <si>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</si>
  <si>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</si>
  <si>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</si>
  <si>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</si>
  <si>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</si>
  <si>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</si>
  <si>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</si>
  <si>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</si>
  <si>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</si>
  <si>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</si>
  <si>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</si>
  <si>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</si>
  <si>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</si>
  <si>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</si>
  <si>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</si>
  <si>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</si>
  <si>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</si>
  <si>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</si>
  <si>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</si>
  <si>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</si>
  <si>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</si>
  <si>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</si>
  <si>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</si>
  <si>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</si>
  <si>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</si>
  <si>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</si>
  <si>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</si>
  <si>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</si>
  <si>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</si>
  <si>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</si>
  <si>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</si>
  <si>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</si>
  <si>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</si>
  <si>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</si>
  <si>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</si>
  <si>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</si>
  <si>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</si>
  <si>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</si>
  <si>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</si>
  <si>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</si>
  <si>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</si>
  <si>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</si>
  <si>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</si>
  <si>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</si>
  <si>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</si>
  <si>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</si>
  <si>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</si>
  <si>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</si>
  <si>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</si>
  <si>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</si>
  <si>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</si>
  <si>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</si>
  <si>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</si>
  <si>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</si>
  <si>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</si>
  <si>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</si>
  <si>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</si>
  <si>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</si>
  <si>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</si>
  <si>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</si>
  <si>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</si>
  <si>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</si>
  <si>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</si>
  <si>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</si>
  <si>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</si>
  <si>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</si>
  <si>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</si>
  <si>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</si>
  <si>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</si>
  <si>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</si>
  <si>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</si>
  <si>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</si>
  <si>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</si>
  <si>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</si>
  <si>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</si>
  <si>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</si>
  <si>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</si>
  <si>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</si>
  <si>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</si>
  <si>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</si>
  <si>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</si>
  <si>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</si>
  <si>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</si>
  <si>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</si>
  <si>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</si>
  <si>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</si>
  <si>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</si>
  <si>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</si>
  <si>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</si>
  <si>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</si>
  <si>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</si>
  <si>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</si>
  <si>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</si>
  <si>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</si>
  <si>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</si>
  <si>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</si>
  <si>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</si>
  <si>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</si>
  <si>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</si>
  <si>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</si>
  <si>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</si>
  <si>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</si>
  <si>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</si>
  <si>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</si>
  <si>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</si>
  <si>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</si>
  <si>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</si>
  <si>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</si>
  <si>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</si>
  <si>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</si>
  <si>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</si>
  <si>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</si>
  <si>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</si>
  <si>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</si>
  <si>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</si>
  <si>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</si>
  <si>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</si>
  <si>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</si>
  <si>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</si>
  <si>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</si>
  <si>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</si>
  <si>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</si>
  <si>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</si>
  <si>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</si>
  <si>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</si>
  <si>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</si>
  <si>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</si>
  <si>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</si>
  <si>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</si>
  <si>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</si>
  <si>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</si>
  <si>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</si>
  <si>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</si>
  <si>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</si>
  <si>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</si>
  <si>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</si>
  <si>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</si>
  <si>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</si>
  <si>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</si>
  <si>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</si>
  <si>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</si>
  <si>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</si>
  <si>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</si>
  <si>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</si>
  <si>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</si>
  <si>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</si>
  <si>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</si>
  <si>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</si>
  <si>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</si>
  <si>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</si>
  <si>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</si>
  <si>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</si>
  <si>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</si>
  <si>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</si>
  <si>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</si>
  <si>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</si>
  <si>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</si>
  <si>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</si>
  <si>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</si>
  <si>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</si>
  <si>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</si>
  <si>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</si>
  <si>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</si>
  <si>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</si>
  <si>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</si>
  <si>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</si>
  <si>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</si>
  <si>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</si>
  <si>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</si>
  <si>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</si>
  <si>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</si>
  <si>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</si>
  <si>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</si>
  <si>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</si>
  <si>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</si>
  <si>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</si>
  <si>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</si>
  <si>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</si>
  <si>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</si>
  <si>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</si>
  <si>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</si>
  <si>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</si>
  <si>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</si>
  <si>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</si>
  <si>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</si>
  <si>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</si>
  <si>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</si>
  <si>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</si>
  <si>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</si>
  <si>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</si>
  <si>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</si>
  <si>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</si>
  <si>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</si>
  <si>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</si>
  <si>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</si>
  <si>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</si>
  <si>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</si>
  <si>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</si>
  <si>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</si>
  <si>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</si>
  <si>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</si>
  <si>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</si>
  <si>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</si>
  <si>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</si>
  <si>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</si>
  <si>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</si>
  <si>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</si>
  <si>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</si>
  <si>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</si>
  <si>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</si>
  <si>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</si>
  <si>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</si>
  <si>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</si>
  <si>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</si>
  <si>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</si>
  <si>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</si>
  <si>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</si>
  <si>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</si>
  <si>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</si>
  <si>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</si>
  <si>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</si>
  <si>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</si>
  <si>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</si>
  <si>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</si>
  <si>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</si>
  <si>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</si>
  <si>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</si>
  <si>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</si>
  <si>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</si>
  <si>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</si>
  <si>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</si>
  <si>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</si>
  <si>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</si>
  <si>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</si>
  <si>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</si>
  <si>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</si>
  <si>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</si>
  <si>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</si>
  <si>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</si>
  <si>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</si>
  <si>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</si>
  <si>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</si>
  <si>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</si>
  <si>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</si>
  <si>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</si>
  <si>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</si>
  <si>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</si>
  <si>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</si>
  <si>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</si>
  <si>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</si>
  <si>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</si>
  <si>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</si>
  <si>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</si>
  <si>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</si>
  <si>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</si>
  <si>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</si>
  <si>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</si>
  <si>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</si>
  <si>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</si>
  <si>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</si>
  <si>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</si>
  <si>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</si>
  <si>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</si>
  <si>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</si>
  <si>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</si>
  <si>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</si>
  <si>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</si>
  <si>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</si>
  <si>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</si>
  <si>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</si>
  <si>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</si>
  <si>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</si>
  <si>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</si>
  <si>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</si>
  <si>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</si>
  <si>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</si>
  <si>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</si>
  <si>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</si>
  <si>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</si>
  <si>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</si>
  <si>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</si>
  <si>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</si>
  <si>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</si>
  <si>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</si>
  <si>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</si>
  <si>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</si>
  <si>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</si>
  <si>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</si>
  <si>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</si>
  <si>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</si>
  <si>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</si>
  <si>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</si>
  <si>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</si>
  <si>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</si>
  <si>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</si>
  <si>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</si>
  <si>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</si>
  <si>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</si>
  <si>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</si>
  <si>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</si>
  <si>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</si>
  <si>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</si>
  <si>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</si>
  <si>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</si>
  <si>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</si>
  <si>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</si>
  <si>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</si>
  <si>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</si>
  <si>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</si>
  <si>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</si>
  <si>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</si>
  <si>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</si>
  <si>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</si>
  <si>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</si>
  <si>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</si>
  <si>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</si>
  <si>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</si>
  <si>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</si>
  <si>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</si>
  <si>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</si>
  <si>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</si>
  <si>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</si>
  <si>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</si>
  <si>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</si>
  <si>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</si>
  <si>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</si>
  <si>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</si>
  <si>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</si>
  <si>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</si>
  <si>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</si>
  <si>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</si>
  <si>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</si>
  <si>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</si>
  <si>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</si>
  <si>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</si>
  <si>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</si>
  <si>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</si>
  <si>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</si>
  <si>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</si>
  <si>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</si>
  <si>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</si>
  <si>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</si>
  <si>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</si>
  <si>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</si>
  <si>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</si>
  <si>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</si>
  <si>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</si>
  <si>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</si>
  <si>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</si>
  <si>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</si>
  <si>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</si>
  <si>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</si>
  <si>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</si>
  <si>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</si>
  <si>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</si>
  <si>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</si>
  <si>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</si>
  <si>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</si>
  <si>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</si>
  <si>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</si>
  <si>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</si>
  <si>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</si>
  <si>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</si>
  <si>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</si>
  <si>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</si>
  <si>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</si>
  <si>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</si>
  <si>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</si>
  <si>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</si>
  <si>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</si>
  <si>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</si>
  <si>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</si>
  <si>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</si>
  <si>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</si>
  <si>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</si>
  <si>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</si>
  <si>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</si>
  <si>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</si>
  <si>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</si>
  <si>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</si>
  <si>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</si>
  <si>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</si>
  <si>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</si>
  <si>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</si>
  <si>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</si>
  <si>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</si>
  <si>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</si>
  <si>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</si>
  <si>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</si>
  <si>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</si>
  <si>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</si>
  <si>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</si>
  <si>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</si>
  <si>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</si>
  <si>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</si>
  <si>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</si>
  <si>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</si>
  <si>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</si>
  <si>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</si>
  <si>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</si>
  <si>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</si>
  <si>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</si>
  <si>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</si>
  <si>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</si>
  <si>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</si>
  <si>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</si>
  <si>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</si>
  <si>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</si>
  <si>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</si>
  <si>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</si>
  <si>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</si>
  <si>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</si>
  <si>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</si>
  <si>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</si>
  <si>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</si>
  <si>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</si>
  <si>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</si>
  <si>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</si>
  <si>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</si>
  <si>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</si>
  <si>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</si>
  <si>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</si>
  <si>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</si>
  <si>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</si>
  <si>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</si>
  <si>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</si>
  <si>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</si>
  <si>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</si>
  <si>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</si>
  <si>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</si>
  <si>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</si>
  <si>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</si>
  <si>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</si>
  <si>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</si>
  <si>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</si>
  <si>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</si>
  <si>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</si>
  <si>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</si>
  <si>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</si>
  <si>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</si>
  <si>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</si>
  <si>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</si>
  <si>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</si>
  <si>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</si>
  <si>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</si>
  <si>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</si>
  <si>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</si>
  <si>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</si>
  <si>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</si>
  <si>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</si>
  <si>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</si>
  <si>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</si>
  <si>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</si>
  <si>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</si>
  <si>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</si>
  <si>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</si>
  <si>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</si>
  <si>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</si>
  <si>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</si>
  <si>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</si>
  <si>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</si>
  <si>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</si>
  <si>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</si>
  <si>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</si>
  <si>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</si>
  <si>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</si>
  <si>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</si>
  <si>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</si>
  <si>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</si>
  <si>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</si>
  <si>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</si>
  <si>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</si>
  <si>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</si>
  <si>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</si>
  <si>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</si>
  <si>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</si>
  <si>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</si>
  <si>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</si>
  <si>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</si>
  <si>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</si>
  <si>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</si>
  <si>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</si>
  <si>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</si>
  <si>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</si>
  <si>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</si>
  <si>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</si>
  <si>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</si>
  <si>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r>
      <t xml:space="preserve">EXHAUST VALVE OVERHAUL MONITORING: </t>
    </r>
    <r>
      <rPr>
        <b/>
        <i/>
        <u/>
        <sz val="11"/>
        <color rgb="FFFF0000"/>
        <rFont val="Calibri"/>
        <family val="2"/>
        <scheme val="minor"/>
      </rPr>
      <t>Valiant Spring</t>
    </r>
  </si>
  <si>
    <t>AUXILIARY BOILER</t>
  </si>
  <si>
    <t>5234046-0</t>
  </si>
  <si>
    <t>SN14101334</t>
  </si>
  <si>
    <t>12 Dec. 2016</t>
  </si>
  <si>
    <t>Replaced with new spare</t>
  </si>
  <si>
    <t>SN14101336</t>
  </si>
  <si>
    <t>SN14101337</t>
  </si>
  <si>
    <t>SN14101340</t>
  </si>
  <si>
    <t>SN 14-326</t>
  </si>
  <si>
    <t>SN14101339</t>
  </si>
  <si>
    <t>SN14101335</t>
  </si>
  <si>
    <t>(Used)Removed from Cyl. No. 1</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</si>
  <si>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</si>
  <si>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</si>
  <si>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</si>
  <si>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</si>
  <si>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</si>
  <si>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</si>
  <si>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</si>
  <si>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</si>
  <si>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</si>
  <si>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</si>
  <si>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</si>
  <si>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</si>
  <si>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</si>
  <si>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</si>
  <si>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</si>
  <si>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</si>
  <si>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</si>
  <si>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</si>
  <si>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</si>
  <si>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</si>
  <si>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</si>
  <si>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</si>
  <si>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</si>
  <si>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</si>
  <si>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</si>
  <si>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</si>
  <si>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</si>
  <si>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</si>
  <si>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</si>
  <si>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</si>
  <si>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</si>
  <si>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</si>
  <si>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</si>
  <si>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</si>
  <si>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</si>
  <si>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</si>
  <si>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</si>
  <si>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</si>
  <si>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</si>
  <si>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</si>
  <si>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</si>
  <si>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</si>
  <si>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</si>
  <si>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</si>
  <si>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</si>
  <si>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</si>
  <si>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</si>
  <si>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</si>
  <si>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</si>
  <si>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</si>
  <si>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</si>
  <si>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</si>
  <si>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</si>
  <si>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</si>
  <si>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</si>
  <si>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</si>
  <si>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</si>
  <si>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</si>
  <si>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</si>
  <si>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</si>
  <si>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</si>
  <si>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</si>
  <si>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</si>
  <si>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</si>
  <si>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</si>
  <si>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</si>
  <si>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</si>
  <si>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</si>
  <si>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</si>
  <si>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</si>
  <si>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</si>
  <si>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</si>
  <si>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</si>
  <si>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</si>
  <si>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</si>
  <si>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Replaced with new Spare</t>
  </si>
  <si>
    <t>Checked the Condition (Good)</t>
  </si>
  <si>
    <t>Good</t>
  </si>
  <si>
    <t>NI-HMD20-4AF</t>
  </si>
  <si>
    <t>NIHON SEIKI CO., LTD.</t>
  </si>
  <si>
    <t>RE21-104</t>
  </si>
  <si>
    <t>TCD914L06M</t>
  </si>
  <si>
    <t>CMD MAN B &amp; W</t>
  </si>
  <si>
    <t>NK 154424</t>
  </si>
  <si>
    <t>Visual Inspection only</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</si>
  <si>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</si>
  <si>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</si>
  <si>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</si>
  <si>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</si>
  <si>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</si>
  <si>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</si>
  <si>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</si>
  <si>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</si>
  <si>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</si>
  <si>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</si>
  <si>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</si>
  <si>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</si>
  <si>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</si>
  <si>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seldom use</t>
  </si>
  <si>
    <t xml:space="preserve"> Visual inspection only</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</si>
  <si>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</si>
  <si>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</si>
  <si>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</si>
  <si>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</si>
  <si>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</si>
  <si>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</si>
  <si>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</si>
  <si>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</si>
  <si>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</si>
  <si>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</si>
  <si>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</si>
  <si>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</si>
  <si>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</si>
  <si>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</si>
  <si>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</si>
  <si>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</si>
  <si>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</si>
  <si>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</si>
  <si>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</si>
  <si>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</si>
  <si>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</si>
  <si>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</si>
  <si>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</si>
  <si>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</si>
  <si>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</si>
  <si>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Check still good</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</si>
  <si>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</si>
  <si>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</si>
  <si>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</si>
  <si>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</si>
  <si>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</si>
  <si>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</si>
  <si>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</si>
  <si>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</si>
  <si>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</si>
  <si>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</si>
  <si>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</si>
  <si>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</si>
  <si>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</si>
  <si>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</si>
  <si>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</si>
  <si>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</si>
  <si>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</si>
  <si>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LOT-036</t>
  </si>
  <si>
    <t>LOT-037</t>
  </si>
  <si>
    <t>Thrust ball bearing</t>
  </si>
  <si>
    <t>FOT-034</t>
  </si>
  <si>
    <t>FOT-035</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</si>
  <si>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</si>
  <si>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</si>
  <si>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</si>
  <si>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</si>
  <si>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</si>
  <si>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</si>
  <si>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</si>
  <si>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</si>
  <si>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</si>
  <si>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</si>
  <si>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</si>
  <si>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</si>
  <si>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</si>
  <si>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</si>
  <si>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</si>
  <si>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</si>
  <si>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</si>
  <si>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</si>
  <si>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</si>
  <si>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</si>
  <si>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</si>
  <si>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</si>
  <si>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</si>
  <si>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</si>
  <si>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</si>
  <si>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</si>
  <si>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</si>
  <si>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</si>
  <si>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</si>
  <si>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</si>
  <si>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</si>
  <si>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</si>
  <si>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</si>
  <si>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</si>
  <si>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</si>
  <si>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</si>
  <si>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</si>
  <si>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</si>
  <si>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</si>
  <si>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</si>
  <si>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</si>
  <si>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</si>
  <si>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</si>
  <si>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</si>
  <si>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</si>
  <si>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</si>
  <si>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</si>
  <si>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</si>
  <si>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</si>
  <si>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</si>
  <si>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</si>
  <si>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</si>
  <si>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</si>
  <si>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</si>
  <si>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</si>
  <si>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</si>
  <si>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</si>
  <si>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</si>
  <si>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</si>
  <si>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</si>
  <si>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</si>
  <si>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</si>
  <si>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</si>
  <si>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</si>
  <si>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</si>
  <si>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</si>
  <si>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</si>
  <si>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</si>
  <si>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</si>
  <si>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</si>
  <si>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</si>
  <si>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</si>
  <si>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</si>
  <si>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</si>
  <si>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</si>
  <si>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</si>
  <si>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</si>
  <si>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</si>
  <si>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</si>
  <si>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</si>
  <si>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</si>
  <si>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</si>
  <si>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</si>
  <si>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</si>
  <si>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</si>
  <si>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</si>
  <si>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</si>
  <si>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</si>
  <si>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Running condition normal</t>
  </si>
  <si>
    <t>No leaking found</t>
  </si>
  <si>
    <t>To be done during overhauling</t>
  </si>
  <si>
    <t>Still in good condition</t>
  </si>
  <si>
    <t>Spring still good condition</t>
  </si>
  <si>
    <t>Sensor in good condition</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</si>
  <si>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</si>
  <si>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</si>
  <si>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</si>
  <si>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</si>
  <si>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</si>
  <si>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</si>
  <si>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</si>
  <si>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</si>
  <si>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</si>
  <si>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</si>
  <si>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</si>
  <si>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</si>
  <si>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</si>
  <si>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</si>
  <si>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</si>
  <si>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</si>
  <si>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</si>
  <si>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</si>
  <si>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</si>
  <si>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</si>
  <si>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</si>
  <si>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</si>
  <si>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</si>
  <si>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</si>
  <si>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</si>
  <si>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</si>
  <si>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</si>
  <si>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</si>
  <si>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</si>
  <si>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</si>
  <si>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</si>
  <si>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</si>
  <si>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</si>
  <si>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</si>
  <si>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</si>
  <si>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</si>
  <si>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</si>
  <si>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</si>
  <si>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</si>
  <si>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</si>
  <si>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</si>
  <si>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</si>
  <si>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</si>
  <si>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</si>
  <si>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</si>
  <si>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</si>
  <si>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</si>
  <si>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</si>
  <si>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</si>
  <si>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</si>
  <si>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</si>
  <si>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</si>
  <si>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</si>
  <si>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</si>
  <si>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</si>
  <si>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</si>
  <si>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</si>
  <si>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</si>
  <si>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</si>
  <si>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</si>
  <si>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</si>
  <si>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</si>
  <si>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</si>
  <si>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</si>
  <si>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</si>
  <si>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</si>
  <si>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</si>
  <si>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</si>
  <si>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</si>
  <si>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</si>
  <si>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</si>
  <si>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</si>
  <si>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</si>
  <si>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</si>
  <si>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</si>
  <si>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</si>
  <si>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</si>
  <si>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</si>
  <si>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</si>
  <si>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</si>
  <si>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</si>
  <si>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</si>
  <si>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</si>
  <si>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</si>
  <si>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</si>
  <si>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</si>
  <si>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</si>
  <si>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</si>
  <si>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</si>
  <si>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</si>
  <si>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</si>
  <si>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</si>
  <si>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</si>
  <si>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</si>
  <si>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</si>
  <si>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</si>
  <si>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</si>
  <si>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</si>
  <si>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</si>
  <si>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</si>
  <si>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</si>
  <si>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</si>
  <si>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</si>
  <si>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</si>
  <si>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</si>
  <si>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</si>
  <si>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</si>
  <si>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</si>
  <si>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</si>
  <si>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</si>
  <si>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</si>
  <si>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</si>
  <si>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</si>
  <si>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</si>
  <si>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</si>
  <si>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</si>
  <si>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Fuel Oil Heater</t>
  </si>
  <si>
    <t>Page 78</t>
  </si>
  <si>
    <t>Cleaning and inspection</t>
  </si>
  <si>
    <t>Clean SW side and check sacrificial anodes</t>
  </si>
  <si>
    <t>Operation test</t>
  </si>
  <si>
    <t>BLR-048</t>
  </si>
  <si>
    <t>Water Tubes on ME Exhaust Gas Side</t>
  </si>
  <si>
    <t>Page 83</t>
  </si>
  <si>
    <t>BLR-049</t>
  </si>
  <si>
    <t>Boiler Combustion Chamber and Furnace</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</si>
  <si>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</si>
  <si>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</si>
  <si>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</si>
  <si>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</si>
  <si>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</si>
  <si>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</si>
  <si>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</si>
  <si>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</si>
  <si>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</si>
  <si>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</si>
  <si>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</si>
  <si>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</si>
  <si>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</si>
  <si>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</si>
  <si>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</si>
  <si>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</si>
  <si>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</si>
  <si>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</si>
  <si>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</si>
  <si>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</si>
  <si>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</si>
  <si>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</si>
  <si>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</si>
  <si>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</si>
  <si>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</si>
  <si>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</si>
  <si>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</si>
  <si>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</si>
  <si>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</si>
  <si>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</si>
  <si>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</si>
  <si>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</si>
  <si>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</si>
  <si>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</si>
  <si>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</si>
  <si>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</si>
  <si>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</si>
  <si>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</si>
  <si>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</si>
  <si>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</si>
  <si>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</si>
  <si>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</si>
  <si>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</si>
  <si>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</si>
  <si>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</si>
  <si>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</si>
  <si>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</si>
  <si>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</si>
  <si>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</si>
  <si>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</si>
  <si>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</si>
  <si>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</si>
  <si>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</si>
  <si>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</si>
  <si>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</si>
  <si>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</si>
  <si>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</si>
  <si>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</si>
  <si>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</si>
  <si>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</si>
  <si>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</si>
  <si>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</si>
  <si>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</si>
  <si>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</si>
  <si>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</si>
  <si>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</si>
  <si>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</si>
  <si>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</si>
  <si>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</si>
  <si>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</si>
  <si>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</si>
  <si>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Cleaning the air filter</t>
    <phoneticPr fontId="8" type="noConversion"/>
  </si>
  <si>
    <t>Cleaning the compressor pre-filter</t>
    <phoneticPr fontId="8" type="noConversion"/>
  </si>
  <si>
    <t>Attached manual MET18SRC</t>
  </si>
  <si>
    <t>Cleaning of the compressor</t>
  </si>
  <si>
    <t>Cleaning the turbine</t>
  </si>
  <si>
    <t>Clean nozzle ring, turbine blade and labyrinth packing oil passage</t>
  </si>
  <si>
    <t>Measure clearances</t>
  </si>
  <si>
    <t>Check journal and thrust bearings</t>
  </si>
  <si>
    <t>Charge Air Cooler</t>
  </si>
  <si>
    <t>Cleaning and inspection (air side)</t>
    <phoneticPr fontId="8" type="noConversion"/>
  </si>
  <si>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</si>
  <si>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</si>
  <si>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</si>
  <si>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</si>
  <si>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</si>
  <si>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</si>
  <si>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</si>
  <si>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</si>
  <si>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</si>
  <si>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</si>
  <si>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</si>
  <si>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</si>
  <si>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</si>
  <si>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</si>
  <si>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</si>
  <si>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</si>
  <si>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</si>
  <si>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</si>
  <si>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</si>
  <si>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</si>
  <si>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</si>
  <si>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</si>
  <si>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</si>
  <si>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</si>
  <si>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</si>
  <si>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</si>
  <si>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</si>
  <si>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</si>
  <si>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</si>
  <si>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</si>
  <si>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</si>
  <si>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</si>
  <si>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</si>
  <si>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</si>
  <si>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</si>
  <si>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</si>
  <si>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</si>
  <si>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</si>
  <si>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</si>
  <si>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</si>
  <si>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</si>
  <si>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</si>
  <si>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</si>
  <si>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</si>
  <si>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</si>
  <si>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</si>
  <si>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</si>
  <si>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</si>
  <si>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</si>
  <si>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</si>
  <si>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</si>
  <si>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</si>
  <si>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</si>
  <si>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</si>
  <si>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</si>
  <si>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</si>
  <si>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</si>
  <si>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</si>
  <si>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</si>
  <si>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</si>
  <si>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</si>
  <si>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</si>
  <si>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</si>
  <si>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</si>
  <si>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</si>
  <si>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</si>
  <si>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</si>
  <si>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</si>
  <si>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</si>
  <si>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</si>
  <si>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</si>
  <si>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</si>
  <si>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</si>
  <si>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</si>
  <si>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</si>
  <si>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</si>
  <si>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</si>
  <si>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</si>
  <si>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</si>
  <si>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</si>
  <si>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</si>
  <si>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</si>
  <si>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</si>
  <si>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</si>
  <si>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</si>
  <si>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</si>
  <si>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</si>
  <si>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</si>
  <si>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</si>
  <si>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</si>
  <si>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</si>
  <si>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</si>
  <si>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</si>
  <si>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</si>
  <si>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</si>
  <si>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</si>
  <si>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</si>
  <si>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</si>
  <si>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</si>
  <si>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</si>
  <si>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</si>
  <si>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</si>
  <si>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</si>
  <si>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</si>
  <si>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</si>
  <si>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</si>
  <si>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</si>
  <si>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</si>
  <si>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</si>
  <si>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</si>
  <si>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</si>
  <si>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</si>
  <si>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</si>
  <si>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</si>
  <si>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</si>
  <si>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</si>
  <si>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</si>
  <si>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</si>
  <si>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</si>
  <si>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</si>
  <si>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</si>
  <si>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</si>
  <si>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</si>
  <si>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</si>
  <si>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</si>
  <si>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</si>
  <si>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</si>
  <si>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</si>
  <si>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</si>
  <si>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</si>
  <si>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</si>
  <si>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</si>
  <si>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</si>
  <si>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</si>
  <si>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</si>
  <si>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</si>
  <si>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GE02-324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</si>
  <si>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</si>
  <si>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</si>
  <si>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</si>
  <si>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</si>
  <si>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</si>
  <si>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</si>
  <si>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</si>
  <si>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</si>
  <si>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</si>
  <si>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</si>
  <si>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</si>
  <si>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</si>
  <si>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</si>
  <si>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</si>
  <si>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</si>
  <si>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</si>
  <si>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</si>
  <si>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</si>
  <si>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</si>
  <si>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</si>
  <si>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</si>
  <si>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</si>
  <si>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</si>
  <si>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</si>
  <si>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</si>
  <si>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</si>
  <si>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</si>
  <si>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</si>
  <si>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</si>
  <si>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</si>
  <si>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</si>
  <si>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</si>
  <si>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</si>
  <si>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</si>
  <si>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</si>
  <si>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</si>
  <si>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</si>
  <si>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</si>
  <si>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</si>
  <si>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</si>
  <si>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</si>
  <si>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</si>
  <si>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</si>
  <si>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</si>
  <si>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</si>
  <si>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</si>
  <si>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</si>
  <si>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</si>
  <si>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</si>
  <si>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</si>
  <si>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</si>
  <si>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</si>
  <si>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</si>
  <si>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</si>
  <si>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</si>
  <si>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</si>
  <si>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</si>
  <si>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</si>
  <si>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</si>
  <si>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</si>
  <si>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</si>
  <si>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</si>
  <si>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</si>
  <si>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</si>
  <si>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</si>
  <si>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</si>
  <si>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</si>
  <si>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</si>
  <si>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</si>
  <si>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</si>
  <si>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</si>
  <si>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</si>
  <si>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</si>
  <si>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</si>
  <si>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</si>
  <si>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</si>
  <si>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</si>
  <si>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</si>
  <si>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</si>
  <si>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</si>
  <si>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</si>
  <si>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</si>
  <si>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</si>
  <si>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</si>
  <si>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</si>
  <si>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</si>
  <si>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</si>
  <si>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</si>
  <si>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</si>
  <si>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</si>
  <si>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</si>
  <si>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</si>
  <si>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</si>
  <si>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</si>
  <si>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</si>
  <si>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</si>
  <si>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</si>
  <si>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</si>
  <si>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</si>
  <si>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</si>
  <si>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</si>
  <si>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</si>
  <si>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</si>
  <si>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</si>
  <si>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</si>
  <si>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</si>
  <si>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</si>
  <si>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</si>
  <si>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</si>
  <si>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</si>
  <si>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</si>
  <si>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</si>
  <si>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</si>
  <si>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</si>
  <si>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</si>
  <si>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</si>
  <si>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</si>
  <si>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</si>
  <si>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</si>
  <si>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</si>
  <si>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</si>
  <si>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</si>
  <si>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</si>
  <si>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</si>
  <si>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</si>
  <si>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</si>
  <si>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</si>
  <si>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</si>
  <si>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</si>
  <si>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</si>
  <si>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</si>
  <si>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</si>
  <si>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</si>
  <si>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</si>
  <si>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</si>
  <si>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</si>
  <si>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</si>
  <si>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</si>
  <si>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</si>
  <si>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</si>
  <si>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</si>
  <si>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</si>
  <si>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</si>
  <si>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</si>
  <si>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</si>
  <si>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</si>
  <si>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</si>
  <si>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</si>
  <si>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</si>
  <si>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</si>
  <si>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</si>
  <si>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</si>
  <si>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</si>
  <si>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</si>
  <si>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</si>
  <si>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</si>
  <si>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</si>
  <si>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</si>
  <si>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</si>
  <si>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</si>
  <si>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</si>
  <si>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</si>
  <si>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</si>
  <si>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</si>
  <si>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</si>
  <si>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</si>
  <si>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</si>
  <si>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</si>
  <si>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</si>
  <si>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</si>
  <si>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</si>
  <si>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</si>
  <si>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</si>
  <si>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</si>
  <si>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</si>
  <si>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</si>
  <si>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</si>
  <si>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</si>
  <si>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</si>
  <si>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</si>
  <si>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</si>
  <si>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</si>
  <si>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</si>
  <si>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</si>
  <si>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</si>
  <si>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</si>
  <si>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</si>
  <si>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</si>
  <si>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</si>
  <si>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</si>
  <si>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</si>
  <si>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</si>
  <si>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</si>
  <si>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</si>
  <si>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</si>
  <si>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</si>
  <si>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</si>
  <si>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</si>
  <si>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</si>
  <si>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</si>
  <si>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</si>
  <si>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</si>
  <si>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</si>
  <si>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</si>
  <si>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</si>
  <si>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</si>
  <si>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</si>
  <si>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</si>
  <si>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</si>
  <si>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</si>
  <si>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</si>
  <si>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</si>
  <si>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</si>
  <si>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</si>
  <si>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</si>
  <si>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</si>
  <si>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</si>
  <si>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</si>
  <si>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</si>
  <si>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</si>
  <si>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</si>
  <si>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</si>
  <si>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</si>
  <si>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</si>
  <si>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</si>
  <si>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</si>
  <si>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</si>
  <si>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</si>
  <si>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</si>
  <si>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</si>
  <si>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</si>
  <si>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</si>
  <si>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</si>
  <si>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</si>
  <si>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</si>
  <si>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</si>
  <si>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</si>
  <si>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</si>
  <si>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</si>
  <si>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</si>
  <si>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</si>
  <si>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</si>
  <si>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</si>
  <si>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</si>
  <si>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</si>
  <si>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</si>
  <si>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</si>
  <si>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</si>
  <si>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</si>
  <si>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</si>
  <si>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</si>
  <si>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</si>
  <si>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</si>
  <si>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</si>
  <si>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</si>
  <si>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</si>
  <si>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</si>
  <si>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</si>
  <si>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</si>
  <si>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</si>
  <si>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</si>
  <si>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</si>
  <si>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</si>
  <si>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</si>
  <si>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</si>
  <si>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</si>
  <si>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</si>
  <si>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</si>
  <si>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</si>
  <si>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</si>
  <si>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</si>
  <si>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</si>
  <si>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</si>
  <si>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</si>
  <si>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</si>
  <si>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</si>
  <si>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</si>
  <si>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</si>
  <si>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</si>
  <si>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</si>
  <si>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</si>
  <si>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</si>
  <si>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</si>
  <si>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</si>
  <si>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</si>
  <si>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</si>
  <si>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</si>
  <si>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</si>
  <si>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</si>
  <si>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</si>
  <si>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</si>
  <si>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</si>
  <si>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</si>
  <si>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</si>
  <si>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</si>
  <si>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</si>
  <si>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</si>
  <si>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</si>
  <si>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</si>
  <si>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</si>
  <si>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</si>
  <si>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</si>
  <si>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</si>
  <si>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</si>
  <si>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</si>
  <si>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</si>
  <si>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</si>
  <si>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</si>
  <si>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</si>
  <si>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</si>
  <si>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</si>
  <si>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</si>
  <si>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</si>
  <si>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</si>
  <si>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</si>
  <si>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</si>
  <si>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</si>
  <si>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</si>
  <si>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</si>
  <si>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</si>
  <si>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</si>
  <si>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</si>
  <si>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</si>
  <si>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</si>
  <si>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Water Tubes on GE No.1 Exhaust Gas Side</t>
  </si>
  <si>
    <t>Water Tubes on GE No.2 Exhaust Gas Side</t>
  </si>
  <si>
    <t>Water Tubes on GE No.3 Exhaust Gas Side</t>
  </si>
  <si>
    <t>Refer to GE Exh. Gas Heat Recovery Unit Manual</t>
  </si>
  <si>
    <t>BLR-066</t>
  </si>
  <si>
    <t>BLR-067</t>
  </si>
  <si>
    <t>NOTE:</t>
  </si>
  <si>
    <t>Do not modify the white cells</t>
  </si>
  <si>
    <t>Fill up only at yellow cells</t>
  </si>
  <si>
    <t>Check/Clean by air blow and collect soots</t>
  </si>
  <si>
    <t>Boiler Combustion Chamber and Smoke Side</t>
  </si>
  <si>
    <t>Check/Clean by air blow and collect soots on smoke side</t>
  </si>
  <si>
    <t xml:space="preserve">No.7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</si>
  <si>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</si>
  <si>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</si>
  <si>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</si>
  <si>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</si>
  <si>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</si>
  <si>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</si>
  <si>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</si>
  <si>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</si>
  <si>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</si>
  <si>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</si>
  <si>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</si>
  <si>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</si>
  <si>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</si>
  <si>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</si>
  <si>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</si>
  <si>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</si>
  <si>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</si>
  <si>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</si>
  <si>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</si>
  <si>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</si>
  <si>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</si>
  <si>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</si>
  <si>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</si>
  <si>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</si>
  <si>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</si>
  <si>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</si>
  <si>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</si>
  <si>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</si>
  <si>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</si>
  <si>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</si>
  <si>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</si>
  <si>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</si>
  <si>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</si>
  <si>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</si>
  <si>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</si>
  <si>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</si>
  <si>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</si>
  <si>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</si>
  <si>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</si>
  <si>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</si>
  <si>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</si>
  <si>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</si>
  <si>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</si>
  <si>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</si>
  <si>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</si>
  <si>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</si>
  <si>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</si>
  <si>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</si>
  <si>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</si>
  <si>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</si>
  <si>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</si>
  <si>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</si>
  <si>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Checked by:</t>
  </si>
  <si>
    <t>Approve by:</t>
  </si>
  <si>
    <t>Noted by:</t>
  </si>
  <si>
    <t>others</t>
  </si>
  <si>
    <t>LOA-001</t>
  </si>
  <si>
    <t>Take Sample</t>
  </si>
  <si>
    <t>Main Engine -Scavenge drain no.1 cylinder</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</si>
  <si>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</si>
  <si>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</si>
  <si>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</si>
  <si>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</si>
  <si>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</si>
  <si>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</si>
  <si>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</si>
  <si>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</si>
  <si>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</si>
  <si>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</si>
  <si>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</si>
  <si>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</si>
  <si>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LOA-008</t>
  </si>
  <si>
    <t>Stern tube - Bearing and seals</t>
  </si>
  <si>
    <t>LOA-009</t>
  </si>
  <si>
    <t>Aux. diesel engine no.1 crank case residual fuel</t>
  </si>
  <si>
    <t>LOA-010</t>
  </si>
  <si>
    <t>Aux. diesel engine no.2 crank case residual fuel</t>
  </si>
  <si>
    <t>LOA-011</t>
  </si>
  <si>
    <t>Aux. diesel engine no.3 crank case residual fuel</t>
  </si>
  <si>
    <t>LOA-012</t>
  </si>
  <si>
    <t xml:space="preserve">Steering Gear no.1 hyrdraulic </t>
  </si>
  <si>
    <t>LOA-013</t>
  </si>
  <si>
    <t xml:space="preserve">Steering Gear no.2 hyrdraulic </t>
  </si>
  <si>
    <t>LOA-014</t>
  </si>
  <si>
    <t>Steel hatch cover hydraulic system</t>
  </si>
  <si>
    <t>LOA-015</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</si>
  <si>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</si>
  <si>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</si>
  <si>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</si>
  <si>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</si>
  <si>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</si>
  <si>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</si>
  <si>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</si>
  <si>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</si>
  <si>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</si>
  <si>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</si>
  <si>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</si>
  <si>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</si>
  <si>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</si>
  <si>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</si>
  <si>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</si>
  <si>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</si>
  <si>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</si>
  <si>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</si>
  <si>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VSG</t>
  </si>
  <si>
    <t>LOA</t>
  </si>
  <si>
    <t>MECO Setting</t>
  </si>
  <si>
    <t>OWS-004</t>
  </si>
  <si>
    <t>Bilge Alarm BilgMon 488</t>
  </si>
  <si>
    <t>Replacement of Battery</t>
  </si>
  <si>
    <t>5-Yearly</t>
  </si>
  <si>
    <t>See instruction manual for the exchange procedure of battery.</t>
  </si>
  <si>
    <t>New monitor installed as the old one became defective.</t>
  </si>
  <si>
    <t>OWS-005</t>
  </si>
  <si>
    <t>Measuring Cell 
(Sensor Cell)</t>
  </si>
  <si>
    <t>Replacement  or recalibration of measuring cell</t>
  </si>
  <si>
    <t>See instruction manual for the exchange procedure of sensor cell.</t>
  </si>
  <si>
    <t>2E Jessie P. Baban</t>
  </si>
  <si>
    <t>Filter cleaning (Boll Filter)</t>
  </si>
  <si>
    <t>Check for any leak (Boll Filter)</t>
  </si>
  <si>
    <t>Replace all seals (Boll Filter)</t>
  </si>
  <si>
    <t>Check the Condition/ Overhaul Based on Observation (Boll Filter)</t>
  </si>
  <si>
    <t>Air side</t>
  </si>
  <si>
    <t>Sea water side</t>
  </si>
  <si>
    <t>Engine Balancing and Peak Pressures</t>
  </si>
  <si>
    <t>Take up engine performance data</t>
  </si>
  <si>
    <t>GE02-325</t>
  </si>
  <si>
    <t>GE01-325</t>
  </si>
  <si>
    <t>GE03-325</t>
  </si>
  <si>
    <t>08 Feb. 2019 1648 Hrs. Changed over LSMGO to HSFO MOP setting sulfur content 0.01 to 2.66</t>
  </si>
  <si>
    <t>21 Jan. 2019 2300 Hrs .Changed over  HSFO to LSMGO MOP setting sulfur content 2.66 to 0.01</t>
  </si>
  <si>
    <t>31 Dec. 2018 2235 Hrs .Changed over LSMGO to HSFO MOP setting sulfur content 0.01 to 2.66</t>
  </si>
  <si>
    <t>04 Dec. 2018 0800 Hrs .Changed over  HSFO to LSMGO MOP setting sulfur content 3.07 to 0.08</t>
  </si>
  <si>
    <t>04 Oct. 2018 1406 Hrs .Changed over LSMGO to HSFO MOP setting sulfur content 0.08 to 2.96</t>
  </si>
  <si>
    <t>04 Oct. 2018 0912 Hrs .Changed over  HSFO to LSMGO MOP setting sulfur content 2.96 to 0.08</t>
  </si>
  <si>
    <t>New</t>
  </si>
  <si>
    <t>Check condition</t>
  </si>
  <si>
    <t>Change (depending on the properties on analysis)</t>
  </si>
  <si>
    <t>Ref. no. 3002-000-50-01</t>
  </si>
  <si>
    <t>GE03-326</t>
  </si>
  <si>
    <t xml:space="preserve">Replacing the motor bearing </t>
  </si>
  <si>
    <t>Pump overhauling and inspection</t>
  </si>
  <si>
    <t>GE02-326</t>
  </si>
  <si>
    <t>GE01-326</t>
  </si>
  <si>
    <t>Checked Insulation resistance</t>
  </si>
  <si>
    <t>still in good condition</t>
  </si>
  <si>
    <t>Inspection of draft fan impeller</t>
  </si>
  <si>
    <t>Lubricating Oil Priming Pump Motor</t>
  </si>
  <si>
    <t>Lubricating Oil Priming Pump</t>
  </si>
  <si>
    <t>Deck Air Compressor</t>
  </si>
  <si>
    <t>01 Apr 2019 1530H changed over MOP setting sulfur content from 2.66 to 1.72</t>
  </si>
  <si>
    <t>CE Leonardo G. Babaylan</t>
  </si>
  <si>
    <t>Line filter (E7-16)</t>
  </si>
  <si>
    <t>Mist &amp; micromist separator (E5-16)</t>
  </si>
  <si>
    <t>Capt. Edwin B.Tecson</t>
  </si>
  <si>
    <t>Checked good condition</t>
  </si>
  <si>
    <t>Gasket for piping (Frame, Cover)</t>
  </si>
  <si>
    <t>APPROVED BY:</t>
  </si>
  <si>
    <t>NOTED BY:</t>
  </si>
  <si>
    <t xml:space="preserve">          2E Jessie P. Baban</t>
  </si>
  <si>
    <t xml:space="preserve">        CE Leonardo G. Babaylan</t>
  </si>
  <si>
    <t>checked still in good conditon</t>
  </si>
  <si>
    <t>Inspection only</t>
  </si>
  <si>
    <t>12 Jun 2019 1200H changed over MOP setting sulfur content from 3.02 to 0.70</t>
  </si>
  <si>
    <t>SC16050385</t>
  </si>
  <si>
    <t>(Used)Removed from Cyl. No. 4</t>
  </si>
  <si>
    <t>ENGINEER INCHARGE</t>
  </si>
  <si>
    <t>2nd Engineer</t>
  </si>
  <si>
    <t>3rd Engineer</t>
  </si>
  <si>
    <t>4th Engineer</t>
  </si>
  <si>
    <t>Lub Oil Monitoring</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</si>
  <si>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</si>
  <si>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</si>
  <si>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</si>
  <si>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</si>
  <si>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</si>
  <si>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</si>
  <si>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</si>
  <si>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</si>
  <si>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</si>
  <si>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</si>
  <si>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</si>
  <si>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</si>
  <si>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</si>
  <si>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</si>
  <si>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</si>
  <si>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</si>
  <si>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</si>
  <si>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</si>
  <si>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</si>
  <si>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</si>
  <si>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</si>
  <si>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</si>
  <si>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</si>
  <si>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</si>
  <si>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</si>
  <si>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</si>
  <si>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</si>
  <si>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</si>
  <si>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</si>
  <si>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</si>
  <si>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</si>
  <si>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</si>
  <si>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</si>
  <si>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STG02-001</t>
  </si>
  <si>
    <t>STG02-002</t>
  </si>
  <si>
    <t>STG02-003</t>
  </si>
  <si>
    <t>STG02-004</t>
  </si>
  <si>
    <t>STG02-005</t>
  </si>
  <si>
    <t>STG02-006</t>
  </si>
  <si>
    <t>STG02-007</t>
  </si>
  <si>
    <t>STG02-008</t>
  </si>
  <si>
    <t>STG02-009</t>
  </si>
  <si>
    <t>STG02-010</t>
  </si>
  <si>
    <t>STG02-011</t>
  </si>
  <si>
    <t>STG02-012</t>
  </si>
  <si>
    <t>STG02-013</t>
  </si>
  <si>
    <t>STG02-014</t>
  </si>
  <si>
    <t>STG02-015</t>
  </si>
  <si>
    <t>STG02-016</t>
  </si>
  <si>
    <t>STG02-017</t>
  </si>
  <si>
    <t>STG02-018</t>
  </si>
  <si>
    <t>STG02-019</t>
  </si>
  <si>
    <t>STG02-020</t>
  </si>
  <si>
    <t>STG02-021</t>
  </si>
  <si>
    <t>STG02-022</t>
  </si>
  <si>
    <t>STG02-023</t>
  </si>
  <si>
    <t>STG02-024</t>
  </si>
  <si>
    <t>STG02-025</t>
  </si>
  <si>
    <t>STG02-026</t>
  </si>
  <si>
    <t>STG02-027</t>
  </si>
  <si>
    <t>STG02-028</t>
  </si>
  <si>
    <t>STG02-029</t>
  </si>
  <si>
    <t>STG02-030</t>
  </si>
  <si>
    <t>STG02-031</t>
  </si>
  <si>
    <t>STG02-032</t>
  </si>
  <si>
    <t>STG02-033</t>
  </si>
  <si>
    <t>STG02-034</t>
  </si>
  <si>
    <t>STG02-035</t>
  </si>
  <si>
    <t>STG02-036</t>
  </si>
  <si>
    <t>STG02-037</t>
  </si>
  <si>
    <t>STG02-038</t>
  </si>
  <si>
    <t>STG02-039</t>
  </si>
  <si>
    <t>STG02-040</t>
  </si>
  <si>
    <t>STG02-041</t>
  </si>
  <si>
    <t>STG02-042</t>
  </si>
  <si>
    <t>STG02-043</t>
  </si>
  <si>
    <t>STG02-044</t>
  </si>
  <si>
    <t>STG02-045</t>
  </si>
  <si>
    <t>STG02-046</t>
  </si>
  <si>
    <t>STG02-047</t>
  </si>
  <si>
    <t>STG02-048</t>
  </si>
  <si>
    <t>STG02-049</t>
  </si>
  <si>
    <t>STG02-050</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</si>
  <si>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</si>
  <si>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</si>
  <si>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</si>
  <si>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</si>
  <si>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</si>
  <si>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</si>
  <si>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</si>
  <si>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</si>
  <si>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</si>
  <si>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</si>
  <si>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</si>
  <si>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</si>
  <si>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</si>
  <si>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</si>
  <si>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</si>
  <si>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</si>
  <si>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</si>
  <si>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</si>
  <si>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</si>
  <si>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</si>
  <si>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</si>
  <si>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</si>
  <si>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</si>
  <si>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</si>
  <si>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</si>
  <si>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</si>
  <si>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</si>
  <si>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</si>
  <si>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</si>
  <si>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</si>
  <si>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</si>
  <si>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</si>
  <si>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</si>
  <si>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</si>
  <si>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</si>
  <si>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</si>
  <si>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</si>
  <si>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</si>
  <si>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</si>
  <si>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</si>
  <si>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</si>
  <si>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</si>
  <si>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CMP02-043</t>
  </si>
  <si>
    <t>CMP02-044</t>
  </si>
  <si>
    <t>CMP02-045</t>
  </si>
  <si>
    <t>CMP02-046</t>
  </si>
  <si>
    <t>CMP02-047</t>
  </si>
  <si>
    <t>CMP02-048</t>
  </si>
  <si>
    <t>O/h Starting Air Valve no.1</t>
  </si>
  <si>
    <t>O/h Starting Air Valve no.2</t>
  </si>
  <si>
    <t>O/h Starting Air Valve no.3</t>
  </si>
  <si>
    <t>O/h Starting Air Valve no.4</t>
  </si>
  <si>
    <t>O/h Starting Air Valve no.5</t>
  </si>
  <si>
    <t>O/h Starting Air Valve no.6</t>
  </si>
  <si>
    <t>Coolers &amp; Heaters</t>
  </si>
  <si>
    <t>CLR-004</t>
  </si>
  <si>
    <t>M/E Lube Oil Cooler-Sea Water Side</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</si>
  <si>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</si>
  <si>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</si>
  <si>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</si>
  <si>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</si>
  <si>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</si>
  <si>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</si>
  <si>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</si>
  <si>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</si>
  <si>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</si>
  <si>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</si>
  <si>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</si>
  <si>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</si>
  <si>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</si>
  <si>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</si>
  <si>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</si>
  <si>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</si>
  <si>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</si>
  <si>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</si>
  <si>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CLR-014</t>
  </si>
  <si>
    <t>M/E Air Cooler Air Side</t>
  </si>
  <si>
    <t>M/E Air Cooler Sea Water Side</t>
  </si>
  <si>
    <t>Check and cleaning</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</si>
  <si>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</si>
  <si>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</si>
  <si>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</si>
  <si>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</si>
  <si>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</si>
  <si>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</si>
  <si>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</si>
  <si>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</si>
  <si>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</si>
  <si>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</si>
  <si>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</si>
  <si>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tension and renew if necesssary</t>
  </si>
  <si>
    <t>Check tightness and replace if damaged</t>
  </si>
  <si>
    <t>Check condition and renew if damaged</t>
  </si>
  <si>
    <t>Replace cartridge</t>
  </si>
  <si>
    <t>Check injection</t>
  </si>
  <si>
    <t>Replace V-belts</t>
  </si>
  <si>
    <t>Replace Batteries</t>
  </si>
  <si>
    <t>9 Apr 2019 1530H changed over MOP setting sulfur content from 1.72 to 3.02</t>
  </si>
  <si>
    <t>Old housing brand new spindle valve and valve seat.</t>
  </si>
  <si>
    <t>Spare 3</t>
  </si>
  <si>
    <t>SC16040281</t>
  </si>
  <si>
    <t>Spare 4</t>
  </si>
  <si>
    <t xml:space="preserve">received Taizhou,China </t>
  </si>
  <si>
    <t>At Sea</t>
  </si>
  <si>
    <t>Discharge of excess sludge</t>
  </si>
  <si>
    <t>23 August 2019 2100H changed over MOP setting sulfur content from 0.10 to 3.49 (LSMGO-HSFO)</t>
  </si>
  <si>
    <t>20 August 2019 1500H changed over MOP setting sulfur content from 3.49 to 0.10 (HSFO-LSMGO)</t>
  </si>
  <si>
    <t>20 Jul 2019 0500H changed over MOP setting sulfur content from 0.10 to 3.49 (LSMGO-HSFO)</t>
  </si>
  <si>
    <t>13 Jul 2019 0530H changed over MOP setting sulfur content from 3.49 to 0.10 (HSFO-LSMGO)</t>
  </si>
  <si>
    <t>26 August 2019 0230H changed over MOP setting sulfur content from 3.49 to 0.10 (HSFO-LSMGO)</t>
  </si>
  <si>
    <t>Spare 5</t>
  </si>
  <si>
    <t>SC19070205</t>
  </si>
  <si>
    <t>inspection</t>
  </si>
  <si>
    <t>received CHAOZHOU,CHINA</t>
  </si>
  <si>
    <t>Landed in Chaozhou</t>
  </si>
  <si>
    <t>22 Sept. 2019 1200H changed over MOP setting sulfur content from 0.09 to 3.49 (LSMGO-HSFO)</t>
  </si>
  <si>
    <t>To be done in port/Anchorage</t>
  </si>
  <si>
    <t>14 Oct 2019 0830H changed over MOP setting sulfur content from 3.49 to 3.32</t>
  </si>
  <si>
    <t>23 Oct. 2019 0530H changed over MOP setting sulfur content from 3.32 to 0.10 (HSFO-LSMGO)</t>
  </si>
  <si>
    <t>Replaced with recon Spare</t>
  </si>
  <si>
    <t>07 Nov. 2019 0856H changed over MOP setting sulfur content from 0.10 to 3.32 (LSMGO-HSFO)</t>
  </si>
  <si>
    <t>To Send to ASMI Weekly</t>
  </si>
  <si>
    <t>Date updated:</t>
  </si>
  <si>
    <t>Pilot Burner Fuel Pump Electric Motor</t>
  </si>
  <si>
    <t>BLR-068</t>
  </si>
  <si>
    <t>MLP-094</t>
  </si>
  <si>
    <t>MLP-095</t>
  </si>
  <si>
    <t>MLP-096</t>
  </si>
  <si>
    <t>MLP-097</t>
  </si>
  <si>
    <t>MLP-098</t>
  </si>
  <si>
    <t>MLP-099</t>
  </si>
  <si>
    <t>MLP-100</t>
  </si>
  <si>
    <t>MLP-101</t>
  </si>
  <si>
    <t>CMS</t>
  </si>
  <si>
    <t>CMS-001</t>
  </si>
  <si>
    <t>NO.1 CYL. ASSY. (COVER/LINER/PISTON) OF M/E</t>
  </si>
  <si>
    <t>CLASSNK CODE: 311001</t>
  </si>
  <si>
    <t>CLASSNK CODE: 311002</t>
  </si>
  <si>
    <t>CLASSNK CODE: 311003</t>
  </si>
  <si>
    <t>CLASSNK CODE: 311004</t>
  </si>
  <si>
    <t>CLASSNK CODE: 311005</t>
  </si>
  <si>
    <t>CLASSNK CODE: 311006</t>
  </si>
  <si>
    <t>NO.2 CYL. ASSY. (COVER/LINER/PISTON) OF M/E</t>
  </si>
  <si>
    <t>NO.3 CYL. ASSY. (COVER/LINER/PISTON) OF M/E</t>
  </si>
  <si>
    <t>NO.4 CYL. ASSY. (COVER/LINER/PISTON) OF M/E</t>
  </si>
  <si>
    <t>NO.5 CYL. ASSY. (COVER/LINER/PISTON) OF M/E</t>
  </si>
  <si>
    <t>NO.6 CYL. ASSY. (COVER/LINER/PISTON) OF M/E</t>
  </si>
  <si>
    <t>CMS Report must be presented to ClassNK during annual survey for credit and verification.</t>
  </si>
  <si>
    <t>CMS-002</t>
  </si>
  <si>
    <t>CMS-003</t>
  </si>
  <si>
    <t>CMS-004</t>
  </si>
  <si>
    <t>CMS-005</t>
  </si>
  <si>
    <t>CMS-006</t>
  </si>
  <si>
    <t>CMS-007</t>
  </si>
  <si>
    <t>CMS-008</t>
  </si>
  <si>
    <t>CMS-009</t>
  </si>
  <si>
    <t>CMS-010</t>
  </si>
  <si>
    <t>CMS-011</t>
  </si>
  <si>
    <t>CMS-012</t>
  </si>
  <si>
    <t>CMS-013</t>
  </si>
  <si>
    <t>CMS-014</t>
  </si>
  <si>
    <t>CMS-015</t>
  </si>
  <si>
    <t>CLASSNK CODE: 313001</t>
  </si>
  <si>
    <t>CLASSNK CODE: 313002</t>
  </si>
  <si>
    <t>CLASSNK CODE: 313003</t>
  </si>
  <si>
    <t>CLASSNK CODE: 313004</t>
  </si>
  <si>
    <t>CLASSNK CODE: 313005</t>
  </si>
  <si>
    <t>CLASSNK CODE: 313006</t>
  </si>
  <si>
    <t>NO.1 CROSSHEAD PIN &amp; BEARING OF M/E</t>
  </si>
  <si>
    <t>NO.2 CROSSHEAD PIN &amp; BEARING OF M/E</t>
  </si>
  <si>
    <t>NO.3 CROSSHEAD PIN &amp; BEARING OF M/E</t>
  </si>
  <si>
    <t>NO.4 CROSSHEAD PIN &amp; BEARING OF M/E</t>
  </si>
  <si>
    <t>NO.5 CROSSHEAD PIN &amp; BEARING OF M/E</t>
  </si>
  <si>
    <t>NO.6 CROSSHEAD PIN &amp; BEARING OF M/E</t>
  </si>
  <si>
    <t>CMS-016</t>
  </si>
  <si>
    <t>CMS-017</t>
  </si>
  <si>
    <t>CMS-018</t>
  </si>
  <si>
    <t>CMS-019</t>
  </si>
  <si>
    <t>CMS-020</t>
  </si>
  <si>
    <t>CMS-021</t>
  </si>
  <si>
    <t>CMS-022</t>
  </si>
  <si>
    <t>CLASSNK CODE: 314101</t>
  </si>
  <si>
    <t>CLASSNK CODE: 314102</t>
  </si>
  <si>
    <t>CLASSNK CODE: 314103</t>
  </si>
  <si>
    <t>CLASSNK CODE: 314104</t>
  </si>
  <si>
    <t>CLASSNK CODE: 314105</t>
  </si>
  <si>
    <t>CLASSNK CODE: 314106</t>
  </si>
  <si>
    <t>NO.1 CRANKPIN &amp; BEARING OF M/E</t>
  </si>
  <si>
    <t>NO.2 CRANKPIN &amp; BEARING OF M/E</t>
  </si>
  <si>
    <t>NO.3 CRANKPIN &amp; BEARING OF M/E</t>
  </si>
  <si>
    <t>NO.4 CRANKPIN &amp; BEARING OF M/E</t>
  </si>
  <si>
    <t>NO.5 CRANKPIN &amp; BEARING OF M/E</t>
  </si>
  <si>
    <t>NO.6 CRANKPIN &amp; BEARING OF M/E</t>
  </si>
  <si>
    <t>CLASSNK CODE: 314201</t>
  </si>
  <si>
    <t>CLASSNK CODE: 314202</t>
  </si>
  <si>
    <t>CLASSNK CODE: 314203</t>
  </si>
  <si>
    <t>CLASSNK CODE: 314204</t>
  </si>
  <si>
    <t>CMS-023</t>
  </si>
  <si>
    <t>CLASSNK CODE: 314205</t>
  </si>
  <si>
    <t>CMS-024</t>
  </si>
  <si>
    <t>CLASSNK CODE: 314206</t>
  </si>
  <si>
    <t>CMS-025</t>
  </si>
  <si>
    <t>CLASSNK CODE: 314207</t>
  </si>
  <si>
    <t>CMS-026</t>
  </si>
  <si>
    <t>CLASSNK CODE: 314208</t>
  </si>
  <si>
    <t>CMS-027</t>
  </si>
  <si>
    <t>CMS-028</t>
  </si>
  <si>
    <t>CMS-029</t>
  </si>
  <si>
    <t>CMS-030</t>
  </si>
  <si>
    <t>CMS-031</t>
  </si>
  <si>
    <t>CMS-032</t>
  </si>
  <si>
    <t>CMS-033</t>
  </si>
  <si>
    <t>CMS-034</t>
  </si>
  <si>
    <t>NO.8 CRANKJOURNAL &amp; BEARING OF M/E</t>
  </si>
  <si>
    <t>NO.1 CRANKJOURNAL &amp; BEARING OF M/E</t>
  </si>
  <si>
    <t>NO.2 CRANKJOURNAL &amp; BEARING OF M/E</t>
  </si>
  <si>
    <t>NO.3 CRANKJOURNAL &amp; BEARING OF M/E</t>
  </si>
  <si>
    <t>NO.4 CRANKJOURNAL &amp; BEARING OF M/E</t>
  </si>
  <si>
    <t>NO.5 CRANKJOURNAL &amp; BEARING OF M/E</t>
  </si>
  <si>
    <t>NO.6 CRANKJOURNAL &amp; BEARING OF M/E</t>
  </si>
  <si>
    <t>CLASSNK CODE: 317000</t>
  </si>
  <si>
    <t>DRIVING GEAR FOR ELECT. CONT. SYSTEM OF M/E</t>
  </si>
  <si>
    <t>CLASSNK CODE: 3B1000</t>
  </si>
  <si>
    <t>CLASSNK CODE: 3B4000</t>
  </si>
  <si>
    <t>CLASSNK CODE: 3B6001</t>
  </si>
  <si>
    <t>CLASSNK CODE: 3B6002</t>
  </si>
  <si>
    <t>TURBO CHARGER OF M/E</t>
  </si>
  <si>
    <t>AIR INTER COOLER OF M/E</t>
  </si>
  <si>
    <t>NO.1 AUX. BLOWER OF M/E</t>
  </si>
  <si>
    <t>NO.2 AUX. BLOWER OF M/E</t>
  </si>
  <si>
    <t>CLASSNK CODE: 3AJ001</t>
  </si>
  <si>
    <t>CLASSNK CODE: 3AJ002</t>
  </si>
  <si>
    <t>CLASSNK CODE: 3AJ003</t>
  </si>
  <si>
    <t>CMS-035</t>
  </si>
  <si>
    <t>CMS-036</t>
  </si>
  <si>
    <t>CMS-037</t>
  </si>
  <si>
    <t>CMS-038</t>
  </si>
  <si>
    <t>CMS-039</t>
  </si>
  <si>
    <t>CMS-040</t>
  </si>
  <si>
    <t>CMS-041</t>
  </si>
  <si>
    <t>CMS-042</t>
  </si>
  <si>
    <t>CMS-043</t>
  </si>
  <si>
    <t>CMS-044</t>
  </si>
  <si>
    <t>CMS-045</t>
  </si>
  <si>
    <t>CMS-046</t>
  </si>
  <si>
    <t>CMS-047</t>
  </si>
  <si>
    <t>CMS-048</t>
  </si>
  <si>
    <t>CMS-049</t>
  </si>
  <si>
    <t>CMS-050</t>
  </si>
  <si>
    <t>CMS-051</t>
  </si>
  <si>
    <t>CMS-052</t>
  </si>
  <si>
    <t>CMS-053</t>
  </si>
  <si>
    <t>CMS-054</t>
  </si>
  <si>
    <t>CMS-055</t>
  </si>
  <si>
    <t>CMS-056</t>
  </si>
  <si>
    <t>CMS-057</t>
  </si>
  <si>
    <t>CMS-058</t>
  </si>
  <si>
    <t>CLASSNK CODE: 3AK001</t>
  </si>
  <si>
    <t>CLASSNK CODE: 3AK002</t>
  </si>
  <si>
    <t>NO.1 HYD. OIL PUMP ATT. TO M/E (ENG. DRIVEN)</t>
  </si>
  <si>
    <t>NO.2 HYD. OIL PUMP ATT. TO M/E (ENG. DRIVEN)</t>
  </si>
  <si>
    <t>NO.3 HYD. OIL PUMP ATT. TO M/E (ENG. DRIVEN)</t>
  </si>
  <si>
    <t>NO.1 HYD. OIL PUMP ATT. TO M/E (ELEC. DRIVEN)</t>
  </si>
  <si>
    <t>NO.2 HYD. OIL PUMP ATT. TO M/E (ELEC. DRIVEN)</t>
  </si>
  <si>
    <t>CLASSNK CODE: 341000</t>
  </si>
  <si>
    <t>THRUST SHAFT &amp; BEARING</t>
  </si>
  <si>
    <t>CLASSNK CODE: 342100</t>
  </si>
  <si>
    <t>INTERMEDIATE SHAFT BEARING</t>
  </si>
  <si>
    <t>CLASSNK CODE: 342500</t>
  </si>
  <si>
    <t>CLASSNK CODE: 610010</t>
  </si>
  <si>
    <t>NO.1 MAIN GENERATOR DIESEL ENGINE</t>
  </si>
  <si>
    <t>NO.2 MAIN GENERATOR DIESEL ENGINE</t>
  </si>
  <si>
    <t>NO.3 MAIN GENERATOR DIESEL ENGINE</t>
  </si>
  <si>
    <t>CLASSNK CODE: 610020</t>
  </si>
  <si>
    <t>CLASSNK CODE: 610030</t>
  </si>
  <si>
    <t>CLASSNK CODE: 670000</t>
  </si>
  <si>
    <t>EMERGENCY GENERATOR DIESEL ENGINE</t>
  </si>
  <si>
    <t>CLASSNK CODE: 5WC200</t>
  </si>
  <si>
    <t>BILGE &amp; FIRE PUMP</t>
  </si>
  <si>
    <t>CLASSNK CODE: 5WE110</t>
  </si>
  <si>
    <t>NO.1 BALLAST PUMP</t>
  </si>
  <si>
    <t>NO.2 BALLAST PUMP</t>
  </si>
  <si>
    <t>CLASSNK CODE: 5WE120</t>
  </si>
  <si>
    <t>CLASSNK CODE: 5WH100</t>
  </si>
  <si>
    <t>FIRE &amp; G.S. PUMP</t>
  </si>
  <si>
    <t>CLASSNK CODE: 3EA110</t>
  </si>
  <si>
    <t>CLASSNK CODE: 3EA120</t>
  </si>
  <si>
    <t>NO.1 MAIN COOL. S.W. PUMP</t>
  </si>
  <si>
    <t>NO.2 MAIN COOL. S.W. PUMP</t>
  </si>
  <si>
    <t>CLASSNK CODE: 3EC110</t>
  </si>
  <si>
    <t>CLASSNK CODE: 3EC120</t>
  </si>
  <si>
    <t>NO.1 MAIN COOL. F.W. PUMP</t>
  </si>
  <si>
    <t>NO.2 MAIN COOL. F.W. PUMP</t>
  </si>
  <si>
    <t>CLASSNK CODE: 4TD110</t>
  </si>
  <si>
    <t>CLASSNK CODE: 4TD120</t>
  </si>
  <si>
    <t>NO.1 BOILER FEED WATER PUMP</t>
  </si>
  <si>
    <t>NO.2 BOILER FEED WATER PUMP</t>
  </si>
  <si>
    <t>CMS-059</t>
  </si>
  <si>
    <t>CMS-060</t>
  </si>
  <si>
    <t>CMS-061</t>
  </si>
  <si>
    <t>CMS-062</t>
  </si>
  <si>
    <t>CMS-063</t>
  </si>
  <si>
    <t>CMS-064</t>
  </si>
  <si>
    <t>CMS-065</t>
  </si>
  <si>
    <t>CMS-066</t>
  </si>
  <si>
    <t>CMS-067</t>
  </si>
  <si>
    <t>CMS-068</t>
  </si>
  <si>
    <t>CMS-069</t>
  </si>
  <si>
    <t>CMS-070</t>
  </si>
  <si>
    <t>CMS-071</t>
  </si>
  <si>
    <t>CMS-072</t>
  </si>
  <si>
    <t>CMS-073</t>
  </si>
  <si>
    <t>CMS-074</t>
  </si>
  <si>
    <t>CMS-075</t>
  </si>
  <si>
    <t>CMS-076</t>
  </si>
  <si>
    <t>CMS-077</t>
  </si>
  <si>
    <t>CMS-078</t>
  </si>
  <si>
    <t>CMS-079</t>
  </si>
  <si>
    <t>CMS-080</t>
  </si>
  <si>
    <t>CMS-081</t>
  </si>
  <si>
    <t>CMS-082</t>
  </si>
  <si>
    <t>CMS-083</t>
  </si>
  <si>
    <t>CMS-084</t>
  </si>
  <si>
    <t>CMS-085</t>
  </si>
  <si>
    <t>CMS-086</t>
  </si>
  <si>
    <t>CMS-087</t>
  </si>
  <si>
    <t>CMS-088</t>
  </si>
  <si>
    <t>CMS-089</t>
  </si>
  <si>
    <t>CMS-090</t>
  </si>
  <si>
    <t>CMS-091</t>
  </si>
  <si>
    <t>CMS-092</t>
  </si>
  <si>
    <t>CLASSNK CODE: 3EG400</t>
  </si>
  <si>
    <t>CLASSNK CODE: 4EF400</t>
  </si>
  <si>
    <t>F.O. TRANSFER PUMP</t>
  </si>
  <si>
    <t>D.O. TRANSFER PUMP</t>
  </si>
  <si>
    <t>CLASSNK CODE: 3EG510</t>
  </si>
  <si>
    <t>CLASSNK CODE: 3EG520</t>
  </si>
  <si>
    <t>NO.1 F.O. CIRCULATING PUMP</t>
  </si>
  <si>
    <t>NO.2 F.O. CIRCULATING PUMP</t>
  </si>
  <si>
    <t>CLASSNK CODE: 3EG310</t>
  </si>
  <si>
    <t>CLASSNK CODE: 3EG320</t>
  </si>
  <si>
    <t>NO.1 F.O. SUPPLY PUMP</t>
  </si>
  <si>
    <t>NO.2 F.O. SUPPLY PUMP</t>
  </si>
  <si>
    <t>CLASSNK CODE: 3EL110</t>
  </si>
  <si>
    <t>CLASSNK CODE: 3EL120</t>
  </si>
  <si>
    <t>NO.1 MAIN L.O. PUMP</t>
  </si>
  <si>
    <t>NO.2 MAIN L.O. PUMP</t>
  </si>
  <si>
    <t>CLASSNK CODE: 3ERD10</t>
  </si>
  <si>
    <t>CLASSNK CODE: 3ERD20</t>
  </si>
  <si>
    <t>NO.1 MAIN AIR COMPRESSOR</t>
  </si>
  <si>
    <t>NO.2 MAIN AIR COMPRESSOR</t>
  </si>
  <si>
    <t>CLASSNK CODE: 5WPD00</t>
  </si>
  <si>
    <t>GENERAL SERVICE AIR COMPRESSOR</t>
  </si>
  <si>
    <t>CLASSNK CODE: 3ECC00</t>
  </si>
  <si>
    <t>MAIN COOL. F.W. COOLER</t>
  </si>
  <si>
    <t>CLASSNK CODE: 4ECC10</t>
  </si>
  <si>
    <t>CLASSNK CODE: 4ECC20</t>
  </si>
  <si>
    <t>NO.1 AUX. DIESEL COOL. F.W. COOLER</t>
  </si>
  <si>
    <t>NO.2 AUX. DIESEL COOL. F.W. COOLER</t>
  </si>
  <si>
    <t>CLASSNK CODE: 40PG00</t>
  </si>
  <si>
    <t>ATMOSPHERIC CONDENSER</t>
  </si>
  <si>
    <t>CLASSNK CODE: 3EGB00</t>
  </si>
  <si>
    <t>F.O. HEATER FOR M/E</t>
  </si>
  <si>
    <t>CLASSNK CODE: 40JB10</t>
  </si>
  <si>
    <t>NO.1 F.O. HEATER FOR PURIFIER</t>
  </si>
  <si>
    <t>NO.2 F.O. HEATER FOR PURIFIER</t>
  </si>
  <si>
    <t>CLASSNK CODE: 40JB20</t>
  </si>
  <si>
    <t>CLASSNK CODE: 3EHB00</t>
  </si>
  <si>
    <t>CLASSNK CODE: 3EHC00</t>
  </si>
  <si>
    <t>M.G.O. COOLER FOR A/E</t>
  </si>
  <si>
    <t xml:space="preserve">M.G.O. COOLER </t>
  </si>
  <si>
    <t>CLASSNK CODE: 40GB00</t>
  </si>
  <si>
    <t>F.O. HEATER FOR SHIFT LINE</t>
  </si>
  <si>
    <t>CLASSNK CODE: 3ELC00</t>
  </si>
  <si>
    <t>MAIN L.O. COOLER</t>
  </si>
  <si>
    <t>CLASSNK CODE: 40LB10</t>
  </si>
  <si>
    <t>NO.1 PURIFIER L.O. HEATER</t>
  </si>
  <si>
    <t>CLASSNK CODE: 40LB20</t>
  </si>
  <si>
    <t>NO.2 PURIFIER L.O. HEATER</t>
  </si>
  <si>
    <t>CLASSNK CODE: 3ER910</t>
  </si>
  <si>
    <t>NO.1 MAIN AIR RESERVOIR</t>
  </si>
  <si>
    <t>NO.2 MAIN AIR RESERVOIR</t>
  </si>
  <si>
    <t>CLASSNK CODE: 3ER920</t>
  </si>
  <si>
    <t>CLASSNK CODE: 5WP900</t>
  </si>
  <si>
    <t>GENERAL SERVICE AIR RESERVOIR</t>
  </si>
  <si>
    <t>CLASSNK CODE: 5WVR10</t>
  </si>
  <si>
    <t>CLASSNK CODE: 5WVR20</t>
  </si>
  <si>
    <t>NO.1 HYDR. PUMP OF STEERING GEAR</t>
  </si>
  <si>
    <t>NO.2 HYDR. PUMP OF STEERING GEAR</t>
  </si>
  <si>
    <t>CLASSNK CODE: 5YJ110</t>
  </si>
  <si>
    <t>NO.1 HYDR. PUMP FOR WINDLASS, MOOR. WINCH</t>
  </si>
  <si>
    <t>CLASSNK CODE: 5YJ120</t>
  </si>
  <si>
    <t>NO.2 HYDR. PUMP FOR WINDLASS, MOOR. WINCH</t>
  </si>
  <si>
    <t>CLASSNK CODE: 5YLU10</t>
  </si>
  <si>
    <t>NO.1 WINDLASS (HYDRAULIC)</t>
  </si>
  <si>
    <t>NO.2 WINDLASS (HYDRAULIC)</t>
  </si>
  <si>
    <t>CLASSNK CODE: 5YLU20</t>
  </si>
  <si>
    <t>NO.1 MOORING WINCH (HYDRAULIC)</t>
  </si>
  <si>
    <t>NO.2 MOORING WINCH (HYDRAULIC)</t>
  </si>
  <si>
    <t>NO.3 MOORING WINCH (HYDRAULIC)</t>
  </si>
  <si>
    <t>NO.4 MOORING WINCH (HYDRAULIC)</t>
  </si>
  <si>
    <t>NO.5 MOORING WINCH (HYDRAULIC)</t>
  </si>
  <si>
    <t>NO.6 MOORING WINCH (HYDRAULIC)</t>
  </si>
  <si>
    <t>CLASSNK CODE: 5YMU10</t>
  </si>
  <si>
    <t>CLASSNK CODE: 5YMU20</t>
  </si>
  <si>
    <t>CLASSNK CODE: 5YMU30</t>
  </si>
  <si>
    <t>CLASSNK CODE: 5YMU40</t>
  </si>
  <si>
    <t>CLASSNK CODE: 5YMU50</t>
  </si>
  <si>
    <t>CLASSNK CODE: 5YMU60</t>
  </si>
  <si>
    <t>CMS report credited by ClassNK last 29 Dec 2017</t>
  </si>
  <si>
    <t>CMS report credited by ClassNK last 18 Oct 2018</t>
  </si>
  <si>
    <t>CMS report credited by ClassNK last 09 Sep 2019</t>
  </si>
  <si>
    <t>6S60ME-C8.2 / CMD MAN B&amp;W</t>
  </si>
  <si>
    <t>05 Dec 2019 0147H changed over MOP setting sulfur content from 3.16 to 2.94</t>
  </si>
  <si>
    <t>03 Jan 2020 0903H changed over MOP setting sulfur content from 2.94 to .48</t>
  </si>
  <si>
    <t>Presently installed at cylinder no. 5</t>
  </si>
  <si>
    <t>Check and recondition/From cylinder no. 5.</t>
  </si>
  <si>
    <t>CMD MAN B&amp;W / 6S60ME-C8.2</t>
  </si>
  <si>
    <t>CMS report already prepared and ready for submission on next NK survey</t>
  </si>
  <si>
    <t>17 Feb 2020 1727H changed over MOP setting sulfur content from 0.48 to 0.46</t>
  </si>
  <si>
    <t xml:space="preserve"> checked only/still in good working condition</t>
  </si>
  <si>
    <t>Presently installed at cylinder no. 4</t>
  </si>
  <si>
    <t>Awaiting supply on spindle valve and bottom piece</t>
  </si>
  <si>
    <t>minor wear</t>
  </si>
  <si>
    <t>NO.7 CRANKJOURNAL &amp; BEARING OF M/E</t>
  </si>
  <si>
    <t>Checked/Good condition</t>
  </si>
  <si>
    <t>Check and recondition/From cylinder no. 2.</t>
  </si>
  <si>
    <t>Renewed</t>
  </si>
  <si>
    <t>02 Apr 2020 / 0928H changed new MECO setting at MOP as per instruction.</t>
  </si>
  <si>
    <t>minor deformation</t>
  </si>
  <si>
    <t>10 April 2020 0849H changed over MOP setting sulfur content 0.47</t>
  </si>
  <si>
    <t>Check and recondition/From cylinder no. 6</t>
  </si>
  <si>
    <t>checked/Good condition</t>
  </si>
  <si>
    <t>Landed in Zhoushan</t>
  </si>
  <si>
    <t>NEW/LANDED AT CHAOZHOU</t>
  </si>
  <si>
    <t>Receive from Taizhou, China      July 16, 2019</t>
  </si>
  <si>
    <t>New/Installed at cylinder no. 2</t>
  </si>
  <si>
    <t>Spare 6</t>
  </si>
  <si>
    <t>Pulled out from cylinder no. 2</t>
  </si>
  <si>
    <t>Use</t>
  </si>
  <si>
    <t>Check and recondition/From cylinder no. 1</t>
  </si>
  <si>
    <t>Presently installed at cylinder no. 1</t>
  </si>
  <si>
    <t>Checked only</t>
  </si>
  <si>
    <t>16 May 2020 1043H changed over MOP setting sulfur content from 0.47 to 0.50</t>
  </si>
  <si>
    <t>ASMI PMS Version 1.7 Engine</t>
  </si>
  <si>
    <t>17 July 2020 1621H changed over MOP setting sulfur content from 0.50 to 0.44</t>
  </si>
  <si>
    <t>21 Aug 2020 1124H changed over MOP setting sulfur content from 0.44 to 0.03</t>
  </si>
  <si>
    <t>a</t>
  </si>
  <si>
    <t>Replaced with recon Spare/ Spare cylinder head</t>
  </si>
  <si>
    <t>16 Sept 2020 0006H changed over MOP setting sulfur content from 0.03 to 0.45</t>
  </si>
  <si>
    <t>19 Sept 2020 0333H changed over MOP setting sulfur content from 0.45 to 0.028</t>
  </si>
  <si>
    <t>Landed at Balboa, Panama 15-Sept-20</t>
  </si>
  <si>
    <t>Spare 7</t>
  </si>
  <si>
    <t>1455121-01-4</t>
  </si>
  <si>
    <t>Newly received @ NOLA, USA</t>
  </si>
  <si>
    <t xml:space="preserve"> </t>
  </si>
  <si>
    <t>02 Oct. 2020 0006H changed over MOP setting sulfur content from 0.03 to 0.45</t>
  </si>
  <si>
    <t>6th Overhaul</t>
  </si>
  <si>
    <t>Checked motor condition and insulation resistance</t>
  </si>
  <si>
    <t>Replaced with Reconditioned Spare</t>
  </si>
  <si>
    <t>09 Dec. 2020 1000H changed over MOP setting sulfur content from 0.45 to 0.31</t>
  </si>
  <si>
    <t>Old housing old valve seat brand new spindle valve</t>
  </si>
  <si>
    <t>Cylinder no.4 Fwd</t>
  </si>
  <si>
    <t>Cylinder no.3 Fwd</t>
  </si>
  <si>
    <t>Cylinder no.2 Fwd</t>
  </si>
  <si>
    <t>Cylinder no.2 Aft</t>
  </si>
  <si>
    <t>12 Dec. 2020 1800H changed over MOP setting sulfur content from 0.31 to 0.028</t>
  </si>
  <si>
    <t>26 Dec. 2020 1000H changed over MOP setting sulfur content from 0.028 to 0.31</t>
  </si>
  <si>
    <t>Cylinder no.4 Aft</t>
  </si>
  <si>
    <t>Checked / Normal Leak</t>
  </si>
  <si>
    <t>Shaft coupling &amp; rubber ring</t>
  </si>
  <si>
    <t>N / A</t>
  </si>
  <si>
    <t>LO Transfer and ME LO Purifier Feed Pump</t>
  </si>
  <si>
    <t>Checked / Good Condition</t>
  </si>
  <si>
    <t>Cylinder no.5 Aft</t>
  </si>
  <si>
    <t>Cylinder no.1 Fwd</t>
  </si>
  <si>
    <t>Landed at Zhouzhan,huafeng dockyard 8-Feb-21</t>
  </si>
  <si>
    <t>Feb,8,2021</t>
  </si>
  <si>
    <t>Shouzhan,Dockyard</t>
  </si>
  <si>
    <t>Checked the Condition Shouzhan,dockyard</t>
  </si>
  <si>
    <t>Overhaul shouzhan,dockyard</t>
  </si>
  <si>
    <t>Check shouzhan,dockyard</t>
  </si>
  <si>
    <t>Cylinder no.1 Aft</t>
  </si>
  <si>
    <t>Cylinder no.3 Aft</t>
  </si>
  <si>
    <t>17 Feb.2021</t>
  </si>
  <si>
    <t>Shouzhan,huafing dockyard</t>
  </si>
  <si>
    <t>Overhauled by shipyard</t>
  </si>
  <si>
    <t>During or every after operation</t>
  </si>
  <si>
    <t>Electric Motor (Servo)</t>
  </si>
  <si>
    <t>dockyard</t>
  </si>
  <si>
    <t>Landed and recondition</t>
  </si>
  <si>
    <t>Shouzhan,huafeng</t>
  </si>
  <si>
    <t>22 Feb. 2021 1600H changed over MOP setting sulfur content from 0.31 to 0.46</t>
  </si>
  <si>
    <t>Zhoushan,Dockyard</t>
  </si>
  <si>
    <t>R / Hr installed, 28191</t>
  </si>
  <si>
    <t>Ready stand by spare</t>
  </si>
  <si>
    <t>Ready stnd by spare</t>
  </si>
  <si>
    <t>Zhoushan dockyard</t>
  </si>
  <si>
    <t>07 April. 2021 1600H changed over MOP setting sulfur content from 0.46 to 0.46</t>
  </si>
  <si>
    <t>Shouzhan , dockyard</t>
  </si>
  <si>
    <t>Arvl. Sepetiba, 29199</t>
  </si>
  <si>
    <t>voy. Total r/hr= 1008</t>
  </si>
  <si>
    <t>Capt. Anastacio B. Lumain</t>
  </si>
  <si>
    <t>New Spring</t>
  </si>
  <si>
    <t>10 -June- 08:00 H changed over MOP setting sulfur content from 0.46 to 0.40</t>
  </si>
  <si>
    <t>Cylinder no.6 Fwd</t>
  </si>
  <si>
    <t>Cylinder no.6 Aft</t>
  </si>
  <si>
    <t>Cylinder no.5 Fwd</t>
  </si>
  <si>
    <t>line strainer only</t>
  </si>
  <si>
    <t>schedule next week</t>
  </si>
  <si>
    <t>daily manual turning when in service.</t>
  </si>
  <si>
    <t>New Atomizer</t>
  </si>
  <si>
    <t>2E  Jessie P. Baban</t>
  </si>
  <si>
    <t>01-Sept.21 - 08:00 H changed over MOP setting sulfur content from 0.40 to 0.48</t>
  </si>
  <si>
    <t>06-Sept.21 - 08:00 H changed over MOP setting min feed rate from 0.85 to 0.90 as per SI instruction.</t>
  </si>
  <si>
    <t>09-Sept.21 - 12:00 H changed over BN-40 to BN-100 as per SI instruction</t>
  </si>
  <si>
    <t>10-Sept.21 - 12:00 H changed over BN-100 to BN-40 as per SI instruction</t>
  </si>
  <si>
    <t>replace at el dekheila, egpyt.</t>
  </si>
  <si>
    <t>Installed on cylinder no.4</t>
  </si>
  <si>
    <t xml:space="preserve">In port - El dekheila, Egypt. </t>
  </si>
  <si>
    <t>rewind Fan Motor</t>
  </si>
  <si>
    <t>Checked only.</t>
  </si>
  <si>
    <t>07 -October 2021- 13:00 H changed over MOP setting sulfur content from 0.48 to 0.49</t>
  </si>
  <si>
    <t>31 Oct. 2021 031:51H changed over MOP setting sulfur content from 0.49 to 0.01</t>
  </si>
  <si>
    <t>09-Nov. 2021 16:05H changed over MOP setting sulfur content from 0.01 to 0.49</t>
  </si>
  <si>
    <t>21 Nov. 2021 13:04 H changed over MOP setting sulfur content from 0.49 to 0.01</t>
  </si>
  <si>
    <t xml:space="preserve">Baltiomre, USA </t>
  </si>
  <si>
    <t xml:space="preserve">Belt condition is still good / Checked weekly </t>
  </si>
  <si>
    <t>Inspected good condition and no replacement required</t>
  </si>
  <si>
    <t>Inspected in good condition and no replacement required</t>
  </si>
  <si>
    <t xml:space="preserve">Inspected /good condition </t>
  </si>
  <si>
    <t>.</t>
  </si>
  <si>
    <t>base on visual and function test inspection and found to be satisfactory</t>
  </si>
  <si>
    <t>Inspected and found in satisfactory condition.</t>
  </si>
  <si>
    <t>Check the leg bolts, etc.</t>
  </si>
  <si>
    <t>28-Dec. 2021 03:15H changed over MOP setting sulfur content from 0.01 to 0.50</t>
  </si>
  <si>
    <t>Landed sample last 6-Dec-21 at Baltimore,USA</t>
  </si>
  <si>
    <t>01 Jan 2022 @ 1200H changed MOP setting sulfur content from 0.50 to 0.49 which is used Gibraltar Bunker.</t>
  </si>
  <si>
    <t xml:space="preserve">                                              </t>
  </si>
  <si>
    <t>Capt. Wendell B. Judaya</t>
  </si>
  <si>
    <t xml:space="preserve">           2E Allan A. Canama</t>
  </si>
  <si>
    <t>4E RYAN M. COCJIN</t>
  </si>
  <si>
    <t>CAPT. WENDELL B. JUDAYA</t>
  </si>
  <si>
    <t>2E ALLAN A. CANAMA</t>
  </si>
  <si>
    <t>2E  Alan A. Canama</t>
  </si>
  <si>
    <t xml:space="preserve">           2E Alan A. Canama</t>
  </si>
  <si>
    <t xml:space="preserve">           2E Alan A, Canama</t>
  </si>
  <si>
    <t>CAPT.  Wendell B. Judaya</t>
  </si>
  <si>
    <t>2E Alan A. Canama</t>
  </si>
  <si>
    <t>Waiting for spare parts.</t>
  </si>
  <si>
    <t>To be carried out during Piston overhauling</t>
  </si>
  <si>
    <t>Check condition (Good)</t>
  </si>
  <si>
    <t>Replaced air filter</t>
  </si>
  <si>
    <t>Renew gland packing</t>
  </si>
  <si>
    <t>In service/to be done during overhauling</t>
  </si>
  <si>
    <t xml:space="preserve">CE Dennis D. Balbuena </t>
  </si>
  <si>
    <t>CE Dennis D. Balbuena</t>
  </si>
  <si>
    <t>2E ALAN A. CANAMA</t>
  </si>
  <si>
    <t>4E Jhon Mickael S. Belmonte</t>
  </si>
  <si>
    <t>Recondition and recalibrated</t>
  </si>
  <si>
    <t>Type: 6S60MC</t>
  </si>
  <si>
    <t>New Bottom piece &amp; V/V spindle. Installed to Cyl. No. 6.</t>
  </si>
  <si>
    <t>For Ready Spare</t>
  </si>
  <si>
    <t>Installed on cylinder no.3</t>
  </si>
  <si>
    <t>To be done at port/Anchorage</t>
  </si>
  <si>
    <t>Next Convinient port</t>
  </si>
  <si>
    <t>to be greased at port/anch.</t>
  </si>
  <si>
    <t>To be done at port.</t>
  </si>
  <si>
    <t>to be done at port.</t>
  </si>
  <si>
    <t>shedule for next maintenace.</t>
  </si>
  <si>
    <t>for next maintenance.</t>
  </si>
  <si>
    <t>schedule at port</t>
  </si>
  <si>
    <t>29 March 2022 @ 2000H changed MOP setting sulfur content from 0.50 to 0.49 which is used Rio Grande</t>
  </si>
  <si>
    <t>Schedule after Service</t>
  </si>
  <si>
    <t>Checked / Normal Leak,cahage gland packing</t>
  </si>
  <si>
    <t>Schedule Next week</t>
  </si>
  <si>
    <t>Cleaned</t>
  </si>
  <si>
    <t>Schedule at Anchorage</t>
  </si>
  <si>
    <t>Next week</t>
  </si>
  <si>
    <t>Note: 8 Set of F.O. V. spare (Ready to use)</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</si>
</sst>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48">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10"/>
      <name val="Calibri"/>
      <family val="2"/>
      <scheme val="minor"/>
    </font>
    <font>
      <b/>
      <sz val="10"/>
      <color theme="1"/>
      <name val="Arial Narrow"/>
      <family val="2"/>
    </font>
    <font>
      <b/>
      <sz val="11"/>
      <color rgb="FFFF0000"/>
      <name val="Calibri"/>
      <family val="2"/>
      <scheme val="minor"/>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3"/>
      <charset val="134"/>
      <scheme val="minor"/>
    </font>
    <font>
      <sz val="11"/>
      <color rgb="FFFF0000"/>
      <name val="Calibri"/>
      <family val="2"/>
      <scheme val="minor"/>
    </font>
    <font>
      <b/>
      <sz val="12"/>
      <color rgb="FFFF0000"/>
      <name val="Calibri"/>
      <family val="2"/>
      <scheme val="minor"/>
    </font>
    <font>
      <sz val="11"/>
      <color rgb="FF00B0F0"/>
      <name val="Calibri"/>
      <family val="2"/>
      <scheme val="minor"/>
    </font>
    <font>
      <b/>
      <sz val="9"/>
      <color rgb="FFFF0000"/>
      <name val="Calibri"/>
      <family val="2"/>
      <scheme val="minor"/>
    </font>
    <font>
      <sz val="8"/>
      <name val="Calibri"/>
      <family val="2"/>
      <scheme val="minor"/>
    </font>
    <font>
      <sz val="8"/>
      <color rgb="FFFF0000"/>
      <name val="Calibri"/>
      <family val="2"/>
      <scheme val="minor"/>
    </font>
    <font>
      <sz val="8"/>
      <color theme="1"/>
      <name val="Calibri"/>
      <family val="2"/>
      <scheme val="minor"/>
    </font>
    <font>
      <b/>
      <sz val="10"/>
      <color rgb="FFFF0000"/>
      <name val="Calibri"/>
      <family val="2"/>
      <scheme val="minor"/>
    </font>
    <font>
      <sz val="7"/>
      <color theme="1"/>
      <name val="Calibri"/>
      <family val="2"/>
      <scheme val="minor"/>
    </font>
    <font>
      <b/>
      <sz val="8"/>
      <color theme="1"/>
      <name val="Calibri"/>
      <family val="2"/>
      <scheme val="minor"/>
    </font>
    <font>
      <sz val="9"/>
      <color rgb="FFFF0000"/>
      <name val="Calibri"/>
      <family val="2"/>
      <scheme val="minor"/>
    </font>
    <font>
      <sz val="10"/>
      <color rgb="FFFF0000"/>
      <name val="Calibri"/>
      <family val="2"/>
      <scheme val="minor"/>
    </font>
    <font>
      <sz val="8"/>
      <name val="Arial"/>
      <family val="2"/>
    </font>
    <font>
      <sz val="8"/>
      <color indexed="8"/>
      <name val="Arial"/>
      <family val="2"/>
    </font>
  </fonts>
  <fills count="2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92D050"/>
        <bgColor indexed="64"/>
      </patternFill>
    </fill>
    <fill>
      <patternFill patternType="solid">
        <fgColor rgb="FFFF0000"/>
        <bgColor indexed="64"/>
      </patternFill>
    </fill>
    <fill>
      <patternFill patternType="solid">
        <fgColor indexed="43"/>
        <bgColor indexed="64"/>
      </patternFill>
    </fill>
    <fill>
      <patternFill patternType="solid">
        <fgColor rgb="FFC00000"/>
        <bgColor indexed="64"/>
      </patternFill>
    </fill>
  </fills>
  <borders count="4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s>
  <cellStyleXfs count="1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1" fillId="0" borderId="0"/>
    <xf numFmtId="9" fontId="8" fillId="0" borderId="0" applyFont="0" applyFill="0" applyBorder="0" applyAlignment="0" applyProtection="0"/>
  </cellStyleXfs>
  <cellXfs count="375">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67" fontId="5" fillId="5" borderId="3" xfId="0" applyNumberFormat="1" applyFont="1" applyFill="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2" fillId="13" borderId="2" xfId="0" applyNumberFormat="1" applyFont="1" applyFill="1" applyBorder="1" applyAlignment="1" applyProtection="1">
      <alignment horizontal="left" vertical="center" indent="1"/>
      <protection locked="0"/>
    </xf>
    <xf numFmtId="1" fontId="5" fillId="13" borderId="3" xfId="0" applyNumberFormat="1" applyFont="1" applyFill="1" applyBorder="1" applyAlignment="1" applyProtection="1">
      <alignment horizontal="center" vertical="center"/>
      <protection locked="0"/>
    </xf>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2" fillId="3" borderId="3" xfId="0" applyFont="1" applyFill="1" applyBorder="1" applyAlignment="1">
      <alignment horizontal="center" vertical="center"/>
    </xf>
    <xf numFmtId="0" fontId="2" fillId="3" borderId="3" xfId="0" applyFont="1" applyFill="1" applyBorder="1" applyAlignment="1">
      <alignment vertical="center" shrinkToFit="1"/>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7" fillId="0" borderId="3" xfId="0" applyNumberFormat="1" applyFont="1" applyBorder="1" applyAlignment="1" applyProtection="1">
      <alignment horizontal="left"/>
      <protection locked="0"/>
    </xf>
    <xf numFmtId="172" fontId="0" fillId="3" borderId="3" xfId="3" applyNumberFormat="1" applyFont="1" applyFill="1" applyBorder="1" applyAlignment="1">
      <alignment horizontal="right"/>
    </xf>
    <xf numFmtId="0" fontId="18" fillId="0" borderId="1" xfId="0" applyFont="1" applyBorder="1" applyAlignment="1">
      <alignment horizontal="left" vertical="center"/>
    </xf>
    <xf numFmtId="0" fontId="2" fillId="16" borderId="31" xfId="0" applyFont="1" applyFill="1" applyBorder="1" applyAlignment="1">
      <alignment horizontal="center" vertical="center"/>
    </xf>
    <xf numFmtId="0" fontId="2" fillId="16" borderId="31" xfId="0" applyFont="1" applyFill="1" applyBorder="1" applyAlignment="1">
      <alignment horizontal="center" vertical="center" wrapText="1"/>
    </xf>
    <xf numFmtId="0" fontId="2" fillId="16" borderId="32" xfId="0" applyFont="1" applyFill="1" applyBorder="1" applyAlignment="1">
      <alignment horizontal="center" vertical="center"/>
    </xf>
    <xf numFmtId="0" fontId="2" fillId="16" borderId="8" xfId="0" applyFont="1" applyFill="1" applyBorder="1" applyAlignment="1">
      <alignment horizontal="center" vertical="center"/>
    </xf>
    <xf numFmtId="0" fontId="2" fillId="16" borderId="10"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19" fillId="0" borderId="0" xfId="0" applyFont="1"/>
    <xf numFmtId="0" fontId="5" fillId="3" borderId="19" xfId="0" applyFont="1" applyFill="1" applyBorder="1" applyAlignment="1">
      <alignment horizontal="center" vertical="center"/>
    </xf>
    <xf numFmtId="3" fontId="17" fillId="0" borderId="3" xfId="0" applyNumberFormat="1" applyFont="1" applyBorder="1" applyAlignment="1" applyProtection="1">
      <alignment horizontal="left" vertical="center" wrapText="1"/>
      <protection locked="0"/>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7" fillId="18" borderId="3" xfId="6" applyFont="1" applyFill="1" applyBorder="1" applyAlignment="1">
      <alignment horizontal="center" vertical="center" wrapText="1"/>
    </xf>
    <xf numFmtId="0" fontId="17" fillId="18" borderId="3" xfId="5" applyFont="1" applyFill="1" applyBorder="1" applyAlignment="1">
      <alignment horizontal="center" vertical="center" wrapText="1"/>
    </xf>
    <xf numFmtId="9" fontId="17" fillId="3" borderId="3" xfId="5" applyNumberFormat="1" applyFont="1" applyFill="1" applyBorder="1" applyAlignment="1" applyProtection="1">
      <alignment horizontal="center" vertical="center"/>
      <protection locked="0"/>
    </xf>
    <xf numFmtId="171" fontId="17" fillId="3" borderId="39" xfId="5" applyNumberFormat="1" applyFont="1" applyFill="1" applyBorder="1" applyAlignment="1" applyProtection="1">
      <alignment horizontal="center" vertical="center"/>
      <protection locked="0"/>
    </xf>
    <xf numFmtId="3" fontId="17" fillId="3" borderId="39" xfId="5" applyNumberFormat="1" applyFont="1" applyFill="1" applyBorder="1" applyAlignment="1" applyProtection="1">
      <alignment horizontal="center" vertical="center"/>
      <protection locked="0"/>
    </xf>
    <xf numFmtId="0" fontId="17" fillId="3" borderId="29" xfId="5" applyFont="1" applyFill="1" applyBorder="1" applyAlignment="1" applyProtection="1">
      <alignment horizontal="center" vertical="center"/>
      <protection locked="0"/>
    </xf>
    <xf numFmtId="174" fontId="17" fillId="3" borderId="39" xfId="5" applyNumberFormat="1" applyFont="1" applyFill="1" applyBorder="1" applyAlignment="1" applyProtection="1">
      <alignment horizontal="center" vertical="center"/>
      <protection locked="0"/>
    </xf>
    <xf numFmtId="40" fontId="17" fillId="3" borderId="14" xfId="5" applyNumberFormat="1" applyFont="1" applyFill="1" applyBorder="1" applyAlignment="1" applyProtection="1">
      <alignment horizontal="center" vertical="center"/>
      <protection locked="0"/>
    </xf>
    <xf numFmtId="40" fontId="17" fillId="18" borderId="14" xfId="5" applyNumberFormat="1" applyFont="1" applyFill="1" applyBorder="1" applyAlignment="1">
      <alignment horizontal="center" vertical="center"/>
    </xf>
    <xf numFmtId="40" fontId="17" fillId="3" borderId="3" xfId="5" applyNumberFormat="1" applyFont="1" applyFill="1" applyBorder="1" applyAlignment="1" applyProtection="1">
      <alignment horizontal="center" vertical="center"/>
      <protection locked="0"/>
    </xf>
    <xf numFmtId="40" fontId="17" fillId="3" borderId="39" xfId="5" applyNumberFormat="1" applyFont="1" applyFill="1" applyBorder="1" applyAlignment="1" applyProtection="1">
      <alignment horizontal="center" vertical="center"/>
      <protection locked="0"/>
    </xf>
    <xf numFmtId="175" fontId="17" fillId="3" borderId="39"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4" fontId="17" fillId="3" borderId="14" xfId="5" applyNumberFormat="1" applyFont="1" applyFill="1" applyBorder="1" applyAlignment="1" applyProtection="1">
      <alignment horizontal="center" vertical="center"/>
      <protection locked="0"/>
    </xf>
    <xf numFmtId="174" fontId="17" fillId="3" borderId="3" xfId="5" applyNumberFormat="1" applyFont="1" applyFill="1" applyBorder="1" applyAlignment="1" applyProtection="1">
      <alignment horizontal="center" vertical="center"/>
      <protection locked="0"/>
    </xf>
    <xf numFmtId="171" fontId="17" fillId="3" borderId="29" xfId="5" applyNumberFormat="1" applyFont="1" applyFill="1" applyBorder="1" applyAlignment="1" applyProtection="1">
      <alignment horizontal="center" vertical="center"/>
      <protection locked="0"/>
    </xf>
    <xf numFmtId="176" fontId="17" fillId="3" borderId="29" xfId="5" applyNumberFormat="1" applyFont="1" applyFill="1" applyBorder="1" applyAlignment="1" applyProtection="1">
      <alignment horizontal="center" vertical="center"/>
      <protection locked="0"/>
    </xf>
    <xf numFmtId="174" fontId="17" fillId="3" borderId="29" xfId="5" applyNumberFormat="1" applyFont="1" applyFill="1" applyBorder="1" applyAlignment="1" applyProtection="1">
      <alignment horizontal="center" vertical="center"/>
      <protection locked="0"/>
    </xf>
    <xf numFmtId="175" fontId="17" fillId="3" borderId="29" xfId="5" applyNumberFormat="1" applyFont="1" applyFill="1" applyBorder="1" applyAlignment="1" applyProtection="1">
      <alignment horizontal="center" vertical="center"/>
      <protection locked="0"/>
    </xf>
    <xf numFmtId="171" fontId="17"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7" fillId="0" borderId="3" xfId="0" applyFont="1" applyBorder="1" applyAlignment="1">
      <alignment horizontal="center" vertical="center"/>
    </xf>
    <xf numFmtId="0" fontId="17" fillId="0" borderId="3" xfId="0" applyFont="1" applyBorder="1" applyAlignment="1">
      <alignment horizontal="left" vertical="center" wrapText="1"/>
    </xf>
    <xf numFmtId="0" fontId="17" fillId="0" borderId="3" xfId="0" applyFont="1" applyBorder="1" applyAlignment="1">
      <alignment horizontal="center" vertical="center" wrapText="1"/>
    </xf>
    <xf numFmtId="0" fontId="0" fillId="0" borderId="0" xfId="0" applyAlignment="1">
      <alignment horizontal="center"/>
    </xf>
    <xf numFmtId="171" fontId="3" fillId="3" borderId="1" xfId="0" applyNumberFormat="1" applyFont="1" applyFill="1" applyBorder="1" applyAlignment="1" applyProtection="1">
      <alignment horizontal="center" vertical="center"/>
      <protection locked="0"/>
    </xf>
    <xf numFmtId="0" fontId="0" fillId="0" borderId="0" xfId="0" applyAlignment="1">
      <alignment horizontal="right"/>
    </xf>
    <xf numFmtId="0" fontId="2" fillId="0" borderId="0" xfId="0" applyFont="1" applyAlignment="1">
      <alignment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Border="1" applyAlignment="1">
      <alignment horizontal="left" vertical="center" indent="1"/>
    </xf>
    <xf numFmtId="0" fontId="0" fillId="0" borderId="0" xfId="0" applyAlignment="1">
      <alignment horizontal="center"/>
    </xf>
    <xf numFmtId="0" fontId="35" fillId="17" borderId="0" xfId="0" applyFont="1" applyFill="1"/>
    <xf numFmtId="0" fontId="34" fillId="17" borderId="0" xfId="0" applyFont="1" applyFill="1"/>
    <xf numFmtId="0" fontId="35" fillId="17" borderId="0" xfId="0" applyFont="1" applyFill="1" applyAlignment="1">
      <alignment horizontal="right"/>
    </xf>
    <xf numFmtId="0" fontId="34" fillId="17" borderId="0" xfId="0" applyFont="1" applyFill="1" applyAlignment="1"/>
    <xf numFmtId="0" fontId="19" fillId="17" borderId="0" xfId="0" applyFont="1" applyFill="1"/>
    <xf numFmtId="0" fontId="36" fillId="17" borderId="0" xfId="0" applyFont="1" applyFill="1"/>
    <xf numFmtId="0" fontId="37" fillId="0" borderId="3" xfId="0" applyFont="1" applyBorder="1" applyAlignment="1">
      <alignment horizontal="center" vertical="center" wrapText="1"/>
    </xf>
    <xf numFmtId="0" fontId="0" fillId="0" borderId="0" xfId="0" applyAlignment="1">
      <alignment horizontal="center"/>
    </xf>
    <xf numFmtId="166" fontId="2" fillId="3" borderId="2" xfId="0" applyNumberFormat="1" applyFont="1" applyFill="1" applyBorder="1" applyAlignment="1" applyProtection="1">
      <alignment horizontal="left" vertical="center" indent="1"/>
    </xf>
    <xf numFmtId="15" fontId="2" fillId="3" borderId="3" xfId="0" applyNumberFormat="1" applyFont="1" applyFill="1" applyBorder="1" applyAlignment="1">
      <alignment horizontal="center" vertical="center"/>
    </xf>
    <xf numFmtId="0" fontId="0" fillId="3" borderId="3" xfId="0" applyFont="1" applyFill="1" applyBorder="1" applyAlignment="1">
      <alignment horizontal="center" vertical="center" shrinkToFi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0" fontId="0" fillId="0" borderId="0" xfId="0" applyAlignment="1">
      <alignment horizontal="center"/>
    </xf>
    <xf numFmtId="165" fontId="17" fillId="3" borderId="3" xfId="7" applyNumberFormat="1" applyFont="1" applyFill="1" applyBorder="1" applyAlignment="1" applyProtection="1">
      <alignment horizontal="center" vertical="center" wrapText="1"/>
      <protection locked="0"/>
    </xf>
    <xf numFmtId="0" fontId="17" fillId="3" borderId="3" xfId="7" applyNumberFormat="1" applyFont="1" applyFill="1" applyBorder="1" applyAlignment="1" applyProtection="1">
      <alignment horizontal="center" vertical="center" wrapText="1"/>
      <protection locked="0"/>
    </xf>
    <xf numFmtId="3" fontId="17" fillId="0" borderId="3" xfId="8" applyNumberFormat="1" applyFont="1" applyBorder="1"/>
    <xf numFmtId="3" fontId="17" fillId="0" borderId="3" xfId="8" applyNumberFormat="1" applyFont="1" applyBorder="1" applyAlignment="1">
      <alignment horizontal="center"/>
    </xf>
    <xf numFmtId="3" fontId="17" fillId="0" borderId="3" xfId="8" applyNumberFormat="1" applyFont="1" applyBorder="1" applyAlignment="1">
      <alignment horizontal="left"/>
    </xf>
    <xf numFmtId="171" fontId="17" fillId="3" borderId="3" xfId="8" applyNumberFormat="1" applyFont="1" applyFill="1" applyBorder="1" applyAlignment="1" applyProtection="1">
      <alignment horizontal="center" vertical="center" wrapText="1"/>
      <protection locked="0"/>
    </xf>
    <xf numFmtId="171" fontId="17" fillId="3" borderId="3" xfId="0" applyNumberFormat="1" applyFont="1" applyFill="1" applyBorder="1" applyAlignment="1" applyProtection="1">
      <alignment horizontal="center" vertical="center" wrapText="1"/>
      <protection locked="0"/>
    </xf>
    <xf numFmtId="15" fontId="0" fillId="0" borderId="0" xfId="0" applyNumberFormat="1" applyAlignment="1">
      <alignment vertical="center"/>
    </xf>
    <xf numFmtId="0" fontId="6" fillId="0" borderId="3" xfId="0" applyFont="1" applyFill="1" applyBorder="1" applyAlignment="1">
      <alignment horizontal="left" vertical="center" wrapText="1" indent="1"/>
    </xf>
    <xf numFmtId="15" fontId="34" fillId="0" borderId="0" xfId="0" applyNumberFormat="1" applyFont="1" applyAlignment="1">
      <alignment vertical="center"/>
    </xf>
    <xf numFmtId="0" fontId="39" fillId="3" borderId="3" xfId="0" applyFont="1" applyFill="1" applyBorder="1" applyAlignment="1">
      <alignment horizontal="center" vertical="center" shrinkToFit="1"/>
    </xf>
    <xf numFmtId="15" fontId="17" fillId="3" borderId="3" xfId="0" applyNumberFormat="1" applyFont="1" applyFill="1" applyBorder="1" applyAlignment="1" applyProtection="1">
      <alignment horizontal="center" vertical="center"/>
      <protection locked="0"/>
    </xf>
    <xf numFmtId="15" fontId="39" fillId="3" borderId="3" xfId="0" applyNumberFormat="1" applyFont="1" applyFill="1" applyBorder="1" applyAlignment="1">
      <alignment horizontal="center" vertical="center" shrinkToFit="1"/>
    </xf>
    <xf numFmtId="0" fontId="2" fillId="19" borderId="3" xfId="0" applyFont="1" applyFill="1" applyBorder="1" applyAlignment="1">
      <alignment horizontal="center" vertical="center"/>
    </xf>
    <xf numFmtId="9" fontId="5" fillId="3" borderId="3" xfId="9" applyFont="1" applyFill="1" applyBorder="1" applyAlignment="1" applyProtection="1">
      <alignment horizontal="center" vertical="center"/>
      <protection locked="0"/>
    </xf>
    <xf numFmtId="0" fontId="40" fillId="0" borderId="3" xfId="0" applyFont="1" applyBorder="1" applyAlignment="1">
      <alignment horizontal="center" vertical="center" wrapText="1"/>
    </xf>
    <xf numFmtId="0" fontId="0" fillId="0" borderId="0" xfId="0" applyAlignment="1">
      <alignment horizontal="center"/>
    </xf>
    <xf numFmtId="0" fontId="2" fillId="0" borderId="0" xfId="0" applyFont="1" applyAlignment="1"/>
    <xf numFmtId="0" fontId="0" fillId="2" borderId="13" xfId="0" applyFill="1" applyBorder="1" applyAlignment="1">
      <alignment horizontal="center"/>
    </xf>
    <xf numFmtId="0" fontId="0" fillId="0" borderId="0" xfId="0" applyAlignment="1">
      <alignment horizontal="center" vertical="center"/>
    </xf>
    <xf numFmtId="0" fontId="4" fillId="0" borderId="0" xfId="0" applyFont="1" applyAlignment="1">
      <alignment horizontal="right" vertical="center" indent="1"/>
    </xf>
    <xf numFmtId="15" fontId="2" fillId="3" borderId="3" xfId="0" applyNumberFormat="1" applyFont="1" applyFill="1" applyBorder="1" applyAlignment="1" applyProtection="1">
      <alignment horizontal="center" vertical="center"/>
      <protection locked="0"/>
    </xf>
    <xf numFmtId="0" fontId="4" fillId="0" borderId="0" xfId="0" applyFont="1" applyAlignment="1">
      <alignment horizontal="right" vertical="center"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3" xfId="0" applyFont="1" applyFill="1" applyBorder="1" applyAlignment="1">
      <alignment horizontal="center" vertical="center"/>
    </xf>
    <xf numFmtId="173" fontId="34" fillId="0" borderId="3" xfId="3" applyNumberFormat="1" applyFont="1" applyBorder="1" applyAlignment="1">
      <alignment horizontal="center"/>
    </xf>
    <xf numFmtId="173" fontId="34" fillId="0" borderId="3" xfId="0" applyNumberFormat="1" applyFont="1" applyBorder="1" applyAlignment="1">
      <alignment horizontal="center"/>
    </xf>
    <xf numFmtId="0" fontId="5" fillId="3" borderId="41" xfId="0" applyFont="1" applyFill="1" applyBorder="1"/>
    <xf numFmtId="0" fontId="40" fillId="0" borderId="3" xfId="0" applyFont="1" applyBorder="1" applyAlignment="1">
      <alignment horizontal="left" vertical="center" wrapText="1"/>
    </xf>
    <xf numFmtId="0" fontId="5" fillId="3" borderId="13" xfId="0" applyFont="1" applyFill="1" applyBorder="1" applyAlignment="1">
      <alignment horizontal="left"/>
    </xf>
    <xf numFmtId="0" fontId="2" fillId="3" borderId="3" xfId="0" applyFont="1" applyFill="1" applyBorder="1" applyAlignment="1">
      <alignment horizontal="center" vertical="center" wrapText="1"/>
    </xf>
    <xf numFmtId="0" fontId="6" fillId="2" borderId="3" xfId="0" applyFont="1" applyFill="1" applyBorder="1" applyAlignment="1">
      <alignment horizontal="left" vertical="center" wrapText="1" indent="1"/>
    </xf>
    <xf numFmtId="173" fontId="34" fillId="19" borderId="3" xfId="0" applyNumberFormat="1" applyFont="1" applyFill="1" applyBorder="1" applyAlignment="1">
      <alignment horizontal="center"/>
    </xf>
    <xf numFmtId="173" fontId="0" fillId="19" borderId="3" xfId="0" applyNumberFormat="1" applyFill="1" applyBorder="1" applyAlignment="1">
      <alignment horizontal="center"/>
    </xf>
    <xf numFmtId="2" fontId="5" fillId="0" borderId="3" xfId="0" applyNumberFormat="1" applyFont="1" applyBorder="1" applyAlignment="1">
      <alignment horizontal="left" vertical="center" indent="1"/>
    </xf>
    <xf numFmtId="0" fontId="17" fillId="3" borderId="3" xfId="0" applyFont="1" applyFill="1" applyBorder="1" applyAlignment="1">
      <alignment horizontal="center" vertical="center"/>
    </xf>
    <xf numFmtId="0" fontId="5" fillId="3" borderId="34" xfId="0" applyFont="1" applyFill="1" applyBorder="1"/>
    <xf numFmtId="0" fontId="0" fillId="19" borderId="0" xfId="0" applyFill="1" applyAlignment="1">
      <alignment vertical="center"/>
    </xf>
    <xf numFmtId="0" fontId="0" fillId="0" borderId="0" xfId="0" applyAlignment="1">
      <alignment horizontal="center"/>
    </xf>
    <xf numFmtId="0" fontId="0" fillId="0" borderId="0" xfId="0" applyAlignment="1">
      <alignment horizontal="center"/>
    </xf>
    <xf numFmtId="0" fontId="0" fillId="0" borderId="0" xfId="0" applyAlignment="1"/>
    <xf numFmtId="170" fontId="0" fillId="0" borderId="0" xfId="0" applyNumberFormat="1" applyAlignment="1">
      <alignment horizontal="right"/>
    </xf>
    <xf numFmtId="0" fontId="41" fillId="0" borderId="0" xfId="0" applyFont="1" applyFill="1"/>
    <xf numFmtId="14" fontId="0" fillId="0" borderId="0" xfId="0" applyNumberFormat="1" applyAlignment="1">
      <alignment vertic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34" fillId="0" borderId="0" xfId="0" applyFont="1" applyAlignment="1">
      <alignment vertical="center" wrapText="1"/>
    </xf>
    <xf numFmtId="177" fontId="17" fillId="3" borderId="14" xfId="5" applyNumberFormat="1" applyFont="1" applyFill="1" applyBorder="1" applyAlignment="1" applyProtection="1">
      <alignment horizontal="center" vertical="center"/>
      <protection locked="0"/>
    </xf>
    <xf numFmtId="0" fontId="9" fillId="0" borderId="0" xfId="4"/>
    <xf numFmtId="0" fontId="0" fillId="10" borderId="0" xfId="0" applyFill="1"/>
    <xf numFmtId="0" fontId="40" fillId="3" borderId="3" xfId="0" applyFont="1" applyFill="1" applyBorder="1" applyAlignment="1">
      <alignment vertical="center"/>
    </xf>
    <xf numFmtId="0" fontId="42" fillId="0" borderId="0" xfId="0" applyFont="1" applyAlignment="1">
      <alignment vertical="center"/>
    </xf>
    <xf numFmtId="0" fontId="43" fillId="3" borderId="3" xfId="0" applyFont="1" applyFill="1" applyBorder="1" applyAlignment="1">
      <alignment vertical="center" shrinkToFit="1"/>
    </xf>
    <xf numFmtId="0" fontId="40" fillId="0" borderId="0" xfId="0" applyFont="1" applyAlignment="1">
      <alignment vertical="center"/>
    </xf>
    <xf numFmtId="0" fontId="44" fillId="0" borderId="3" xfId="0" applyFont="1" applyBorder="1" applyAlignment="1">
      <alignment horizontal="left" vertical="center" wrapText="1" indent="1"/>
    </xf>
    <xf numFmtId="0" fontId="19" fillId="3" borderId="3" xfId="0" applyFont="1" applyFill="1" applyBorder="1" applyAlignment="1">
      <alignment horizontal="center" vertical="center"/>
    </xf>
    <xf numFmtId="0" fontId="19" fillId="3" borderId="3" xfId="0" applyFont="1" applyFill="1" applyBorder="1" applyAlignment="1">
      <alignment horizontal="center" vertical="center" wrapText="1"/>
    </xf>
    <xf numFmtId="15" fontId="19" fillId="3" borderId="3" xfId="0" applyNumberFormat="1" applyFont="1" applyFill="1" applyBorder="1" applyAlignment="1">
      <alignment horizontal="center" vertical="center"/>
    </xf>
    <xf numFmtId="0" fontId="0" fillId="0" borderId="0" xfId="0" applyAlignment="1">
      <alignment horizontal="center"/>
    </xf>
    <xf numFmtId="0" fontId="45" fillId="3" borderId="10" xfId="0" applyFont="1" applyFill="1" applyBorder="1"/>
    <xf numFmtId="0" fontId="34" fillId="0" borderId="0" xfId="0" applyFont="1"/>
    <xf numFmtId="0" fontId="40" fillId="0" borderId="3" xfId="0" applyFont="1" applyBorder="1" applyAlignment="1">
      <alignment horizontal="center" vertical="center"/>
    </xf>
    <xf numFmtId="0" fontId="34" fillId="10" borderId="3" xfId="0" applyFont="1" applyFill="1" applyBorder="1" applyAlignment="1">
      <alignment horizontal="center" vertical="center"/>
    </xf>
    <xf numFmtId="0" fontId="0" fillId="20" borderId="13" xfId="0" applyFill="1" applyBorder="1" applyAlignment="1">
      <alignment horizontal="center"/>
    </xf>
    <xf numFmtId="0" fontId="40" fillId="0" borderId="0" xfId="0" applyFont="1" applyAlignment="1">
      <alignment wrapText="1"/>
    </xf>
    <xf numFmtId="165" fontId="46" fillId="21" borderId="14" xfId="8" applyNumberFormat="1" applyFont="1" applyFill="1" applyBorder="1" applyAlignment="1" applyProtection="1">
      <alignment horizontal="center" vertical="center" wrapText="1"/>
      <protection locked="0"/>
    </xf>
    <xf numFmtId="3" fontId="47" fillId="21" borderId="14" xfId="8" applyNumberFormat="1" applyFont="1" applyFill="1" applyBorder="1" applyAlignment="1" applyProtection="1">
      <alignment horizontal="center" vertical="center" wrapText="1"/>
      <protection locked="0"/>
    </xf>
    <xf numFmtId="0" fontId="0" fillId="0" borderId="0" xfId="0" applyAlignment="1">
      <alignment horizontal="center"/>
    </xf>
    <xf numFmtId="0" fontId="2" fillId="0" borderId="0" xfId="0" applyFont="1" applyAlignment="1">
      <alignment horizontal="center"/>
    </xf>
    <xf numFmtId="0" fontId="17" fillId="3" borderId="14" xfId="0" applyFont="1" applyFill="1" applyBorder="1" applyAlignment="1">
      <alignment horizontal="center" vertical="center"/>
    </xf>
    <xf numFmtId="0" fontId="17" fillId="3" borderId="19"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26" xfId="0" applyFont="1" applyFill="1" applyBorder="1" applyAlignment="1">
      <alignment horizontal="center"/>
    </xf>
    <xf numFmtId="0" fontId="5" fillId="3" borderId="15" xfId="0" applyFont="1" applyFill="1" applyBorder="1"/>
    <xf numFmtId="173" fontId="0" fillId="10" borderId="3" xfId="0" applyNumberFormat="1" applyFill="1" applyBorder="1" applyAlignment="1">
      <alignment horizontal="center"/>
    </xf>
    <xf numFmtId="0" fontId="0" fillId="0" borderId="0" xfId="0" applyAlignment="1">
      <alignment horizontal="center"/>
    </xf>
    <xf numFmtId="0" fontId="0" fillId="22" borderId="13" xfId="0" applyFill="1" applyBorder="1" applyAlignment="1">
      <alignment horizontal="center"/>
    </xf>
    <xf numFmtId="173" fontId="0" fillId="2" borderId="3" xfId="0" applyNumberFormat="1" applyFill="1" applyBorder="1" applyAlignment="1">
      <alignment horizontal="center"/>
    </xf>
    <xf numFmtId="15" fontId="0" fillId="0" borderId="14" xfId="0" applyNumberFormat="1" applyBorder="1" applyAlignment="1">
      <alignment horizontal="center"/>
    </xf>
    <xf numFmtId="0" fontId="17" fillId="3" borderId="10" xfId="0" applyFont="1" applyFill="1" applyBorder="1"/>
    <xf numFmtId="0" fontId="5" fillId="3" borderId="28" xfId="0" applyFont="1" applyFill="1" applyBorder="1"/>
    <xf numFmtId="0" fontId="5" fillId="3" borderId="19" xfId="0" applyFont="1" applyFill="1" applyBorder="1" applyAlignment="1">
      <alignment horizontal="center"/>
    </xf>
    <xf numFmtId="2" fontId="0" fillId="0" borderId="0" xfId="0" applyNumberFormat="1"/>
    <xf numFmtId="0" fontId="12" fillId="0" borderId="0" xfId="0" applyFont="1" applyAlignment="1">
      <alignment horizontal="center" vertical="center"/>
    </xf>
    <xf numFmtId="0" fontId="0" fillId="0" borderId="0" xfId="0" applyAlignment="1">
      <alignment horizontal="center"/>
    </xf>
    <xf numFmtId="0" fontId="2" fillId="10" borderId="0" xfId="0" applyFont="1" applyFill="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7" fillId="18" borderId="35" xfId="5" applyFont="1" applyFill="1" applyBorder="1" applyAlignment="1">
      <alignment horizontal="center" vertical="center"/>
    </xf>
    <xf numFmtId="0" fontId="17" fillId="18" borderId="14" xfId="5" applyFont="1" applyFill="1" applyBorder="1" applyAlignment="1">
      <alignment horizontal="center" vertical="center"/>
    </xf>
    <xf numFmtId="0" fontId="17" fillId="18" borderId="35" xfId="5" applyFont="1" applyFill="1" applyBorder="1" applyAlignment="1">
      <alignment horizontal="center" vertical="center" wrapText="1"/>
    </xf>
    <xf numFmtId="0" fontId="17" fillId="18" borderId="14" xfId="5" applyFont="1" applyFill="1" applyBorder="1" applyAlignment="1">
      <alignment horizontal="center" vertical="center" wrapText="1"/>
    </xf>
    <xf numFmtId="0" fontId="19" fillId="17" borderId="0" xfId="0" applyFont="1" applyFill="1" applyAlignment="1">
      <alignment horizontal="left"/>
    </xf>
    <xf numFmtId="0" fontId="35" fillId="17" borderId="0" xfId="0" applyFont="1" applyFill="1" applyAlignment="1">
      <alignment horizontal="center"/>
    </xf>
    <xf numFmtId="0" fontId="17" fillId="18" borderId="36" xfId="5" applyFont="1" applyFill="1" applyBorder="1" applyAlignment="1">
      <alignment horizontal="center" vertical="center"/>
    </xf>
    <xf numFmtId="0" fontId="17" fillId="18" borderId="37" xfId="5" applyFont="1" applyFill="1" applyBorder="1" applyAlignment="1">
      <alignment horizontal="center" vertical="center"/>
    </xf>
    <xf numFmtId="0" fontId="17" fillId="18" borderId="38" xfId="5" applyFont="1" applyFill="1" applyBorder="1" applyAlignment="1">
      <alignment horizontal="center" vertical="center"/>
    </xf>
    <xf numFmtId="0" fontId="11" fillId="0" borderId="1" xfId="0" applyFont="1" applyBorder="1" applyAlignment="1">
      <alignment horizontal="left" vertical="center"/>
    </xf>
    <xf numFmtId="0" fontId="0" fillId="0" borderId="40" xfId="0" applyBorder="1" applyAlignment="1">
      <alignment horizontal="left"/>
    </xf>
    <xf numFmtId="0" fontId="0" fillId="0" borderId="0" xfId="0" applyBorder="1" applyAlignment="1">
      <alignment horizontal="left"/>
    </xf>
    <xf numFmtId="0" fontId="0" fillId="0" borderId="42"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0" xfId="0" applyAlignment="1">
      <alignment horizontal="center" vertic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4" xfId="0" applyFill="1" applyBorder="1" applyAlignment="1">
      <alignment horizontal="left"/>
    </xf>
    <xf numFmtId="0" fontId="0" fillId="0" borderId="4" xfId="0" applyFill="1" applyBorder="1" applyAlignment="1">
      <alignment horizontal="left"/>
    </xf>
    <xf numFmtId="0" fontId="0" fillId="0" borderId="25" xfId="0" applyFill="1" applyBorder="1" applyAlignment="1">
      <alignment horizontal="left"/>
    </xf>
    <xf numFmtId="0" fontId="15" fillId="0" borderId="29" xfId="0" applyFont="1" applyBorder="1" applyAlignment="1">
      <alignment horizontal="left"/>
    </xf>
    <xf numFmtId="0" fontId="15" fillId="0" borderId="2" xfId="0" applyFont="1" applyBorder="1" applyAlignment="1">
      <alignment horizontal="left"/>
    </xf>
    <xf numFmtId="0" fontId="15" fillId="0" borderId="41" xfId="0" applyFont="1" applyBorder="1" applyAlignment="1">
      <alignment horizontal="left"/>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18" xfId="0" applyFont="1" applyBorder="1" applyAlignment="1">
      <alignment horizontal="left"/>
    </xf>
    <xf numFmtId="0" fontId="34" fillId="0" borderId="24" xfId="0" applyFont="1" applyBorder="1" applyAlignment="1">
      <alignment horizontal="left"/>
    </xf>
    <xf numFmtId="0" fontId="34" fillId="0" borderId="4" xfId="0" applyFont="1" applyBorder="1" applyAlignment="1">
      <alignment horizontal="left"/>
    </xf>
    <xf numFmtId="0" fontId="34" fillId="0" borderId="25" xfId="0" applyFont="1" applyBorder="1" applyAlignment="1">
      <alignment horizontal="left"/>
    </xf>
    <xf numFmtId="0" fontId="0" fillId="7" borderId="6" xfId="0" applyFill="1" applyBorder="1" applyAlignment="1">
      <alignment horizontal="center"/>
    </xf>
    <xf numFmtId="0" fontId="0" fillId="7" borderId="7" xfId="0" applyFill="1" applyBorder="1" applyAlignment="1">
      <alignment horizontal="center"/>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19" borderId="24" xfId="0" applyFill="1" applyBorder="1" applyAlignment="1">
      <alignment horizontal="left"/>
    </xf>
    <xf numFmtId="0" fontId="0" fillId="19" borderId="4" xfId="0" applyFill="1" applyBorder="1" applyAlignment="1">
      <alignment horizontal="left"/>
    </xf>
    <xf numFmtId="0" fontId="0" fillId="19" borderId="25" xfId="0" applyFill="1" applyBorder="1" applyAlignment="1">
      <alignment horizontal="left"/>
    </xf>
    <xf numFmtId="0" fontId="11" fillId="0" borderId="0" xfId="0" applyFont="1" applyAlignment="1">
      <alignment horizontal="left"/>
    </xf>
    <xf numFmtId="15" fontId="41" fillId="19" borderId="40" xfId="0" applyNumberFormat="1" applyFont="1" applyFill="1" applyBorder="1" applyAlignment="1">
      <alignment horizontal="center" vertical="center"/>
    </xf>
    <xf numFmtId="15" fontId="41" fillId="19" borderId="0" xfId="0" applyNumberFormat="1" applyFont="1" applyFill="1" applyAlignment="1">
      <alignment horizontal="center" vertical="center"/>
    </xf>
    <xf numFmtId="15" fontId="41" fillId="19" borderId="40" xfId="0" applyNumberFormat="1" applyFont="1" applyFill="1" applyBorder="1" applyAlignment="1">
      <alignment horizontal="center" vertical="center" wrapText="1"/>
    </xf>
    <xf numFmtId="15" fontId="41" fillId="19" borderId="0" xfId="0" applyNumberFormat="1" applyFont="1" applyFill="1" applyAlignment="1">
      <alignment horizontal="center" vertical="center" wrapText="1"/>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34" fillId="0" borderId="43" xfId="0" applyFont="1" applyBorder="1" applyAlignment="1">
      <alignment horizontal="left"/>
    </xf>
    <xf numFmtId="0" fontId="34" fillId="0" borderId="0" xfId="0" applyFont="1" applyAlignment="1">
      <alignment horizontal="left"/>
    </xf>
    <xf numFmtId="0" fontId="10" fillId="0" borderId="0" xfId="0" applyFont="1" applyAlignment="1">
      <alignment horizontal="left"/>
    </xf>
    <xf numFmtId="0" fontId="6" fillId="0" borderId="40" xfId="0" applyFont="1" applyBorder="1" applyAlignment="1">
      <alignment horizontal="center" vertical="center"/>
    </xf>
    <xf numFmtId="0" fontId="6" fillId="0" borderId="0" xfId="0" applyFont="1" applyAlignment="1">
      <alignment horizontal="center" vertical="center"/>
    </xf>
    <xf numFmtId="0" fontId="2" fillId="0" borderId="0" xfId="0" applyFont="1" applyAlignment="1">
      <alignment horizontal="center"/>
    </xf>
    <xf numFmtId="0" fontId="5" fillId="0" borderId="4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Border="1" applyAlignment="1">
      <alignment horizontal="center" vertical="center" wrapText="1"/>
    </xf>
  </cellXfs>
  <cellStyles count="10">
    <cellStyle name="Comma" xfId="3" builtinId="3"/>
    <cellStyle name="Comma 2" xfId="2"/>
    <cellStyle name="Hyperlink" xfId="4" builtinId="8"/>
    <cellStyle name="Normal" xfId="0" builtinId="0"/>
    <cellStyle name="Normal 2" xfId="1"/>
    <cellStyle name="Normal 3" xfId="5"/>
    <cellStyle name="Normal 3 2" xfId="8"/>
    <cellStyle name="Normal 4" xfId="7"/>
    <cellStyle name="Percent" xfId="9" builtinId="5"/>
    <cellStyle name="標準_シリンダコンディション聞き取り用紙" xfId="6"/>
  </cellStyles>
  <dxfs count="2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2.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1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4" Type="http://schemas.microsoft.com/office/2007/relationships/hdphoto" Target="../media/hdphoto1.wdp"/></Relationships>
</file>

<file path=xl/drawings/_rels/drawing3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9.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8" Type="http://schemas.microsoft.com/office/2007/relationships/hdphoto" Target="../media/hdphoto3.wdp"/><Relationship Id="rId3" Type="http://schemas.openxmlformats.org/officeDocument/2006/relationships/image" Target="../media/image5.png"/><Relationship Id="rId7" Type="http://schemas.openxmlformats.org/officeDocument/2006/relationships/image" Target="../media/image8.png"/><Relationship Id="rId12" Type="http://schemas.microsoft.com/office/2007/relationships/hdphoto" Target="../media/hdphoto1.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7.jpeg"/><Relationship Id="rId11" Type="http://schemas.openxmlformats.org/officeDocument/2006/relationships/image" Target="../media/image3.png"/><Relationship Id="rId5" Type="http://schemas.microsoft.com/office/2007/relationships/hdphoto" Target="../media/hdphoto2.wdp"/><Relationship Id="rId10" Type="http://schemas.openxmlformats.org/officeDocument/2006/relationships/image" Target="../media/image1.GIF"/><Relationship Id="rId4" Type="http://schemas.openxmlformats.org/officeDocument/2006/relationships/image" Target="../media/image6.png"/><Relationship Id="rId9" Type="http://schemas.openxmlformats.org/officeDocument/2006/relationships/image" Target="../media/image2.emf"/></Relationships>
</file>

<file path=xl/drawings/_rels/drawing50.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247650</xdr:rowOff>
    </xdr:from>
    <xdr:to>
      <xdr:col>4</xdr:col>
      <xdr:colOff>371475</xdr:colOff>
      <xdr:row>15</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5057775" y="2581275"/>
          <a:ext cx="1314450" cy="1162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85725</xdr:colOff>
      <xdr:row>45</xdr:row>
      <xdr:rowOff>152400</xdr:rowOff>
    </xdr:from>
    <xdr:to>
      <xdr:col>7</xdr:col>
      <xdr:colOff>371476</xdr:colOff>
      <xdr:row>50</xdr:row>
      <xdr:rowOff>161925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86475" y="12153900"/>
          <a:ext cx="2114551" cy="962025"/>
        </a:xfrm>
        <a:prstGeom prst="rect">
          <a:avLst/>
        </a:prstGeom>
      </xdr:spPr>
    </xdr:pic>
    <xdr:clientData/>
  </xdr:twoCellAnchor>
  <xdr:twoCellAnchor editAs="oneCell">
    <xdr:from>
      <xdr:col>0</xdr:col>
      <xdr:colOff>838200</xdr:colOff>
      <xdr:row>48</xdr:row>
      <xdr:rowOff>57150</xdr:rowOff>
    </xdr:from>
    <xdr:to>
      <xdr:col>0</xdr:col>
      <xdr:colOff>2000250</xdr:colOff>
      <xdr:row>50</xdr:row>
      <xdr:rowOff>47626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838200" y="126301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95250</xdr:colOff>
      <xdr:row>47</xdr:row>
      <xdr:rowOff>180975</xdr:rowOff>
    </xdr:from>
    <xdr:to>
      <xdr:col>2</xdr:col>
      <xdr:colOff>754459</xdr:colOff>
      <xdr:row>50</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4076700" y="12563475"/>
          <a:ext cx="659209" cy="56396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171450</xdr:colOff>
      <xdr:row>334</xdr:row>
      <xdr:rowOff>123825</xdr:rowOff>
    </xdr:from>
    <xdr:to>
      <xdr:col>11</xdr:col>
      <xdr:colOff>123826</xdr:colOff>
      <xdr:row>339</xdr:row>
      <xdr:rowOff>133350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238600"/>
          <a:ext cx="2114551" cy="962025"/>
        </a:xfrm>
        <a:prstGeom prst="rect">
          <a:avLst/>
        </a:prstGeom>
      </xdr:spPr>
    </xdr:pic>
    <xdr:clientData/>
  </xdr:twoCellAnchor>
  <xdr:twoCellAnchor editAs="oneCell">
    <xdr:from>
      <xdr:col>5</xdr:col>
      <xdr:colOff>171450</xdr:colOff>
      <xdr:row>336</xdr:row>
      <xdr:rowOff>76200</xdr:rowOff>
    </xdr:from>
    <xdr:to>
      <xdr:col>6</xdr:col>
      <xdr:colOff>49609</xdr:colOff>
      <xdr:row>339</xdr:row>
      <xdr:rowOff>68660</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705600" y="80571975"/>
          <a:ext cx="659209" cy="563960"/>
        </a:xfrm>
        <a:prstGeom prst="rect">
          <a:avLst/>
        </a:prstGeom>
      </xdr:spPr>
    </xdr:pic>
    <xdr:clientData/>
  </xdr:twoCellAnchor>
  <xdr:twoCellAnchor editAs="oneCell">
    <xdr:from>
      <xdr:col>2</xdr:col>
      <xdr:colOff>752475</xdr:colOff>
      <xdr:row>335</xdr:row>
      <xdr:rowOff>114300</xdr:rowOff>
    </xdr:from>
    <xdr:to>
      <xdr:col>2</xdr:col>
      <xdr:colOff>1677866</xdr:colOff>
      <xdr:row>339</xdr:row>
      <xdr:rowOff>38100</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38450" y="804195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114300</xdr:colOff>
      <xdr:row>76</xdr:row>
      <xdr:rowOff>85725</xdr:rowOff>
    </xdr:from>
    <xdr:to>
      <xdr:col>11</xdr:col>
      <xdr:colOff>66676</xdr:colOff>
      <xdr:row>81</xdr:row>
      <xdr:rowOff>95250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10725" y="21516975"/>
          <a:ext cx="2114551" cy="962025"/>
        </a:xfrm>
        <a:prstGeom prst="rect">
          <a:avLst/>
        </a:prstGeom>
      </xdr:spPr>
    </xdr:pic>
    <xdr:clientData/>
  </xdr:twoCellAnchor>
  <xdr:twoCellAnchor editAs="oneCell">
    <xdr:from>
      <xdr:col>5</xdr:col>
      <xdr:colOff>114300</xdr:colOff>
      <xdr:row>78</xdr:row>
      <xdr:rowOff>66675</xdr:rowOff>
    </xdr:from>
    <xdr:to>
      <xdr:col>5</xdr:col>
      <xdr:colOff>773509</xdr:colOff>
      <xdr:row>81</xdr:row>
      <xdr:rowOff>59135</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534150" y="21878925"/>
          <a:ext cx="659209" cy="563960"/>
        </a:xfrm>
        <a:prstGeom prst="rect">
          <a:avLst/>
        </a:prstGeom>
      </xdr:spPr>
    </xdr:pic>
    <xdr:clientData/>
  </xdr:twoCellAnchor>
  <xdr:twoCellAnchor editAs="oneCell">
    <xdr:from>
      <xdr:col>2</xdr:col>
      <xdr:colOff>809625</xdr:colOff>
      <xdr:row>77</xdr:row>
      <xdr:rowOff>85725</xdr:rowOff>
    </xdr:from>
    <xdr:to>
      <xdr:col>2</xdr:col>
      <xdr:colOff>1735016</xdr:colOff>
      <xdr:row>81</xdr:row>
      <xdr:rowOff>9525</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81300" y="217074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581025</xdr:colOff>
      <xdr:row>54</xdr:row>
      <xdr:rowOff>190500</xdr:rowOff>
    </xdr:from>
    <xdr:to>
      <xdr:col>9</xdr:col>
      <xdr:colOff>466726</xdr:colOff>
      <xdr:row>59</xdr:row>
      <xdr:rowOff>85725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86725" y="16211550"/>
          <a:ext cx="2114551" cy="962025"/>
        </a:xfrm>
        <a:prstGeom prst="rect">
          <a:avLst/>
        </a:prstGeom>
      </xdr:spPr>
    </xdr:pic>
    <xdr:clientData/>
  </xdr:twoCellAnchor>
  <xdr:twoCellAnchor editAs="oneCell">
    <xdr:from>
      <xdr:col>2</xdr:col>
      <xdr:colOff>142876</xdr:colOff>
      <xdr:row>55</xdr:row>
      <xdr:rowOff>19050</xdr:rowOff>
    </xdr:from>
    <xdr:to>
      <xdr:col>2</xdr:col>
      <xdr:colOff>1208152</xdr:colOff>
      <xdr:row>58</xdr:row>
      <xdr:rowOff>142494</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6" y="16344900"/>
          <a:ext cx="1065276" cy="694944"/>
        </a:xfrm>
        <a:prstGeom prst="rect">
          <a:avLst/>
        </a:prstGeom>
      </xdr:spPr>
    </xdr:pic>
    <xdr:clientData/>
  </xdr:twoCellAnchor>
  <xdr:twoCellAnchor editAs="oneCell">
    <xdr:from>
      <xdr:col>4</xdr:col>
      <xdr:colOff>638175</xdr:colOff>
      <xdr:row>56</xdr:row>
      <xdr:rowOff>85725</xdr:rowOff>
    </xdr:from>
    <xdr:to>
      <xdr:col>5</xdr:col>
      <xdr:colOff>392509</xdr:colOff>
      <xdr:row>59</xdr:row>
      <xdr:rowOff>78185</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34125" y="16602075"/>
          <a:ext cx="659209" cy="56396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504824</xdr:colOff>
      <xdr:row>54</xdr:row>
      <xdr:rowOff>171450</xdr:rowOff>
    </xdr:from>
    <xdr:to>
      <xdr:col>9</xdr:col>
      <xdr:colOff>323850</xdr:colOff>
      <xdr:row>59</xdr:row>
      <xdr:rowOff>95250</xdr:rowOff>
    </xdr:to>
    <xdr:pic>
      <xdr:nvPicPr>
        <xdr:cNvPr id="9" name="Picture 8"/>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16925925"/>
          <a:ext cx="2114551" cy="962025"/>
        </a:xfrm>
        <a:prstGeom prst="rect">
          <a:avLst/>
        </a:prstGeom>
      </xdr:spPr>
    </xdr:pic>
    <xdr:clientData/>
  </xdr:twoCellAnchor>
  <xdr:twoCellAnchor editAs="oneCell">
    <xdr:from>
      <xdr:col>2</xdr:col>
      <xdr:colOff>38100</xdr:colOff>
      <xdr:row>55</xdr:row>
      <xdr:rowOff>28575</xdr:rowOff>
    </xdr:from>
    <xdr:to>
      <xdr:col>2</xdr:col>
      <xdr:colOff>1103376</xdr:colOff>
      <xdr:row>58</xdr:row>
      <xdr:rowOff>152019</xdr:rowOff>
    </xdr:to>
    <xdr:pic>
      <xdr:nvPicPr>
        <xdr:cNvPr id="10" name="Picture 9"/>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17059275"/>
          <a:ext cx="1065276" cy="694944"/>
        </a:xfrm>
        <a:prstGeom prst="rect">
          <a:avLst/>
        </a:prstGeom>
      </xdr:spPr>
    </xdr:pic>
    <xdr:clientData/>
  </xdr:twoCellAnchor>
  <xdr:twoCellAnchor editAs="oneCell">
    <xdr:from>
      <xdr:col>4</xdr:col>
      <xdr:colOff>628650</xdr:colOff>
      <xdr:row>56</xdr:row>
      <xdr:rowOff>123825</xdr:rowOff>
    </xdr:from>
    <xdr:to>
      <xdr:col>5</xdr:col>
      <xdr:colOff>421084</xdr:colOff>
      <xdr:row>59</xdr:row>
      <xdr:rowOff>116285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24600" y="17345025"/>
          <a:ext cx="659209" cy="56396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561974</xdr:colOff>
      <xdr:row>21</xdr:row>
      <xdr:rowOff>95250</xdr:rowOff>
    </xdr:from>
    <xdr:to>
      <xdr:col>9</xdr:col>
      <xdr:colOff>381000</xdr:colOff>
      <xdr:row>26</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48624" y="6076950"/>
          <a:ext cx="2114551" cy="962025"/>
        </a:xfrm>
        <a:prstGeom prst="rect">
          <a:avLst/>
        </a:prstGeom>
      </xdr:spPr>
    </xdr:pic>
    <xdr:clientData/>
  </xdr:twoCellAnchor>
  <xdr:twoCellAnchor editAs="oneCell">
    <xdr:from>
      <xdr:col>2</xdr:col>
      <xdr:colOff>104775</xdr:colOff>
      <xdr:row>22</xdr:row>
      <xdr:rowOff>38100</xdr:rowOff>
    </xdr:from>
    <xdr:to>
      <xdr:col>2</xdr:col>
      <xdr:colOff>1170051</xdr:colOff>
      <xdr:row>25</xdr:row>
      <xdr:rowOff>161544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5" y="6210300"/>
          <a:ext cx="1065276" cy="694944"/>
        </a:xfrm>
        <a:prstGeom prst="rect">
          <a:avLst/>
        </a:prstGeom>
      </xdr:spPr>
    </xdr:pic>
    <xdr:clientData/>
  </xdr:twoCellAnchor>
  <xdr:twoCellAnchor editAs="oneCell">
    <xdr:from>
      <xdr:col>4</xdr:col>
      <xdr:colOff>752475</xdr:colOff>
      <xdr:row>23</xdr:row>
      <xdr:rowOff>19050</xdr:rowOff>
    </xdr:from>
    <xdr:to>
      <xdr:col>5</xdr:col>
      <xdr:colOff>516334</xdr:colOff>
      <xdr:row>26</xdr:row>
      <xdr:rowOff>11510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48425" y="6381750"/>
          <a:ext cx="659209" cy="56396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121</xdr:row>
      <xdr:rowOff>123825</xdr:rowOff>
    </xdr:from>
    <xdr:to>
      <xdr:col>9</xdr:col>
      <xdr:colOff>285750</xdr:colOff>
      <xdr:row>126</xdr:row>
      <xdr:rowOff>133350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185100"/>
          <a:ext cx="2114551" cy="962025"/>
        </a:xfrm>
        <a:prstGeom prst="rect">
          <a:avLst/>
        </a:prstGeom>
      </xdr:spPr>
    </xdr:pic>
    <xdr:clientData/>
  </xdr:twoCellAnchor>
  <xdr:twoCellAnchor editAs="oneCell">
    <xdr:from>
      <xdr:col>2</xdr:col>
      <xdr:colOff>9525</xdr:colOff>
      <xdr:row>122</xdr:row>
      <xdr:rowOff>66675</xdr:rowOff>
    </xdr:from>
    <xdr:to>
      <xdr:col>2</xdr:col>
      <xdr:colOff>1074801</xdr:colOff>
      <xdr:row>125</xdr:row>
      <xdr:rowOff>190119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318450"/>
          <a:ext cx="1065276" cy="694944"/>
        </a:xfrm>
        <a:prstGeom prst="rect">
          <a:avLst/>
        </a:prstGeom>
      </xdr:spPr>
    </xdr:pic>
    <xdr:clientData/>
  </xdr:twoCellAnchor>
  <xdr:twoCellAnchor editAs="oneCell">
    <xdr:from>
      <xdr:col>4</xdr:col>
      <xdr:colOff>733425</xdr:colOff>
      <xdr:row>123</xdr:row>
      <xdr:rowOff>47625</xdr:rowOff>
    </xdr:from>
    <xdr:to>
      <xdr:col>5</xdr:col>
      <xdr:colOff>497284</xdr:colOff>
      <xdr:row>126</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29375" y="33489900"/>
          <a:ext cx="659209" cy="56396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121</xdr:row>
      <xdr:rowOff>85725</xdr:rowOff>
    </xdr:from>
    <xdr:to>
      <xdr:col>9</xdr:col>
      <xdr:colOff>285750</xdr:colOff>
      <xdr:row>126</xdr:row>
      <xdr:rowOff>95250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813750"/>
          <a:ext cx="2114551" cy="962025"/>
        </a:xfrm>
        <a:prstGeom prst="rect">
          <a:avLst/>
        </a:prstGeom>
      </xdr:spPr>
    </xdr:pic>
    <xdr:clientData/>
  </xdr:twoCellAnchor>
  <xdr:twoCellAnchor editAs="oneCell">
    <xdr:from>
      <xdr:col>2</xdr:col>
      <xdr:colOff>9525</xdr:colOff>
      <xdr:row>122</xdr:row>
      <xdr:rowOff>28575</xdr:rowOff>
    </xdr:from>
    <xdr:to>
      <xdr:col>2</xdr:col>
      <xdr:colOff>1074801</xdr:colOff>
      <xdr:row>125</xdr:row>
      <xdr:rowOff>152019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947100"/>
          <a:ext cx="1065276" cy="694944"/>
        </a:xfrm>
        <a:prstGeom prst="rect">
          <a:avLst/>
        </a:prstGeom>
      </xdr:spPr>
    </xdr:pic>
    <xdr:clientData/>
  </xdr:twoCellAnchor>
  <xdr:twoCellAnchor editAs="oneCell">
    <xdr:from>
      <xdr:col>4</xdr:col>
      <xdr:colOff>590550</xdr:colOff>
      <xdr:row>123</xdr:row>
      <xdr:rowOff>57150</xdr:rowOff>
    </xdr:from>
    <xdr:to>
      <xdr:col>5</xdr:col>
      <xdr:colOff>354409</xdr:colOff>
      <xdr:row>126</xdr:row>
      <xdr:rowOff>49610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34166175"/>
          <a:ext cx="659209" cy="56396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457199</xdr:colOff>
      <xdr:row>120</xdr:row>
      <xdr:rowOff>95250</xdr:rowOff>
    </xdr:from>
    <xdr:to>
      <xdr:col>9</xdr:col>
      <xdr:colOff>276225</xdr:colOff>
      <xdr:row>125</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35747325"/>
          <a:ext cx="2114551" cy="962025"/>
        </a:xfrm>
        <a:prstGeom prst="rect">
          <a:avLst/>
        </a:prstGeom>
      </xdr:spPr>
    </xdr:pic>
    <xdr:clientData/>
  </xdr:twoCellAnchor>
  <xdr:twoCellAnchor editAs="oneCell">
    <xdr:from>
      <xdr:col>2</xdr:col>
      <xdr:colOff>0</xdr:colOff>
      <xdr:row>121</xdr:row>
      <xdr:rowOff>38100</xdr:rowOff>
    </xdr:from>
    <xdr:to>
      <xdr:col>2</xdr:col>
      <xdr:colOff>1065276</xdr:colOff>
      <xdr:row>124</xdr:row>
      <xdr:rowOff>161544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5880675"/>
          <a:ext cx="1065276" cy="694944"/>
        </a:xfrm>
        <a:prstGeom prst="rect">
          <a:avLst/>
        </a:prstGeom>
      </xdr:spPr>
    </xdr:pic>
    <xdr:clientData/>
  </xdr:twoCellAnchor>
  <xdr:twoCellAnchor editAs="oneCell">
    <xdr:from>
      <xdr:col>4</xdr:col>
      <xdr:colOff>647700</xdr:colOff>
      <xdr:row>122</xdr:row>
      <xdr:rowOff>85725</xdr:rowOff>
    </xdr:from>
    <xdr:to>
      <xdr:col>5</xdr:col>
      <xdr:colOff>411559</xdr:colOff>
      <xdr:row>125</xdr:row>
      <xdr:rowOff>78185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36118800"/>
          <a:ext cx="659209" cy="56396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276224</xdr:colOff>
      <xdr:row>121</xdr:row>
      <xdr:rowOff>133350</xdr:rowOff>
    </xdr:from>
    <xdr:to>
      <xdr:col>9</xdr:col>
      <xdr:colOff>95250</xdr:colOff>
      <xdr:row>126</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32775525"/>
          <a:ext cx="2114551" cy="962025"/>
        </a:xfrm>
        <a:prstGeom prst="rect">
          <a:avLst/>
        </a:prstGeom>
      </xdr:spPr>
    </xdr:pic>
    <xdr:clientData/>
  </xdr:twoCellAnchor>
  <xdr:twoCellAnchor editAs="oneCell">
    <xdr:from>
      <xdr:col>2</xdr:col>
      <xdr:colOff>123825</xdr:colOff>
      <xdr:row>122</xdr:row>
      <xdr:rowOff>104775</xdr:rowOff>
    </xdr:from>
    <xdr:to>
      <xdr:col>2</xdr:col>
      <xdr:colOff>1189101</xdr:colOff>
      <xdr:row>126</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32937450"/>
          <a:ext cx="1065276" cy="694944"/>
        </a:xfrm>
        <a:prstGeom prst="rect">
          <a:avLst/>
        </a:prstGeom>
      </xdr:spPr>
    </xdr:pic>
    <xdr:clientData/>
  </xdr:twoCellAnchor>
  <xdr:twoCellAnchor editAs="oneCell">
    <xdr:from>
      <xdr:col>4</xdr:col>
      <xdr:colOff>695325</xdr:colOff>
      <xdr:row>123</xdr:row>
      <xdr:rowOff>57150</xdr:rowOff>
    </xdr:from>
    <xdr:to>
      <xdr:col>5</xdr:col>
      <xdr:colOff>459184</xdr:colOff>
      <xdr:row>126</xdr:row>
      <xdr:rowOff>49610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91275" y="33080325"/>
          <a:ext cx="659209" cy="56396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37</xdr:row>
      <xdr:rowOff>47625</xdr:rowOff>
    </xdr:from>
    <xdr:to>
      <xdr:col>9</xdr:col>
      <xdr:colOff>314325</xdr:colOff>
      <xdr:row>42</xdr:row>
      <xdr:rowOff>57150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3449300"/>
          <a:ext cx="2114551" cy="962025"/>
        </a:xfrm>
        <a:prstGeom prst="rect">
          <a:avLst/>
        </a:prstGeom>
      </xdr:spPr>
    </xdr:pic>
    <xdr:clientData/>
  </xdr:twoCellAnchor>
  <xdr:twoCellAnchor editAs="oneCell">
    <xdr:from>
      <xdr:col>2</xdr:col>
      <xdr:colOff>200025</xdr:colOff>
      <xdr:row>38</xdr:row>
      <xdr:rowOff>19050</xdr:rowOff>
    </xdr:from>
    <xdr:to>
      <xdr:col>2</xdr:col>
      <xdr:colOff>1265301</xdr:colOff>
      <xdr:row>41</xdr:row>
      <xdr:rowOff>142494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611225"/>
          <a:ext cx="1065276" cy="694944"/>
        </a:xfrm>
        <a:prstGeom prst="rect">
          <a:avLst/>
        </a:prstGeom>
      </xdr:spPr>
    </xdr:pic>
    <xdr:clientData/>
  </xdr:twoCellAnchor>
  <xdr:twoCellAnchor editAs="oneCell">
    <xdr:from>
      <xdr:col>4</xdr:col>
      <xdr:colOff>666750</xdr:colOff>
      <xdr:row>38</xdr:row>
      <xdr:rowOff>180975</xdr:rowOff>
    </xdr:from>
    <xdr:to>
      <xdr:col>5</xdr:col>
      <xdr:colOff>430609</xdr:colOff>
      <xdr:row>41</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96025" y="13773150"/>
          <a:ext cx="659209" cy="5639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288</xdr:row>
      <xdr:rowOff>76200</xdr:rowOff>
    </xdr:from>
    <xdr:to>
      <xdr:col>8</xdr:col>
      <xdr:colOff>742951</xdr:colOff>
      <xdr:row>293</xdr:row>
      <xdr:rowOff>85725</xdr:rowOff>
    </xdr:to>
    <xdr:pic>
      <xdr:nvPicPr>
        <xdr:cNvPr id="10" name="Picture 9"/>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77100" y="88401525"/>
          <a:ext cx="2114551" cy="962025"/>
        </a:xfrm>
        <a:prstGeom prst="rect">
          <a:avLst/>
        </a:prstGeom>
      </xdr:spPr>
    </xdr:pic>
    <xdr:clientData/>
  </xdr:twoCellAnchor>
  <xdr:twoCellAnchor editAs="oneCell">
    <xdr:from>
      <xdr:col>1</xdr:col>
      <xdr:colOff>676275</xdr:colOff>
      <xdr:row>290</xdr:row>
      <xdr:rowOff>85725</xdr:rowOff>
    </xdr:from>
    <xdr:to>
      <xdr:col>2</xdr:col>
      <xdr:colOff>457200</xdr:colOff>
      <xdr:row>292</xdr:row>
      <xdr:rowOff>76201</xdr:rowOff>
    </xdr:to>
    <xdr:pic>
      <xdr:nvPicPr>
        <xdr:cNvPr id="11" name="Picture 10"/>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1219200" y="88792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571500</xdr:colOff>
      <xdr:row>290</xdr:row>
      <xdr:rowOff>19050</xdr:rowOff>
    </xdr:from>
    <xdr:to>
      <xdr:col>4</xdr:col>
      <xdr:colOff>382984</xdr:colOff>
      <xdr:row>293</xdr:row>
      <xdr:rowOff>11510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5248275" y="88725375"/>
          <a:ext cx="659209" cy="56396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37</xdr:row>
      <xdr:rowOff>104775</xdr:rowOff>
    </xdr:from>
    <xdr:to>
      <xdr:col>9</xdr:col>
      <xdr:colOff>314325</xdr:colOff>
      <xdr:row>42</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63525"/>
          <a:ext cx="2114551" cy="962025"/>
        </a:xfrm>
        <a:prstGeom prst="rect">
          <a:avLst/>
        </a:prstGeom>
      </xdr:spPr>
    </xdr:pic>
    <xdr:clientData/>
  </xdr:twoCellAnchor>
  <xdr:twoCellAnchor editAs="oneCell">
    <xdr:from>
      <xdr:col>2</xdr:col>
      <xdr:colOff>200025</xdr:colOff>
      <xdr:row>38</xdr:row>
      <xdr:rowOff>76200</xdr:rowOff>
    </xdr:from>
    <xdr:to>
      <xdr:col>2</xdr:col>
      <xdr:colOff>1265301</xdr:colOff>
      <xdr:row>42</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25450"/>
          <a:ext cx="1065276" cy="694944"/>
        </a:xfrm>
        <a:prstGeom prst="rect">
          <a:avLst/>
        </a:prstGeom>
      </xdr:spPr>
    </xdr:pic>
    <xdr:clientData/>
  </xdr:twoCellAnchor>
  <xdr:twoCellAnchor editAs="oneCell">
    <xdr:from>
      <xdr:col>4</xdr:col>
      <xdr:colOff>619125</xdr:colOff>
      <xdr:row>39</xdr:row>
      <xdr:rowOff>95250</xdr:rowOff>
    </xdr:from>
    <xdr:to>
      <xdr:col>5</xdr:col>
      <xdr:colOff>382984</xdr:colOff>
      <xdr:row>42</xdr:row>
      <xdr:rowOff>87710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13335000"/>
          <a:ext cx="659209" cy="56396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380999</xdr:colOff>
      <xdr:row>41</xdr:row>
      <xdr:rowOff>104775</xdr:rowOff>
    </xdr:from>
    <xdr:to>
      <xdr:col>9</xdr:col>
      <xdr:colOff>276225</xdr:colOff>
      <xdr:row>46</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12401550"/>
          <a:ext cx="2114551" cy="962025"/>
        </a:xfrm>
        <a:prstGeom prst="rect">
          <a:avLst/>
        </a:prstGeom>
      </xdr:spPr>
    </xdr:pic>
    <xdr:clientData/>
  </xdr:twoCellAnchor>
  <xdr:twoCellAnchor editAs="oneCell">
    <xdr:from>
      <xdr:col>2</xdr:col>
      <xdr:colOff>161925</xdr:colOff>
      <xdr:row>42</xdr:row>
      <xdr:rowOff>76200</xdr:rowOff>
    </xdr:from>
    <xdr:to>
      <xdr:col>2</xdr:col>
      <xdr:colOff>1227201</xdr:colOff>
      <xdr:row>46</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12563475"/>
          <a:ext cx="1065276" cy="694944"/>
        </a:xfrm>
        <a:prstGeom prst="rect">
          <a:avLst/>
        </a:prstGeom>
      </xdr:spPr>
    </xdr:pic>
    <xdr:clientData/>
  </xdr:twoCellAnchor>
  <xdr:twoCellAnchor editAs="oneCell">
    <xdr:from>
      <xdr:col>4</xdr:col>
      <xdr:colOff>733425</xdr:colOff>
      <xdr:row>43</xdr:row>
      <xdr:rowOff>66675</xdr:rowOff>
    </xdr:from>
    <xdr:to>
      <xdr:col>5</xdr:col>
      <xdr:colOff>497284</xdr:colOff>
      <xdr:row>46</xdr:row>
      <xdr:rowOff>59135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744450"/>
          <a:ext cx="659209" cy="56396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41</xdr:row>
      <xdr:rowOff>123825</xdr:rowOff>
    </xdr:from>
    <xdr:to>
      <xdr:col>9</xdr:col>
      <xdr:colOff>361950</xdr:colOff>
      <xdr:row>46</xdr:row>
      <xdr:rowOff>133350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86699" y="12411075"/>
          <a:ext cx="2114551" cy="962025"/>
        </a:xfrm>
        <a:prstGeom prst="rect">
          <a:avLst/>
        </a:prstGeom>
      </xdr:spPr>
    </xdr:pic>
    <xdr:clientData/>
  </xdr:twoCellAnchor>
  <xdr:twoCellAnchor editAs="oneCell">
    <xdr:from>
      <xdr:col>2</xdr:col>
      <xdr:colOff>247650</xdr:colOff>
      <xdr:row>42</xdr:row>
      <xdr:rowOff>95250</xdr:rowOff>
    </xdr:from>
    <xdr:to>
      <xdr:col>2</xdr:col>
      <xdr:colOff>1312926</xdr:colOff>
      <xdr:row>46</xdr:row>
      <xdr:rowOff>28194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43150" y="12573000"/>
          <a:ext cx="1065276" cy="694944"/>
        </a:xfrm>
        <a:prstGeom prst="rect">
          <a:avLst/>
        </a:prstGeom>
      </xdr:spPr>
    </xdr:pic>
    <xdr:clientData/>
  </xdr:twoCellAnchor>
  <xdr:twoCellAnchor editAs="oneCell">
    <xdr:from>
      <xdr:col>4</xdr:col>
      <xdr:colOff>733425</xdr:colOff>
      <xdr:row>42</xdr:row>
      <xdr:rowOff>161925</xdr:rowOff>
    </xdr:from>
    <xdr:to>
      <xdr:col>5</xdr:col>
      <xdr:colOff>497284</xdr:colOff>
      <xdr:row>45</xdr:row>
      <xdr:rowOff>154385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639675"/>
          <a:ext cx="659209" cy="56396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38</xdr:row>
      <xdr:rowOff>123825</xdr:rowOff>
    </xdr:from>
    <xdr:to>
      <xdr:col>9</xdr:col>
      <xdr:colOff>323850</xdr:colOff>
      <xdr:row>43</xdr:row>
      <xdr:rowOff>133350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896725"/>
          <a:ext cx="2114551" cy="962025"/>
        </a:xfrm>
        <a:prstGeom prst="rect">
          <a:avLst/>
        </a:prstGeom>
      </xdr:spPr>
    </xdr:pic>
    <xdr:clientData/>
  </xdr:twoCellAnchor>
  <xdr:twoCellAnchor editAs="oneCell">
    <xdr:from>
      <xdr:col>2</xdr:col>
      <xdr:colOff>209550</xdr:colOff>
      <xdr:row>39</xdr:row>
      <xdr:rowOff>95250</xdr:rowOff>
    </xdr:from>
    <xdr:to>
      <xdr:col>2</xdr:col>
      <xdr:colOff>1274826</xdr:colOff>
      <xdr:row>43</xdr:row>
      <xdr:rowOff>28194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058650"/>
          <a:ext cx="1065276" cy="694944"/>
        </a:xfrm>
        <a:prstGeom prst="rect">
          <a:avLst/>
        </a:prstGeom>
      </xdr:spPr>
    </xdr:pic>
    <xdr:clientData/>
  </xdr:twoCellAnchor>
  <xdr:twoCellAnchor editAs="oneCell">
    <xdr:from>
      <xdr:col>4</xdr:col>
      <xdr:colOff>638175</xdr:colOff>
      <xdr:row>40</xdr:row>
      <xdr:rowOff>104775</xdr:rowOff>
    </xdr:from>
    <xdr:to>
      <xdr:col>5</xdr:col>
      <xdr:colOff>402034</xdr:colOff>
      <xdr:row>43</xdr:row>
      <xdr:rowOff>97235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258675"/>
          <a:ext cx="659209" cy="56396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39</xdr:row>
      <xdr:rowOff>9525</xdr:rowOff>
    </xdr:from>
    <xdr:to>
      <xdr:col>9</xdr:col>
      <xdr:colOff>323850</xdr:colOff>
      <xdr:row>44</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972925"/>
          <a:ext cx="2114551" cy="962025"/>
        </a:xfrm>
        <a:prstGeom prst="rect">
          <a:avLst/>
        </a:prstGeom>
      </xdr:spPr>
    </xdr:pic>
    <xdr:clientData/>
  </xdr:twoCellAnchor>
  <xdr:twoCellAnchor editAs="oneCell">
    <xdr:from>
      <xdr:col>2</xdr:col>
      <xdr:colOff>209550</xdr:colOff>
      <xdr:row>39</xdr:row>
      <xdr:rowOff>171450</xdr:rowOff>
    </xdr:from>
    <xdr:to>
      <xdr:col>2</xdr:col>
      <xdr:colOff>1274826</xdr:colOff>
      <xdr:row>43</xdr:row>
      <xdr:rowOff>104394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134850"/>
          <a:ext cx="1065276" cy="694944"/>
        </a:xfrm>
        <a:prstGeom prst="rect">
          <a:avLst/>
        </a:prstGeom>
      </xdr:spPr>
    </xdr:pic>
    <xdr:clientData/>
  </xdr:twoCellAnchor>
  <xdr:twoCellAnchor editAs="oneCell">
    <xdr:from>
      <xdr:col>4</xdr:col>
      <xdr:colOff>685800</xdr:colOff>
      <xdr:row>39</xdr:row>
      <xdr:rowOff>161925</xdr:rowOff>
    </xdr:from>
    <xdr:to>
      <xdr:col>5</xdr:col>
      <xdr:colOff>449659</xdr:colOff>
      <xdr:row>42</xdr:row>
      <xdr:rowOff>154385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2125325"/>
          <a:ext cx="659209" cy="56396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438149</xdr:colOff>
      <xdr:row>40</xdr:row>
      <xdr:rowOff>180975</xdr:rowOff>
    </xdr:from>
    <xdr:to>
      <xdr:col>9</xdr:col>
      <xdr:colOff>333375</xdr:colOff>
      <xdr:row>46</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439650"/>
          <a:ext cx="2114551" cy="962025"/>
        </a:xfrm>
        <a:prstGeom prst="rect">
          <a:avLst/>
        </a:prstGeom>
      </xdr:spPr>
    </xdr:pic>
    <xdr:clientData/>
  </xdr:twoCellAnchor>
  <xdr:twoCellAnchor editAs="oneCell">
    <xdr:from>
      <xdr:col>2</xdr:col>
      <xdr:colOff>219075</xdr:colOff>
      <xdr:row>41</xdr:row>
      <xdr:rowOff>152400</xdr:rowOff>
    </xdr:from>
    <xdr:to>
      <xdr:col>2</xdr:col>
      <xdr:colOff>1284351</xdr:colOff>
      <xdr:row>45</xdr:row>
      <xdr:rowOff>85344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601575"/>
          <a:ext cx="1065276" cy="694944"/>
        </a:xfrm>
        <a:prstGeom prst="rect">
          <a:avLst/>
        </a:prstGeom>
      </xdr:spPr>
    </xdr:pic>
    <xdr:clientData/>
  </xdr:twoCellAnchor>
  <xdr:twoCellAnchor editAs="oneCell">
    <xdr:from>
      <xdr:col>4</xdr:col>
      <xdr:colOff>714375</xdr:colOff>
      <xdr:row>41</xdr:row>
      <xdr:rowOff>171450</xdr:rowOff>
    </xdr:from>
    <xdr:to>
      <xdr:col>5</xdr:col>
      <xdr:colOff>478234</xdr:colOff>
      <xdr:row>44</xdr:row>
      <xdr:rowOff>163910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12620625"/>
          <a:ext cx="659209" cy="56396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40</xdr:row>
      <xdr:rowOff>95250</xdr:rowOff>
    </xdr:from>
    <xdr:to>
      <xdr:col>9</xdr:col>
      <xdr:colOff>285750</xdr:colOff>
      <xdr:row>45</xdr:row>
      <xdr:rowOff>104775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2392025"/>
          <a:ext cx="2114551" cy="962025"/>
        </a:xfrm>
        <a:prstGeom prst="rect">
          <a:avLst/>
        </a:prstGeom>
      </xdr:spPr>
    </xdr:pic>
    <xdr:clientData/>
  </xdr:twoCellAnchor>
  <xdr:twoCellAnchor editAs="oneCell">
    <xdr:from>
      <xdr:col>2</xdr:col>
      <xdr:colOff>171450</xdr:colOff>
      <xdr:row>41</xdr:row>
      <xdr:rowOff>66675</xdr:rowOff>
    </xdr:from>
    <xdr:to>
      <xdr:col>2</xdr:col>
      <xdr:colOff>1236726</xdr:colOff>
      <xdr:row>44</xdr:row>
      <xdr:rowOff>190119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2553950"/>
          <a:ext cx="1065276" cy="694944"/>
        </a:xfrm>
        <a:prstGeom prst="rect">
          <a:avLst/>
        </a:prstGeom>
      </xdr:spPr>
    </xdr:pic>
    <xdr:clientData/>
  </xdr:twoCellAnchor>
  <xdr:twoCellAnchor editAs="oneCell">
    <xdr:from>
      <xdr:col>4</xdr:col>
      <xdr:colOff>638175</xdr:colOff>
      <xdr:row>42</xdr:row>
      <xdr:rowOff>85725</xdr:rowOff>
    </xdr:from>
    <xdr:to>
      <xdr:col>5</xdr:col>
      <xdr:colOff>402034</xdr:colOff>
      <xdr:row>45</xdr:row>
      <xdr:rowOff>78185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763500"/>
          <a:ext cx="659209" cy="56396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39</xdr:row>
      <xdr:rowOff>171450</xdr:rowOff>
    </xdr:from>
    <xdr:to>
      <xdr:col>9</xdr:col>
      <xdr:colOff>314325</xdr:colOff>
      <xdr:row>44</xdr:row>
      <xdr:rowOff>180975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220575"/>
          <a:ext cx="2114551" cy="962025"/>
        </a:xfrm>
        <a:prstGeom prst="rect">
          <a:avLst/>
        </a:prstGeom>
      </xdr:spPr>
    </xdr:pic>
    <xdr:clientData/>
  </xdr:twoCellAnchor>
  <xdr:twoCellAnchor editAs="oneCell">
    <xdr:from>
      <xdr:col>2</xdr:col>
      <xdr:colOff>200025</xdr:colOff>
      <xdr:row>40</xdr:row>
      <xdr:rowOff>142875</xdr:rowOff>
    </xdr:from>
    <xdr:to>
      <xdr:col>2</xdr:col>
      <xdr:colOff>1265301</xdr:colOff>
      <xdr:row>44</xdr:row>
      <xdr:rowOff>75819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2382500"/>
          <a:ext cx="1065276" cy="694944"/>
        </a:xfrm>
        <a:prstGeom prst="rect">
          <a:avLst/>
        </a:prstGeom>
      </xdr:spPr>
    </xdr:pic>
    <xdr:clientData/>
  </xdr:twoCellAnchor>
  <xdr:twoCellAnchor editAs="oneCell">
    <xdr:from>
      <xdr:col>4</xdr:col>
      <xdr:colOff>733425</xdr:colOff>
      <xdr:row>41</xdr:row>
      <xdr:rowOff>76200</xdr:rowOff>
    </xdr:from>
    <xdr:to>
      <xdr:col>5</xdr:col>
      <xdr:colOff>497284</xdr:colOff>
      <xdr:row>44</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506325"/>
          <a:ext cx="659209" cy="56396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438149</xdr:colOff>
      <xdr:row>39</xdr:row>
      <xdr:rowOff>133350</xdr:rowOff>
    </xdr:from>
    <xdr:to>
      <xdr:col>9</xdr:col>
      <xdr:colOff>333375</xdr:colOff>
      <xdr:row>44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220575"/>
          <a:ext cx="2114551" cy="962025"/>
        </a:xfrm>
        <a:prstGeom prst="rect">
          <a:avLst/>
        </a:prstGeom>
      </xdr:spPr>
    </xdr:pic>
    <xdr:clientData/>
  </xdr:twoCellAnchor>
  <xdr:twoCellAnchor editAs="oneCell">
    <xdr:from>
      <xdr:col>2</xdr:col>
      <xdr:colOff>219075</xdr:colOff>
      <xdr:row>40</xdr:row>
      <xdr:rowOff>104775</xdr:rowOff>
    </xdr:from>
    <xdr:to>
      <xdr:col>2</xdr:col>
      <xdr:colOff>1284351</xdr:colOff>
      <xdr:row>44</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382500"/>
          <a:ext cx="1065276" cy="694944"/>
        </a:xfrm>
        <a:prstGeom prst="rect">
          <a:avLst/>
        </a:prstGeom>
      </xdr:spPr>
    </xdr:pic>
    <xdr:clientData/>
  </xdr:twoCellAnchor>
  <xdr:twoCellAnchor editAs="oneCell">
    <xdr:from>
      <xdr:col>4</xdr:col>
      <xdr:colOff>609600</xdr:colOff>
      <xdr:row>40</xdr:row>
      <xdr:rowOff>171450</xdr:rowOff>
    </xdr:from>
    <xdr:to>
      <xdr:col>5</xdr:col>
      <xdr:colOff>373459</xdr:colOff>
      <xdr:row>43</xdr:row>
      <xdr:rowOff>163910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38875" y="12449175"/>
          <a:ext cx="659209" cy="56396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361949</xdr:colOff>
      <xdr:row>37</xdr:row>
      <xdr:rowOff>142875</xdr:rowOff>
    </xdr:from>
    <xdr:to>
      <xdr:col>9</xdr:col>
      <xdr:colOff>257175</xdr:colOff>
      <xdr:row>42</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81924" y="11925300"/>
          <a:ext cx="2114551" cy="962025"/>
        </a:xfrm>
        <a:prstGeom prst="rect">
          <a:avLst/>
        </a:prstGeom>
      </xdr:spPr>
    </xdr:pic>
    <xdr:clientData/>
  </xdr:twoCellAnchor>
  <xdr:twoCellAnchor editAs="oneCell">
    <xdr:from>
      <xdr:col>2</xdr:col>
      <xdr:colOff>142875</xdr:colOff>
      <xdr:row>38</xdr:row>
      <xdr:rowOff>114300</xdr:rowOff>
    </xdr:from>
    <xdr:to>
      <xdr:col>2</xdr:col>
      <xdr:colOff>1208151</xdr:colOff>
      <xdr:row>42</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2087225"/>
          <a:ext cx="1065276" cy="694944"/>
        </a:xfrm>
        <a:prstGeom prst="rect">
          <a:avLst/>
        </a:prstGeom>
      </xdr:spPr>
    </xdr:pic>
    <xdr:clientData/>
  </xdr:twoCellAnchor>
  <xdr:twoCellAnchor editAs="oneCell">
    <xdr:from>
      <xdr:col>4</xdr:col>
      <xdr:colOff>666750</xdr:colOff>
      <xdr:row>39</xdr:row>
      <xdr:rowOff>76200</xdr:rowOff>
    </xdr:from>
    <xdr:to>
      <xdr:col>5</xdr:col>
      <xdr:colOff>430609</xdr:colOff>
      <xdr:row>42</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96025" y="12239625"/>
          <a:ext cx="659209" cy="5639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14</xdr:col>
      <xdr:colOff>814916</xdr:colOff>
      <xdr:row>53</xdr:row>
      <xdr:rowOff>359834</xdr:rowOff>
    </xdr:from>
    <xdr:to>
      <xdr:col>15</xdr:col>
      <xdr:colOff>2029884</xdr:colOff>
      <xdr:row>58</xdr:row>
      <xdr:rowOff>115359</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276416" y="23230417"/>
          <a:ext cx="2114551" cy="962025"/>
        </a:xfrm>
        <a:prstGeom prst="rect">
          <a:avLst/>
        </a:prstGeom>
      </xdr:spPr>
    </xdr:pic>
    <xdr:clientData/>
  </xdr:twoCellAnchor>
  <xdr:twoCellAnchor editAs="oneCell">
    <xdr:from>
      <xdr:col>11</xdr:col>
      <xdr:colOff>0</xdr:colOff>
      <xdr:row>56</xdr:row>
      <xdr:rowOff>0</xdr:rowOff>
    </xdr:from>
    <xdr:to>
      <xdr:col>12</xdr:col>
      <xdr:colOff>45376</xdr:colOff>
      <xdr:row>58</xdr:row>
      <xdr:rowOff>172377</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7334250" y="23685500"/>
          <a:ext cx="659209" cy="56396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35</xdr:row>
      <xdr:rowOff>66675</xdr:rowOff>
    </xdr:from>
    <xdr:to>
      <xdr:col>9</xdr:col>
      <xdr:colOff>285750</xdr:colOff>
      <xdr:row>40</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1191875"/>
          <a:ext cx="2114551" cy="962025"/>
        </a:xfrm>
        <a:prstGeom prst="rect">
          <a:avLst/>
        </a:prstGeom>
      </xdr:spPr>
    </xdr:pic>
    <xdr:clientData/>
  </xdr:twoCellAnchor>
  <xdr:twoCellAnchor editAs="oneCell">
    <xdr:from>
      <xdr:col>2</xdr:col>
      <xdr:colOff>171450</xdr:colOff>
      <xdr:row>36</xdr:row>
      <xdr:rowOff>38100</xdr:rowOff>
    </xdr:from>
    <xdr:to>
      <xdr:col>2</xdr:col>
      <xdr:colOff>1236726</xdr:colOff>
      <xdr:row>39</xdr:row>
      <xdr:rowOff>161544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1353800"/>
          <a:ext cx="1065276" cy="694944"/>
        </a:xfrm>
        <a:prstGeom prst="rect">
          <a:avLst/>
        </a:prstGeom>
      </xdr:spPr>
    </xdr:pic>
    <xdr:clientData/>
  </xdr:twoCellAnchor>
  <xdr:twoCellAnchor editAs="oneCell">
    <xdr:from>
      <xdr:col>4</xdr:col>
      <xdr:colOff>581025</xdr:colOff>
      <xdr:row>37</xdr:row>
      <xdr:rowOff>28575</xdr:rowOff>
    </xdr:from>
    <xdr:to>
      <xdr:col>5</xdr:col>
      <xdr:colOff>344884</xdr:colOff>
      <xdr:row>40</xdr:row>
      <xdr:rowOff>21035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10300" y="11534775"/>
          <a:ext cx="659209" cy="56396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342899</xdr:colOff>
      <xdr:row>45</xdr:row>
      <xdr:rowOff>85725</xdr:rowOff>
    </xdr:from>
    <xdr:to>
      <xdr:col>9</xdr:col>
      <xdr:colOff>238125</xdr:colOff>
      <xdr:row>50</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13487400"/>
          <a:ext cx="2114551" cy="962025"/>
        </a:xfrm>
        <a:prstGeom prst="rect">
          <a:avLst/>
        </a:prstGeom>
      </xdr:spPr>
    </xdr:pic>
    <xdr:clientData/>
  </xdr:twoCellAnchor>
  <xdr:twoCellAnchor editAs="oneCell">
    <xdr:from>
      <xdr:col>2</xdr:col>
      <xdr:colOff>123825</xdr:colOff>
      <xdr:row>46</xdr:row>
      <xdr:rowOff>57150</xdr:rowOff>
    </xdr:from>
    <xdr:to>
      <xdr:col>2</xdr:col>
      <xdr:colOff>1189101</xdr:colOff>
      <xdr:row>49</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13649325"/>
          <a:ext cx="1065276" cy="694944"/>
        </a:xfrm>
        <a:prstGeom prst="rect">
          <a:avLst/>
        </a:prstGeom>
      </xdr:spPr>
    </xdr:pic>
    <xdr:clientData/>
  </xdr:twoCellAnchor>
  <xdr:twoCellAnchor editAs="oneCell">
    <xdr:from>
      <xdr:col>4</xdr:col>
      <xdr:colOff>714375</xdr:colOff>
      <xdr:row>47</xdr:row>
      <xdr:rowOff>66675</xdr:rowOff>
    </xdr:from>
    <xdr:to>
      <xdr:col>5</xdr:col>
      <xdr:colOff>478234</xdr:colOff>
      <xdr:row>50</xdr:row>
      <xdr:rowOff>59135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13849350"/>
          <a:ext cx="659209" cy="56396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43</xdr:row>
      <xdr:rowOff>180975</xdr:rowOff>
    </xdr:from>
    <xdr:to>
      <xdr:col>9</xdr:col>
      <xdr:colOff>314325</xdr:colOff>
      <xdr:row>49</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73050"/>
          <a:ext cx="2114551" cy="962025"/>
        </a:xfrm>
        <a:prstGeom prst="rect">
          <a:avLst/>
        </a:prstGeom>
      </xdr:spPr>
    </xdr:pic>
    <xdr:clientData/>
  </xdr:twoCellAnchor>
  <xdr:twoCellAnchor editAs="oneCell">
    <xdr:from>
      <xdr:col>2</xdr:col>
      <xdr:colOff>200025</xdr:colOff>
      <xdr:row>44</xdr:row>
      <xdr:rowOff>152400</xdr:rowOff>
    </xdr:from>
    <xdr:to>
      <xdr:col>2</xdr:col>
      <xdr:colOff>1265301</xdr:colOff>
      <xdr:row>48</xdr:row>
      <xdr:rowOff>85344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34975"/>
          <a:ext cx="1065276" cy="694944"/>
        </a:xfrm>
        <a:prstGeom prst="rect">
          <a:avLst/>
        </a:prstGeom>
      </xdr:spPr>
    </xdr:pic>
    <xdr:clientData/>
  </xdr:twoCellAnchor>
  <xdr:twoCellAnchor editAs="oneCell">
    <xdr:from>
      <xdr:col>4</xdr:col>
      <xdr:colOff>685800</xdr:colOff>
      <xdr:row>45</xdr:row>
      <xdr:rowOff>47625</xdr:rowOff>
    </xdr:from>
    <xdr:to>
      <xdr:col>5</xdr:col>
      <xdr:colOff>449659</xdr:colOff>
      <xdr:row>48</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3220700"/>
          <a:ext cx="659209" cy="56396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314324</xdr:colOff>
      <xdr:row>45</xdr:row>
      <xdr:rowOff>104775</xdr:rowOff>
    </xdr:from>
    <xdr:to>
      <xdr:col>9</xdr:col>
      <xdr:colOff>209550</xdr:colOff>
      <xdr:row>50</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34299" y="13420725"/>
          <a:ext cx="2114551" cy="962025"/>
        </a:xfrm>
        <a:prstGeom prst="rect">
          <a:avLst/>
        </a:prstGeom>
      </xdr:spPr>
    </xdr:pic>
    <xdr:clientData/>
  </xdr:twoCellAnchor>
  <xdr:twoCellAnchor editAs="oneCell">
    <xdr:from>
      <xdr:col>2</xdr:col>
      <xdr:colOff>95250</xdr:colOff>
      <xdr:row>46</xdr:row>
      <xdr:rowOff>76200</xdr:rowOff>
    </xdr:from>
    <xdr:to>
      <xdr:col>2</xdr:col>
      <xdr:colOff>1160526</xdr:colOff>
      <xdr:row>50</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90750" y="13582650"/>
          <a:ext cx="1065276" cy="694944"/>
        </a:xfrm>
        <a:prstGeom prst="rect">
          <a:avLst/>
        </a:prstGeom>
      </xdr:spPr>
    </xdr:pic>
    <xdr:clientData/>
  </xdr:twoCellAnchor>
  <xdr:twoCellAnchor editAs="oneCell">
    <xdr:from>
      <xdr:col>4</xdr:col>
      <xdr:colOff>504825</xdr:colOff>
      <xdr:row>46</xdr:row>
      <xdr:rowOff>161925</xdr:rowOff>
    </xdr:from>
    <xdr:to>
      <xdr:col>5</xdr:col>
      <xdr:colOff>268684</xdr:colOff>
      <xdr:row>49</xdr:row>
      <xdr:rowOff>154385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34100" y="13668375"/>
          <a:ext cx="659209" cy="56396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41</xdr:row>
      <xdr:rowOff>171450</xdr:rowOff>
    </xdr:from>
    <xdr:to>
      <xdr:col>9</xdr:col>
      <xdr:colOff>323850</xdr:colOff>
      <xdr:row>46</xdr:row>
      <xdr:rowOff>180975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5039975"/>
          <a:ext cx="2114551" cy="962025"/>
        </a:xfrm>
        <a:prstGeom prst="rect">
          <a:avLst/>
        </a:prstGeom>
      </xdr:spPr>
    </xdr:pic>
    <xdr:clientData/>
  </xdr:twoCellAnchor>
  <xdr:twoCellAnchor editAs="oneCell">
    <xdr:from>
      <xdr:col>2</xdr:col>
      <xdr:colOff>209550</xdr:colOff>
      <xdr:row>42</xdr:row>
      <xdr:rowOff>114300</xdr:rowOff>
    </xdr:from>
    <xdr:to>
      <xdr:col>2</xdr:col>
      <xdr:colOff>1274826</xdr:colOff>
      <xdr:row>46</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5173325"/>
          <a:ext cx="1065276" cy="694944"/>
        </a:xfrm>
        <a:prstGeom prst="rect">
          <a:avLst/>
        </a:prstGeom>
      </xdr:spPr>
    </xdr:pic>
    <xdr:clientData/>
  </xdr:twoCellAnchor>
  <xdr:twoCellAnchor editAs="oneCell">
    <xdr:from>
      <xdr:col>4</xdr:col>
      <xdr:colOff>552450</xdr:colOff>
      <xdr:row>42</xdr:row>
      <xdr:rowOff>180975</xdr:rowOff>
    </xdr:from>
    <xdr:to>
      <xdr:col>5</xdr:col>
      <xdr:colOff>316309</xdr:colOff>
      <xdr:row>45</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81725" y="15240000"/>
          <a:ext cx="659209" cy="56396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400049</xdr:colOff>
      <xdr:row>41</xdr:row>
      <xdr:rowOff>85725</xdr:rowOff>
    </xdr:from>
    <xdr:to>
      <xdr:col>9</xdr:col>
      <xdr:colOff>295275</xdr:colOff>
      <xdr:row>46</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15792450"/>
          <a:ext cx="2114551" cy="962025"/>
        </a:xfrm>
        <a:prstGeom prst="rect">
          <a:avLst/>
        </a:prstGeom>
      </xdr:spPr>
    </xdr:pic>
    <xdr:clientData/>
  </xdr:twoCellAnchor>
  <xdr:twoCellAnchor editAs="oneCell">
    <xdr:from>
      <xdr:col>2</xdr:col>
      <xdr:colOff>180975</xdr:colOff>
      <xdr:row>42</xdr:row>
      <xdr:rowOff>57150</xdr:rowOff>
    </xdr:from>
    <xdr:to>
      <xdr:col>2</xdr:col>
      <xdr:colOff>1246251</xdr:colOff>
      <xdr:row>45</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15954375"/>
          <a:ext cx="1065276" cy="694944"/>
        </a:xfrm>
        <a:prstGeom prst="rect">
          <a:avLst/>
        </a:prstGeom>
      </xdr:spPr>
    </xdr:pic>
    <xdr:clientData/>
  </xdr:twoCellAnchor>
  <xdr:twoCellAnchor editAs="oneCell">
    <xdr:from>
      <xdr:col>4</xdr:col>
      <xdr:colOff>476250</xdr:colOff>
      <xdr:row>43</xdr:row>
      <xdr:rowOff>38100</xdr:rowOff>
    </xdr:from>
    <xdr:to>
      <xdr:col>5</xdr:col>
      <xdr:colOff>240109</xdr:colOff>
      <xdr:row>46</xdr:row>
      <xdr:rowOff>30560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05525" y="16125825"/>
          <a:ext cx="659209" cy="56396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352424</xdr:colOff>
      <xdr:row>40</xdr:row>
      <xdr:rowOff>85725</xdr:rowOff>
    </xdr:from>
    <xdr:to>
      <xdr:col>9</xdr:col>
      <xdr:colOff>247650</xdr:colOff>
      <xdr:row>45</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72399" y="15459075"/>
          <a:ext cx="2114551" cy="962025"/>
        </a:xfrm>
        <a:prstGeom prst="rect">
          <a:avLst/>
        </a:prstGeom>
      </xdr:spPr>
    </xdr:pic>
    <xdr:clientData/>
  </xdr:twoCellAnchor>
  <xdr:twoCellAnchor editAs="oneCell">
    <xdr:from>
      <xdr:col>2</xdr:col>
      <xdr:colOff>133350</xdr:colOff>
      <xdr:row>41</xdr:row>
      <xdr:rowOff>57150</xdr:rowOff>
    </xdr:from>
    <xdr:to>
      <xdr:col>2</xdr:col>
      <xdr:colOff>1198626</xdr:colOff>
      <xdr:row>44</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28850" y="15621000"/>
          <a:ext cx="1065276" cy="694944"/>
        </a:xfrm>
        <a:prstGeom prst="rect">
          <a:avLst/>
        </a:prstGeom>
      </xdr:spPr>
    </xdr:pic>
    <xdr:clientData/>
  </xdr:twoCellAnchor>
  <xdr:twoCellAnchor editAs="oneCell">
    <xdr:from>
      <xdr:col>4</xdr:col>
      <xdr:colOff>657225</xdr:colOff>
      <xdr:row>42</xdr:row>
      <xdr:rowOff>47625</xdr:rowOff>
    </xdr:from>
    <xdr:to>
      <xdr:col>5</xdr:col>
      <xdr:colOff>421084</xdr:colOff>
      <xdr:row>45</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15801975"/>
          <a:ext cx="659209" cy="56396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371474</xdr:colOff>
      <xdr:row>40</xdr:row>
      <xdr:rowOff>95250</xdr:rowOff>
    </xdr:from>
    <xdr:to>
      <xdr:col>9</xdr:col>
      <xdr:colOff>266700</xdr:colOff>
      <xdr:row>45</xdr:row>
      <xdr:rowOff>104775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14630400"/>
          <a:ext cx="2114551" cy="962025"/>
        </a:xfrm>
        <a:prstGeom prst="rect">
          <a:avLst/>
        </a:prstGeom>
      </xdr:spPr>
    </xdr:pic>
    <xdr:clientData/>
  </xdr:twoCellAnchor>
  <xdr:twoCellAnchor editAs="oneCell">
    <xdr:from>
      <xdr:col>2</xdr:col>
      <xdr:colOff>152400</xdr:colOff>
      <xdr:row>41</xdr:row>
      <xdr:rowOff>66675</xdr:rowOff>
    </xdr:from>
    <xdr:to>
      <xdr:col>2</xdr:col>
      <xdr:colOff>1217676</xdr:colOff>
      <xdr:row>44</xdr:row>
      <xdr:rowOff>190119</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14792325"/>
          <a:ext cx="1065276" cy="694944"/>
        </a:xfrm>
        <a:prstGeom prst="rect">
          <a:avLst/>
        </a:prstGeom>
      </xdr:spPr>
    </xdr:pic>
    <xdr:clientData/>
  </xdr:twoCellAnchor>
  <xdr:twoCellAnchor editAs="oneCell">
    <xdr:from>
      <xdr:col>4</xdr:col>
      <xdr:colOff>733425</xdr:colOff>
      <xdr:row>42</xdr:row>
      <xdr:rowOff>19050</xdr:rowOff>
    </xdr:from>
    <xdr:to>
      <xdr:col>5</xdr:col>
      <xdr:colOff>497284</xdr:colOff>
      <xdr:row>45</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4935200"/>
          <a:ext cx="659209" cy="56396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42</xdr:row>
      <xdr:rowOff>76200</xdr:rowOff>
    </xdr:from>
    <xdr:to>
      <xdr:col>9</xdr:col>
      <xdr:colOff>381000</xdr:colOff>
      <xdr:row>47</xdr:row>
      <xdr:rowOff>85725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4325600"/>
          <a:ext cx="2114551" cy="962025"/>
        </a:xfrm>
        <a:prstGeom prst="rect">
          <a:avLst/>
        </a:prstGeom>
      </xdr:spPr>
    </xdr:pic>
    <xdr:clientData/>
  </xdr:twoCellAnchor>
  <xdr:twoCellAnchor editAs="oneCell">
    <xdr:from>
      <xdr:col>2</xdr:col>
      <xdr:colOff>266700</xdr:colOff>
      <xdr:row>43</xdr:row>
      <xdr:rowOff>47625</xdr:rowOff>
    </xdr:from>
    <xdr:to>
      <xdr:col>2</xdr:col>
      <xdr:colOff>1331976</xdr:colOff>
      <xdr:row>46</xdr:row>
      <xdr:rowOff>171069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4487525"/>
          <a:ext cx="1065276" cy="694944"/>
        </a:xfrm>
        <a:prstGeom prst="rect">
          <a:avLst/>
        </a:prstGeom>
      </xdr:spPr>
    </xdr:pic>
    <xdr:clientData/>
  </xdr:twoCellAnchor>
  <xdr:twoCellAnchor editAs="oneCell">
    <xdr:from>
      <xdr:col>4</xdr:col>
      <xdr:colOff>600075</xdr:colOff>
      <xdr:row>44</xdr:row>
      <xdr:rowOff>57150</xdr:rowOff>
    </xdr:from>
    <xdr:to>
      <xdr:col>5</xdr:col>
      <xdr:colOff>363934</xdr:colOff>
      <xdr:row>47</xdr:row>
      <xdr:rowOff>49610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29350" y="14687550"/>
          <a:ext cx="659209" cy="56396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514349</xdr:colOff>
      <xdr:row>42</xdr:row>
      <xdr:rowOff>142875</xdr:rowOff>
    </xdr:from>
    <xdr:to>
      <xdr:col>9</xdr:col>
      <xdr:colOff>409575</xdr:colOff>
      <xdr:row>47</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34324" y="15087600"/>
          <a:ext cx="2114551" cy="962025"/>
        </a:xfrm>
        <a:prstGeom prst="rect">
          <a:avLst/>
        </a:prstGeom>
      </xdr:spPr>
    </xdr:pic>
    <xdr:clientData/>
  </xdr:twoCellAnchor>
  <xdr:twoCellAnchor editAs="oneCell">
    <xdr:from>
      <xdr:col>2</xdr:col>
      <xdr:colOff>142875</xdr:colOff>
      <xdr:row>43</xdr:row>
      <xdr:rowOff>76200</xdr:rowOff>
    </xdr:from>
    <xdr:to>
      <xdr:col>2</xdr:col>
      <xdr:colOff>1208151</xdr:colOff>
      <xdr:row>47</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5211425"/>
          <a:ext cx="1065276" cy="694944"/>
        </a:xfrm>
        <a:prstGeom prst="rect">
          <a:avLst/>
        </a:prstGeom>
      </xdr:spPr>
    </xdr:pic>
    <xdr:clientData/>
  </xdr:twoCellAnchor>
  <xdr:twoCellAnchor editAs="oneCell">
    <xdr:from>
      <xdr:col>4</xdr:col>
      <xdr:colOff>609600</xdr:colOff>
      <xdr:row>44</xdr:row>
      <xdr:rowOff>38100</xdr:rowOff>
    </xdr:from>
    <xdr:to>
      <xdr:col>5</xdr:col>
      <xdr:colOff>373459</xdr:colOff>
      <xdr:row>47</xdr:row>
      <xdr:rowOff>30560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38875" y="15363825"/>
          <a:ext cx="659209" cy="5639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xdr:colOff>
      <xdr:row>10</xdr:row>
      <xdr:rowOff>47625</xdr:rowOff>
    </xdr:from>
    <xdr:to>
      <xdr:col>8</xdr:col>
      <xdr:colOff>323851</xdr:colOff>
      <xdr:row>15</xdr:row>
      <xdr:rowOff>57150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24475" y="3676650"/>
          <a:ext cx="2114551" cy="962025"/>
        </a:xfrm>
        <a:prstGeom prst="rect">
          <a:avLst/>
        </a:prstGeom>
      </xdr:spPr>
    </xdr:pic>
    <xdr:clientData/>
  </xdr:twoCellAnchor>
  <xdr:twoCellAnchor editAs="oneCell">
    <xdr:from>
      <xdr:col>0</xdr:col>
      <xdr:colOff>581025</xdr:colOff>
      <xdr:row>12</xdr:row>
      <xdr:rowOff>76200</xdr:rowOff>
    </xdr:from>
    <xdr:to>
      <xdr:col>1</xdr:col>
      <xdr:colOff>685800</xdr:colOff>
      <xdr:row>14</xdr:row>
      <xdr:rowOff>66676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581025" y="40862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466725</xdr:colOff>
      <xdr:row>12</xdr:row>
      <xdr:rowOff>76200</xdr:rowOff>
    </xdr:from>
    <xdr:to>
      <xdr:col>3</xdr:col>
      <xdr:colOff>68659</xdr:colOff>
      <xdr:row>15</xdr:row>
      <xdr:rowOff>68660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581275" y="4086225"/>
          <a:ext cx="659209" cy="56396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523874</xdr:colOff>
      <xdr:row>38</xdr:row>
      <xdr:rowOff>114300</xdr:rowOff>
    </xdr:from>
    <xdr:to>
      <xdr:col>9</xdr:col>
      <xdr:colOff>419100</xdr:colOff>
      <xdr:row>43</xdr:row>
      <xdr:rowOff>123825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12782550"/>
          <a:ext cx="2114551" cy="962025"/>
        </a:xfrm>
        <a:prstGeom prst="rect">
          <a:avLst/>
        </a:prstGeom>
      </xdr:spPr>
    </xdr:pic>
    <xdr:clientData/>
  </xdr:twoCellAnchor>
  <xdr:twoCellAnchor editAs="oneCell">
    <xdr:from>
      <xdr:col>2</xdr:col>
      <xdr:colOff>76200</xdr:colOff>
      <xdr:row>39</xdr:row>
      <xdr:rowOff>104775</xdr:rowOff>
    </xdr:from>
    <xdr:to>
      <xdr:col>2</xdr:col>
      <xdr:colOff>1141476</xdr:colOff>
      <xdr:row>43</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2963525"/>
          <a:ext cx="1065276" cy="694944"/>
        </a:xfrm>
        <a:prstGeom prst="rect">
          <a:avLst/>
        </a:prstGeom>
      </xdr:spPr>
    </xdr:pic>
    <xdr:clientData/>
  </xdr:twoCellAnchor>
  <xdr:twoCellAnchor editAs="oneCell">
    <xdr:from>
      <xdr:col>4</xdr:col>
      <xdr:colOff>533400</xdr:colOff>
      <xdr:row>40</xdr:row>
      <xdr:rowOff>9525</xdr:rowOff>
    </xdr:from>
    <xdr:to>
      <xdr:col>5</xdr:col>
      <xdr:colOff>297259</xdr:colOff>
      <xdr:row>43</xdr:row>
      <xdr:rowOff>1985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62675" y="13058775"/>
          <a:ext cx="659209" cy="56396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409574</xdr:colOff>
      <xdr:row>44</xdr:row>
      <xdr:rowOff>114300</xdr:rowOff>
    </xdr:from>
    <xdr:to>
      <xdr:col>9</xdr:col>
      <xdr:colOff>304800</xdr:colOff>
      <xdr:row>49</xdr:row>
      <xdr:rowOff>123825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9549" y="14811375"/>
          <a:ext cx="2114551" cy="962025"/>
        </a:xfrm>
        <a:prstGeom prst="rect">
          <a:avLst/>
        </a:prstGeom>
      </xdr:spPr>
    </xdr:pic>
    <xdr:clientData/>
  </xdr:twoCellAnchor>
  <xdr:twoCellAnchor editAs="oneCell">
    <xdr:from>
      <xdr:col>2</xdr:col>
      <xdr:colOff>190500</xdr:colOff>
      <xdr:row>45</xdr:row>
      <xdr:rowOff>85725</xdr:rowOff>
    </xdr:from>
    <xdr:to>
      <xdr:col>2</xdr:col>
      <xdr:colOff>1255776</xdr:colOff>
      <xdr:row>49</xdr:row>
      <xdr:rowOff>18669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14973300"/>
          <a:ext cx="1065276" cy="694944"/>
        </a:xfrm>
        <a:prstGeom prst="rect">
          <a:avLst/>
        </a:prstGeom>
      </xdr:spPr>
    </xdr:pic>
    <xdr:clientData/>
  </xdr:twoCellAnchor>
  <xdr:twoCellAnchor editAs="oneCell">
    <xdr:from>
      <xdr:col>4</xdr:col>
      <xdr:colOff>685800</xdr:colOff>
      <xdr:row>45</xdr:row>
      <xdr:rowOff>123825</xdr:rowOff>
    </xdr:from>
    <xdr:to>
      <xdr:col>5</xdr:col>
      <xdr:colOff>449659</xdr:colOff>
      <xdr:row>48</xdr:row>
      <xdr:rowOff>116285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5011400"/>
          <a:ext cx="659209" cy="56396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495299</xdr:colOff>
      <xdr:row>20</xdr:row>
      <xdr:rowOff>28575</xdr:rowOff>
    </xdr:from>
    <xdr:to>
      <xdr:col>9</xdr:col>
      <xdr:colOff>390525</xdr:colOff>
      <xdr:row>25</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15274" y="5086350"/>
          <a:ext cx="2114551" cy="962025"/>
        </a:xfrm>
        <a:prstGeom prst="rect">
          <a:avLst/>
        </a:prstGeom>
      </xdr:spPr>
    </xdr:pic>
    <xdr:clientData/>
  </xdr:twoCellAnchor>
  <xdr:twoCellAnchor editAs="oneCell">
    <xdr:from>
      <xdr:col>2</xdr:col>
      <xdr:colOff>76200</xdr:colOff>
      <xdr:row>20</xdr:row>
      <xdr:rowOff>76200</xdr:rowOff>
    </xdr:from>
    <xdr:to>
      <xdr:col>2</xdr:col>
      <xdr:colOff>1141476</xdr:colOff>
      <xdr:row>24</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5133975"/>
          <a:ext cx="1065276" cy="694944"/>
        </a:xfrm>
        <a:prstGeom prst="rect">
          <a:avLst/>
        </a:prstGeom>
      </xdr:spPr>
    </xdr:pic>
    <xdr:clientData/>
  </xdr:twoCellAnchor>
  <xdr:twoCellAnchor editAs="oneCell">
    <xdr:from>
      <xdr:col>4</xdr:col>
      <xdr:colOff>628650</xdr:colOff>
      <xdr:row>20</xdr:row>
      <xdr:rowOff>171450</xdr:rowOff>
    </xdr:from>
    <xdr:to>
      <xdr:col>5</xdr:col>
      <xdr:colOff>392509</xdr:colOff>
      <xdr:row>23</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57925" y="5229225"/>
          <a:ext cx="659209" cy="56396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40</xdr:row>
      <xdr:rowOff>161925</xdr:rowOff>
    </xdr:from>
    <xdr:to>
      <xdr:col>9</xdr:col>
      <xdr:colOff>381000</xdr:colOff>
      <xdr:row>45</xdr:row>
      <xdr:rowOff>171450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2487275"/>
          <a:ext cx="2114551" cy="962025"/>
        </a:xfrm>
        <a:prstGeom prst="rect">
          <a:avLst/>
        </a:prstGeom>
      </xdr:spPr>
    </xdr:pic>
    <xdr:clientData/>
  </xdr:twoCellAnchor>
  <xdr:twoCellAnchor editAs="oneCell">
    <xdr:from>
      <xdr:col>2</xdr:col>
      <xdr:colOff>266700</xdr:colOff>
      <xdr:row>41</xdr:row>
      <xdr:rowOff>133350</xdr:rowOff>
    </xdr:from>
    <xdr:to>
      <xdr:col>2</xdr:col>
      <xdr:colOff>1331976</xdr:colOff>
      <xdr:row>45</xdr:row>
      <xdr:rowOff>66294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2649200"/>
          <a:ext cx="1065276" cy="694944"/>
        </a:xfrm>
        <a:prstGeom prst="rect">
          <a:avLst/>
        </a:prstGeom>
      </xdr:spPr>
    </xdr:pic>
    <xdr:clientData/>
  </xdr:twoCellAnchor>
  <xdr:twoCellAnchor editAs="oneCell">
    <xdr:from>
      <xdr:col>4</xdr:col>
      <xdr:colOff>638175</xdr:colOff>
      <xdr:row>42</xdr:row>
      <xdr:rowOff>85725</xdr:rowOff>
    </xdr:from>
    <xdr:to>
      <xdr:col>5</xdr:col>
      <xdr:colOff>402034</xdr:colOff>
      <xdr:row>45</xdr:row>
      <xdr:rowOff>78185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792075"/>
          <a:ext cx="659209" cy="56396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23</xdr:row>
      <xdr:rowOff>19050</xdr:rowOff>
    </xdr:from>
    <xdr:to>
      <xdr:col>9</xdr:col>
      <xdr:colOff>304800</xdr:colOff>
      <xdr:row>28</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67774" y="4829175"/>
          <a:ext cx="2114551" cy="962025"/>
        </a:xfrm>
        <a:prstGeom prst="rect">
          <a:avLst/>
        </a:prstGeom>
      </xdr:spPr>
    </xdr:pic>
    <xdr:clientData/>
  </xdr:twoCellAnchor>
  <xdr:twoCellAnchor editAs="oneCell">
    <xdr:from>
      <xdr:col>2</xdr:col>
      <xdr:colOff>66675</xdr:colOff>
      <xdr:row>23</xdr:row>
      <xdr:rowOff>142875</xdr:rowOff>
    </xdr:from>
    <xdr:to>
      <xdr:col>2</xdr:col>
      <xdr:colOff>1131951</xdr:colOff>
      <xdr:row>27</xdr:row>
      <xdr:rowOff>75819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057525" y="4953000"/>
          <a:ext cx="1065276" cy="694944"/>
        </a:xfrm>
        <a:prstGeom prst="rect">
          <a:avLst/>
        </a:prstGeom>
      </xdr:spPr>
    </xdr:pic>
    <xdr:clientData/>
  </xdr:twoCellAnchor>
  <xdr:twoCellAnchor editAs="oneCell">
    <xdr:from>
      <xdr:col>4</xdr:col>
      <xdr:colOff>552450</xdr:colOff>
      <xdr:row>24</xdr:row>
      <xdr:rowOff>38100</xdr:rowOff>
    </xdr:from>
    <xdr:to>
      <xdr:col>5</xdr:col>
      <xdr:colOff>316309</xdr:colOff>
      <xdr:row>27</xdr:row>
      <xdr:rowOff>30560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7143750" y="5038725"/>
          <a:ext cx="659209" cy="56396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49</xdr:row>
      <xdr:rowOff>133350</xdr:rowOff>
    </xdr:from>
    <xdr:to>
      <xdr:col>9</xdr:col>
      <xdr:colOff>209550</xdr:colOff>
      <xdr:row>54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15478125"/>
          <a:ext cx="2114551" cy="962025"/>
        </a:xfrm>
        <a:prstGeom prst="rect">
          <a:avLst/>
        </a:prstGeom>
      </xdr:spPr>
    </xdr:pic>
    <xdr:clientData/>
  </xdr:twoCellAnchor>
  <xdr:twoCellAnchor editAs="oneCell">
    <xdr:from>
      <xdr:col>2</xdr:col>
      <xdr:colOff>66675</xdr:colOff>
      <xdr:row>50</xdr:row>
      <xdr:rowOff>133350</xdr:rowOff>
    </xdr:from>
    <xdr:to>
      <xdr:col>2</xdr:col>
      <xdr:colOff>1131951</xdr:colOff>
      <xdr:row>54</xdr:row>
      <xdr:rowOff>66294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15668625"/>
          <a:ext cx="1065276" cy="694944"/>
        </a:xfrm>
        <a:prstGeom prst="rect">
          <a:avLst/>
        </a:prstGeom>
      </xdr:spPr>
    </xdr:pic>
    <xdr:clientData/>
  </xdr:twoCellAnchor>
  <xdr:twoCellAnchor editAs="oneCell">
    <xdr:from>
      <xdr:col>4</xdr:col>
      <xdr:colOff>657225</xdr:colOff>
      <xdr:row>51</xdr:row>
      <xdr:rowOff>47625</xdr:rowOff>
    </xdr:from>
    <xdr:to>
      <xdr:col>5</xdr:col>
      <xdr:colOff>421084</xdr:colOff>
      <xdr:row>54</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53175" y="15773400"/>
          <a:ext cx="659209" cy="56396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380999</xdr:colOff>
      <xdr:row>19</xdr:row>
      <xdr:rowOff>133350</xdr:rowOff>
    </xdr:from>
    <xdr:to>
      <xdr:col>9</xdr:col>
      <xdr:colOff>200025</xdr:colOff>
      <xdr:row>24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67649" y="4743450"/>
          <a:ext cx="2114551" cy="962025"/>
        </a:xfrm>
        <a:prstGeom prst="rect">
          <a:avLst/>
        </a:prstGeom>
      </xdr:spPr>
    </xdr:pic>
    <xdr:clientData/>
  </xdr:twoCellAnchor>
  <xdr:twoCellAnchor editAs="oneCell">
    <xdr:from>
      <xdr:col>2</xdr:col>
      <xdr:colOff>228600</xdr:colOff>
      <xdr:row>20</xdr:row>
      <xdr:rowOff>104775</xdr:rowOff>
    </xdr:from>
    <xdr:to>
      <xdr:col>2</xdr:col>
      <xdr:colOff>1293876</xdr:colOff>
      <xdr:row>24</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24100" y="4905375"/>
          <a:ext cx="1065276" cy="694944"/>
        </a:xfrm>
        <a:prstGeom prst="rect">
          <a:avLst/>
        </a:prstGeom>
      </xdr:spPr>
    </xdr:pic>
    <xdr:clientData/>
  </xdr:twoCellAnchor>
  <xdr:twoCellAnchor editAs="oneCell">
    <xdr:from>
      <xdr:col>4</xdr:col>
      <xdr:colOff>647700</xdr:colOff>
      <xdr:row>21</xdr:row>
      <xdr:rowOff>19050</xdr:rowOff>
    </xdr:from>
    <xdr:to>
      <xdr:col>5</xdr:col>
      <xdr:colOff>411559</xdr:colOff>
      <xdr:row>24</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5010150"/>
          <a:ext cx="659209" cy="56396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114300</xdr:colOff>
      <xdr:row>23</xdr:row>
      <xdr:rowOff>66675</xdr:rowOff>
    </xdr:from>
    <xdr:to>
      <xdr:col>2</xdr:col>
      <xdr:colOff>1276350</xdr:colOff>
      <xdr:row>25</xdr:row>
      <xdr:rowOff>57151</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209800" y="5819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685800</xdr:colOff>
      <xdr:row>21</xdr:row>
      <xdr:rowOff>57150</xdr:rowOff>
    </xdr:from>
    <xdr:to>
      <xdr:col>9</xdr:col>
      <xdr:colOff>504826</xdr:colOff>
      <xdr:row>26</xdr:row>
      <xdr:rowOff>66675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5429250"/>
          <a:ext cx="2114551" cy="962025"/>
        </a:xfrm>
        <a:prstGeom prst="rect">
          <a:avLst/>
        </a:prstGeom>
      </xdr:spPr>
    </xdr:pic>
    <xdr:clientData/>
  </xdr:twoCellAnchor>
  <xdr:twoCellAnchor editAs="oneCell">
    <xdr:from>
      <xdr:col>4</xdr:col>
      <xdr:colOff>666750</xdr:colOff>
      <xdr:row>23</xdr:row>
      <xdr:rowOff>19050</xdr:rowOff>
    </xdr:from>
    <xdr:to>
      <xdr:col>5</xdr:col>
      <xdr:colOff>430609</xdr:colOff>
      <xdr:row>26</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5772150"/>
          <a:ext cx="659209" cy="56396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333374</xdr:colOff>
      <xdr:row>21</xdr:row>
      <xdr:rowOff>142875</xdr:rowOff>
    </xdr:from>
    <xdr:to>
      <xdr:col>9</xdr:col>
      <xdr:colOff>152400</xdr:colOff>
      <xdr:row>26</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6467475"/>
          <a:ext cx="2114551" cy="962025"/>
        </a:xfrm>
        <a:prstGeom prst="rect">
          <a:avLst/>
        </a:prstGeom>
      </xdr:spPr>
    </xdr:pic>
    <xdr:clientData/>
  </xdr:twoCellAnchor>
  <xdr:twoCellAnchor editAs="oneCell">
    <xdr:from>
      <xdr:col>2</xdr:col>
      <xdr:colOff>180975</xdr:colOff>
      <xdr:row>22</xdr:row>
      <xdr:rowOff>114300</xdr:rowOff>
    </xdr:from>
    <xdr:to>
      <xdr:col>2</xdr:col>
      <xdr:colOff>1246251</xdr:colOff>
      <xdr:row>26</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6629400"/>
          <a:ext cx="1065276" cy="694944"/>
        </a:xfrm>
        <a:prstGeom prst="rect">
          <a:avLst/>
        </a:prstGeom>
      </xdr:spPr>
    </xdr:pic>
    <xdr:clientData/>
  </xdr:twoCellAnchor>
  <xdr:twoCellAnchor editAs="oneCell">
    <xdr:from>
      <xdr:col>4</xdr:col>
      <xdr:colOff>571500</xdr:colOff>
      <xdr:row>23</xdr:row>
      <xdr:rowOff>19050</xdr:rowOff>
    </xdr:from>
    <xdr:to>
      <xdr:col>5</xdr:col>
      <xdr:colOff>335359</xdr:colOff>
      <xdr:row>26</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6724650"/>
          <a:ext cx="659209" cy="56396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4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342900</xdr:colOff>
      <xdr:row>15</xdr:row>
      <xdr:rowOff>95250</xdr:rowOff>
    </xdr:from>
    <xdr:to>
      <xdr:col>2</xdr:col>
      <xdr:colOff>1504950</xdr:colOff>
      <xdr:row>17</xdr:row>
      <xdr:rowOff>85726</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48101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200025</xdr:colOff>
      <xdr:row>13</xdr:row>
      <xdr:rowOff>85725</xdr:rowOff>
    </xdr:from>
    <xdr:to>
      <xdr:col>10</xdr:col>
      <xdr:colOff>19051</xdr:colOff>
      <xdr:row>18</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01050" y="4419600"/>
          <a:ext cx="2114551" cy="962025"/>
        </a:xfrm>
        <a:prstGeom prst="rect">
          <a:avLst/>
        </a:prstGeom>
      </xdr:spPr>
    </xdr:pic>
    <xdr:clientData/>
  </xdr:twoCellAnchor>
  <xdr:twoCellAnchor editAs="oneCell">
    <xdr:from>
      <xdr:col>4</xdr:col>
      <xdr:colOff>733425</xdr:colOff>
      <xdr:row>15</xdr:row>
      <xdr:rowOff>76200</xdr:rowOff>
    </xdr:from>
    <xdr:to>
      <xdr:col>5</xdr:col>
      <xdr:colOff>497284</xdr:colOff>
      <xdr:row>18</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29375" y="4791075"/>
          <a:ext cx="659209" cy="5639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628650</xdr:colOff>
      <xdr:row>26</xdr:row>
      <xdr:rowOff>114300</xdr:rowOff>
    </xdr:from>
    <xdr:to>
      <xdr:col>4</xdr:col>
      <xdr:colOff>939545</xdr:colOff>
      <xdr:row>29</xdr:row>
      <xdr:rowOff>182880</xdr:rowOff>
    </xdr:to>
    <xdr:pic>
      <xdr:nvPicPr>
        <xdr:cNvPr id="6" name="Picture 5">
          <a:extLst>
            <a:ext uri="{FF2B5EF4-FFF2-40B4-BE49-F238E27FC236}">
              <a16:creationId xmlns:a16="http://schemas.microsoft.com/office/drawing/2014/main" xmlns="" id="{00000000-0008-0000-0500-000006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47950" y="638175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619125</xdr:colOff>
      <xdr:row>26</xdr:row>
      <xdr:rowOff>28575</xdr:rowOff>
    </xdr:from>
    <xdr:to>
      <xdr:col>7</xdr:col>
      <xdr:colOff>18073</xdr:colOff>
      <xdr:row>31</xdr:row>
      <xdr:rowOff>81915</xdr:rowOff>
    </xdr:to>
    <xdr:pic>
      <xdr:nvPicPr>
        <xdr:cNvPr id="8" name="Picture 7">
          <a:extLst>
            <a:ext uri="{FF2B5EF4-FFF2-40B4-BE49-F238E27FC236}">
              <a16:creationId xmlns:a16="http://schemas.microsoft.com/office/drawing/2014/main" xmlns="" id="{00000000-0008-0000-0500-000008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495800" y="62960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26</xdr:row>
      <xdr:rowOff>180975</xdr:rowOff>
    </xdr:from>
    <xdr:to>
      <xdr:col>2</xdr:col>
      <xdr:colOff>485775</xdr:colOff>
      <xdr:row>31</xdr:row>
      <xdr:rowOff>33260</xdr:rowOff>
    </xdr:to>
    <xdr:pic>
      <xdr:nvPicPr>
        <xdr:cNvPr id="9" name="Picture 8">
          <a:extLst>
            <a:ext uri="{FF2B5EF4-FFF2-40B4-BE49-F238E27FC236}">
              <a16:creationId xmlns:a16="http://schemas.microsoft.com/office/drawing/2014/main" xmlns="" id="{00000000-0008-0000-0500-000009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752475" y="6448425"/>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485775</xdr:colOff>
      <xdr:row>27</xdr:row>
      <xdr:rowOff>0</xdr:rowOff>
    </xdr:from>
    <xdr:to>
      <xdr:col>10</xdr:col>
      <xdr:colOff>114300</xdr:colOff>
      <xdr:row>31</xdr:row>
      <xdr:rowOff>42785</xdr:rowOff>
    </xdr:to>
    <xdr:pic>
      <xdr:nvPicPr>
        <xdr:cNvPr id="10" name="Picture 9">
          <a:extLst>
            <a:ext uri="{FF2B5EF4-FFF2-40B4-BE49-F238E27FC236}">
              <a16:creationId xmlns:a16="http://schemas.microsoft.com/office/drawing/2014/main" xmlns="" id="{00000000-0008-0000-0500-00000A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6324600" y="645795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257175</xdr:colOff>
      <xdr:row>26</xdr:row>
      <xdr:rowOff>123825</xdr:rowOff>
    </xdr:from>
    <xdr:to>
      <xdr:col>11</xdr:col>
      <xdr:colOff>672845</xdr:colOff>
      <xdr:row>30</xdr:row>
      <xdr:rowOff>1905</xdr:rowOff>
    </xdr:to>
    <xdr:pic>
      <xdr:nvPicPr>
        <xdr:cNvPr id="12" name="Picture 11">
          <a:extLst>
            <a:ext uri="{FF2B5EF4-FFF2-40B4-BE49-F238E27FC236}">
              <a16:creationId xmlns:a16="http://schemas.microsoft.com/office/drawing/2014/main" xmlns="" id="{00000000-0008-0000-0500-00000C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81875" y="6391275"/>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781050</xdr:colOff>
      <xdr:row>26</xdr:row>
      <xdr:rowOff>66675</xdr:rowOff>
    </xdr:from>
    <xdr:to>
      <xdr:col>13</xdr:col>
      <xdr:colOff>189523</xdr:colOff>
      <xdr:row>31</xdr:row>
      <xdr:rowOff>120015</xdr:rowOff>
    </xdr:to>
    <xdr:pic>
      <xdr:nvPicPr>
        <xdr:cNvPr id="14" name="Picture 13">
          <a:extLst>
            <a:ext uri="{FF2B5EF4-FFF2-40B4-BE49-F238E27FC236}">
              <a16:creationId xmlns:a16="http://schemas.microsoft.com/office/drawing/2014/main" xmlns="" id="{00000000-0008-0000-0500-00000E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696325" y="63341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38100</xdr:colOff>
      <xdr:row>26</xdr:row>
      <xdr:rowOff>171450</xdr:rowOff>
    </xdr:from>
    <xdr:to>
      <xdr:col>17</xdr:col>
      <xdr:colOff>333375</xdr:colOff>
      <xdr:row>31</xdr:row>
      <xdr:rowOff>23735</xdr:rowOff>
    </xdr:to>
    <xdr:pic>
      <xdr:nvPicPr>
        <xdr:cNvPr id="16" name="Picture 15">
          <a:extLst>
            <a:ext uri="{FF2B5EF4-FFF2-40B4-BE49-F238E27FC236}">
              <a16:creationId xmlns:a16="http://schemas.microsoft.com/office/drawing/2014/main" xmlns="" id="{00000000-0008-0000-0500-000010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11515725" y="643890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533400</xdr:colOff>
      <xdr:row>26</xdr:row>
      <xdr:rowOff>171450</xdr:rowOff>
    </xdr:from>
    <xdr:to>
      <xdr:col>19</xdr:col>
      <xdr:colOff>329945</xdr:colOff>
      <xdr:row>30</xdr:row>
      <xdr:rowOff>49530</xdr:rowOff>
    </xdr:to>
    <xdr:pic>
      <xdr:nvPicPr>
        <xdr:cNvPr id="18" name="Picture 17">
          <a:extLst>
            <a:ext uri="{FF2B5EF4-FFF2-40B4-BE49-F238E27FC236}">
              <a16:creationId xmlns:a16="http://schemas.microsoft.com/office/drawing/2014/main" xmlns="" id="{00000000-0008-0000-0500-000012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630150" y="643890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876300</xdr:colOff>
      <xdr:row>26</xdr:row>
      <xdr:rowOff>85725</xdr:rowOff>
    </xdr:from>
    <xdr:to>
      <xdr:col>21</xdr:col>
      <xdr:colOff>303823</xdr:colOff>
      <xdr:row>31</xdr:row>
      <xdr:rowOff>139065</xdr:rowOff>
    </xdr:to>
    <xdr:pic>
      <xdr:nvPicPr>
        <xdr:cNvPr id="20" name="Picture 19">
          <a:extLst>
            <a:ext uri="{FF2B5EF4-FFF2-40B4-BE49-F238E27FC236}">
              <a16:creationId xmlns:a16="http://schemas.microsoft.com/office/drawing/2014/main" xmlns="" id="{00000000-0008-0000-0500-000014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4382750" y="635317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371475</xdr:colOff>
      <xdr:row>26</xdr:row>
      <xdr:rowOff>152400</xdr:rowOff>
    </xdr:from>
    <xdr:to>
      <xdr:col>25</xdr:col>
      <xdr:colOff>238125</xdr:colOff>
      <xdr:row>31</xdr:row>
      <xdr:rowOff>104775</xdr:rowOff>
    </xdr:to>
    <xdr:pic>
      <xdr:nvPicPr>
        <xdr:cNvPr id="15" name="Picture 14" descr="C:\Users\Bridge-B\Desktop\Capture.JPG"/>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354425" y="6419850"/>
          <a:ext cx="1352550" cy="904875"/>
        </a:xfrm>
        <a:prstGeom prst="rect">
          <a:avLst/>
        </a:prstGeom>
        <a:noFill/>
        <a:ln>
          <a:noFill/>
        </a:ln>
      </xdr:spPr>
    </xdr:pic>
    <xdr:clientData/>
  </xdr:twoCellAnchor>
  <xdr:twoCellAnchor editAs="oneCell">
    <xdr:from>
      <xdr:col>29</xdr:col>
      <xdr:colOff>342900</xdr:colOff>
      <xdr:row>26</xdr:row>
      <xdr:rowOff>28576</xdr:rowOff>
    </xdr:from>
    <xdr:to>
      <xdr:col>30</xdr:col>
      <xdr:colOff>685800</xdr:colOff>
      <xdr:row>30</xdr:row>
      <xdr:rowOff>180341</xdr:rowOff>
    </xdr:to>
    <xdr:pic>
      <xdr:nvPicPr>
        <xdr:cNvPr id="22" name="Picture 21"/>
        <xdr:cNvPicPr/>
      </xdr:nvPicPr>
      <xdr:blipFill rotWithShape="1">
        <a:blip xmlns:r="http://schemas.openxmlformats.org/officeDocument/2006/relationships" r:embed="rId7" cstate="print">
          <a:clrChange>
            <a:clrFrom>
              <a:srgbClr val="FFFFFF"/>
            </a:clrFrom>
            <a:clrTo>
              <a:srgbClr val="FFFFFF">
                <a:alpha val="0"/>
              </a:srgbClr>
            </a:clrTo>
          </a:clrChange>
          <a:extLst>
            <a:ext uri="{BEBA8EAE-BF5A-486C-A8C5-ECC9F3942E4B}">
              <a14:imgProps xmlns:a14="http://schemas.microsoft.com/office/drawing/2010/main">
                <a14:imgLayer r:embed="rId8">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21079142" y="62766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34</xdr:col>
      <xdr:colOff>485775</xdr:colOff>
      <xdr:row>27</xdr:row>
      <xdr:rowOff>123825</xdr:rowOff>
    </xdr:from>
    <xdr:to>
      <xdr:col>35</xdr:col>
      <xdr:colOff>857250</xdr:colOff>
      <xdr:row>29</xdr:row>
      <xdr:rowOff>114301</xdr:rowOff>
    </xdr:to>
    <xdr:pic>
      <xdr:nvPicPr>
        <xdr:cNvPr id="21" name="Picture 20"/>
        <xdr:cNvPicPr>
          <a:picLocks noChangeAspect="1" noChangeArrowheads="1"/>
        </xdr:cNvPicPr>
      </xdr:nvPicPr>
      <xdr:blipFill>
        <a:blip xmlns:r="http://schemas.openxmlformats.org/officeDocument/2006/relationships" r:embed="rId9"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012525" y="6581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0</xdr:colOff>
      <xdr:row>25</xdr:row>
      <xdr:rowOff>114300</xdr:rowOff>
    </xdr:from>
    <xdr:to>
      <xdr:col>43</xdr:col>
      <xdr:colOff>114301</xdr:colOff>
      <xdr:row>30</xdr:row>
      <xdr:rowOff>123825</xdr:rowOff>
    </xdr:to>
    <xdr:pic>
      <xdr:nvPicPr>
        <xdr:cNvPr id="23" name="Picture 22"/>
        <xdr:cNvPicPr>
          <a:picLocks noChangeAspect="1"/>
        </xdr:cNvPicPr>
      </xdr:nvPicPr>
      <xdr:blipFill>
        <a:blip xmlns:r="http://schemas.openxmlformats.org/officeDocument/2006/relationships" r:embed="rId10">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8279725" y="6191250"/>
          <a:ext cx="2114551" cy="962025"/>
        </a:xfrm>
        <a:prstGeom prst="rect">
          <a:avLst/>
        </a:prstGeom>
      </xdr:spPr>
    </xdr:pic>
    <xdr:clientData/>
  </xdr:twoCellAnchor>
  <xdr:twoCellAnchor editAs="oneCell">
    <xdr:from>
      <xdr:col>37</xdr:col>
      <xdr:colOff>600075</xdr:colOff>
      <xdr:row>27</xdr:row>
      <xdr:rowOff>76200</xdr:rowOff>
    </xdr:from>
    <xdr:to>
      <xdr:col>38</xdr:col>
      <xdr:colOff>649684</xdr:colOff>
      <xdr:row>30</xdr:row>
      <xdr:rowOff>68660</xdr:rowOff>
    </xdr:to>
    <xdr:pic>
      <xdr:nvPicPr>
        <xdr:cNvPr id="25" name="Picture 24"/>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BEBA8EAE-BF5A-486C-A8C5-ECC9F3942E4B}">
              <a14:imgProps xmlns:a14="http://schemas.microsoft.com/office/drawing/2010/main">
                <a14:imgLayer r:embed="rId12">
                  <a14:imgEffect>
                    <a14:artisticPaintStrokes/>
                  </a14:imgEffect>
                </a14:imgLayer>
              </a14:imgProps>
            </a:ext>
          </a:extLst>
        </a:blip>
        <a:stretch>
          <a:fillRect/>
        </a:stretch>
      </xdr:blipFill>
      <xdr:spPr>
        <a:xfrm>
          <a:off x="26765250" y="6534150"/>
          <a:ext cx="659209" cy="563960"/>
        </a:xfrm>
        <a:prstGeom prst="rect">
          <a:avLst/>
        </a:prstGeom>
      </xdr:spPr>
    </xdr:pic>
    <xdr:clientData/>
  </xdr:twoCellAnchor>
  <xdr:twoCellAnchor editAs="oneCell">
    <xdr:from>
      <xdr:col>26</xdr:col>
      <xdr:colOff>219075</xdr:colOff>
      <xdr:row>26</xdr:row>
      <xdr:rowOff>95250</xdr:rowOff>
    </xdr:from>
    <xdr:to>
      <xdr:col>27</xdr:col>
      <xdr:colOff>87709</xdr:colOff>
      <xdr:row>29</xdr:row>
      <xdr:rowOff>87710</xdr:rowOff>
    </xdr:to>
    <xdr:pic>
      <xdr:nvPicPr>
        <xdr:cNvPr id="26" name="Picture 25"/>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BEBA8EAE-BF5A-486C-A8C5-ECC9F3942E4B}">
              <a14:imgProps xmlns:a14="http://schemas.microsoft.com/office/drawing/2010/main">
                <a14:imgLayer r:embed="rId12">
                  <a14:imgEffect>
                    <a14:artisticPaintStrokes/>
                  </a14:imgEffect>
                </a14:imgLayer>
              </a14:imgProps>
            </a:ext>
          </a:extLst>
        </a:blip>
        <a:stretch>
          <a:fillRect/>
        </a:stretch>
      </xdr:blipFill>
      <xdr:spPr>
        <a:xfrm>
          <a:off x="18297525" y="6362700"/>
          <a:ext cx="659209" cy="56396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219075</xdr:colOff>
      <xdr:row>14</xdr:row>
      <xdr:rowOff>95250</xdr:rowOff>
    </xdr:from>
    <xdr:to>
      <xdr:col>2</xdr:col>
      <xdr:colOff>1381125</xdr:colOff>
      <xdr:row>16</xdr:row>
      <xdr:rowOff>85726</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314575" y="41910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76200</xdr:colOff>
      <xdr:row>12</xdr:row>
      <xdr:rowOff>85725</xdr:rowOff>
    </xdr:from>
    <xdr:to>
      <xdr:col>9</xdr:col>
      <xdr:colOff>609601</xdr:colOff>
      <xdr:row>17</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3800475"/>
          <a:ext cx="2114551" cy="962025"/>
        </a:xfrm>
        <a:prstGeom prst="rect">
          <a:avLst/>
        </a:prstGeom>
      </xdr:spPr>
    </xdr:pic>
    <xdr:clientData/>
  </xdr:twoCellAnchor>
  <xdr:twoCellAnchor editAs="oneCell">
    <xdr:from>
      <xdr:col>4</xdr:col>
      <xdr:colOff>723900</xdr:colOff>
      <xdr:row>13</xdr:row>
      <xdr:rowOff>95250</xdr:rowOff>
    </xdr:from>
    <xdr:to>
      <xdr:col>5</xdr:col>
      <xdr:colOff>487759</xdr:colOff>
      <xdr:row>16</xdr:row>
      <xdr:rowOff>87710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19850" y="4000500"/>
          <a:ext cx="659209" cy="56396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476249</xdr:colOff>
      <xdr:row>11</xdr:row>
      <xdr:rowOff>76200</xdr:rowOff>
    </xdr:from>
    <xdr:to>
      <xdr:col>9</xdr:col>
      <xdr:colOff>295275</xdr:colOff>
      <xdr:row>16</xdr:row>
      <xdr:rowOff>85725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62899" y="2466975"/>
          <a:ext cx="2114551" cy="962025"/>
        </a:xfrm>
        <a:prstGeom prst="rect">
          <a:avLst/>
        </a:prstGeom>
      </xdr:spPr>
    </xdr:pic>
    <xdr:clientData/>
  </xdr:twoCellAnchor>
  <xdr:twoCellAnchor editAs="oneCell">
    <xdr:from>
      <xdr:col>2</xdr:col>
      <xdr:colOff>323850</xdr:colOff>
      <xdr:row>12</xdr:row>
      <xdr:rowOff>47625</xdr:rowOff>
    </xdr:from>
    <xdr:to>
      <xdr:col>2</xdr:col>
      <xdr:colOff>1389126</xdr:colOff>
      <xdr:row>15</xdr:row>
      <xdr:rowOff>171069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19350" y="2628900"/>
          <a:ext cx="1065276" cy="694944"/>
        </a:xfrm>
        <a:prstGeom prst="rect">
          <a:avLst/>
        </a:prstGeom>
      </xdr:spPr>
    </xdr:pic>
    <xdr:clientData/>
  </xdr:twoCellAnchor>
  <xdr:twoCellAnchor editAs="oneCell">
    <xdr:from>
      <xdr:col>4</xdr:col>
      <xdr:colOff>485775</xdr:colOff>
      <xdr:row>13</xdr:row>
      <xdr:rowOff>9525</xdr:rowOff>
    </xdr:from>
    <xdr:to>
      <xdr:col>5</xdr:col>
      <xdr:colOff>249634</xdr:colOff>
      <xdr:row>16</xdr:row>
      <xdr:rowOff>1985</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81725" y="2781300"/>
          <a:ext cx="659209" cy="56396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581024</xdr:colOff>
      <xdr:row>18</xdr:row>
      <xdr:rowOff>38100</xdr:rowOff>
    </xdr:from>
    <xdr:to>
      <xdr:col>9</xdr:col>
      <xdr:colOff>400050</xdr:colOff>
      <xdr:row>23</xdr:row>
      <xdr:rowOff>47625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67674" y="4819650"/>
          <a:ext cx="2114551" cy="962025"/>
        </a:xfrm>
        <a:prstGeom prst="rect">
          <a:avLst/>
        </a:prstGeom>
      </xdr:spPr>
    </xdr:pic>
    <xdr:clientData/>
  </xdr:twoCellAnchor>
  <xdr:twoCellAnchor editAs="oneCell">
    <xdr:from>
      <xdr:col>2</xdr:col>
      <xdr:colOff>428625</xdr:colOff>
      <xdr:row>19</xdr:row>
      <xdr:rowOff>9525</xdr:rowOff>
    </xdr:from>
    <xdr:to>
      <xdr:col>2</xdr:col>
      <xdr:colOff>1493901</xdr:colOff>
      <xdr:row>22</xdr:row>
      <xdr:rowOff>132969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524125" y="4981575"/>
          <a:ext cx="1065276" cy="694944"/>
        </a:xfrm>
        <a:prstGeom prst="rect">
          <a:avLst/>
        </a:prstGeom>
      </xdr:spPr>
    </xdr:pic>
    <xdr:clientData/>
  </xdr:twoCellAnchor>
  <xdr:twoCellAnchor editAs="oneCell">
    <xdr:from>
      <xdr:col>4</xdr:col>
      <xdr:colOff>571500</xdr:colOff>
      <xdr:row>20</xdr:row>
      <xdr:rowOff>66675</xdr:rowOff>
    </xdr:from>
    <xdr:to>
      <xdr:col>5</xdr:col>
      <xdr:colOff>335359</xdr:colOff>
      <xdr:row>23</xdr:row>
      <xdr:rowOff>59135</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5229225"/>
          <a:ext cx="659209" cy="56396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495299</xdr:colOff>
      <xdr:row>14</xdr:row>
      <xdr:rowOff>47625</xdr:rowOff>
    </xdr:from>
    <xdr:to>
      <xdr:col>9</xdr:col>
      <xdr:colOff>314325</xdr:colOff>
      <xdr:row>19</xdr:row>
      <xdr:rowOff>57150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4200525"/>
          <a:ext cx="2114551" cy="962025"/>
        </a:xfrm>
        <a:prstGeom prst="rect">
          <a:avLst/>
        </a:prstGeom>
      </xdr:spPr>
    </xdr:pic>
    <xdr:clientData/>
  </xdr:twoCellAnchor>
  <xdr:twoCellAnchor editAs="oneCell">
    <xdr:from>
      <xdr:col>2</xdr:col>
      <xdr:colOff>342900</xdr:colOff>
      <xdr:row>15</xdr:row>
      <xdr:rowOff>19050</xdr:rowOff>
    </xdr:from>
    <xdr:to>
      <xdr:col>2</xdr:col>
      <xdr:colOff>1408176</xdr:colOff>
      <xdr:row>18</xdr:row>
      <xdr:rowOff>142494</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38400" y="4362450"/>
          <a:ext cx="1065276" cy="694944"/>
        </a:xfrm>
        <a:prstGeom prst="rect">
          <a:avLst/>
        </a:prstGeom>
      </xdr:spPr>
    </xdr:pic>
    <xdr:clientData/>
  </xdr:twoCellAnchor>
  <xdr:twoCellAnchor editAs="oneCell">
    <xdr:from>
      <xdr:col>4</xdr:col>
      <xdr:colOff>552450</xdr:colOff>
      <xdr:row>16</xdr:row>
      <xdr:rowOff>19050</xdr:rowOff>
    </xdr:from>
    <xdr:to>
      <xdr:col>5</xdr:col>
      <xdr:colOff>316309</xdr:colOff>
      <xdr:row>19</xdr:row>
      <xdr:rowOff>11510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4552950"/>
          <a:ext cx="659209" cy="56396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514349</xdr:colOff>
      <xdr:row>13</xdr:row>
      <xdr:rowOff>104775</xdr:rowOff>
    </xdr:from>
    <xdr:to>
      <xdr:col>9</xdr:col>
      <xdr:colOff>333375</xdr:colOff>
      <xdr:row>18</xdr:row>
      <xdr:rowOff>114300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00999" y="3971925"/>
          <a:ext cx="2114551" cy="962025"/>
        </a:xfrm>
        <a:prstGeom prst="rect">
          <a:avLst/>
        </a:prstGeom>
      </xdr:spPr>
    </xdr:pic>
    <xdr:clientData/>
  </xdr:twoCellAnchor>
  <xdr:twoCellAnchor editAs="oneCell">
    <xdr:from>
      <xdr:col>2</xdr:col>
      <xdr:colOff>66675</xdr:colOff>
      <xdr:row>14</xdr:row>
      <xdr:rowOff>57150</xdr:rowOff>
    </xdr:from>
    <xdr:to>
      <xdr:col>2</xdr:col>
      <xdr:colOff>1131951</xdr:colOff>
      <xdr:row>17</xdr:row>
      <xdr:rowOff>180594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4114800"/>
          <a:ext cx="1065276" cy="694944"/>
        </a:xfrm>
        <a:prstGeom prst="rect">
          <a:avLst/>
        </a:prstGeom>
      </xdr:spPr>
    </xdr:pic>
    <xdr:clientData/>
  </xdr:twoCellAnchor>
  <xdr:twoCellAnchor editAs="oneCell">
    <xdr:from>
      <xdr:col>4</xdr:col>
      <xdr:colOff>552450</xdr:colOff>
      <xdr:row>15</xdr:row>
      <xdr:rowOff>47625</xdr:rowOff>
    </xdr:from>
    <xdr:to>
      <xdr:col>5</xdr:col>
      <xdr:colOff>316309</xdr:colOff>
      <xdr:row>18</xdr:row>
      <xdr:rowOff>40085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4295775"/>
          <a:ext cx="659209" cy="56396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A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314324</xdr:colOff>
      <xdr:row>13</xdr:row>
      <xdr:rowOff>133350</xdr:rowOff>
    </xdr:from>
    <xdr:to>
      <xdr:col>9</xdr:col>
      <xdr:colOff>133350</xdr:colOff>
      <xdr:row>18</xdr:row>
      <xdr:rowOff>142875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4000500"/>
          <a:ext cx="2114551" cy="962025"/>
        </a:xfrm>
        <a:prstGeom prst="rect">
          <a:avLst/>
        </a:prstGeom>
      </xdr:spPr>
    </xdr:pic>
    <xdr:clientData/>
  </xdr:twoCellAnchor>
  <xdr:twoCellAnchor editAs="oneCell">
    <xdr:from>
      <xdr:col>2</xdr:col>
      <xdr:colOff>161925</xdr:colOff>
      <xdr:row>14</xdr:row>
      <xdr:rowOff>104775</xdr:rowOff>
    </xdr:from>
    <xdr:to>
      <xdr:col>2</xdr:col>
      <xdr:colOff>1227201</xdr:colOff>
      <xdr:row>18</xdr:row>
      <xdr:rowOff>37719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4162425"/>
          <a:ext cx="1065276" cy="694944"/>
        </a:xfrm>
        <a:prstGeom prst="rect">
          <a:avLst/>
        </a:prstGeom>
      </xdr:spPr>
    </xdr:pic>
    <xdr:clientData/>
  </xdr:twoCellAnchor>
  <xdr:twoCellAnchor editAs="oneCell">
    <xdr:from>
      <xdr:col>4</xdr:col>
      <xdr:colOff>619125</xdr:colOff>
      <xdr:row>15</xdr:row>
      <xdr:rowOff>19050</xdr:rowOff>
    </xdr:from>
    <xdr:to>
      <xdr:col>5</xdr:col>
      <xdr:colOff>382984</xdr:colOff>
      <xdr:row>18</xdr:row>
      <xdr:rowOff>11510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4267200"/>
          <a:ext cx="659209" cy="56396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B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304799</xdr:colOff>
      <xdr:row>19</xdr:row>
      <xdr:rowOff>133350</xdr:rowOff>
    </xdr:from>
    <xdr:to>
      <xdr:col>9</xdr:col>
      <xdr:colOff>123825</xdr:colOff>
      <xdr:row>24</xdr:row>
      <xdr:rowOff>142875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4724400"/>
          <a:ext cx="2114551" cy="962025"/>
        </a:xfrm>
        <a:prstGeom prst="rect">
          <a:avLst/>
        </a:prstGeom>
      </xdr:spPr>
    </xdr:pic>
    <xdr:clientData/>
  </xdr:twoCellAnchor>
  <xdr:twoCellAnchor editAs="oneCell">
    <xdr:from>
      <xdr:col>2</xdr:col>
      <xdr:colOff>152400</xdr:colOff>
      <xdr:row>20</xdr:row>
      <xdr:rowOff>104775</xdr:rowOff>
    </xdr:from>
    <xdr:to>
      <xdr:col>2</xdr:col>
      <xdr:colOff>1217676</xdr:colOff>
      <xdr:row>24</xdr:row>
      <xdr:rowOff>37719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4886325"/>
          <a:ext cx="1065276" cy="694944"/>
        </a:xfrm>
        <a:prstGeom prst="rect">
          <a:avLst/>
        </a:prstGeom>
      </xdr:spPr>
    </xdr:pic>
    <xdr:clientData/>
  </xdr:twoCellAnchor>
  <xdr:twoCellAnchor editAs="oneCell">
    <xdr:from>
      <xdr:col>4</xdr:col>
      <xdr:colOff>676275</xdr:colOff>
      <xdr:row>21</xdr:row>
      <xdr:rowOff>76200</xdr:rowOff>
    </xdr:from>
    <xdr:to>
      <xdr:col>5</xdr:col>
      <xdr:colOff>440134</xdr:colOff>
      <xdr:row>24</xdr:row>
      <xdr:rowOff>68660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72225" y="5048250"/>
          <a:ext cx="659209" cy="56396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19</xdr:row>
      <xdr:rowOff>142875</xdr:rowOff>
    </xdr:from>
    <xdr:to>
      <xdr:col>9</xdr:col>
      <xdr:colOff>209550</xdr:colOff>
      <xdr:row>24</xdr:row>
      <xdr:rowOff>152400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4733925"/>
          <a:ext cx="2114551" cy="962025"/>
        </a:xfrm>
        <a:prstGeom prst="rect">
          <a:avLst/>
        </a:prstGeom>
      </xdr:spPr>
    </xdr:pic>
    <xdr:clientData/>
  </xdr:twoCellAnchor>
  <xdr:twoCellAnchor editAs="oneCell">
    <xdr:from>
      <xdr:col>2</xdr:col>
      <xdr:colOff>238125</xdr:colOff>
      <xdr:row>20</xdr:row>
      <xdr:rowOff>114300</xdr:rowOff>
    </xdr:from>
    <xdr:to>
      <xdr:col>2</xdr:col>
      <xdr:colOff>1303401</xdr:colOff>
      <xdr:row>24</xdr:row>
      <xdr:rowOff>47244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33625" y="4895850"/>
          <a:ext cx="1065276" cy="694944"/>
        </a:xfrm>
        <a:prstGeom prst="rect">
          <a:avLst/>
        </a:prstGeom>
      </xdr:spPr>
    </xdr:pic>
    <xdr:clientData/>
  </xdr:twoCellAnchor>
  <xdr:twoCellAnchor editAs="oneCell">
    <xdr:from>
      <xdr:col>4</xdr:col>
      <xdr:colOff>609600</xdr:colOff>
      <xdr:row>21</xdr:row>
      <xdr:rowOff>66675</xdr:rowOff>
    </xdr:from>
    <xdr:to>
      <xdr:col>5</xdr:col>
      <xdr:colOff>373459</xdr:colOff>
      <xdr:row>24</xdr:row>
      <xdr:rowOff>59135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05550" y="5038725"/>
          <a:ext cx="659209" cy="56396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11</xdr:row>
      <xdr:rowOff>180975</xdr:rowOff>
    </xdr:from>
    <xdr:to>
      <xdr:col>9</xdr:col>
      <xdr:colOff>238125</xdr:colOff>
      <xdr:row>17</xdr:row>
      <xdr:rowOff>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2867025"/>
          <a:ext cx="2114551" cy="962025"/>
        </a:xfrm>
        <a:prstGeom prst="rect">
          <a:avLst/>
        </a:prstGeom>
      </xdr:spPr>
    </xdr:pic>
    <xdr:clientData/>
  </xdr:twoCellAnchor>
  <xdr:twoCellAnchor editAs="oneCell">
    <xdr:from>
      <xdr:col>2</xdr:col>
      <xdr:colOff>342900</xdr:colOff>
      <xdr:row>13</xdr:row>
      <xdr:rowOff>57150</xdr:rowOff>
    </xdr:from>
    <xdr:to>
      <xdr:col>2</xdr:col>
      <xdr:colOff>1504950</xdr:colOff>
      <xdr:row>15</xdr:row>
      <xdr:rowOff>47626</xdr:rowOff>
    </xdr:to>
    <xdr:pic>
      <xdr:nvPicPr>
        <xdr:cNvPr id="10" name="Picture 9"/>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31242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571500</xdr:colOff>
      <xdr:row>12</xdr:row>
      <xdr:rowOff>142875</xdr:rowOff>
    </xdr:from>
    <xdr:to>
      <xdr:col>5</xdr:col>
      <xdr:colOff>335359</xdr:colOff>
      <xdr:row>15</xdr:row>
      <xdr:rowOff>135335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3019425"/>
          <a:ext cx="659209" cy="56396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552449</xdr:colOff>
      <xdr:row>19</xdr:row>
      <xdr:rowOff>95250</xdr:rowOff>
    </xdr:from>
    <xdr:to>
      <xdr:col>9</xdr:col>
      <xdr:colOff>371475</xdr:colOff>
      <xdr:row>24</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39099" y="4686300"/>
          <a:ext cx="2114551" cy="962025"/>
        </a:xfrm>
        <a:prstGeom prst="rect">
          <a:avLst/>
        </a:prstGeom>
      </xdr:spPr>
    </xdr:pic>
    <xdr:clientData/>
  </xdr:twoCellAnchor>
  <xdr:twoCellAnchor editAs="oneCell">
    <xdr:from>
      <xdr:col>2</xdr:col>
      <xdr:colOff>400050</xdr:colOff>
      <xdr:row>20</xdr:row>
      <xdr:rowOff>66675</xdr:rowOff>
    </xdr:from>
    <xdr:to>
      <xdr:col>2</xdr:col>
      <xdr:colOff>1465326</xdr:colOff>
      <xdr:row>23</xdr:row>
      <xdr:rowOff>190119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95550" y="4848225"/>
          <a:ext cx="1065276" cy="694944"/>
        </a:xfrm>
        <a:prstGeom prst="rect">
          <a:avLst/>
        </a:prstGeom>
      </xdr:spPr>
    </xdr:pic>
    <xdr:clientData/>
  </xdr:twoCellAnchor>
  <xdr:twoCellAnchor editAs="oneCell">
    <xdr:from>
      <xdr:col>4</xdr:col>
      <xdr:colOff>514350</xdr:colOff>
      <xdr:row>20</xdr:row>
      <xdr:rowOff>171450</xdr:rowOff>
    </xdr:from>
    <xdr:to>
      <xdr:col>5</xdr:col>
      <xdr:colOff>278209</xdr:colOff>
      <xdr:row>23</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10300" y="4953000"/>
          <a:ext cx="659209" cy="5639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1143000</xdr:colOff>
      <xdr:row>14</xdr:row>
      <xdr:rowOff>200025</xdr:rowOff>
    </xdr:from>
    <xdr:to>
      <xdr:col>8</xdr:col>
      <xdr:colOff>180976</xdr:colOff>
      <xdr:row>19</xdr:row>
      <xdr:rowOff>38100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29250" y="5905500"/>
          <a:ext cx="2114551" cy="962025"/>
        </a:xfrm>
        <a:prstGeom prst="rect">
          <a:avLst/>
        </a:prstGeom>
      </xdr:spPr>
    </xdr:pic>
    <xdr:clientData/>
  </xdr:twoCellAnchor>
  <xdr:twoCellAnchor editAs="oneCell">
    <xdr:from>
      <xdr:col>1</xdr:col>
      <xdr:colOff>28575</xdr:colOff>
      <xdr:row>16</xdr:row>
      <xdr:rowOff>57150</xdr:rowOff>
    </xdr:from>
    <xdr:to>
      <xdr:col>1</xdr:col>
      <xdr:colOff>1190625</xdr:colOff>
      <xdr:row>18</xdr:row>
      <xdr:rowOff>47626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523875</xdr:colOff>
      <xdr:row>16</xdr:row>
      <xdr:rowOff>76200</xdr:rowOff>
    </xdr:from>
    <xdr:to>
      <xdr:col>2</xdr:col>
      <xdr:colOff>1183084</xdr:colOff>
      <xdr:row>19</xdr:row>
      <xdr:rowOff>68660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390775" y="6334125"/>
          <a:ext cx="659209" cy="563960"/>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371474</xdr:colOff>
      <xdr:row>13</xdr:row>
      <xdr:rowOff>152400</xdr:rowOff>
    </xdr:from>
    <xdr:to>
      <xdr:col>9</xdr:col>
      <xdr:colOff>190500</xdr:colOff>
      <xdr:row>18</xdr:row>
      <xdr:rowOff>161925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3505200"/>
          <a:ext cx="2114551" cy="962025"/>
        </a:xfrm>
        <a:prstGeom prst="rect">
          <a:avLst/>
        </a:prstGeom>
      </xdr:spPr>
    </xdr:pic>
    <xdr:clientData/>
  </xdr:twoCellAnchor>
  <xdr:twoCellAnchor editAs="oneCell">
    <xdr:from>
      <xdr:col>2</xdr:col>
      <xdr:colOff>190500</xdr:colOff>
      <xdr:row>14</xdr:row>
      <xdr:rowOff>95250</xdr:rowOff>
    </xdr:from>
    <xdr:to>
      <xdr:col>2</xdr:col>
      <xdr:colOff>1255776</xdr:colOff>
      <xdr:row>18</xdr:row>
      <xdr:rowOff>28194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3638550"/>
          <a:ext cx="1065276" cy="694944"/>
        </a:xfrm>
        <a:prstGeom prst="rect">
          <a:avLst/>
        </a:prstGeom>
      </xdr:spPr>
    </xdr:pic>
    <xdr:clientData/>
  </xdr:twoCellAnchor>
  <xdr:twoCellAnchor editAs="oneCell">
    <xdr:from>
      <xdr:col>4</xdr:col>
      <xdr:colOff>581025</xdr:colOff>
      <xdr:row>14</xdr:row>
      <xdr:rowOff>180975</xdr:rowOff>
    </xdr:from>
    <xdr:to>
      <xdr:col>5</xdr:col>
      <xdr:colOff>344884</xdr:colOff>
      <xdr:row>17</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76975" y="3724275"/>
          <a:ext cx="659209" cy="56396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409574</xdr:colOff>
      <xdr:row>58</xdr:row>
      <xdr:rowOff>76200</xdr:rowOff>
    </xdr:from>
    <xdr:to>
      <xdr:col>9</xdr:col>
      <xdr:colOff>228600</xdr:colOff>
      <xdr:row>63</xdr:row>
      <xdr:rowOff>85725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96224" y="18402300"/>
          <a:ext cx="2114551" cy="962025"/>
        </a:xfrm>
        <a:prstGeom prst="rect">
          <a:avLst/>
        </a:prstGeom>
      </xdr:spPr>
    </xdr:pic>
    <xdr:clientData/>
  </xdr:twoCellAnchor>
  <xdr:twoCellAnchor editAs="oneCell">
    <xdr:from>
      <xdr:col>2</xdr:col>
      <xdr:colOff>257175</xdr:colOff>
      <xdr:row>59</xdr:row>
      <xdr:rowOff>47625</xdr:rowOff>
    </xdr:from>
    <xdr:to>
      <xdr:col>2</xdr:col>
      <xdr:colOff>1322451</xdr:colOff>
      <xdr:row>62</xdr:row>
      <xdr:rowOff>171069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52675" y="18564225"/>
          <a:ext cx="1065276" cy="694944"/>
        </a:xfrm>
        <a:prstGeom prst="rect">
          <a:avLst/>
        </a:prstGeom>
      </xdr:spPr>
    </xdr:pic>
    <xdr:clientData/>
  </xdr:twoCellAnchor>
  <xdr:twoCellAnchor editAs="oneCell">
    <xdr:from>
      <xdr:col>4</xdr:col>
      <xdr:colOff>590550</xdr:colOff>
      <xdr:row>60</xdr:row>
      <xdr:rowOff>28575</xdr:rowOff>
    </xdr:from>
    <xdr:to>
      <xdr:col>5</xdr:col>
      <xdr:colOff>354409</xdr:colOff>
      <xdr:row>63</xdr:row>
      <xdr:rowOff>21035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18735675"/>
          <a:ext cx="659209" cy="56396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504824</xdr:colOff>
      <xdr:row>58</xdr:row>
      <xdr:rowOff>57150</xdr:rowOff>
    </xdr:from>
    <xdr:to>
      <xdr:col>9</xdr:col>
      <xdr:colOff>323850</xdr:colOff>
      <xdr:row>63</xdr:row>
      <xdr:rowOff>66675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49" y="17011650"/>
          <a:ext cx="2114551" cy="962025"/>
        </a:xfrm>
        <a:prstGeom prst="rect">
          <a:avLst/>
        </a:prstGeom>
      </xdr:spPr>
    </xdr:pic>
    <xdr:clientData/>
  </xdr:twoCellAnchor>
  <xdr:twoCellAnchor editAs="oneCell">
    <xdr:from>
      <xdr:col>2</xdr:col>
      <xdr:colOff>47625</xdr:colOff>
      <xdr:row>59</xdr:row>
      <xdr:rowOff>76200</xdr:rowOff>
    </xdr:from>
    <xdr:to>
      <xdr:col>2</xdr:col>
      <xdr:colOff>1112901</xdr:colOff>
      <xdr:row>63</xdr:row>
      <xdr:rowOff>9144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00300" y="17221200"/>
          <a:ext cx="1065276" cy="694944"/>
        </a:xfrm>
        <a:prstGeom prst="rect">
          <a:avLst/>
        </a:prstGeom>
      </xdr:spPr>
    </xdr:pic>
    <xdr:clientData/>
  </xdr:twoCellAnchor>
  <xdr:twoCellAnchor editAs="oneCell">
    <xdr:from>
      <xdr:col>4</xdr:col>
      <xdr:colOff>581025</xdr:colOff>
      <xdr:row>59</xdr:row>
      <xdr:rowOff>38100</xdr:rowOff>
    </xdr:from>
    <xdr:to>
      <xdr:col>5</xdr:col>
      <xdr:colOff>344884</xdr:colOff>
      <xdr:row>62</xdr:row>
      <xdr:rowOff>30560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534150" y="17183100"/>
          <a:ext cx="659209" cy="56396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609600</xdr:colOff>
      <xdr:row>30</xdr:row>
      <xdr:rowOff>19050</xdr:rowOff>
    </xdr:from>
    <xdr:to>
      <xdr:col>9</xdr:col>
      <xdr:colOff>323851</xdr:colOff>
      <xdr:row>35</xdr:row>
      <xdr:rowOff>28575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82050" y="9267825"/>
          <a:ext cx="2114551" cy="962025"/>
        </a:xfrm>
        <a:prstGeom prst="rect">
          <a:avLst/>
        </a:prstGeom>
      </xdr:spPr>
    </xdr:pic>
    <xdr:clientData/>
  </xdr:twoCellAnchor>
  <xdr:twoCellAnchor editAs="oneCell">
    <xdr:from>
      <xdr:col>2</xdr:col>
      <xdr:colOff>85726</xdr:colOff>
      <xdr:row>30</xdr:row>
      <xdr:rowOff>180975</xdr:rowOff>
    </xdr:from>
    <xdr:to>
      <xdr:col>2</xdr:col>
      <xdr:colOff>1151002</xdr:colOff>
      <xdr:row>34</xdr:row>
      <xdr:rowOff>113919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238501" y="9429750"/>
          <a:ext cx="1065276" cy="694944"/>
        </a:xfrm>
        <a:prstGeom prst="rect">
          <a:avLst/>
        </a:prstGeom>
      </xdr:spPr>
    </xdr:pic>
    <xdr:clientData/>
  </xdr:twoCellAnchor>
  <xdr:twoCellAnchor editAs="oneCell">
    <xdr:from>
      <xdr:col>4</xdr:col>
      <xdr:colOff>542925</xdr:colOff>
      <xdr:row>31</xdr:row>
      <xdr:rowOff>171450</xdr:rowOff>
    </xdr:from>
    <xdr:to>
      <xdr:col>5</xdr:col>
      <xdr:colOff>306784</xdr:colOff>
      <xdr:row>34</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924675" y="9610725"/>
          <a:ext cx="659209" cy="56396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608541</xdr:colOff>
      <xdr:row>23</xdr:row>
      <xdr:rowOff>38100</xdr:rowOff>
    </xdr:from>
    <xdr:to>
      <xdr:col>9</xdr:col>
      <xdr:colOff>322792</xdr:colOff>
      <xdr:row>28</xdr:row>
      <xdr:rowOff>47625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00041" y="6848475"/>
          <a:ext cx="2114551" cy="962025"/>
        </a:xfrm>
        <a:prstGeom prst="rect">
          <a:avLst/>
        </a:prstGeom>
      </xdr:spPr>
    </xdr:pic>
    <xdr:clientData/>
  </xdr:twoCellAnchor>
  <xdr:twoCellAnchor editAs="oneCell">
    <xdr:from>
      <xdr:col>2</xdr:col>
      <xdr:colOff>171450</xdr:colOff>
      <xdr:row>25</xdr:row>
      <xdr:rowOff>9524</xdr:rowOff>
    </xdr:from>
    <xdr:to>
      <xdr:col>2</xdr:col>
      <xdr:colOff>1333500</xdr:colOff>
      <xdr:row>27</xdr:row>
      <xdr:rowOff>0</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581400" y="7200899"/>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714375</xdr:colOff>
      <xdr:row>24</xdr:row>
      <xdr:rowOff>123825</xdr:rowOff>
    </xdr:from>
    <xdr:to>
      <xdr:col>5</xdr:col>
      <xdr:colOff>478234</xdr:colOff>
      <xdr:row>27</xdr:row>
      <xdr:rowOff>116285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7115175" y="7124700"/>
          <a:ext cx="659209" cy="56396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DF3E6B8-232F-49B0-85E0-12FACCC01521}"/>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582084</xdr:colOff>
      <xdr:row>100</xdr:row>
      <xdr:rowOff>74084</xdr:rowOff>
    </xdr:from>
    <xdr:to>
      <xdr:col>9</xdr:col>
      <xdr:colOff>294219</xdr:colOff>
      <xdr:row>105</xdr:row>
      <xdr:rowOff>83609</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572501" y="73226084"/>
          <a:ext cx="2114551" cy="962025"/>
        </a:xfrm>
        <a:prstGeom prst="rect">
          <a:avLst/>
        </a:prstGeom>
      </xdr:spPr>
    </xdr:pic>
    <xdr:clientData/>
  </xdr:twoCellAnchor>
  <xdr:twoCellAnchor editAs="oneCell">
    <xdr:from>
      <xdr:col>2</xdr:col>
      <xdr:colOff>157693</xdr:colOff>
      <xdr:row>102</xdr:row>
      <xdr:rowOff>45508</xdr:rowOff>
    </xdr:from>
    <xdr:to>
      <xdr:col>2</xdr:col>
      <xdr:colOff>1319743</xdr:colOff>
      <xdr:row>104</xdr:row>
      <xdr:rowOff>35984</xdr:rowOff>
    </xdr:to>
    <xdr:pic>
      <xdr:nvPicPr>
        <xdr:cNvPr id="8" name="Picture 7"/>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353860" y="73578508"/>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486833</xdr:colOff>
      <xdr:row>99</xdr:row>
      <xdr:rowOff>84667</xdr:rowOff>
    </xdr:from>
    <xdr:to>
      <xdr:col>5</xdr:col>
      <xdr:colOff>536443</xdr:colOff>
      <xdr:row>103</xdr:row>
      <xdr:rowOff>169333</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678083" y="73046167"/>
          <a:ext cx="949193" cy="84666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9489016" y="539751"/>
          <a:ext cx="1460500" cy="7852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31749</xdr:colOff>
      <xdr:row>4</xdr:row>
      <xdr:rowOff>0</xdr:rowOff>
    </xdr:from>
    <xdr:to>
      <xdr:col>8</xdr:col>
      <xdr:colOff>613832</xdr:colOff>
      <xdr:row>29</xdr:row>
      <xdr:rowOff>179915</xdr:rowOff>
    </xdr:to>
    <xdr:sp macro="" textlink="">
      <xdr:nvSpPr>
        <xdr:cNvPr id="3" name="Right Brace 2">
          <a:extLst>
            <a:ext uri="{FF2B5EF4-FFF2-40B4-BE49-F238E27FC236}">
              <a16:creationId xmlns:a16="http://schemas.microsoft.com/office/drawing/2014/main" xmlns="" id="{00000000-0008-0000-0800-000003000000}"/>
            </a:ext>
          </a:extLst>
        </xdr:cNvPr>
        <xdr:cNvSpPr/>
      </xdr:nvSpPr>
      <xdr:spPr>
        <a:xfrm>
          <a:off x="8928099" y="1104900"/>
          <a:ext cx="582083" cy="494241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28575</xdr:colOff>
      <xdr:row>294</xdr:row>
      <xdr:rowOff>57150</xdr:rowOff>
    </xdr:from>
    <xdr:to>
      <xdr:col>2</xdr:col>
      <xdr:colOff>85725</xdr:colOff>
      <xdr:row>296</xdr:row>
      <xdr:rowOff>47627</xdr:rowOff>
    </xdr:to>
    <xdr:pic>
      <xdr:nvPicPr>
        <xdr:cNvPr id="10" name="Picture 9"/>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9922</xdr:colOff>
      <xdr:row>292</xdr:row>
      <xdr:rowOff>29766</xdr:rowOff>
    </xdr:from>
    <xdr:to>
      <xdr:col>7</xdr:col>
      <xdr:colOff>1181895</xdr:colOff>
      <xdr:row>297</xdr:row>
      <xdr:rowOff>49213</xdr:rowOff>
    </xdr:to>
    <xdr:pic>
      <xdr:nvPicPr>
        <xdr:cNvPr id="11" name="Picture 10"/>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260703" y="55741094"/>
          <a:ext cx="2114551" cy="962025"/>
        </a:xfrm>
        <a:prstGeom prst="rect">
          <a:avLst/>
        </a:prstGeom>
      </xdr:spPr>
    </xdr:pic>
    <xdr:clientData/>
  </xdr:twoCellAnchor>
  <xdr:twoCellAnchor editAs="oneCell">
    <xdr:from>
      <xdr:col>2</xdr:col>
      <xdr:colOff>644922</xdr:colOff>
      <xdr:row>294</xdr:row>
      <xdr:rowOff>49608</xdr:rowOff>
    </xdr:from>
    <xdr:to>
      <xdr:col>2</xdr:col>
      <xdr:colOff>1304131</xdr:colOff>
      <xdr:row>297</xdr:row>
      <xdr:rowOff>48022</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420938" y="56048671"/>
          <a:ext cx="659209" cy="56396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171450</xdr:colOff>
      <xdr:row>333</xdr:row>
      <xdr:rowOff>180975</xdr:rowOff>
    </xdr:from>
    <xdr:to>
      <xdr:col>11</xdr:col>
      <xdr:colOff>123826</xdr:colOff>
      <xdr:row>339</xdr:row>
      <xdr:rowOff>0</xdr:rowOff>
    </xdr:to>
    <xdr:pic>
      <xdr:nvPicPr>
        <xdr:cNvPr id="9" name="Picture 8"/>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581500"/>
          <a:ext cx="2114551" cy="962025"/>
        </a:xfrm>
        <a:prstGeom prst="rect">
          <a:avLst/>
        </a:prstGeom>
      </xdr:spPr>
    </xdr:pic>
    <xdr:clientData/>
  </xdr:twoCellAnchor>
  <xdr:twoCellAnchor editAs="oneCell">
    <xdr:from>
      <xdr:col>5</xdr:col>
      <xdr:colOff>76200</xdr:colOff>
      <xdr:row>336</xdr:row>
      <xdr:rowOff>28575</xdr:rowOff>
    </xdr:from>
    <xdr:to>
      <xdr:col>5</xdr:col>
      <xdr:colOff>735409</xdr:colOff>
      <xdr:row>339</xdr:row>
      <xdr:rowOff>21035</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610350" y="81000600"/>
          <a:ext cx="659209" cy="563960"/>
        </a:xfrm>
        <a:prstGeom prst="rect">
          <a:avLst/>
        </a:prstGeom>
      </xdr:spPr>
    </xdr:pic>
    <xdr:clientData/>
  </xdr:twoCellAnchor>
  <xdr:twoCellAnchor editAs="oneCell">
    <xdr:from>
      <xdr:col>2</xdr:col>
      <xdr:colOff>723900</xdr:colOff>
      <xdr:row>335</xdr:row>
      <xdr:rowOff>104775</xdr:rowOff>
    </xdr:from>
    <xdr:to>
      <xdr:col>2</xdr:col>
      <xdr:colOff>1649291</xdr:colOff>
      <xdr:row>339</xdr:row>
      <xdr:rowOff>28575</xdr:rowOff>
    </xdr:to>
    <xdr:pic>
      <xdr:nvPicPr>
        <xdr:cNvPr id="10" name="Picture 9"/>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09875" y="80886300"/>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47625</xdr:colOff>
      <xdr:row>334</xdr:row>
      <xdr:rowOff>47625</xdr:rowOff>
    </xdr:from>
    <xdr:to>
      <xdr:col>11</xdr:col>
      <xdr:colOff>1</xdr:colOff>
      <xdr:row>339</xdr:row>
      <xdr:rowOff>57150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58350" y="80162400"/>
          <a:ext cx="2114551" cy="962025"/>
        </a:xfrm>
        <a:prstGeom prst="rect">
          <a:avLst/>
        </a:prstGeom>
      </xdr:spPr>
    </xdr:pic>
    <xdr:clientData/>
  </xdr:twoCellAnchor>
  <xdr:twoCellAnchor editAs="oneCell">
    <xdr:from>
      <xdr:col>5</xdr:col>
      <xdr:colOff>142875</xdr:colOff>
      <xdr:row>336</xdr:row>
      <xdr:rowOff>66675</xdr:rowOff>
    </xdr:from>
    <xdr:to>
      <xdr:col>6</xdr:col>
      <xdr:colOff>21034</xdr:colOff>
      <xdr:row>339</xdr:row>
      <xdr:rowOff>59135</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677025" y="80562450"/>
          <a:ext cx="659209" cy="563960"/>
        </a:xfrm>
        <a:prstGeom prst="rect">
          <a:avLst/>
        </a:prstGeom>
      </xdr:spPr>
    </xdr:pic>
    <xdr:clientData/>
  </xdr:twoCellAnchor>
  <xdr:twoCellAnchor editAs="oneCell">
    <xdr:from>
      <xdr:col>2</xdr:col>
      <xdr:colOff>857250</xdr:colOff>
      <xdr:row>335</xdr:row>
      <xdr:rowOff>114300</xdr:rowOff>
    </xdr:from>
    <xdr:to>
      <xdr:col>2</xdr:col>
      <xdr:colOff>1782641</xdr:colOff>
      <xdr:row>339</xdr:row>
      <xdr:rowOff>38100</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43225" y="804195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9C50F5AA\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68"/>
  <sheetViews>
    <sheetView zoomScaleNormal="100" workbookViewId="0">
      <selection activeCell="B38" sqref="B38"/>
    </sheetView>
  </sheetViews>
  <sheetFormatPr defaultRowHeight="15"/>
  <cols>
    <col min="1" max="1" width="4.5703125" customWidth="1"/>
    <col min="2" max="2" width="38.42578125" customWidth="1"/>
    <col min="3" max="3" width="19.42578125" customWidth="1"/>
  </cols>
  <sheetData>
    <row r="1" spans="1:3" ht="4.5" customHeight="1">
      <c r="A1" t="s">
        <v>5410</v>
      </c>
    </row>
    <row r="2" spans="1:3" ht="19.5" customHeight="1">
      <c r="B2" s="114" t="s">
        <v>5407</v>
      </c>
    </row>
    <row r="3" spans="1:3" ht="19.5" customHeight="1">
      <c r="A3">
        <v>1</v>
      </c>
      <c r="B3" s="214" t="s">
        <v>2534</v>
      </c>
      <c r="C3" s="215" t="s">
        <v>4875</v>
      </c>
    </row>
    <row r="4" spans="1:3" ht="19.5" customHeight="1">
      <c r="A4">
        <v>2</v>
      </c>
      <c r="B4" s="214" t="s">
        <v>2535</v>
      </c>
      <c r="C4" s="284" t="s">
        <v>4876</v>
      </c>
    </row>
    <row r="5" spans="1:3" ht="19.5" customHeight="1">
      <c r="A5">
        <v>3</v>
      </c>
      <c r="B5" s="214" t="s">
        <v>4815</v>
      </c>
      <c r="C5" s="284" t="s">
        <v>4876</v>
      </c>
    </row>
    <row r="6" spans="1:3" ht="19.5" customHeight="1">
      <c r="A6">
        <v>4</v>
      </c>
      <c r="B6" s="214" t="s">
        <v>3731</v>
      </c>
      <c r="C6" s="284" t="s">
        <v>4876</v>
      </c>
    </row>
    <row r="7" spans="1:3" ht="19.5" customHeight="1">
      <c r="A7">
        <v>5</v>
      </c>
      <c r="B7" s="214" t="s">
        <v>3717</v>
      </c>
      <c r="C7" s="284" t="s">
        <v>4876</v>
      </c>
    </row>
    <row r="8" spans="1:3" ht="19.5" customHeight="1">
      <c r="A8">
        <v>6</v>
      </c>
      <c r="B8" s="214" t="s">
        <v>3732</v>
      </c>
      <c r="C8" s="284" t="s">
        <v>4876</v>
      </c>
    </row>
    <row r="9" spans="1:3" ht="19.5" customHeight="1">
      <c r="A9">
        <v>7</v>
      </c>
      <c r="B9" s="214" t="s">
        <v>3763</v>
      </c>
      <c r="C9" s="284" t="s">
        <v>4876</v>
      </c>
    </row>
    <row r="10" spans="1:3" ht="19.5" customHeight="1">
      <c r="A10">
        <v>8</v>
      </c>
      <c r="B10" s="214" t="s">
        <v>2536</v>
      </c>
      <c r="C10" s="216" t="s">
        <v>4877</v>
      </c>
    </row>
    <row r="11" spans="1:3" ht="19.5" customHeight="1">
      <c r="A11">
        <v>9</v>
      </c>
      <c r="B11" s="214" t="s">
        <v>2537</v>
      </c>
      <c r="C11" s="216" t="s">
        <v>4877</v>
      </c>
    </row>
    <row r="12" spans="1:3" ht="19.5" customHeight="1">
      <c r="A12">
        <v>10</v>
      </c>
      <c r="B12" s="214" t="s">
        <v>2538</v>
      </c>
      <c r="C12" s="216" t="s">
        <v>4877</v>
      </c>
    </row>
    <row r="13" spans="1:3" ht="19.5" customHeight="1">
      <c r="A13">
        <v>11</v>
      </c>
      <c r="B13" s="214" t="s">
        <v>1078</v>
      </c>
      <c r="C13" s="216" t="s">
        <v>4877</v>
      </c>
    </row>
    <row r="14" spans="1:3" ht="19.5" customHeight="1">
      <c r="A14">
        <v>12</v>
      </c>
      <c r="B14" s="214" t="s">
        <v>2572</v>
      </c>
      <c r="C14" s="216" t="s">
        <v>4878</v>
      </c>
    </row>
    <row r="15" spans="1:3" ht="19.5" customHeight="1">
      <c r="A15">
        <v>13</v>
      </c>
      <c r="B15" s="214" t="s">
        <v>2573</v>
      </c>
      <c r="C15" s="216" t="s">
        <v>4878</v>
      </c>
    </row>
    <row r="16" spans="1:3" ht="19.5" customHeight="1">
      <c r="A16">
        <v>14</v>
      </c>
      <c r="B16" s="214" t="s">
        <v>4858</v>
      </c>
      <c r="C16" s="216" t="s">
        <v>4878</v>
      </c>
    </row>
    <row r="17" spans="1:3" ht="19.5" customHeight="1">
      <c r="A17">
        <v>15</v>
      </c>
      <c r="B17" s="214" t="s">
        <v>2574</v>
      </c>
      <c r="C17" s="216" t="s">
        <v>4878</v>
      </c>
    </row>
    <row r="18" spans="1:3" ht="19.5" customHeight="1">
      <c r="A18">
        <v>16</v>
      </c>
      <c r="B18" s="214" t="s">
        <v>2575</v>
      </c>
      <c r="C18" s="216" t="s">
        <v>4878</v>
      </c>
    </row>
    <row r="19" spans="1:3" ht="19.5" customHeight="1">
      <c r="A19">
        <v>17</v>
      </c>
      <c r="B19" s="214" t="s">
        <v>1956</v>
      </c>
      <c r="C19" s="216" t="s">
        <v>4878</v>
      </c>
    </row>
    <row r="20" spans="1:3" ht="19.5" customHeight="1">
      <c r="A20">
        <v>18</v>
      </c>
      <c r="B20" s="214" t="s">
        <v>2576</v>
      </c>
      <c r="C20" s="216" t="s">
        <v>4878</v>
      </c>
    </row>
    <row r="21" spans="1:3" ht="19.5" customHeight="1">
      <c r="A21">
        <v>19</v>
      </c>
      <c r="B21" s="214" t="s">
        <v>2577</v>
      </c>
      <c r="C21" s="216" t="s">
        <v>4878</v>
      </c>
    </row>
    <row r="22" spans="1:3" ht="19.5" customHeight="1">
      <c r="A22">
        <v>20</v>
      </c>
      <c r="B22" s="214" t="s">
        <v>2578</v>
      </c>
      <c r="C22" s="216" t="s">
        <v>4878</v>
      </c>
    </row>
    <row r="23" spans="1:3" ht="19.5" customHeight="1">
      <c r="A23">
        <v>21</v>
      </c>
      <c r="B23" s="214" t="s">
        <v>2579</v>
      </c>
      <c r="C23" s="216" t="s">
        <v>4878</v>
      </c>
    </row>
    <row r="24" spans="1:3" ht="19.5" customHeight="1">
      <c r="A24">
        <v>22</v>
      </c>
      <c r="B24" s="214" t="s">
        <v>2580</v>
      </c>
      <c r="C24" s="216" t="s">
        <v>4878</v>
      </c>
    </row>
    <row r="25" spans="1:3" ht="19.5" customHeight="1">
      <c r="A25">
        <v>23</v>
      </c>
      <c r="B25" s="214" t="s">
        <v>1986</v>
      </c>
      <c r="C25" s="216" t="s">
        <v>4878</v>
      </c>
    </row>
    <row r="26" spans="1:3" ht="19.5" customHeight="1">
      <c r="A26">
        <v>24</v>
      </c>
      <c r="B26" s="214" t="s">
        <v>1987</v>
      </c>
      <c r="C26" s="216" t="s">
        <v>4878</v>
      </c>
    </row>
    <row r="27" spans="1:3" ht="19.5" customHeight="1">
      <c r="A27">
        <v>25</v>
      </c>
      <c r="B27" s="214" t="s">
        <v>1989</v>
      </c>
      <c r="C27" s="216" t="s">
        <v>4878</v>
      </c>
    </row>
    <row r="28" spans="1:3" ht="19.5" customHeight="1">
      <c r="A28">
        <v>26</v>
      </c>
      <c r="B28" s="214" t="s">
        <v>1990</v>
      </c>
      <c r="C28" s="216" t="s">
        <v>4878</v>
      </c>
    </row>
    <row r="29" spans="1:3" ht="19.5" customHeight="1">
      <c r="A29">
        <v>27</v>
      </c>
      <c r="B29" s="214" t="s">
        <v>1988</v>
      </c>
      <c r="C29" s="216" t="s">
        <v>4878</v>
      </c>
    </row>
    <row r="30" spans="1:3" ht="19.5" customHeight="1">
      <c r="A30">
        <v>28</v>
      </c>
      <c r="B30" s="214" t="s">
        <v>1991</v>
      </c>
      <c r="C30" s="216" t="s">
        <v>4878</v>
      </c>
    </row>
    <row r="31" spans="1:3" ht="19.5" customHeight="1">
      <c r="A31">
        <v>29</v>
      </c>
      <c r="B31" s="214" t="s">
        <v>1992</v>
      </c>
      <c r="C31" s="216" t="s">
        <v>4878</v>
      </c>
    </row>
    <row r="32" spans="1:3" ht="19.5" customHeight="1">
      <c r="A32">
        <v>30</v>
      </c>
      <c r="B32" s="214" t="s">
        <v>1993</v>
      </c>
      <c r="C32" s="216" t="s">
        <v>4878</v>
      </c>
    </row>
    <row r="33" spans="1:3" ht="19.5" customHeight="1">
      <c r="A33">
        <v>31</v>
      </c>
      <c r="B33" s="270" t="s">
        <v>5435</v>
      </c>
      <c r="C33" s="216" t="s">
        <v>4878</v>
      </c>
    </row>
    <row r="34" spans="1:3" ht="19.5" customHeight="1">
      <c r="A34">
        <v>32</v>
      </c>
      <c r="B34" s="270" t="s">
        <v>2015</v>
      </c>
      <c r="C34" s="216" t="s">
        <v>4878</v>
      </c>
    </row>
    <row r="35" spans="1:3" ht="19.5" customHeight="1">
      <c r="A35">
        <v>33</v>
      </c>
      <c r="B35" s="214" t="s">
        <v>2017</v>
      </c>
      <c r="C35" s="216" t="s">
        <v>4878</v>
      </c>
    </row>
    <row r="36" spans="1:3" ht="19.5" customHeight="1">
      <c r="A36">
        <v>34</v>
      </c>
      <c r="B36" s="214" t="s">
        <v>2581</v>
      </c>
      <c r="C36" s="216" t="s">
        <v>4878</v>
      </c>
    </row>
    <row r="37" spans="1:3" ht="19.5" customHeight="1">
      <c r="A37">
        <v>35</v>
      </c>
      <c r="B37" s="214" t="s">
        <v>2582</v>
      </c>
      <c r="C37" s="216" t="s">
        <v>4878</v>
      </c>
    </row>
    <row r="38" spans="1:3" ht="19.5" customHeight="1">
      <c r="A38">
        <v>36</v>
      </c>
      <c r="B38" s="214" t="s">
        <v>2038</v>
      </c>
      <c r="C38" s="216" t="s">
        <v>4878</v>
      </c>
    </row>
    <row r="39" spans="1:3" ht="19.5" customHeight="1">
      <c r="A39">
        <v>37</v>
      </c>
      <c r="B39" s="214" t="s">
        <v>2039</v>
      </c>
      <c r="C39" s="216" t="s">
        <v>4878</v>
      </c>
    </row>
    <row r="40" spans="1:3" ht="19.5" customHeight="1">
      <c r="A40">
        <v>38</v>
      </c>
      <c r="B40" s="214" t="s">
        <v>2040</v>
      </c>
      <c r="C40" s="216" t="s">
        <v>4878</v>
      </c>
    </row>
    <row r="41" spans="1:3" ht="19.5" customHeight="1">
      <c r="A41">
        <v>39</v>
      </c>
      <c r="B41" s="214" t="s">
        <v>2059</v>
      </c>
      <c r="C41" s="216" t="s">
        <v>4878</v>
      </c>
    </row>
    <row r="42" spans="1:3" ht="19.5" customHeight="1">
      <c r="A42">
        <v>40</v>
      </c>
      <c r="B42" s="214" t="s">
        <v>2076</v>
      </c>
      <c r="C42" s="216" t="s">
        <v>4878</v>
      </c>
    </row>
    <row r="43" spans="1:3" ht="19.5" customHeight="1">
      <c r="A43">
        <v>41</v>
      </c>
      <c r="B43" s="214" t="s">
        <v>2077</v>
      </c>
      <c r="C43" s="216" t="s">
        <v>4878</v>
      </c>
    </row>
    <row r="44" spans="1:3" ht="19.5" customHeight="1">
      <c r="A44">
        <v>42</v>
      </c>
      <c r="B44" s="214" t="s">
        <v>2416</v>
      </c>
      <c r="C44" s="216" t="s">
        <v>4877</v>
      </c>
    </row>
    <row r="45" spans="1:3" ht="19.5" customHeight="1">
      <c r="A45">
        <v>43</v>
      </c>
      <c r="B45" s="214" t="s">
        <v>2480</v>
      </c>
      <c r="C45" s="216" t="s">
        <v>4878</v>
      </c>
    </row>
    <row r="46" spans="1:3" ht="19.5" customHeight="1">
      <c r="A46">
        <v>44</v>
      </c>
      <c r="B46" s="214" t="s">
        <v>5017</v>
      </c>
      <c r="C46" s="216" t="s">
        <v>4878</v>
      </c>
    </row>
    <row r="47" spans="1:3" ht="19.5" customHeight="1">
      <c r="A47">
        <v>45</v>
      </c>
      <c r="B47" s="214" t="s">
        <v>2583</v>
      </c>
      <c r="C47" s="216" t="s">
        <v>4878</v>
      </c>
    </row>
    <row r="48" spans="1:3" ht="19.5" customHeight="1">
      <c r="A48">
        <v>46</v>
      </c>
      <c r="B48" s="214" t="s">
        <v>2584</v>
      </c>
      <c r="C48" s="216" t="s">
        <v>4878</v>
      </c>
    </row>
    <row r="49" spans="1:3" ht="19.5" customHeight="1">
      <c r="A49">
        <v>47</v>
      </c>
      <c r="B49" s="214" t="s">
        <v>2260</v>
      </c>
      <c r="C49" s="284" t="s">
        <v>4876</v>
      </c>
    </row>
    <row r="50" spans="1:3" ht="19.5" customHeight="1">
      <c r="A50">
        <v>48</v>
      </c>
      <c r="B50" s="214" t="s">
        <v>2585</v>
      </c>
      <c r="C50" s="284" t="s">
        <v>4876</v>
      </c>
    </row>
    <row r="51" spans="1:3" ht="19.5" customHeight="1">
      <c r="A51">
        <v>49</v>
      </c>
      <c r="B51" s="214" t="s">
        <v>2586</v>
      </c>
      <c r="C51" s="216" t="s">
        <v>4878</v>
      </c>
    </row>
    <row r="52" spans="1:3" ht="19.5" customHeight="1">
      <c r="A52">
        <v>50</v>
      </c>
      <c r="B52" s="214" t="s">
        <v>2587</v>
      </c>
      <c r="C52" s="284" t="s">
        <v>4876</v>
      </c>
    </row>
    <row r="53" spans="1:3" ht="19.5" customHeight="1">
      <c r="A53">
        <v>51</v>
      </c>
      <c r="B53" s="214" t="s">
        <v>2354</v>
      </c>
      <c r="C53" s="216" t="s">
        <v>4878</v>
      </c>
    </row>
    <row r="54" spans="1:3" ht="19.5" customHeight="1">
      <c r="A54">
        <v>52</v>
      </c>
      <c r="B54" s="214" t="s">
        <v>2357</v>
      </c>
      <c r="C54" s="216" t="s">
        <v>4878</v>
      </c>
    </row>
    <row r="55" spans="1:3" ht="19.5" customHeight="1">
      <c r="A55">
        <v>53</v>
      </c>
      <c r="B55" s="214" t="s">
        <v>2394</v>
      </c>
      <c r="C55" s="216" t="s">
        <v>4878</v>
      </c>
    </row>
    <row r="56" spans="1:3" ht="19.5" customHeight="1">
      <c r="A56">
        <v>54</v>
      </c>
      <c r="B56" s="214" t="s">
        <v>2504</v>
      </c>
      <c r="C56" s="216" t="s">
        <v>4878</v>
      </c>
    </row>
    <row r="57" spans="1:3" ht="19.5" customHeight="1">
      <c r="A57">
        <v>55</v>
      </c>
      <c r="B57" s="214" t="s">
        <v>2505</v>
      </c>
      <c r="C57" s="216" t="s">
        <v>4878</v>
      </c>
    </row>
    <row r="58" spans="1:3" ht="19.5" customHeight="1">
      <c r="A58">
        <v>56</v>
      </c>
      <c r="B58" s="214" t="s">
        <v>2386</v>
      </c>
      <c r="C58" s="216" t="s">
        <v>4878</v>
      </c>
    </row>
    <row r="59" spans="1:3" ht="19.5" customHeight="1">
      <c r="A59">
        <v>57</v>
      </c>
      <c r="B59" s="214" t="s">
        <v>2387</v>
      </c>
      <c r="C59" s="216" t="s">
        <v>4878</v>
      </c>
    </row>
    <row r="60" spans="1:3" ht="19.5" customHeight="1">
      <c r="A60">
        <v>58</v>
      </c>
      <c r="B60" s="214" t="s">
        <v>2388</v>
      </c>
      <c r="C60" s="216" t="s">
        <v>4878</v>
      </c>
    </row>
    <row r="61" spans="1:3" ht="19.5" customHeight="1">
      <c r="A61">
        <v>59</v>
      </c>
      <c r="B61" s="214" t="s">
        <v>2588</v>
      </c>
      <c r="C61" s="284" t="s">
        <v>4876</v>
      </c>
    </row>
    <row r="62" spans="1:3" ht="19.5" customHeight="1">
      <c r="A62">
        <v>60</v>
      </c>
      <c r="B62" s="214" t="s">
        <v>2405</v>
      </c>
      <c r="C62" s="216" t="s">
        <v>4878</v>
      </c>
    </row>
    <row r="63" spans="1:3" ht="19.5" customHeight="1">
      <c r="A63">
        <v>61</v>
      </c>
      <c r="B63" s="214" t="s">
        <v>2589</v>
      </c>
      <c r="C63" s="216" t="s">
        <v>4878</v>
      </c>
    </row>
    <row r="64" spans="1:3" ht="19.5" customHeight="1">
      <c r="A64">
        <v>62</v>
      </c>
      <c r="B64" s="214" t="s">
        <v>2479</v>
      </c>
      <c r="C64" s="216" t="s">
        <v>4878</v>
      </c>
    </row>
    <row r="65" spans="1:3" ht="19.5" customHeight="1">
      <c r="A65">
        <v>63</v>
      </c>
      <c r="B65" s="214" t="s">
        <v>2590</v>
      </c>
      <c r="C65" s="216" t="s">
        <v>4878</v>
      </c>
    </row>
    <row r="66" spans="1:3" ht="19.5" customHeight="1">
      <c r="A66">
        <v>64</v>
      </c>
      <c r="B66" s="214" t="s">
        <v>4879</v>
      </c>
      <c r="C66" s="284" t="s">
        <v>4876</v>
      </c>
    </row>
    <row r="67" spans="1:3" ht="19.5" customHeight="1">
      <c r="A67">
        <v>65</v>
      </c>
      <c r="B67" s="214" t="s">
        <v>5096</v>
      </c>
      <c r="C67" s="284" t="s">
        <v>4876</v>
      </c>
    </row>
    <row r="68" spans="1:3">
      <c r="C68" s="39"/>
    </row>
  </sheetData>
  <phoneticPr fontId="38" type="noConversion"/>
  <hyperlinks>
    <hyperlink ref="B13" location="'Auxiliary Boiler'!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5" location="'DO Transfer Pump'!A1" display="DO Transfer Pump"/>
    <hyperlink ref="B36" location="'No.1 FO Supply Pump'!A1" display="No. 1 FO Supply Pump"/>
    <hyperlink ref="B37" location="'No.2 FO Supply Pump'!A1" display="No. 2 FO Supply Pump"/>
    <hyperlink ref="B38" location="'No.1 FO Circulating Pump'!A1" display="No.1 FO Circulating Pump"/>
    <hyperlink ref="B39" location="'No.2 FO Circulating Pump'!A1" display="No.2 FO Circulating Pump"/>
    <hyperlink ref="B40" location="'No.1 Main LO Pump'!A1" display="No.1 Main LO Pump"/>
    <hyperlink ref="B41" location="'No.2 Main LO Pump'!A1" display="No.2 Main LO Pump"/>
    <hyperlink ref="B42" location="'Sludge Pump'!A1" display="Sludge Pump"/>
    <hyperlink ref="B43" location="'Bilge Pump'!A1" display="Bilge Pump"/>
    <hyperlink ref="B44" location="'FO Shifter Pump'!A1" display="FO Shifter Pump"/>
    <hyperlink ref="B45" location="'Emergency Fire Pump'!A1" display="Emergency Fire Pump"/>
    <hyperlink ref="B46" location="' Cooler &amp; Heaters'!A1" display="Coolers &amp; Heaters"/>
    <hyperlink ref="B47" location="'ER Crane'!A1" display="ER Crane"/>
    <hyperlink ref="B48" location="MSTP!A1" display="MSTP"/>
    <hyperlink ref="B49" location="Incinerator!A1" display="Incinerator"/>
    <hyperlink ref="B50" location="OWS!A1" display="OWS"/>
    <hyperlink ref="B51" location="FWG!A1" display="FWG"/>
    <hyperlink ref="B52" location="MGPS!A1" display="MGPS"/>
    <hyperlink ref="B53" location="'FW Sterilizer'!A1" display="FW Sterilizer"/>
    <hyperlink ref="B54" location="'ECR Air Conditioner'!A1" display="ECR Air Conditioner"/>
    <hyperlink ref="B55" location="'Accommodation Air Conditioner'!A1" display="Accommodation Air Conditioner"/>
    <hyperlink ref="B56" location="'No.1 Reefer Provision Plant'!A1" display="No.1 Reefer Provision Plant"/>
    <hyperlink ref="B57" location="'No.2 Reefer Provision Plant'!A1" display="No.2 Reefer Provision Plant"/>
    <hyperlink ref="B58" location="'No.1 ER Supply Fan'!A1" display="No.1 ER Supply Fan"/>
    <hyperlink ref="B59" location="'No.2 ER Supply Fan'!A1" display="No.2 ER Supply Fan"/>
    <hyperlink ref="B60" location="'No.3 ER Supply Fan'!A1" display="No.3 ER Supply Fan"/>
    <hyperlink ref="B61" location="'Shaft Grounding Assy.'!A1" display="Shaft Grounding Assy."/>
    <hyperlink ref="B62" location="'Membrane Air Dryer Unit'!A1" display="Membrane Air Dryer Unit"/>
    <hyperlink ref="B63" location="'Steering Gear No.1'!A1" display="Steering Gear No.1 "/>
    <hyperlink ref="B64" location="'Steering Gear No.2'!A1" display="Steering Gear No.2"/>
    <hyperlink ref="B4" location="'Main Engine'!A1" display="ME Main Engine"/>
    <hyperlink ref="B10" location="'Generator Engine No.1'!A1" display="Generator Engine No. 1"/>
    <hyperlink ref="B11" location="'Generator Engine No.2'!A1" display="Generator Engine No. 2"/>
    <hyperlink ref="B12" location="'Generator Engine No.3'!A1" display="Generator Engine No. 3"/>
    <hyperlink ref="B7" location="'ME Exhaust Valve Monitoring'!A1" display="ME Exhaust Valve Monitoring"/>
    <hyperlink ref="B65" location="'EGE Emergency Generator'!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6" location="'Lube Oil Monitoring'!A1" display="Lub Oil Monitoring"/>
    <hyperlink ref="B16" location="'Deck Service Air Compressor'!A1" display="Deck Air Compressor"/>
    <hyperlink ref="B5" location="'MECO Setting'!A1" display="MECO Setting"/>
    <hyperlink ref="B67" location="CMS!A1" display="CMS"/>
    <hyperlink ref="B33" location="'LO Trans &amp; ME LO Puri Feed Pump'!A1" display="LO Transfer and ME LO Purifier Feed Pump"/>
    <hyperlink ref="B34" location="'HFO Transfer Pump'!A1" display="HFO Transfer Pum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topLeftCell="A211" zoomScaleNormal="100" workbookViewId="0">
      <selection activeCell="L288" sqref="L288"/>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600</v>
      </c>
      <c r="D3" s="309" t="s">
        <v>12</v>
      </c>
      <c r="E3" s="309"/>
      <c r="F3" s="5" t="s">
        <v>601</v>
      </c>
    </row>
    <row r="4" spans="1:12" ht="18" customHeight="1">
      <c r="A4" s="308" t="s">
        <v>75</v>
      </c>
      <c r="B4" s="308"/>
      <c r="C4" s="37" t="s">
        <v>4196</v>
      </c>
      <c r="D4" s="309" t="s">
        <v>14</v>
      </c>
      <c r="E4" s="309"/>
      <c r="F4" s="6">
        <f>'Running Hours'!B9</f>
        <v>21952</v>
      </c>
    </row>
    <row r="5" spans="1:12" ht="18" customHeight="1">
      <c r="A5" s="308" t="s">
        <v>76</v>
      </c>
      <c r="B5" s="308"/>
      <c r="C5" s="38" t="s">
        <v>4197</v>
      </c>
      <c r="D5" s="46"/>
      <c r="E5" s="238"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56</v>
      </c>
      <c r="B8" s="31" t="s">
        <v>4198</v>
      </c>
      <c r="C8" s="31" t="s">
        <v>4199</v>
      </c>
      <c r="D8" s="21" t="s">
        <v>1</v>
      </c>
      <c r="E8" s="13">
        <v>42348</v>
      </c>
      <c r="F8" s="13">
        <f>F$5</f>
        <v>44667</v>
      </c>
      <c r="G8" s="74"/>
      <c r="H8" s="15">
        <f>DATE(YEAR(F8),MONTH(F8),DAY(F8)+1)</f>
        <v>44668</v>
      </c>
      <c r="I8" s="16">
        <f t="shared" ref="I8:I13" ca="1" si="0">IF(ISBLANK(H8),"",H8-DATE(YEAR(NOW()),MONTH(NOW()),DAY(NOW())))</f>
        <v>-2</v>
      </c>
      <c r="J8" s="17" t="str">
        <f t="shared" ref="J8:J77" ca="1" si="1">IF(I8="","",IF(I8&lt;0,"OVERDUE","NOT DUE"))</f>
        <v>OVERDUE</v>
      </c>
      <c r="K8" s="31" t="s">
        <v>603</v>
      </c>
      <c r="L8" s="41"/>
    </row>
    <row r="9" spans="1:12" ht="39.75" customHeight="1">
      <c r="A9" s="17" t="s">
        <v>602</v>
      </c>
      <c r="B9" s="31" t="s">
        <v>4200</v>
      </c>
      <c r="C9" s="31" t="s">
        <v>4201</v>
      </c>
      <c r="D9" s="21" t="s">
        <v>1</v>
      </c>
      <c r="E9" s="13">
        <v>42348</v>
      </c>
      <c r="F9" s="13">
        <f>F$5</f>
        <v>44667</v>
      </c>
      <c r="G9" s="74"/>
      <c r="H9" s="15">
        <f t="shared" ref="H9:H16" si="2">DATE(YEAR(F9),MONTH(F9),DAY(F9)+1)</f>
        <v>44668</v>
      </c>
      <c r="I9" s="16">
        <f t="shared" ca="1" si="0"/>
        <v>-2</v>
      </c>
      <c r="J9" s="17" t="str">
        <f t="shared" ca="1" si="1"/>
        <v>OVERDUE</v>
      </c>
      <c r="K9" s="31" t="s">
        <v>603</v>
      </c>
      <c r="L9" s="144"/>
    </row>
    <row r="10" spans="1:12" ht="15" customHeight="1">
      <c r="A10" s="17" t="s">
        <v>604</v>
      </c>
      <c r="B10" s="31" t="s">
        <v>4202</v>
      </c>
      <c r="C10" s="31" t="s">
        <v>4203</v>
      </c>
      <c r="D10" s="21" t="s">
        <v>1</v>
      </c>
      <c r="E10" s="13">
        <v>42348</v>
      </c>
      <c r="F10" s="13">
        <f t="shared" ref="F10:F16" si="3">F$5</f>
        <v>44667</v>
      </c>
      <c r="G10" s="74"/>
      <c r="H10" s="15">
        <f t="shared" si="2"/>
        <v>44668</v>
      </c>
      <c r="I10" s="16">
        <f t="shared" ca="1" si="0"/>
        <v>-2</v>
      </c>
      <c r="J10" s="17" t="str">
        <f t="shared" ca="1" si="1"/>
        <v>OVERDUE</v>
      </c>
      <c r="K10" s="31" t="s">
        <v>603</v>
      </c>
      <c r="L10" s="41"/>
    </row>
    <row r="11" spans="1:12" ht="15" customHeight="1">
      <c r="A11" s="17" t="s">
        <v>606</v>
      </c>
      <c r="B11" s="31" t="s">
        <v>852</v>
      </c>
      <c r="C11" s="31" t="s">
        <v>4204</v>
      </c>
      <c r="D11" s="21" t="s">
        <v>1</v>
      </c>
      <c r="E11" s="13">
        <v>42348</v>
      </c>
      <c r="F11" s="13">
        <f t="shared" si="3"/>
        <v>44667</v>
      </c>
      <c r="G11" s="74"/>
      <c r="H11" s="15">
        <f t="shared" si="2"/>
        <v>44668</v>
      </c>
      <c r="I11" s="16">
        <f t="shared" ca="1" si="0"/>
        <v>-2</v>
      </c>
      <c r="J11" s="17" t="str">
        <f t="shared" ca="1" si="1"/>
        <v>OVERDUE</v>
      </c>
      <c r="K11" s="31" t="s">
        <v>603</v>
      </c>
      <c r="L11" s="144"/>
    </row>
    <row r="12" spans="1:12" ht="15" customHeight="1">
      <c r="A12" s="17" t="s">
        <v>607</v>
      </c>
      <c r="B12" s="31" t="s">
        <v>4205</v>
      </c>
      <c r="C12" s="31" t="s">
        <v>4206</v>
      </c>
      <c r="D12" s="21" t="s">
        <v>1</v>
      </c>
      <c r="E12" s="13">
        <v>42348</v>
      </c>
      <c r="F12" s="13">
        <f t="shared" si="3"/>
        <v>44667</v>
      </c>
      <c r="G12" s="74"/>
      <c r="H12" s="15">
        <f t="shared" si="2"/>
        <v>44668</v>
      </c>
      <c r="I12" s="16">
        <f t="shared" ca="1" si="0"/>
        <v>-2</v>
      </c>
      <c r="J12" s="17" t="str">
        <f t="shared" ca="1" si="1"/>
        <v>OVERDUE</v>
      </c>
      <c r="K12" s="31" t="s">
        <v>603</v>
      </c>
      <c r="L12" s="144"/>
    </row>
    <row r="13" spans="1:12" ht="15" customHeight="1">
      <c r="A13" s="17" t="s">
        <v>608</v>
      </c>
      <c r="B13" s="31" t="s">
        <v>4207</v>
      </c>
      <c r="C13" s="31" t="s">
        <v>4206</v>
      </c>
      <c r="D13" s="21" t="s">
        <v>1</v>
      </c>
      <c r="E13" s="13">
        <v>42348</v>
      </c>
      <c r="F13" s="13">
        <f t="shared" si="3"/>
        <v>44667</v>
      </c>
      <c r="G13" s="74"/>
      <c r="H13" s="15">
        <f t="shared" si="2"/>
        <v>44668</v>
      </c>
      <c r="I13" s="16">
        <f t="shared" ca="1" si="0"/>
        <v>-2</v>
      </c>
      <c r="J13" s="17" t="str">
        <f t="shared" ca="1" si="1"/>
        <v>OVERDUE</v>
      </c>
      <c r="K13" s="31" t="s">
        <v>603</v>
      </c>
      <c r="L13" s="144"/>
    </row>
    <row r="14" spans="1:12" ht="38.25">
      <c r="A14" s="17" t="s">
        <v>609</v>
      </c>
      <c r="B14" s="31" t="s">
        <v>4208</v>
      </c>
      <c r="C14" s="31" t="s">
        <v>4209</v>
      </c>
      <c r="D14" s="21" t="s">
        <v>1</v>
      </c>
      <c r="E14" s="13">
        <v>42348</v>
      </c>
      <c r="F14" s="13">
        <f t="shared" si="3"/>
        <v>44667</v>
      </c>
      <c r="G14" s="74"/>
      <c r="H14" s="15">
        <f t="shared" si="2"/>
        <v>44668</v>
      </c>
      <c r="I14" s="16">
        <f ca="1">IF(ISBLANK(H14),"",H14-DATE(YEAR(NOW()),MONTH(NOW()),DAY(NOW())))</f>
        <v>-2</v>
      </c>
      <c r="J14" s="17" t="str">
        <f t="shared" ca="1" si="1"/>
        <v>OVERDUE</v>
      </c>
      <c r="K14" s="31" t="s">
        <v>603</v>
      </c>
      <c r="L14" s="41"/>
    </row>
    <row r="15" spans="1:12">
      <c r="A15" s="17" t="s">
        <v>610</v>
      </c>
      <c r="B15" s="31" t="s">
        <v>4210</v>
      </c>
      <c r="C15" s="31" t="s">
        <v>4211</v>
      </c>
      <c r="D15" s="21" t="s">
        <v>1</v>
      </c>
      <c r="E15" s="13">
        <v>42348</v>
      </c>
      <c r="F15" s="13">
        <f t="shared" si="3"/>
        <v>44667</v>
      </c>
      <c r="G15" s="74"/>
      <c r="H15" s="15">
        <f t="shared" si="2"/>
        <v>44668</v>
      </c>
      <c r="I15" s="16">
        <f ca="1">IF(ISBLANK(H15),"",H15-DATE(YEAR(NOW()),MONTH(NOW()),DAY(NOW())))</f>
        <v>-2</v>
      </c>
      <c r="J15" s="17" t="str">
        <f t="shared" ca="1" si="1"/>
        <v>OVERDUE</v>
      </c>
      <c r="K15" s="31" t="s">
        <v>603</v>
      </c>
      <c r="L15" s="41"/>
    </row>
    <row r="16" spans="1:12" ht="15" customHeight="1">
      <c r="A16" s="17" t="s">
        <v>611</v>
      </c>
      <c r="B16" s="31" t="s">
        <v>4212</v>
      </c>
      <c r="C16" s="31" t="s">
        <v>4213</v>
      </c>
      <c r="D16" s="21" t="s">
        <v>1</v>
      </c>
      <c r="E16" s="13">
        <v>42348</v>
      </c>
      <c r="F16" s="13">
        <f t="shared" si="3"/>
        <v>44667</v>
      </c>
      <c r="G16" s="74"/>
      <c r="H16" s="15">
        <f t="shared" si="2"/>
        <v>44668</v>
      </c>
      <c r="I16" s="16">
        <f t="shared" ref="I16:I35" ca="1" si="4">IF(ISBLANK(H16),"",H16-DATE(YEAR(NOW()),MONTH(NOW()),DAY(NOW())))</f>
        <v>-2</v>
      </c>
      <c r="J16" s="17" t="str">
        <f t="shared" ca="1" si="1"/>
        <v>OVERDUE</v>
      </c>
      <c r="K16" s="31" t="s">
        <v>603</v>
      </c>
      <c r="L16" s="41"/>
    </row>
    <row r="17" spans="1:12" ht="15" customHeight="1">
      <c r="A17" s="17" t="s">
        <v>612</v>
      </c>
      <c r="B17" s="31" t="s">
        <v>4212</v>
      </c>
      <c r="C17" s="31" t="s">
        <v>4214</v>
      </c>
      <c r="D17" s="21" t="s">
        <v>4</v>
      </c>
      <c r="E17" s="13">
        <v>42348</v>
      </c>
      <c r="F17" s="13">
        <v>44638</v>
      </c>
      <c r="G17" s="74"/>
      <c r="H17" s="15">
        <f>EDATE(F17-1,1)</f>
        <v>44668</v>
      </c>
      <c r="I17" s="16">
        <f t="shared" ca="1" si="4"/>
        <v>-2</v>
      </c>
      <c r="J17" s="17" t="str">
        <f t="shared" ca="1" si="1"/>
        <v>OVERDUE</v>
      </c>
      <c r="K17" s="31" t="s">
        <v>4215</v>
      </c>
      <c r="L17" s="41"/>
    </row>
    <row r="18" spans="1:12" ht="15" customHeight="1">
      <c r="A18" s="17" t="s">
        <v>613</v>
      </c>
      <c r="B18" s="31" t="s">
        <v>4216</v>
      </c>
      <c r="C18" s="31" t="s">
        <v>4217</v>
      </c>
      <c r="D18" s="21" t="s">
        <v>4</v>
      </c>
      <c r="E18" s="13">
        <v>42348</v>
      </c>
      <c r="F18" s="13">
        <v>44638</v>
      </c>
      <c r="G18" s="74"/>
      <c r="H18" s="15">
        <f t="shared" ref="H18:H35" si="5">EDATE(F18-1,1)</f>
        <v>44668</v>
      </c>
      <c r="I18" s="16">
        <f t="shared" ca="1" si="4"/>
        <v>-2</v>
      </c>
      <c r="J18" s="17" t="str">
        <f t="shared" ca="1" si="1"/>
        <v>OVERDUE</v>
      </c>
      <c r="K18" s="31" t="s">
        <v>4215</v>
      </c>
      <c r="L18" s="41"/>
    </row>
    <row r="19" spans="1:12" ht="15" customHeight="1">
      <c r="A19" s="17" t="s">
        <v>614</v>
      </c>
      <c r="B19" s="31" t="s">
        <v>4216</v>
      </c>
      <c r="C19" s="31" t="s">
        <v>4218</v>
      </c>
      <c r="D19" s="21" t="s">
        <v>4</v>
      </c>
      <c r="E19" s="13">
        <v>42348</v>
      </c>
      <c r="F19" s="13">
        <v>44638</v>
      </c>
      <c r="G19" s="74"/>
      <c r="H19" s="15">
        <f t="shared" si="5"/>
        <v>44668</v>
      </c>
      <c r="I19" s="16">
        <f t="shared" ca="1" si="4"/>
        <v>-2</v>
      </c>
      <c r="J19" s="17" t="str">
        <f t="shared" ca="1" si="1"/>
        <v>OVERDUE</v>
      </c>
      <c r="K19" s="31" t="s">
        <v>4215</v>
      </c>
      <c r="L19" s="113"/>
    </row>
    <row r="20" spans="1:12" ht="15" customHeight="1">
      <c r="A20" s="17" t="s">
        <v>615</v>
      </c>
      <c r="B20" s="31" t="s">
        <v>4216</v>
      </c>
      <c r="C20" s="31" t="s">
        <v>4219</v>
      </c>
      <c r="D20" s="21" t="s">
        <v>4</v>
      </c>
      <c r="E20" s="13">
        <v>42348</v>
      </c>
      <c r="F20" s="13">
        <v>44638</v>
      </c>
      <c r="G20" s="74"/>
      <c r="H20" s="15">
        <f t="shared" si="5"/>
        <v>44668</v>
      </c>
      <c r="I20" s="16">
        <f t="shared" ca="1" si="4"/>
        <v>-2</v>
      </c>
      <c r="J20" s="17" t="str">
        <f t="shared" ca="1" si="1"/>
        <v>OVERDUE</v>
      </c>
      <c r="K20" s="31" t="s">
        <v>4215</v>
      </c>
      <c r="L20" s="113"/>
    </row>
    <row r="21" spans="1:12" ht="15" customHeight="1">
      <c r="A21" s="17" t="s">
        <v>616</v>
      </c>
      <c r="B21" s="31" t="s">
        <v>4220</v>
      </c>
      <c r="C21" s="31" t="s">
        <v>4217</v>
      </c>
      <c r="D21" s="21" t="s">
        <v>4</v>
      </c>
      <c r="E21" s="13">
        <v>42348</v>
      </c>
      <c r="F21" s="13">
        <v>44638</v>
      </c>
      <c r="G21" s="74"/>
      <c r="H21" s="15">
        <f t="shared" si="5"/>
        <v>44668</v>
      </c>
      <c r="I21" s="16">
        <f t="shared" ca="1" si="4"/>
        <v>-2</v>
      </c>
      <c r="J21" s="17" t="str">
        <f t="shared" ca="1" si="1"/>
        <v>OVERDUE</v>
      </c>
      <c r="K21" s="31" t="s">
        <v>4215</v>
      </c>
      <c r="L21" s="41"/>
    </row>
    <row r="22" spans="1:12" ht="15" customHeight="1">
      <c r="A22" s="17" t="s">
        <v>617</v>
      </c>
      <c r="B22" s="31" t="s">
        <v>4220</v>
      </c>
      <c r="C22" s="31" t="s">
        <v>4218</v>
      </c>
      <c r="D22" s="21" t="s">
        <v>4</v>
      </c>
      <c r="E22" s="13">
        <v>42348</v>
      </c>
      <c r="F22" s="13">
        <v>44638</v>
      </c>
      <c r="G22" s="74"/>
      <c r="H22" s="15">
        <f t="shared" si="5"/>
        <v>44668</v>
      </c>
      <c r="I22" s="16">
        <f t="shared" ca="1" si="4"/>
        <v>-2</v>
      </c>
      <c r="J22" s="17" t="str">
        <f t="shared" ca="1" si="1"/>
        <v>OVERDUE</v>
      </c>
      <c r="K22" s="31" t="s">
        <v>4215</v>
      </c>
      <c r="L22" s="41"/>
    </row>
    <row r="23" spans="1:12" ht="15" customHeight="1">
      <c r="A23" s="17" t="s">
        <v>618</v>
      </c>
      <c r="B23" s="31" t="s">
        <v>4220</v>
      </c>
      <c r="C23" s="31" t="s">
        <v>4219</v>
      </c>
      <c r="D23" s="21" t="s">
        <v>4</v>
      </c>
      <c r="E23" s="13">
        <v>42348</v>
      </c>
      <c r="F23" s="13">
        <v>44638</v>
      </c>
      <c r="G23" s="74"/>
      <c r="H23" s="15">
        <f t="shared" si="5"/>
        <v>44668</v>
      </c>
      <c r="I23" s="16">
        <f t="shared" ca="1" si="4"/>
        <v>-2</v>
      </c>
      <c r="J23" s="17" t="str">
        <f t="shared" ca="1" si="1"/>
        <v>OVERDUE</v>
      </c>
      <c r="K23" s="31" t="s">
        <v>4215</v>
      </c>
      <c r="L23" s="113"/>
    </row>
    <row r="24" spans="1:12" ht="15" customHeight="1">
      <c r="A24" s="17" t="s">
        <v>619</v>
      </c>
      <c r="B24" s="31" t="s">
        <v>4221</v>
      </c>
      <c r="C24" s="31" t="s">
        <v>4217</v>
      </c>
      <c r="D24" s="21" t="s">
        <v>4</v>
      </c>
      <c r="E24" s="13">
        <v>42348</v>
      </c>
      <c r="F24" s="13">
        <v>44638</v>
      </c>
      <c r="G24" s="74"/>
      <c r="H24" s="15">
        <f t="shared" si="5"/>
        <v>44668</v>
      </c>
      <c r="I24" s="16">
        <f t="shared" ca="1" si="4"/>
        <v>-2</v>
      </c>
      <c r="J24" s="17" t="str">
        <f t="shared" ca="1" si="1"/>
        <v>OVERDUE</v>
      </c>
      <c r="K24" s="31" t="s">
        <v>4215</v>
      </c>
      <c r="L24" s="41"/>
    </row>
    <row r="25" spans="1:12" ht="15" customHeight="1">
      <c r="A25" s="17" t="s">
        <v>620</v>
      </c>
      <c r="B25" s="31" t="s">
        <v>4221</v>
      </c>
      <c r="C25" s="31" t="s">
        <v>4218</v>
      </c>
      <c r="D25" s="21" t="s">
        <v>4</v>
      </c>
      <c r="E25" s="13">
        <v>42348</v>
      </c>
      <c r="F25" s="13">
        <v>44638</v>
      </c>
      <c r="G25" s="74"/>
      <c r="H25" s="15">
        <f t="shared" si="5"/>
        <v>44668</v>
      </c>
      <c r="I25" s="16">
        <f t="shared" ca="1" si="4"/>
        <v>-2</v>
      </c>
      <c r="J25" s="17" t="str">
        <f t="shared" ca="1" si="1"/>
        <v>OVERDUE</v>
      </c>
      <c r="K25" s="31" t="s">
        <v>4215</v>
      </c>
      <c r="L25" s="41"/>
    </row>
    <row r="26" spans="1:12" ht="15" customHeight="1">
      <c r="A26" s="17" t="s">
        <v>621</v>
      </c>
      <c r="B26" s="31" t="s">
        <v>4221</v>
      </c>
      <c r="C26" s="31" t="s">
        <v>4219</v>
      </c>
      <c r="D26" s="21" t="s">
        <v>4</v>
      </c>
      <c r="E26" s="13">
        <v>42348</v>
      </c>
      <c r="F26" s="13">
        <v>44638</v>
      </c>
      <c r="G26" s="74"/>
      <c r="H26" s="15">
        <f t="shared" si="5"/>
        <v>44668</v>
      </c>
      <c r="I26" s="16">
        <f t="shared" ca="1" si="4"/>
        <v>-2</v>
      </c>
      <c r="J26" s="17" t="str">
        <f t="shared" ca="1" si="1"/>
        <v>OVERDUE</v>
      </c>
      <c r="K26" s="31" t="s">
        <v>4215</v>
      </c>
      <c r="L26" s="41"/>
    </row>
    <row r="27" spans="1:12" ht="15" customHeight="1">
      <c r="A27" s="17" t="s">
        <v>622</v>
      </c>
      <c r="B27" s="31" t="s">
        <v>4222</v>
      </c>
      <c r="C27" s="31" t="s">
        <v>4217</v>
      </c>
      <c r="D27" s="21" t="s">
        <v>4</v>
      </c>
      <c r="E27" s="13">
        <v>42348</v>
      </c>
      <c r="F27" s="13">
        <v>44638</v>
      </c>
      <c r="G27" s="74"/>
      <c r="H27" s="15">
        <f t="shared" si="5"/>
        <v>44668</v>
      </c>
      <c r="I27" s="16">
        <f t="shared" ca="1" si="4"/>
        <v>-2</v>
      </c>
      <c r="J27" s="17" t="str">
        <f t="shared" ca="1" si="1"/>
        <v>OVERDUE</v>
      </c>
      <c r="K27" s="31" t="s">
        <v>4215</v>
      </c>
      <c r="L27" s="41"/>
    </row>
    <row r="28" spans="1:12" ht="15" customHeight="1">
      <c r="A28" s="17" t="s">
        <v>623</v>
      </c>
      <c r="B28" s="31" t="s">
        <v>4222</v>
      </c>
      <c r="C28" s="31" t="s">
        <v>4218</v>
      </c>
      <c r="D28" s="21" t="s">
        <v>4</v>
      </c>
      <c r="E28" s="13">
        <v>42348</v>
      </c>
      <c r="F28" s="13">
        <v>44638</v>
      </c>
      <c r="G28" s="74"/>
      <c r="H28" s="15">
        <f t="shared" si="5"/>
        <v>44668</v>
      </c>
      <c r="I28" s="16">
        <f t="shared" ca="1" si="4"/>
        <v>-2</v>
      </c>
      <c r="J28" s="17" t="str">
        <f t="shared" ca="1" si="1"/>
        <v>OVERDUE</v>
      </c>
      <c r="K28" s="31" t="s">
        <v>4215</v>
      </c>
      <c r="L28" s="41"/>
    </row>
    <row r="29" spans="1:12" ht="15" customHeight="1">
      <c r="A29" s="17" t="s">
        <v>624</v>
      </c>
      <c r="B29" s="31" t="s">
        <v>4222</v>
      </c>
      <c r="C29" s="31" t="s">
        <v>4219</v>
      </c>
      <c r="D29" s="21" t="s">
        <v>4</v>
      </c>
      <c r="E29" s="13">
        <v>42348</v>
      </c>
      <c r="F29" s="13">
        <v>44638</v>
      </c>
      <c r="G29" s="74"/>
      <c r="H29" s="15">
        <f t="shared" si="5"/>
        <v>44668</v>
      </c>
      <c r="I29" s="16">
        <f t="shared" ca="1" si="4"/>
        <v>-2</v>
      </c>
      <c r="J29" s="17" t="str">
        <f t="shared" ca="1" si="1"/>
        <v>OVERDUE</v>
      </c>
      <c r="K29" s="31" t="s">
        <v>4215</v>
      </c>
      <c r="L29" s="41"/>
    </row>
    <row r="30" spans="1:12" ht="15" customHeight="1">
      <c r="A30" s="17" t="s">
        <v>625</v>
      </c>
      <c r="B30" s="31" t="s">
        <v>4223</v>
      </c>
      <c r="C30" s="31" t="s">
        <v>4217</v>
      </c>
      <c r="D30" s="21" t="s">
        <v>4</v>
      </c>
      <c r="E30" s="13">
        <v>42348</v>
      </c>
      <c r="F30" s="13">
        <v>44638</v>
      </c>
      <c r="G30" s="74"/>
      <c r="H30" s="15">
        <f t="shared" si="5"/>
        <v>44668</v>
      </c>
      <c r="I30" s="16">
        <f t="shared" ca="1" si="4"/>
        <v>-2</v>
      </c>
      <c r="J30" s="17" t="str">
        <f t="shared" ca="1" si="1"/>
        <v>OVERDUE</v>
      </c>
      <c r="K30" s="31" t="s">
        <v>4215</v>
      </c>
      <c r="L30" s="41"/>
    </row>
    <row r="31" spans="1:12" ht="15" customHeight="1">
      <c r="A31" s="17" t="s">
        <v>626</v>
      </c>
      <c r="B31" s="31" t="s">
        <v>4223</v>
      </c>
      <c r="C31" s="31" t="s">
        <v>4218</v>
      </c>
      <c r="D31" s="21" t="s">
        <v>4</v>
      </c>
      <c r="E31" s="13">
        <v>42348</v>
      </c>
      <c r="F31" s="13">
        <v>44638</v>
      </c>
      <c r="G31" s="74"/>
      <c r="H31" s="15">
        <f t="shared" si="5"/>
        <v>44668</v>
      </c>
      <c r="I31" s="16">
        <f t="shared" ca="1" si="4"/>
        <v>-2</v>
      </c>
      <c r="J31" s="17" t="str">
        <f t="shared" ca="1" si="1"/>
        <v>OVERDUE</v>
      </c>
      <c r="K31" s="31" t="s">
        <v>4215</v>
      </c>
      <c r="L31" s="41"/>
    </row>
    <row r="32" spans="1:12" ht="15" customHeight="1">
      <c r="A32" s="17" t="s">
        <v>627</v>
      </c>
      <c r="B32" s="31" t="s">
        <v>4223</v>
      </c>
      <c r="C32" s="31" t="s">
        <v>4219</v>
      </c>
      <c r="D32" s="21" t="s">
        <v>4</v>
      </c>
      <c r="E32" s="13">
        <v>42348</v>
      </c>
      <c r="F32" s="13">
        <v>44638</v>
      </c>
      <c r="G32" s="74"/>
      <c r="H32" s="15">
        <f t="shared" si="5"/>
        <v>44668</v>
      </c>
      <c r="I32" s="16">
        <f t="shared" ca="1" si="4"/>
        <v>-2</v>
      </c>
      <c r="J32" s="17" t="str">
        <f t="shared" ca="1" si="1"/>
        <v>OVERDUE</v>
      </c>
      <c r="K32" s="31" t="s">
        <v>4215</v>
      </c>
      <c r="L32" s="41"/>
    </row>
    <row r="33" spans="1:12" ht="15" customHeight="1">
      <c r="A33" s="17" t="s">
        <v>628</v>
      </c>
      <c r="B33" s="31" t="s">
        <v>4224</v>
      </c>
      <c r="C33" s="31" t="s">
        <v>4217</v>
      </c>
      <c r="D33" s="21" t="s">
        <v>4</v>
      </c>
      <c r="E33" s="13">
        <v>42348</v>
      </c>
      <c r="F33" s="13">
        <v>44638</v>
      </c>
      <c r="G33" s="74"/>
      <c r="H33" s="15">
        <f t="shared" si="5"/>
        <v>44668</v>
      </c>
      <c r="I33" s="16">
        <f t="shared" ca="1" si="4"/>
        <v>-2</v>
      </c>
      <c r="J33" s="17" t="str">
        <f t="shared" ca="1" si="1"/>
        <v>OVERDUE</v>
      </c>
      <c r="K33" s="31" t="s">
        <v>4215</v>
      </c>
      <c r="L33" s="41"/>
    </row>
    <row r="34" spans="1:12" ht="15" customHeight="1">
      <c r="A34" s="17" t="s">
        <v>629</v>
      </c>
      <c r="B34" s="31" t="s">
        <v>4224</v>
      </c>
      <c r="C34" s="31" t="s">
        <v>4218</v>
      </c>
      <c r="D34" s="21" t="s">
        <v>4</v>
      </c>
      <c r="E34" s="13">
        <v>42348</v>
      </c>
      <c r="F34" s="13">
        <v>44638</v>
      </c>
      <c r="G34" s="74"/>
      <c r="H34" s="15">
        <f t="shared" si="5"/>
        <v>44668</v>
      </c>
      <c r="I34" s="16">
        <f t="shared" ca="1" si="4"/>
        <v>-2</v>
      </c>
      <c r="J34" s="17" t="str">
        <f t="shared" ca="1" si="1"/>
        <v>OVERDUE</v>
      </c>
      <c r="K34" s="31" t="s">
        <v>4215</v>
      </c>
      <c r="L34" s="41"/>
    </row>
    <row r="35" spans="1:12" ht="15" customHeight="1">
      <c r="A35" s="17" t="s">
        <v>630</v>
      </c>
      <c r="B35" s="31" t="s">
        <v>4224</v>
      </c>
      <c r="C35" s="31" t="s">
        <v>4219</v>
      </c>
      <c r="D35" s="21" t="s">
        <v>4</v>
      </c>
      <c r="E35" s="13">
        <v>42348</v>
      </c>
      <c r="F35" s="13">
        <v>44638</v>
      </c>
      <c r="G35" s="74"/>
      <c r="H35" s="15">
        <f t="shared" si="5"/>
        <v>44668</v>
      </c>
      <c r="I35" s="16">
        <f t="shared" ca="1" si="4"/>
        <v>-2</v>
      </c>
      <c r="J35" s="17" t="str">
        <f t="shared" ca="1" si="1"/>
        <v>OVERDUE</v>
      </c>
      <c r="K35" s="31" t="s">
        <v>4215</v>
      </c>
      <c r="L35" s="41"/>
    </row>
    <row r="36" spans="1:12" ht="15" customHeight="1">
      <c r="A36" s="17" t="s">
        <v>631</v>
      </c>
      <c r="B36" s="31" t="s">
        <v>564</v>
      </c>
      <c r="C36" s="31" t="s">
        <v>4225</v>
      </c>
      <c r="D36" s="21">
        <v>200</v>
      </c>
      <c r="E36" s="13">
        <v>42348</v>
      </c>
      <c r="F36" s="13">
        <v>44636</v>
      </c>
      <c r="G36" s="27">
        <v>21903</v>
      </c>
      <c r="H36" s="22">
        <f>IF(I36&lt;=200,$F$5+(I36/24),"error")</f>
        <v>44673.291666666664</v>
      </c>
      <c r="I36" s="23">
        <f>D36-($F$4-G36)</f>
        <v>151</v>
      </c>
      <c r="J36" s="17" t="str">
        <f>IF(I36="","",IF(I36&lt;0,"OVERDUE","NOT DUE"))</f>
        <v>NOT DUE</v>
      </c>
      <c r="K36" s="31" t="s">
        <v>603</v>
      </c>
      <c r="L36" s="144"/>
    </row>
    <row r="37" spans="1:12" ht="15" customHeight="1">
      <c r="A37" s="17" t="s">
        <v>632</v>
      </c>
      <c r="B37" s="31" t="s">
        <v>564</v>
      </c>
      <c r="C37" s="31" t="s">
        <v>4226</v>
      </c>
      <c r="D37" s="21">
        <v>2000</v>
      </c>
      <c r="E37" s="13">
        <v>42348</v>
      </c>
      <c r="F37" s="13">
        <v>44636</v>
      </c>
      <c r="G37" s="27">
        <v>21903</v>
      </c>
      <c r="H37" s="22">
        <f>IF(I37&lt;=2000,$F$5+(I37/24),"error")</f>
        <v>44748.291666666664</v>
      </c>
      <c r="I37" s="23">
        <f>D37-($F$4-G37)</f>
        <v>1951</v>
      </c>
      <c r="J37" s="17" t="str">
        <f>IF(I37="","",IF(I37&lt;0,"OVERDUE","NOT DUE"))</f>
        <v>NOT DUE</v>
      </c>
      <c r="K37" s="31" t="s">
        <v>4227</v>
      </c>
      <c r="L37" s="144"/>
    </row>
    <row r="38" spans="1:12" ht="15" customHeight="1">
      <c r="A38" s="17" t="s">
        <v>633</v>
      </c>
      <c r="B38" s="31" t="s">
        <v>564</v>
      </c>
      <c r="C38" s="31" t="s">
        <v>4228</v>
      </c>
      <c r="D38" s="21">
        <v>200</v>
      </c>
      <c r="E38" s="13">
        <v>42348</v>
      </c>
      <c r="F38" s="13">
        <v>44634</v>
      </c>
      <c r="G38" s="27">
        <v>21903</v>
      </c>
      <c r="H38" s="22">
        <f>IF(I38&lt;=200,$F$5+(I38/24),"error")</f>
        <v>44673.291666666664</v>
      </c>
      <c r="I38" s="23">
        <f>D38-($F$4-G38)</f>
        <v>151</v>
      </c>
      <c r="J38" s="17" t="str">
        <f>IF(I38="","",IF(I38&lt;0,"OVERDUE","NOT DUE"))</f>
        <v>NOT DUE</v>
      </c>
      <c r="K38" s="31" t="s">
        <v>603</v>
      </c>
      <c r="L38" s="144"/>
    </row>
    <row r="39" spans="1:12" ht="15" customHeight="1">
      <c r="A39" s="17" t="s">
        <v>634</v>
      </c>
      <c r="B39" s="31" t="s">
        <v>564</v>
      </c>
      <c r="C39" s="31" t="s">
        <v>4229</v>
      </c>
      <c r="D39" s="21">
        <v>100</v>
      </c>
      <c r="E39" s="13">
        <v>42348</v>
      </c>
      <c r="F39" s="13">
        <v>44634</v>
      </c>
      <c r="G39" s="27">
        <v>21903</v>
      </c>
      <c r="H39" s="22">
        <f>IF(I39&lt;=100,$F$5+(I39/24),"error")</f>
        <v>44669.125</v>
      </c>
      <c r="I39" s="23">
        <f>D39-($F$4-G39)</f>
        <v>51</v>
      </c>
      <c r="J39" s="17" t="str">
        <f>IF(I39="","",IF(I39&lt;0,"OVERDUE","NOT DUE"))</f>
        <v>NOT DUE</v>
      </c>
      <c r="K39" s="31" t="s">
        <v>603</v>
      </c>
      <c r="L39" s="144"/>
    </row>
    <row r="40" spans="1:12" ht="25.5" customHeight="1">
      <c r="A40" s="17" t="s">
        <v>635</v>
      </c>
      <c r="B40" s="31" t="s">
        <v>564</v>
      </c>
      <c r="C40" s="31" t="s">
        <v>4230</v>
      </c>
      <c r="D40" s="21">
        <v>8000</v>
      </c>
      <c r="E40" s="13">
        <v>42348</v>
      </c>
      <c r="F40" s="13">
        <v>44245</v>
      </c>
      <c r="G40" s="27">
        <v>17796</v>
      </c>
      <c r="H40" s="22">
        <f>IF(I40&lt;=8000,$F$5+(I40/24),"error")</f>
        <v>44827.166666666664</v>
      </c>
      <c r="I40" s="23">
        <f t="shared" ref="I40:I103" si="6">D40-($F$4-G40)</f>
        <v>3844</v>
      </c>
      <c r="J40" s="17" t="str">
        <f t="shared" ref="J40:J44" si="7">IF(I40="","",IF(I40&lt;0,"OVERDUE","NOT DUE"))</f>
        <v>NOT DUE</v>
      </c>
      <c r="K40" s="31" t="s">
        <v>4227</v>
      </c>
      <c r="L40" s="144" t="s">
        <v>5449</v>
      </c>
    </row>
    <row r="41" spans="1:12" ht="15" customHeight="1">
      <c r="A41" s="17" t="s">
        <v>636</v>
      </c>
      <c r="B41" s="31" t="s">
        <v>564</v>
      </c>
      <c r="C41" s="31" t="s">
        <v>4231</v>
      </c>
      <c r="D41" s="21">
        <v>8000</v>
      </c>
      <c r="E41" s="13">
        <v>42348</v>
      </c>
      <c r="F41" s="13">
        <v>44245</v>
      </c>
      <c r="G41" s="27">
        <v>17796</v>
      </c>
      <c r="H41" s="22">
        <f t="shared" ref="H41" si="8">IF(I41&lt;=8000,$F$5+(I41/24),"error")</f>
        <v>44827.166666666664</v>
      </c>
      <c r="I41" s="23">
        <f t="shared" si="6"/>
        <v>3844</v>
      </c>
      <c r="J41" s="17" t="str">
        <f t="shared" si="7"/>
        <v>NOT DUE</v>
      </c>
      <c r="K41" s="31" t="s">
        <v>4227</v>
      </c>
      <c r="L41" s="144" t="s">
        <v>5449</v>
      </c>
    </row>
    <row r="42" spans="1:12" ht="15" customHeight="1">
      <c r="A42" s="17" t="s">
        <v>637</v>
      </c>
      <c r="B42" s="31" t="s">
        <v>564</v>
      </c>
      <c r="C42" s="31" t="s">
        <v>4232</v>
      </c>
      <c r="D42" s="21">
        <v>8000</v>
      </c>
      <c r="E42" s="13">
        <v>42348</v>
      </c>
      <c r="F42" s="13">
        <v>44245</v>
      </c>
      <c r="G42" s="27">
        <v>17796</v>
      </c>
      <c r="H42" s="22">
        <f>IF(I42&lt;=8000,$F$5+(I42/24),"error")</f>
        <v>44827.166666666664</v>
      </c>
      <c r="I42" s="23">
        <f t="shared" si="6"/>
        <v>3844</v>
      </c>
      <c r="J42" s="17" t="str">
        <f t="shared" si="7"/>
        <v>NOT DUE</v>
      </c>
      <c r="K42" s="31" t="s">
        <v>4227</v>
      </c>
      <c r="L42" s="144" t="s">
        <v>5449</v>
      </c>
    </row>
    <row r="43" spans="1:12" ht="15" customHeight="1">
      <c r="A43" s="17" t="s">
        <v>638</v>
      </c>
      <c r="B43" s="31" t="s">
        <v>4233</v>
      </c>
      <c r="C43" s="31" t="s">
        <v>4234</v>
      </c>
      <c r="D43" s="21">
        <v>6000</v>
      </c>
      <c r="E43" s="13">
        <v>42348</v>
      </c>
      <c r="F43" s="13">
        <v>44292</v>
      </c>
      <c r="G43" s="27">
        <v>18212</v>
      </c>
      <c r="H43" s="22">
        <f>IF(I43&lt;=6000,$F$5+(I43/24),"error")</f>
        <v>44761.166666666664</v>
      </c>
      <c r="I43" s="23">
        <f t="shared" si="6"/>
        <v>2260</v>
      </c>
      <c r="J43" s="17" t="str">
        <f t="shared" si="7"/>
        <v>NOT DUE</v>
      </c>
      <c r="K43" s="31" t="s">
        <v>4227</v>
      </c>
      <c r="L43" s="144"/>
    </row>
    <row r="44" spans="1:12" ht="15" customHeight="1">
      <c r="A44" s="17" t="s">
        <v>639</v>
      </c>
      <c r="B44" s="31" t="s">
        <v>4233</v>
      </c>
      <c r="C44" s="31" t="s">
        <v>4235</v>
      </c>
      <c r="D44" s="21">
        <v>6000</v>
      </c>
      <c r="E44" s="13">
        <v>42348</v>
      </c>
      <c r="F44" s="13">
        <v>44293</v>
      </c>
      <c r="G44" s="27">
        <v>18212</v>
      </c>
      <c r="H44" s="22">
        <f>IF(I44&lt;=6000,$F$5+(I44/24),"error")</f>
        <v>44761.166666666664</v>
      </c>
      <c r="I44" s="23">
        <f t="shared" si="6"/>
        <v>2260</v>
      </c>
      <c r="J44" s="17" t="str">
        <f t="shared" si="7"/>
        <v>NOT DUE</v>
      </c>
      <c r="K44" s="31" t="s">
        <v>4227</v>
      </c>
      <c r="L44" s="144"/>
    </row>
    <row r="45" spans="1:12" ht="15" customHeight="1">
      <c r="A45" s="17" t="s">
        <v>640</v>
      </c>
      <c r="B45" s="31" t="s">
        <v>4236</v>
      </c>
      <c r="C45" s="31" t="s">
        <v>4237</v>
      </c>
      <c r="D45" s="21">
        <v>1500</v>
      </c>
      <c r="E45" s="13">
        <v>42348</v>
      </c>
      <c r="F45" s="13">
        <v>44601</v>
      </c>
      <c r="G45" s="27">
        <v>21519</v>
      </c>
      <c r="H45" s="22">
        <f>IF(I45&lt;=1500,$F$5+(I45/24),"error")</f>
        <v>44711.458333333336</v>
      </c>
      <c r="I45" s="23">
        <f t="shared" si="6"/>
        <v>1067</v>
      </c>
      <c r="J45" s="17" t="str">
        <f t="shared" si="1"/>
        <v>NOT DUE</v>
      </c>
      <c r="K45" s="31" t="s">
        <v>4238</v>
      </c>
      <c r="L45" s="144"/>
    </row>
    <row r="46" spans="1:12" ht="15" customHeight="1">
      <c r="A46" s="17" t="s">
        <v>641</v>
      </c>
      <c r="B46" s="31" t="s">
        <v>4239</v>
      </c>
      <c r="C46" s="31" t="s">
        <v>4237</v>
      </c>
      <c r="D46" s="21">
        <v>1500</v>
      </c>
      <c r="E46" s="13">
        <v>42348</v>
      </c>
      <c r="F46" s="13">
        <v>44601</v>
      </c>
      <c r="G46" s="27">
        <v>21519</v>
      </c>
      <c r="H46" s="22">
        <f t="shared" ref="H46:H49" si="9">IF(I46&lt;=1500,$F$5+(I46/24),"error")</f>
        <v>44711.458333333336</v>
      </c>
      <c r="I46" s="23">
        <f t="shared" si="6"/>
        <v>1067</v>
      </c>
      <c r="J46" s="17" t="str">
        <f t="shared" si="1"/>
        <v>NOT DUE</v>
      </c>
      <c r="K46" s="31" t="s">
        <v>4238</v>
      </c>
      <c r="L46" s="144"/>
    </row>
    <row r="47" spans="1:12" ht="15" customHeight="1">
      <c r="A47" s="17" t="s">
        <v>642</v>
      </c>
      <c r="B47" s="31" t="s">
        <v>4240</v>
      </c>
      <c r="C47" s="31" t="s">
        <v>4237</v>
      </c>
      <c r="D47" s="21">
        <v>1500</v>
      </c>
      <c r="E47" s="13">
        <v>42348</v>
      </c>
      <c r="F47" s="13">
        <v>44601</v>
      </c>
      <c r="G47" s="27">
        <v>21519</v>
      </c>
      <c r="H47" s="22">
        <f t="shared" si="9"/>
        <v>44711.458333333336</v>
      </c>
      <c r="I47" s="23">
        <f t="shared" si="6"/>
        <v>1067</v>
      </c>
      <c r="J47" s="17" t="str">
        <f t="shared" si="1"/>
        <v>NOT DUE</v>
      </c>
      <c r="K47" s="31" t="s">
        <v>4238</v>
      </c>
      <c r="L47" s="144"/>
    </row>
    <row r="48" spans="1:12" ht="15" customHeight="1">
      <c r="A48" s="17" t="s">
        <v>643</v>
      </c>
      <c r="B48" s="31" t="s">
        <v>4241</v>
      </c>
      <c r="C48" s="31" t="s">
        <v>4237</v>
      </c>
      <c r="D48" s="21">
        <v>1500</v>
      </c>
      <c r="E48" s="13">
        <v>42348</v>
      </c>
      <c r="F48" s="13">
        <v>44601</v>
      </c>
      <c r="G48" s="27">
        <v>21519</v>
      </c>
      <c r="H48" s="22">
        <f t="shared" si="9"/>
        <v>44711.458333333336</v>
      </c>
      <c r="I48" s="23">
        <f t="shared" si="6"/>
        <v>1067</v>
      </c>
      <c r="J48" s="17" t="str">
        <f t="shared" si="1"/>
        <v>NOT DUE</v>
      </c>
      <c r="K48" s="31" t="s">
        <v>4238</v>
      </c>
      <c r="L48" s="144"/>
    </row>
    <row r="49" spans="1:12" ht="15" customHeight="1">
      <c r="A49" s="17" t="s">
        <v>644</v>
      </c>
      <c r="B49" s="31" t="s">
        <v>4242</v>
      </c>
      <c r="C49" s="31" t="s">
        <v>4237</v>
      </c>
      <c r="D49" s="21">
        <v>1500</v>
      </c>
      <c r="E49" s="13">
        <v>42348</v>
      </c>
      <c r="F49" s="13">
        <v>44601</v>
      </c>
      <c r="G49" s="27">
        <v>21519</v>
      </c>
      <c r="H49" s="22">
        <f t="shared" si="9"/>
        <v>44711.458333333336</v>
      </c>
      <c r="I49" s="23">
        <f t="shared" si="6"/>
        <v>1067</v>
      </c>
      <c r="J49" s="17" t="str">
        <f t="shared" si="1"/>
        <v>NOT DUE</v>
      </c>
      <c r="K49" s="31" t="s">
        <v>4238</v>
      </c>
      <c r="L49" s="144"/>
    </row>
    <row r="50" spans="1:12" ht="15" customHeight="1">
      <c r="A50" s="17" t="s">
        <v>645</v>
      </c>
      <c r="B50" s="31" t="s">
        <v>4243</v>
      </c>
      <c r="C50" s="31" t="s">
        <v>4237</v>
      </c>
      <c r="D50" s="21">
        <v>1500</v>
      </c>
      <c r="E50" s="13">
        <v>42348</v>
      </c>
      <c r="F50" s="13">
        <v>44601</v>
      </c>
      <c r="G50" s="27">
        <v>21519</v>
      </c>
      <c r="H50" s="22">
        <f>IF(I50&lt;=1500,$F$5+(I50/24),"error")</f>
        <v>44711.458333333336</v>
      </c>
      <c r="I50" s="23">
        <f t="shared" si="6"/>
        <v>1067</v>
      </c>
      <c r="J50" s="17" t="str">
        <f t="shared" si="1"/>
        <v>NOT DUE</v>
      </c>
      <c r="K50" s="31" t="s">
        <v>4238</v>
      </c>
      <c r="L50" s="144"/>
    </row>
    <row r="51" spans="1:12" ht="24" customHeight="1">
      <c r="A51" s="17" t="s">
        <v>646</v>
      </c>
      <c r="B51" s="31" t="s">
        <v>676</v>
      </c>
      <c r="C51" s="31" t="s">
        <v>4244</v>
      </c>
      <c r="D51" s="21">
        <v>1500</v>
      </c>
      <c r="E51" s="13">
        <v>42348</v>
      </c>
      <c r="F51" s="13">
        <v>44597</v>
      </c>
      <c r="G51" s="27">
        <v>21517</v>
      </c>
      <c r="H51" s="22">
        <f>IF(I51&lt;=1500,$F$5+(I51/24),"error")</f>
        <v>44711.375</v>
      </c>
      <c r="I51" s="23">
        <f t="shared" si="6"/>
        <v>1065</v>
      </c>
      <c r="J51" s="17" t="str">
        <f t="shared" si="1"/>
        <v>NOT DUE</v>
      </c>
      <c r="K51" s="31" t="s">
        <v>4245</v>
      </c>
      <c r="L51" s="144"/>
    </row>
    <row r="52" spans="1:12" ht="15" customHeight="1">
      <c r="A52" s="17" t="s">
        <v>647</v>
      </c>
      <c r="B52" s="31" t="s">
        <v>676</v>
      </c>
      <c r="C52" s="31" t="s">
        <v>4246</v>
      </c>
      <c r="D52" s="21">
        <v>12000</v>
      </c>
      <c r="E52" s="13">
        <v>42348</v>
      </c>
      <c r="F52" s="13">
        <v>43694</v>
      </c>
      <c r="G52" s="27">
        <v>11950</v>
      </c>
      <c r="H52" s="22">
        <f>IF(I52&lt;=12000,$F$5+(I52/24),"error")</f>
        <v>44750.25</v>
      </c>
      <c r="I52" s="23">
        <f t="shared" si="6"/>
        <v>1998</v>
      </c>
      <c r="J52" s="17" t="str">
        <f t="shared" si="1"/>
        <v>NOT DUE</v>
      </c>
      <c r="K52" s="31" t="s">
        <v>4245</v>
      </c>
      <c r="L52" s="144"/>
    </row>
    <row r="53" spans="1:12" ht="15" customHeight="1">
      <c r="A53" s="17" t="s">
        <v>648</v>
      </c>
      <c r="B53" s="31" t="s">
        <v>676</v>
      </c>
      <c r="C53" s="31" t="s">
        <v>4247</v>
      </c>
      <c r="D53" s="21">
        <v>12000</v>
      </c>
      <c r="E53" s="13">
        <v>42348</v>
      </c>
      <c r="F53" s="13">
        <v>43694</v>
      </c>
      <c r="G53" s="27">
        <v>11950</v>
      </c>
      <c r="H53" s="22">
        <f t="shared" ref="H53:H57" si="10">IF(I53&lt;=12000,$F$5+(I53/24),"error")</f>
        <v>44750.25</v>
      </c>
      <c r="I53" s="23">
        <f t="shared" si="6"/>
        <v>1998</v>
      </c>
      <c r="J53" s="17" t="str">
        <f t="shared" si="1"/>
        <v>NOT DUE</v>
      </c>
      <c r="K53" s="31" t="s">
        <v>4245</v>
      </c>
      <c r="L53" s="144"/>
    </row>
    <row r="54" spans="1:12" ht="15" customHeight="1">
      <c r="A54" s="17" t="s">
        <v>649</v>
      </c>
      <c r="B54" s="31" t="s">
        <v>676</v>
      </c>
      <c r="C54" s="31" t="s">
        <v>4248</v>
      </c>
      <c r="D54" s="21">
        <v>12000</v>
      </c>
      <c r="E54" s="13">
        <v>42348</v>
      </c>
      <c r="F54" s="13">
        <v>43694</v>
      </c>
      <c r="G54" s="27">
        <v>11950</v>
      </c>
      <c r="H54" s="22">
        <f t="shared" si="10"/>
        <v>44750.25</v>
      </c>
      <c r="I54" s="23">
        <f t="shared" si="6"/>
        <v>1998</v>
      </c>
      <c r="J54" s="17" t="str">
        <f t="shared" si="1"/>
        <v>NOT DUE</v>
      </c>
      <c r="K54" s="31" t="s">
        <v>4245</v>
      </c>
      <c r="L54" s="144"/>
    </row>
    <row r="55" spans="1:12" ht="15" customHeight="1">
      <c r="A55" s="17" t="s">
        <v>650</v>
      </c>
      <c r="B55" s="31" t="s">
        <v>676</v>
      </c>
      <c r="C55" s="31" t="s">
        <v>4249</v>
      </c>
      <c r="D55" s="21">
        <v>12000</v>
      </c>
      <c r="E55" s="13">
        <v>42348</v>
      </c>
      <c r="F55" s="13">
        <v>43694</v>
      </c>
      <c r="G55" s="27">
        <v>11950</v>
      </c>
      <c r="H55" s="22">
        <f t="shared" si="10"/>
        <v>44750.25</v>
      </c>
      <c r="I55" s="23">
        <f t="shared" si="6"/>
        <v>1998</v>
      </c>
      <c r="J55" s="17" t="str">
        <f t="shared" si="1"/>
        <v>NOT DUE</v>
      </c>
      <c r="K55" s="31" t="s">
        <v>4245</v>
      </c>
      <c r="L55" s="144"/>
    </row>
    <row r="56" spans="1:12" ht="15" customHeight="1">
      <c r="A56" s="17" t="s">
        <v>651</v>
      </c>
      <c r="B56" s="31" t="s">
        <v>676</v>
      </c>
      <c r="C56" s="31" t="s">
        <v>4250</v>
      </c>
      <c r="D56" s="21">
        <v>12000</v>
      </c>
      <c r="E56" s="13">
        <v>42348</v>
      </c>
      <c r="F56" s="13">
        <v>43694</v>
      </c>
      <c r="G56" s="27">
        <v>11950</v>
      </c>
      <c r="H56" s="22">
        <f t="shared" si="10"/>
        <v>44750.25</v>
      </c>
      <c r="I56" s="23">
        <f t="shared" si="6"/>
        <v>1998</v>
      </c>
      <c r="J56" s="17" t="str">
        <f t="shared" si="1"/>
        <v>NOT DUE</v>
      </c>
      <c r="K56" s="31" t="s">
        <v>4245</v>
      </c>
      <c r="L56" s="144"/>
    </row>
    <row r="57" spans="1:12" ht="15" customHeight="1">
      <c r="A57" s="17" t="s">
        <v>652</v>
      </c>
      <c r="B57" s="31" t="s">
        <v>676</v>
      </c>
      <c r="C57" s="31" t="s">
        <v>4251</v>
      </c>
      <c r="D57" s="21">
        <v>12000</v>
      </c>
      <c r="E57" s="13">
        <v>42348</v>
      </c>
      <c r="F57" s="13">
        <v>43694</v>
      </c>
      <c r="G57" s="27">
        <v>11950</v>
      </c>
      <c r="H57" s="22">
        <f t="shared" si="10"/>
        <v>44750.25</v>
      </c>
      <c r="I57" s="23">
        <f t="shared" si="6"/>
        <v>1998</v>
      </c>
      <c r="J57" s="17" t="str">
        <f t="shared" si="1"/>
        <v>NOT DUE</v>
      </c>
      <c r="K57" s="31" t="s">
        <v>4245</v>
      </c>
      <c r="L57" s="144"/>
    </row>
    <row r="58" spans="1:12" ht="15" customHeight="1">
      <c r="A58" s="17" t="s">
        <v>653</v>
      </c>
      <c r="B58" s="31" t="s">
        <v>676</v>
      </c>
      <c r="C58" s="31" t="s">
        <v>4252</v>
      </c>
      <c r="D58" s="21">
        <v>12000</v>
      </c>
      <c r="E58" s="13">
        <v>42348</v>
      </c>
      <c r="F58" s="13">
        <v>43694</v>
      </c>
      <c r="G58" s="27">
        <v>11950</v>
      </c>
      <c r="H58" s="22">
        <f>IF(I58&lt;=12000,$F$5+(I58/24),"error")</f>
        <v>44750.25</v>
      </c>
      <c r="I58" s="23">
        <f t="shared" si="6"/>
        <v>1998</v>
      </c>
      <c r="J58" s="17" t="str">
        <f t="shared" si="1"/>
        <v>NOT DUE</v>
      </c>
      <c r="K58" s="31" t="s">
        <v>4245</v>
      </c>
      <c r="L58" s="144"/>
    </row>
    <row r="59" spans="1:12" ht="25.5" customHeight="1">
      <c r="A59" s="17" t="s">
        <v>654</v>
      </c>
      <c r="B59" s="31" t="s">
        <v>677</v>
      </c>
      <c r="C59" s="31" t="s">
        <v>4244</v>
      </c>
      <c r="D59" s="21">
        <v>1500</v>
      </c>
      <c r="E59" s="13">
        <v>42348</v>
      </c>
      <c r="F59" s="13">
        <v>44597</v>
      </c>
      <c r="G59" s="27">
        <v>21517</v>
      </c>
      <c r="H59" s="22">
        <f>IF(I59&lt;=1500,$F$5+(I59/24),"error")</f>
        <v>44711.375</v>
      </c>
      <c r="I59" s="23">
        <f t="shared" si="6"/>
        <v>1065</v>
      </c>
      <c r="J59" s="17" t="str">
        <f t="shared" si="1"/>
        <v>NOT DUE</v>
      </c>
      <c r="K59" s="31" t="s">
        <v>4245</v>
      </c>
      <c r="L59" s="144"/>
    </row>
    <row r="60" spans="1:12" ht="15" customHeight="1">
      <c r="A60" s="17" t="s">
        <v>655</v>
      </c>
      <c r="B60" s="31" t="s">
        <v>677</v>
      </c>
      <c r="C60" s="31" t="s">
        <v>4246</v>
      </c>
      <c r="D60" s="21">
        <v>12000</v>
      </c>
      <c r="E60" s="13">
        <v>42348</v>
      </c>
      <c r="F60" s="13">
        <v>43694</v>
      </c>
      <c r="G60" s="27">
        <v>11950</v>
      </c>
      <c r="H60" s="22">
        <f>IF(I60&lt;=12000,$F$5+(I60/24),"error")</f>
        <v>44750.25</v>
      </c>
      <c r="I60" s="23">
        <f t="shared" si="6"/>
        <v>1998</v>
      </c>
      <c r="J60" s="17" t="str">
        <f t="shared" si="1"/>
        <v>NOT DUE</v>
      </c>
      <c r="K60" s="31" t="s">
        <v>4245</v>
      </c>
      <c r="L60" s="144"/>
    </row>
    <row r="61" spans="1:12" ht="15" customHeight="1">
      <c r="A61" s="17" t="s">
        <v>656</v>
      </c>
      <c r="B61" s="31" t="s">
        <v>677</v>
      </c>
      <c r="C61" s="31" t="s">
        <v>4247</v>
      </c>
      <c r="D61" s="21">
        <v>12000</v>
      </c>
      <c r="E61" s="13">
        <v>42348</v>
      </c>
      <c r="F61" s="13">
        <v>43694</v>
      </c>
      <c r="G61" s="27">
        <v>11950</v>
      </c>
      <c r="H61" s="22">
        <f>IF(I61&lt;=12000,$F$5+(I61/24),"error")</f>
        <v>44750.25</v>
      </c>
      <c r="I61" s="23">
        <f t="shared" si="6"/>
        <v>1998</v>
      </c>
      <c r="J61" s="17" t="str">
        <f t="shared" si="1"/>
        <v>NOT DUE</v>
      </c>
      <c r="K61" s="31" t="s">
        <v>4245</v>
      </c>
      <c r="L61" s="144"/>
    </row>
    <row r="62" spans="1:12" ht="15" customHeight="1">
      <c r="A62" s="17" t="s">
        <v>657</v>
      </c>
      <c r="B62" s="31" t="s">
        <v>677</v>
      </c>
      <c r="C62" s="31" t="s">
        <v>4248</v>
      </c>
      <c r="D62" s="21">
        <v>12000</v>
      </c>
      <c r="E62" s="13">
        <v>42348</v>
      </c>
      <c r="F62" s="13">
        <v>43694</v>
      </c>
      <c r="G62" s="27">
        <v>11950</v>
      </c>
      <c r="H62" s="22">
        <f>IF(I62&lt;=12000,$F$5+(I62/24),"error")</f>
        <v>44750.25</v>
      </c>
      <c r="I62" s="23">
        <f t="shared" si="6"/>
        <v>1998</v>
      </c>
      <c r="J62" s="17" t="str">
        <f t="shared" si="1"/>
        <v>NOT DUE</v>
      </c>
      <c r="K62" s="31" t="s">
        <v>4245</v>
      </c>
      <c r="L62" s="144"/>
    </row>
    <row r="63" spans="1:12" ht="15" customHeight="1">
      <c r="A63" s="17" t="s">
        <v>658</v>
      </c>
      <c r="B63" s="31" t="s">
        <v>677</v>
      </c>
      <c r="C63" s="31" t="s">
        <v>4249</v>
      </c>
      <c r="D63" s="21">
        <v>12000</v>
      </c>
      <c r="E63" s="13">
        <v>42348</v>
      </c>
      <c r="F63" s="13">
        <v>43694</v>
      </c>
      <c r="G63" s="27">
        <v>11950</v>
      </c>
      <c r="H63" s="22">
        <f t="shared" ref="H63:H65" si="11">IF(I63&lt;=12000,$F$5+(I63/24),"error")</f>
        <v>44750.25</v>
      </c>
      <c r="I63" s="23">
        <f t="shared" si="6"/>
        <v>1998</v>
      </c>
      <c r="J63" s="17" t="str">
        <f t="shared" si="1"/>
        <v>NOT DUE</v>
      </c>
      <c r="K63" s="31" t="s">
        <v>4245</v>
      </c>
      <c r="L63" s="144"/>
    </row>
    <row r="64" spans="1:12" ht="15" customHeight="1">
      <c r="A64" s="17" t="s">
        <v>659</v>
      </c>
      <c r="B64" s="31" t="s">
        <v>677</v>
      </c>
      <c r="C64" s="31" t="s">
        <v>4250</v>
      </c>
      <c r="D64" s="21">
        <v>12000</v>
      </c>
      <c r="E64" s="13">
        <v>42348</v>
      </c>
      <c r="F64" s="13">
        <v>43694</v>
      </c>
      <c r="G64" s="27">
        <v>11950</v>
      </c>
      <c r="H64" s="22">
        <f t="shared" si="11"/>
        <v>44750.25</v>
      </c>
      <c r="I64" s="23">
        <f t="shared" si="6"/>
        <v>1998</v>
      </c>
      <c r="J64" s="17" t="str">
        <f t="shared" si="1"/>
        <v>NOT DUE</v>
      </c>
      <c r="K64" s="31" t="s">
        <v>4245</v>
      </c>
      <c r="L64" s="144"/>
    </row>
    <row r="65" spans="1:12" ht="15" customHeight="1">
      <c r="A65" s="17" t="s">
        <v>660</v>
      </c>
      <c r="B65" s="31" t="s">
        <v>677</v>
      </c>
      <c r="C65" s="31" t="s">
        <v>4251</v>
      </c>
      <c r="D65" s="21">
        <v>12000</v>
      </c>
      <c r="E65" s="13">
        <v>42348</v>
      </c>
      <c r="F65" s="13">
        <v>43694</v>
      </c>
      <c r="G65" s="27">
        <v>11950</v>
      </c>
      <c r="H65" s="22">
        <f t="shared" si="11"/>
        <v>44750.25</v>
      </c>
      <c r="I65" s="23">
        <f t="shared" si="6"/>
        <v>1998</v>
      </c>
      <c r="J65" s="17" t="str">
        <f t="shared" si="1"/>
        <v>NOT DUE</v>
      </c>
      <c r="K65" s="31" t="s">
        <v>4245</v>
      </c>
      <c r="L65" s="144"/>
    </row>
    <row r="66" spans="1:12" ht="15" customHeight="1">
      <c r="A66" s="17" t="s">
        <v>661</v>
      </c>
      <c r="B66" s="31" t="s">
        <v>677</v>
      </c>
      <c r="C66" s="31" t="s">
        <v>4252</v>
      </c>
      <c r="D66" s="21">
        <v>12000</v>
      </c>
      <c r="E66" s="13">
        <v>42348</v>
      </c>
      <c r="F66" s="13">
        <v>43694</v>
      </c>
      <c r="G66" s="27">
        <v>11950</v>
      </c>
      <c r="H66" s="22">
        <f>IF(I66&lt;=12000,$F$5+(I66/24),"error")</f>
        <v>44750.25</v>
      </c>
      <c r="I66" s="23">
        <f t="shared" si="6"/>
        <v>1998</v>
      </c>
      <c r="J66" s="17" t="str">
        <f t="shared" si="1"/>
        <v>NOT DUE</v>
      </c>
      <c r="K66" s="31" t="s">
        <v>4245</v>
      </c>
      <c r="L66" s="144"/>
    </row>
    <row r="67" spans="1:12" ht="25.5" customHeight="1">
      <c r="A67" s="17" t="s">
        <v>662</v>
      </c>
      <c r="B67" s="31" t="s">
        <v>678</v>
      </c>
      <c r="C67" s="31" t="s">
        <v>4244</v>
      </c>
      <c r="D67" s="21">
        <v>1500</v>
      </c>
      <c r="E67" s="13">
        <v>42348</v>
      </c>
      <c r="F67" s="13">
        <v>44597</v>
      </c>
      <c r="G67" s="27">
        <v>21517</v>
      </c>
      <c r="H67" s="22">
        <f>IF(I67&lt;=1500,$F$5+(I67/24),"error")</f>
        <v>44711.375</v>
      </c>
      <c r="I67" s="23">
        <f t="shared" si="6"/>
        <v>1065</v>
      </c>
      <c r="J67" s="17" t="str">
        <f t="shared" si="1"/>
        <v>NOT DUE</v>
      </c>
      <c r="K67" s="31" t="s">
        <v>4245</v>
      </c>
      <c r="L67" s="144"/>
    </row>
    <row r="68" spans="1:12" ht="15" customHeight="1">
      <c r="A68" s="17" t="s">
        <v>663</v>
      </c>
      <c r="B68" s="31" t="s">
        <v>678</v>
      </c>
      <c r="C68" s="31" t="s">
        <v>4246</v>
      </c>
      <c r="D68" s="21">
        <v>12000</v>
      </c>
      <c r="E68" s="13">
        <v>42348</v>
      </c>
      <c r="F68" s="13">
        <v>43694</v>
      </c>
      <c r="G68" s="27">
        <v>11950</v>
      </c>
      <c r="H68" s="22">
        <f>IF(I68&lt;=12000,$F$5+(I68/24),"error")</f>
        <v>44750.25</v>
      </c>
      <c r="I68" s="23">
        <f t="shared" si="6"/>
        <v>1998</v>
      </c>
      <c r="J68" s="17" t="str">
        <f t="shared" si="1"/>
        <v>NOT DUE</v>
      </c>
      <c r="K68" s="31" t="s">
        <v>4245</v>
      </c>
      <c r="L68" s="144"/>
    </row>
    <row r="69" spans="1:12" ht="15" customHeight="1">
      <c r="A69" s="17" t="s">
        <v>664</v>
      </c>
      <c r="B69" s="31" t="s">
        <v>678</v>
      </c>
      <c r="C69" s="31" t="s">
        <v>4247</v>
      </c>
      <c r="D69" s="21">
        <v>12000</v>
      </c>
      <c r="E69" s="13">
        <v>42348</v>
      </c>
      <c r="F69" s="13">
        <v>43694</v>
      </c>
      <c r="G69" s="27">
        <v>11950</v>
      </c>
      <c r="H69" s="22">
        <f t="shared" ref="H69:H131" si="12">IF(I69&lt;=12000,$F$5+(I69/24),"error")</f>
        <v>44750.25</v>
      </c>
      <c r="I69" s="23">
        <f t="shared" si="6"/>
        <v>1998</v>
      </c>
      <c r="J69" s="17" t="str">
        <f t="shared" si="1"/>
        <v>NOT DUE</v>
      </c>
      <c r="K69" s="31" t="s">
        <v>4245</v>
      </c>
      <c r="L69" s="144"/>
    </row>
    <row r="70" spans="1:12" ht="15" customHeight="1">
      <c r="A70" s="17" t="s">
        <v>665</v>
      </c>
      <c r="B70" s="31" t="s">
        <v>678</v>
      </c>
      <c r="C70" s="31" t="s">
        <v>4248</v>
      </c>
      <c r="D70" s="21">
        <v>12000</v>
      </c>
      <c r="E70" s="13">
        <v>42348</v>
      </c>
      <c r="F70" s="13">
        <v>43694</v>
      </c>
      <c r="G70" s="27">
        <v>11950</v>
      </c>
      <c r="H70" s="22">
        <f t="shared" si="12"/>
        <v>44750.25</v>
      </c>
      <c r="I70" s="23">
        <f t="shared" si="6"/>
        <v>1998</v>
      </c>
      <c r="J70" s="17" t="str">
        <f t="shared" si="1"/>
        <v>NOT DUE</v>
      </c>
      <c r="K70" s="31" t="s">
        <v>4245</v>
      </c>
      <c r="L70" s="144"/>
    </row>
    <row r="71" spans="1:12" ht="15" customHeight="1">
      <c r="A71" s="17" t="s">
        <v>666</v>
      </c>
      <c r="B71" s="31" t="s">
        <v>678</v>
      </c>
      <c r="C71" s="31" t="s">
        <v>4249</v>
      </c>
      <c r="D71" s="21">
        <v>12000</v>
      </c>
      <c r="E71" s="13">
        <v>42348</v>
      </c>
      <c r="F71" s="13">
        <v>43694</v>
      </c>
      <c r="G71" s="27">
        <v>11950</v>
      </c>
      <c r="H71" s="22">
        <f t="shared" si="12"/>
        <v>44750.25</v>
      </c>
      <c r="I71" s="23">
        <f t="shared" si="6"/>
        <v>1998</v>
      </c>
      <c r="J71" s="17" t="str">
        <f t="shared" si="1"/>
        <v>NOT DUE</v>
      </c>
      <c r="K71" s="31" t="s">
        <v>4245</v>
      </c>
      <c r="L71" s="144"/>
    </row>
    <row r="72" spans="1:12" ht="15" customHeight="1">
      <c r="A72" s="17" t="s">
        <v>667</v>
      </c>
      <c r="B72" s="31" t="s">
        <v>678</v>
      </c>
      <c r="C72" s="31" t="s">
        <v>4250</v>
      </c>
      <c r="D72" s="21">
        <v>12000</v>
      </c>
      <c r="E72" s="13">
        <v>42348</v>
      </c>
      <c r="F72" s="13">
        <v>43694</v>
      </c>
      <c r="G72" s="27">
        <v>11950</v>
      </c>
      <c r="H72" s="22">
        <f t="shared" si="12"/>
        <v>44750.25</v>
      </c>
      <c r="I72" s="23">
        <f t="shared" si="6"/>
        <v>1998</v>
      </c>
      <c r="J72" s="17" t="str">
        <f t="shared" si="1"/>
        <v>NOT DUE</v>
      </c>
      <c r="K72" s="31" t="s">
        <v>4245</v>
      </c>
      <c r="L72" s="144"/>
    </row>
    <row r="73" spans="1:12" ht="15" customHeight="1">
      <c r="A73" s="17" t="s">
        <v>668</v>
      </c>
      <c r="B73" s="31" t="s">
        <v>678</v>
      </c>
      <c r="C73" s="31" t="s">
        <v>4251</v>
      </c>
      <c r="D73" s="21">
        <v>12000</v>
      </c>
      <c r="E73" s="13">
        <v>42348</v>
      </c>
      <c r="F73" s="13">
        <v>43694</v>
      </c>
      <c r="G73" s="27">
        <v>11950</v>
      </c>
      <c r="H73" s="22">
        <f t="shared" si="12"/>
        <v>44750.25</v>
      </c>
      <c r="I73" s="23">
        <f t="shared" si="6"/>
        <v>1998</v>
      </c>
      <c r="J73" s="17" t="str">
        <f t="shared" si="1"/>
        <v>NOT DUE</v>
      </c>
      <c r="K73" s="31" t="s">
        <v>4245</v>
      </c>
      <c r="L73" s="144"/>
    </row>
    <row r="74" spans="1:12" ht="15" customHeight="1">
      <c r="A74" s="17" t="s">
        <v>669</v>
      </c>
      <c r="B74" s="31" t="s">
        <v>678</v>
      </c>
      <c r="C74" s="31" t="s">
        <v>4252</v>
      </c>
      <c r="D74" s="21">
        <v>12000</v>
      </c>
      <c r="E74" s="13">
        <v>42348</v>
      </c>
      <c r="F74" s="13">
        <v>43694</v>
      </c>
      <c r="G74" s="27">
        <v>11950</v>
      </c>
      <c r="H74" s="22">
        <f t="shared" si="12"/>
        <v>44750.25</v>
      </c>
      <c r="I74" s="23">
        <f t="shared" si="6"/>
        <v>1998</v>
      </c>
      <c r="J74" s="17" t="str">
        <f t="shared" si="1"/>
        <v>NOT DUE</v>
      </c>
      <c r="K74" s="31" t="s">
        <v>4245</v>
      </c>
      <c r="L74" s="144"/>
    </row>
    <row r="75" spans="1:12" ht="25.5" customHeight="1">
      <c r="A75" s="17" t="s">
        <v>670</v>
      </c>
      <c r="B75" s="31" t="s">
        <v>679</v>
      </c>
      <c r="C75" s="31" t="s">
        <v>4244</v>
      </c>
      <c r="D75" s="21">
        <v>1500</v>
      </c>
      <c r="E75" s="13">
        <v>42348</v>
      </c>
      <c r="F75" s="13">
        <v>44597</v>
      </c>
      <c r="G75" s="27">
        <v>21517</v>
      </c>
      <c r="H75" s="22">
        <f>IF(I75&lt;=1500,$F$5+(I75/24),"error")</f>
        <v>44711.375</v>
      </c>
      <c r="I75" s="23">
        <f t="shared" si="6"/>
        <v>1065</v>
      </c>
      <c r="J75" s="17" t="str">
        <f t="shared" si="1"/>
        <v>NOT DUE</v>
      </c>
      <c r="K75" s="31" t="s">
        <v>4245</v>
      </c>
      <c r="L75" s="144"/>
    </row>
    <row r="76" spans="1:12" ht="15" customHeight="1">
      <c r="A76" s="17" t="s">
        <v>671</v>
      </c>
      <c r="B76" s="31" t="s">
        <v>679</v>
      </c>
      <c r="C76" s="31" t="s">
        <v>4246</v>
      </c>
      <c r="D76" s="21">
        <v>12000</v>
      </c>
      <c r="E76" s="13">
        <v>42348</v>
      </c>
      <c r="F76" s="13">
        <v>43694</v>
      </c>
      <c r="G76" s="27">
        <v>11950</v>
      </c>
      <c r="H76" s="22">
        <f t="shared" si="12"/>
        <v>44750.25</v>
      </c>
      <c r="I76" s="23">
        <f t="shared" si="6"/>
        <v>1998</v>
      </c>
      <c r="J76" s="17" t="str">
        <f t="shared" si="1"/>
        <v>NOT DUE</v>
      </c>
      <c r="K76" s="31" t="s">
        <v>4245</v>
      </c>
      <c r="L76" s="144"/>
    </row>
    <row r="77" spans="1:12" ht="15" customHeight="1">
      <c r="A77" s="17" t="s">
        <v>672</v>
      </c>
      <c r="B77" s="31" t="s">
        <v>679</v>
      </c>
      <c r="C77" s="31" t="s">
        <v>4247</v>
      </c>
      <c r="D77" s="21">
        <v>12000</v>
      </c>
      <c r="E77" s="13">
        <v>42348</v>
      </c>
      <c r="F77" s="13">
        <v>43694</v>
      </c>
      <c r="G77" s="27">
        <v>11950</v>
      </c>
      <c r="H77" s="22">
        <f t="shared" si="12"/>
        <v>44750.25</v>
      </c>
      <c r="I77" s="23">
        <f t="shared" si="6"/>
        <v>1998</v>
      </c>
      <c r="J77" s="17" t="str">
        <f t="shared" si="1"/>
        <v>NOT DUE</v>
      </c>
      <c r="K77" s="31" t="s">
        <v>4245</v>
      </c>
      <c r="L77" s="144"/>
    </row>
    <row r="78" spans="1:12" ht="15" customHeight="1">
      <c r="A78" s="17" t="s">
        <v>673</v>
      </c>
      <c r="B78" s="31" t="s">
        <v>679</v>
      </c>
      <c r="C78" s="31" t="s">
        <v>4248</v>
      </c>
      <c r="D78" s="21">
        <v>12000</v>
      </c>
      <c r="E78" s="13">
        <v>42348</v>
      </c>
      <c r="F78" s="13">
        <v>43694</v>
      </c>
      <c r="G78" s="27">
        <v>11950</v>
      </c>
      <c r="H78" s="22">
        <f t="shared" si="12"/>
        <v>44750.25</v>
      </c>
      <c r="I78" s="23">
        <f t="shared" si="6"/>
        <v>1998</v>
      </c>
      <c r="J78" s="17" t="str">
        <f t="shared" ref="J78:J141" si="13">IF(I78="","",IF(I78&lt;0,"OVERDUE","NOT DUE"))</f>
        <v>NOT DUE</v>
      </c>
      <c r="K78" s="31" t="s">
        <v>4245</v>
      </c>
      <c r="L78" s="144"/>
    </row>
    <row r="79" spans="1:12" ht="15" customHeight="1">
      <c r="A79" s="17" t="s">
        <v>674</v>
      </c>
      <c r="B79" s="31" t="s">
        <v>679</v>
      </c>
      <c r="C79" s="31" t="s">
        <v>4249</v>
      </c>
      <c r="D79" s="21">
        <v>12000</v>
      </c>
      <c r="E79" s="13">
        <v>42348</v>
      </c>
      <c r="F79" s="13">
        <v>43694</v>
      </c>
      <c r="G79" s="27">
        <v>11950</v>
      </c>
      <c r="H79" s="22">
        <f t="shared" si="12"/>
        <v>44750.25</v>
      </c>
      <c r="I79" s="23">
        <f t="shared" si="6"/>
        <v>1998</v>
      </c>
      <c r="J79" s="17" t="str">
        <f t="shared" si="13"/>
        <v>NOT DUE</v>
      </c>
      <c r="K79" s="31" t="s">
        <v>4245</v>
      </c>
      <c r="L79" s="144"/>
    </row>
    <row r="80" spans="1:12" ht="15" customHeight="1">
      <c r="A80" s="17" t="s">
        <v>675</v>
      </c>
      <c r="B80" s="31" t="s">
        <v>679</v>
      </c>
      <c r="C80" s="31" t="s">
        <v>4250</v>
      </c>
      <c r="D80" s="21">
        <v>12000</v>
      </c>
      <c r="E80" s="13">
        <v>42348</v>
      </c>
      <c r="F80" s="13">
        <v>43694</v>
      </c>
      <c r="G80" s="27">
        <v>11950</v>
      </c>
      <c r="H80" s="22">
        <f t="shared" si="12"/>
        <v>44750.25</v>
      </c>
      <c r="I80" s="23">
        <f t="shared" si="6"/>
        <v>1998</v>
      </c>
      <c r="J80" s="17" t="str">
        <f t="shared" si="13"/>
        <v>NOT DUE</v>
      </c>
      <c r="K80" s="31" t="s">
        <v>4245</v>
      </c>
      <c r="L80" s="144"/>
    </row>
    <row r="81" spans="1:12" ht="15" customHeight="1">
      <c r="A81" s="17" t="s">
        <v>681</v>
      </c>
      <c r="B81" s="31" t="s">
        <v>679</v>
      </c>
      <c r="C81" s="31" t="s">
        <v>4251</v>
      </c>
      <c r="D81" s="21">
        <v>12000</v>
      </c>
      <c r="E81" s="13">
        <v>42348</v>
      </c>
      <c r="F81" s="13">
        <v>43694</v>
      </c>
      <c r="G81" s="27">
        <v>11950</v>
      </c>
      <c r="H81" s="22">
        <f t="shared" si="12"/>
        <v>44750.25</v>
      </c>
      <c r="I81" s="23">
        <f t="shared" si="6"/>
        <v>1998</v>
      </c>
      <c r="J81" s="17" t="str">
        <f t="shared" si="13"/>
        <v>NOT DUE</v>
      </c>
      <c r="K81" s="31" t="s">
        <v>4245</v>
      </c>
      <c r="L81" s="144"/>
    </row>
    <row r="82" spans="1:12" ht="15" customHeight="1">
      <c r="A82" s="17" t="s">
        <v>682</v>
      </c>
      <c r="B82" s="31" t="s">
        <v>679</v>
      </c>
      <c r="C82" s="31" t="s">
        <v>4252</v>
      </c>
      <c r="D82" s="21">
        <v>12000</v>
      </c>
      <c r="E82" s="13">
        <v>42348</v>
      </c>
      <c r="F82" s="13">
        <v>43694</v>
      </c>
      <c r="G82" s="27">
        <v>11950</v>
      </c>
      <c r="H82" s="22">
        <f t="shared" si="12"/>
        <v>44750.25</v>
      </c>
      <c r="I82" s="23">
        <f t="shared" si="6"/>
        <v>1998</v>
      </c>
      <c r="J82" s="17" t="str">
        <f t="shared" si="13"/>
        <v>NOT DUE</v>
      </c>
      <c r="K82" s="31" t="s">
        <v>4245</v>
      </c>
      <c r="L82" s="144"/>
    </row>
    <row r="83" spans="1:12" ht="25.5" customHeight="1">
      <c r="A83" s="17" t="s">
        <v>683</v>
      </c>
      <c r="B83" s="31" t="s">
        <v>680</v>
      </c>
      <c r="C83" s="31" t="s">
        <v>4244</v>
      </c>
      <c r="D83" s="21">
        <v>1500</v>
      </c>
      <c r="E83" s="13">
        <v>42348</v>
      </c>
      <c r="F83" s="13">
        <v>44597</v>
      </c>
      <c r="G83" s="27">
        <v>21517</v>
      </c>
      <c r="H83" s="22">
        <f>IF(I83&lt;=1500,$F$5+(I83/24),"error")</f>
        <v>44711.375</v>
      </c>
      <c r="I83" s="23">
        <f t="shared" si="6"/>
        <v>1065</v>
      </c>
      <c r="J83" s="17" t="str">
        <f t="shared" si="13"/>
        <v>NOT DUE</v>
      </c>
      <c r="K83" s="31" t="s">
        <v>4245</v>
      </c>
      <c r="L83" s="144"/>
    </row>
    <row r="84" spans="1:12" ht="15" customHeight="1">
      <c r="A84" s="17" t="s">
        <v>684</v>
      </c>
      <c r="B84" s="31" t="s">
        <v>680</v>
      </c>
      <c r="C84" s="31" t="s">
        <v>4246</v>
      </c>
      <c r="D84" s="21">
        <v>12000</v>
      </c>
      <c r="E84" s="13">
        <v>42348</v>
      </c>
      <c r="F84" s="13">
        <v>43694</v>
      </c>
      <c r="G84" s="27">
        <v>11950</v>
      </c>
      <c r="H84" s="22">
        <f t="shared" si="12"/>
        <v>44750.25</v>
      </c>
      <c r="I84" s="23">
        <f t="shared" si="6"/>
        <v>1998</v>
      </c>
      <c r="J84" s="17" t="str">
        <f t="shared" si="13"/>
        <v>NOT DUE</v>
      </c>
      <c r="K84" s="31" t="s">
        <v>4245</v>
      </c>
      <c r="L84" s="144"/>
    </row>
    <row r="85" spans="1:12" ht="15" customHeight="1">
      <c r="A85" s="17" t="s">
        <v>685</v>
      </c>
      <c r="B85" s="31" t="s">
        <v>680</v>
      </c>
      <c r="C85" s="31" t="s">
        <v>4247</v>
      </c>
      <c r="D85" s="21">
        <v>12000</v>
      </c>
      <c r="E85" s="13">
        <v>42348</v>
      </c>
      <c r="F85" s="13">
        <v>43694</v>
      </c>
      <c r="G85" s="27">
        <v>11950</v>
      </c>
      <c r="H85" s="22">
        <f t="shared" si="12"/>
        <v>44750.25</v>
      </c>
      <c r="I85" s="23">
        <f t="shared" si="6"/>
        <v>1998</v>
      </c>
      <c r="J85" s="17" t="str">
        <f t="shared" si="13"/>
        <v>NOT DUE</v>
      </c>
      <c r="K85" s="31" t="s">
        <v>4245</v>
      </c>
      <c r="L85" s="144"/>
    </row>
    <row r="86" spans="1:12" ht="15" customHeight="1">
      <c r="A86" s="17" t="s">
        <v>686</v>
      </c>
      <c r="B86" s="31" t="s">
        <v>680</v>
      </c>
      <c r="C86" s="31" t="s">
        <v>4248</v>
      </c>
      <c r="D86" s="21">
        <v>12000</v>
      </c>
      <c r="E86" s="13">
        <v>42348</v>
      </c>
      <c r="F86" s="13">
        <v>43694</v>
      </c>
      <c r="G86" s="27">
        <v>11950</v>
      </c>
      <c r="H86" s="22">
        <f t="shared" si="12"/>
        <v>44750.25</v>
      </c>
      <c r="I86" s="23">
        <f t="shared" si="6"/>
        <v>1998</v>
      </c>
      <c r="J86" s="17" t="str">
        <f t="shared" si="13"/>
        <v>NOT DUE</v>
      </c>
      <c r="K86" s="31" t="s">
        <v>4245</v>
      </c>
      <c r="L86" s="144"/>
    </row>
    <row r="87" spans="1:12" ht="15" customHeight="1">
      <c r="A87" s="17" t="s">
        <v>687</v>
      </c>
      <c r="B87" s="31" t="s">
        <v>680</v>
      </c>
      <c r="C87" s="31" t="s">
        <v>4249</v>
      </c>
      <c r="D87" s="21">
        <v>12000</v>
      </c>
      <c r="E87" s="13">
        <v>42348</v>
      </c>
      <c r="F87" s="13">
        <v>43694</v>
      </c>
      <c r="G87" s="27">
        <v>11950</v>
      </c>
      <c r="H87" s="22">
        <f t="shared" si="12"/>
        <v>44750.25</v>
      </c>
      <c r="I87" s="23">
        <f t="shared" si="6"/>
        <v>1998</v>
      </c>
      <c r="J87" s="17" t="str">
        <f t="shared" si="13"/>
        <v>NOT DUE</v>
      </c>
      <c r="K87" s="31" t="s">
        <v>4245</v>
      </c>
      <c r="L87" s="144"/>
    </row>
    <row r="88" spans="1:12" ht="15" customHeight="1">
      <c r="A88" s="17" t="s">
        <v>688</v>
      </c>
      <c r="B88" s="31" t="s">
        <v>680</v>
      </c>
      <c r="C88" s="31" t="s">
        <v>4250</v>
      </c>
      <c r="D88" s="21">
        <v>12000</v>
      </c>
      <c r="E88" s="13">
        <v>42348</v>
      </c>
      <c r="F88" s="13">
        <v>43694</v>
      </c>
      <c r="G88" s="27">
        <v>11950</v>
      </c>
      <c r="H88" s="22">
        <f t="shared" si="12"/>
        <v>44750.25</v>
      </c>
      <c r="I88" s="23">
        <f t="shared" si="6"/>
        <v>1998</v>
      </c>
      <c r="J88" s="17" t="str">
        <f t="shared" si="13"/>
        <v>NOT DUE</v>
      </c>
      <c r="K88" s="31" t="s">
        <v>4245</v>
      </c>
      <c r="L88" s="144"/>
    </row>
    <row r="89" spans="1:12" ht="15" customHeight="1">
      <c r="A89" s="17" t="s">
        <v>689</v>
      </c>
      <c r="B89" s="31" t="s">
        <v>680</v>
      </c>
      <c r="C89" s="31" t="s">
        <v>4251</v>
      </c>
      <c r="D89" s="21">
        <v>12000</v>
      </c>
      <c r="E89" s="13">
        <v>42348</v>
      </c>
      <c r="F89" s="13">
        <v>43694</v>
      </c>
      <c r="G89" s="27">
        <v>11950</v>
      </c>
      <c r="H89" s="22">
        <f t="shared" si="12"/>
        <v>44750.25</v>
      </c>
      <c r="I89" s="23">
        <f t="shared" si="6"/>
        <v>1998</v>
      </c>
      <c r="J89" s="17" t="str">
        <f t="shared" si="13"/>
        <v>NOT DUE</v>
      </c>
      <c r="K89" s="31" t="s">
        <v>4245</v>
      </c>
      <c r="L89" s="144"/>
    </row>
    <row r="90" spans="1:12" ht="15" customHeight="1">
      <c r="A90" s="17" t="s">
        <v>690</v>
      </c>
      <c r="B90" s="31" t="s">
        <v>680</v>
      </c>
      <c r="C90" s="31" t="s">
        <v>4252</v>
      </c>
      <c r="D90" s="21">
        <v>12000</v>
      </c>
      <c r="E90" s="13">
        <v>42348</v>
      </c>
      <c r="F90" s="13">
        <v>43694</v>
      </c>
      <c r="G90" s="27">
        <v>11950</v>
      </c>
      <c r="H90" s="22">
        <f t="shared" si="12"/>
        <v>44750.25</v>
      </c>
      <c r="I90" s="23">
        <f t="shared" si="6"/>
        <v>1998</v>
      </c>
      <c r="J90" s="17" t="str">
        <f t="shared" si="13"/>
        <v>NOT DUE</v>
      </c>
      <c r="K90" s="31" t="s">
        <v>4245</v>
      </c>
      <c r="L90" s="144"/>
    </row>
    <row r="91" spans="1:12" ht="25.5" customHeight="1">
      <c r="A91" s="17" t="s">
        <v>691</v>
      </c>
      <c r="B91" s="31" t="s">
        <v>4253</v>
      </c>
      <c r="C91" s="31" t="s">
        <v>4244</v>
      </c>
      <c r="D91" s="21">
        <v>1500</v>
      </c>
      <c r="E91" s="13">
        <v>42348</v>
      </c>
      <c r="F91" s="13">
        <v>44597</v>
      </c>
      <c r="G91" s="27">
        <v>21517</v>
      </c>
      <c r="H91" s="22">
        <f>IF(I91&lt;=1500,$F$5+(I91/24),"error")</f>
        <v>44711.375</v>
      </c>
      <c r="I91" s="23">
        <f t="shared" si="6"/>
        <v>1065</v>
      </c>
      <c r="J91" s="17" t="str">
        <f t="shared" si="13"/>
        <v>NOT DUE</v>
      </c>
      <c r="K91" s="31" t="s">
        <v>4245</v>
      </c>
      <c r="L91" s="144"/>
    </row>
    <row r="92" spans="1:12" ht="15" customHeight="1">
      <c r="A92" s="17" t="s">
        <v>692</v>
      </c>
      <c r="B92" s="31" t="s">
        <v>4253</v>
      </c>
      <c r="C92" s="31" t="s">
        <v>4246</v>
      </c>
      <c r="D92" s="21">
        <v>12000</v>
      </c>
      <c r="E92" s="13">
        <v>42348</v>
      </c>
      <c r="F92" s="13">
        <v>43694</v>
      </c>
      <c r="G92" s="27">
        <v>11950</v>
      </c>
      <c r="H92" s="22">
        <f t="shared" si="12"/>
        <v>44750.25</v>
      </c>
      <c r="I92" s="23">
        <f t="shared" si="6"/>
        <v>1998</v>
      </c>
      <c r="J92" s="17" t="str">
        <f t="shared" si="13"/>
        <v>NOT DUE</v>
      </c>
      <c r="K92" s="31" t="s">
        <v>4245</v>
      </c>
      <c r="L92" s="144"/>
    </row>
    <row r="93" spans="1:12" ht="15" customHeight="1">
      <c r="A93" s="17" t="s">
        <v>693</v>
      </c>
      <c r="B93" s="31" t="s">
        <v>4253</v>
      </c>
      <c r="C93" s="31" t="s">
        <v>4247</v>
      </c>
      <c r="D93" s="21">
        <v>12000</v>
      </c>
      <c r="E93" s="13">
        <v>42348</v>
      </c>
      <c r="F93" s="13">
        <v>43694</v>
      </c>
      <c r="G93" s="27">
        <v>11950</v>
      </c>
      <c r="H93" s="22">
        <f t="shared" si="12"/>
        <v>44750.25</v>
      </c>
      <c r="I93" s="23">
        <f t="shared" si="6"/>
        <v>1998</v>
      </c>
      <c r="J93" s="17" t="str">
        <f t="shared" si="13"/>
        <v>NOT DUE</v>
      </c>
      <c r="K93" s="31" t="s">
        <v>4245</v>
      </c>
      <c r="L93" s="144"/>
    </row>
    <row r="94" spans="1:12" ht="15" customHeight="1">
      <c r="A94" s="17" t="s">
        <v>694</v>
      </c>
      <c r="B94" s="31" t="s">
        <v>4253</v>
      </c>
      <c r="C94" s="31" t="s">
        <v>4248</v>
      </c>
      <c r="D94" s="21">
        <v>12000</v>
      </c>
      <c r="E94" s="13">
        <v>42348</v>
      </c>
      <c r="F94" s="13">
        <v>43694</v>
      </c>
      <c r="G94" s="27">
        <v>11950</v>
      </c>
      <c r="H94" s="22">
        <f t="shared" si="12"/>
        <v>44750.25</v>
      </c>
      <c r="I94" s="23">
        <f t="shared" si="6"/>
        <v>1998</v>
      </c>
      <c r="J94" s="17" t="str">
        <f t="shared" si="13"/>
        <v>NOT DUE</v>
      </c>
      <c r="K94" s="31" t="s">
        <v>4245</v>
      </c>
      <c r="L94" s="144"/>
    </row>
    <row r="95" spans="1:12" ht="15" customHeight="1">
      <c r="A95" s="17" t="s">
        <v>695</v>
      </c>
      <c r="B95" s="31" t="s">
        <v>4253</v>
      </c>
      <c r="C95" s="31" t="s">
        <v>4249</v>
      </c>
      <c r="D95" s="21">
        <v>12000</v>
      </c>
      <c r="E95" s="13">
        <v>42348</v>
      </c>
      <c r="F95" s="13">
        <v>43694</v>
      </c>
      <c r="G95" s="27">
        <v>11950</v>
      </c>
      <c r="H95" s="22">
        <f t="shared" si="12"/>
        <v>44750.25</v>
      </c>
      <c r="I95" s="23">
        <f t="shared" si="6"/>
        <v>1998</v>
      </c>
      <c r="J95" s="17" t="str">
        <f t="shared" si="13"/>
        <v>NOT DUE</v>
      </c>
      <c r="K95" s="31" t="s">
        <v>4245</v>
      </c>
      <c r="L95" s="144"/>
    </row>
    <row r="96" spans="1:12" ht="15" customHeight="1">
      <c r="A96" s="17" t="s">
        <v>696</v>
      </c>
      <c r="B96" s="31" t="s">
        <v>4253</v>
      </c>
      <c r="C96" s="31" t="s">
        <v>4250</v>
      </c>
      <c r="D96" s="21">
        <v>12000</v>
      </c>
      <c r="E96" s="13">
        <v>42348</v>
      </c>
      <c r="F96" s="13">
        <v>43694</v>
      </c>
      <c r="G96" s="27">
        <v>11950</v>
      </c>
      <c r="H96" s="22">
        <f t="shared" si="12"/>
        <v>44750.25</v>
      </c>
      <c r="I96" s="23">
        <f t="shared" si="6"/>
        <v>1998</v>
      </c>
      <c r="J96" s="17" t="str">
        <f t="shared" si="13"/>
        <v>NOT DUE</v>
      </c>
      <c r="K96" s="31" t="s">
        <v>4245</v>
      </c>
      <c r="L96" s="144"/>
    </row>
    <row r="97" spans="1:12" ht="15" customHeight="1">
      <c r="A97" s="17" t="s">
        <v>697</v>
      </c>
      <c r="B97" s="31" t="s">
        <v>4253</v>
      </c>
      <c r="C97" s="31" t="s">
        <v>4251</v>
      </c>
      <c r="D97" s="21">
        <v>12000</v>
      </c>
      <c r="E97" s="13">
        <v>42348</v>
      </c>
      <c r="F97" s="13">
        <v>43694</v>
      </c>
      <c r="G97" s="27">
        <v>11950</v>
      </c>
      <c r="H97" s="22">
        <f t="shared" si="12"/>
        <v>44750.25</v>
      </c>
      <c r="I97" s="23">
        <f t="shared" si="6"/>
        <v>1998</v>
      </c>
      <c r="J97" s="17" t="str">
        <f t="shared" si="13"/>
        <v>NOT DUE</v>
      </c>
      <c r="K97" s="31" t="s">
        <v>4245</v>
      </c>
      <c r="L97" s="144"/>
    </row>
    <row r="98" spans="1:12" ht="15" customHeight="1">
      <c r="A98" s="17" t="s">
        <v>698</v>
      </c>
      <c r="B98" s="31" t="s">
        <v>4253</v>
      </c>
      <c r="C98" s="31" t="s">
        <v>4252</v>
      </c>
      <c r="D98" s="21">
        <v>12000</v>
      </c>
      <c r="E98" s="13">
        <v>42348</v>
      </c>
      <c r="F98" s="13">
        <v>43694</v>
      </c>
      <c r="G98" s="27">
        <v>11950</v>
      </c>
      <c r="H98" s="22">
        <f t="shared" si="12"/>
        <v>44750.25</v>
      </c>
      <c r="I98" s="23">
        <f t="shared" si="6"/>
        <v>1998</v>
      </c>
      <c r="J98" s="17" t="str">
        <f t="shared" si="13"/>
        <v>NOT DUE</v>
      </c>
      <c r="K98" s="31" t="s">
        <v>4245</v>
      </c>
      <c r="L98" s="144"/>
    </row>
    <row r="99" spans="1:12" ht="25.5" customHeight="1">
      <c r="A99" s="17" t="s">
        <v>699</v>
      </c>
      <c r="B99" s="31" t="s">
        <v>97</v>
      </c>
      <c r="C99" s="31" t="s">
        <v>4254</v>
      </c>
      <c r="D99" s="21">
        <v>12000</v>
      </c>
      <c r="E99" s="13">
        <v>42348</v>
      </c>
      <c r="F99" s="13">
        <v>43694</v>
      </c>
      <c r="G99" s="27">
        <v>11950</v>
      </c>
      <c r="H99" s="22">
        <f t="shared" si="12"/>
        <v>44750.25</v>
      </c>
      <c r="I99" s="23">
        <f t="shared" si="6"/>
        <v>1998</v>
      </c>
      <c r="J99" s="17" t="str">
        <f t="shared" si="13"/>
        <v>NOT DUE</v>
      </c>
      <c r="K99" s="31" t="s">
        <v>4255</v>
      </c>
      <c r="L99" s="144"/>
    </row>
    <row r="100" spans="1:12" ht="15" customHeight="1">
      <c r="A100" s="17" t="s">
        <v>700</v>
      </c>
      <c r="B100" s="31" t="s">
        <v>97</v>
      </c>
      <c r="C100" s="31" t="s">
        <v>4256</v>
      </c>
      <c r="D100" s="21">
        <v>12000</v>
      </c>
      <c r="E100" s="13">
        <v>42348</v>
      </c>
      <c r="F100" s="13">
        <v>43694</v>
      </c>
      <c r="G100" s="27">
        <v>11950</v>
      </c>
      <c r="H100" s="22">
        <f t="shared" si="12"/>
        <v>44750.25</v>
      </c>
      <c r="I100" s="23">
        <f t="shared" si="6"/>
        <v>1998</v>
      </c>
      <c r="J100" s="17" t="str">
        <f t="shared" si="13"/>
        <v>NOT DUE</v>
      </c>
      <c r="K100" s="31" t="s">
        <v>4255</v>
      </c>
      <c r="L100" s="144"/>
    </row>
    <row r="101" spans="1:12" ht="15" customHeight="1">
      <c r="A101" s="17" t="s">
        <v>701</v>
      </c>
      <c r="B101" s="31" t="s">
        <v>97</v>
      </c>
      <c r="C101" s="31" t="s">
        <v>4257</v>
      </c>
      <c r="D101" s="21">
        <v>12000</v>
      </c>
      <c r="E101" s="13">
        <v>42348</v>
      </c>
      <c r="F101" s="13">
        <v>43694</v>
      </c>
      <c r="G101" s="27">
        <v>11950</v>
      </c>
      <c r="H101" s="22">
        <f t="shared" si="12"/>
        <v>44750.25</v>
      </c>
      <c r="I101" s="23">
        <f t="shared" si="6"/>
        <v>1998</v>
      </c>
      <c r="J101" s="17" t="str">
        <f t="shared" si="13"/>
        <v>NOT DUE</v>
      </c>
      <c r="K101" s="31" t="s">
        <v>4255</v>
      </c>
      <c r="L101" s="144"/>
    </row>
    <row r="102" spans="1:12" ht="26.45" customHeight="1">
      <c r="A102" s="17" t="s">
        <v>702</v>
      </c>
      <c r="B102" s="31" t="s">
        <v>98</v>
      </c>
      <c r="C102" s="31" t="s">
        <v>4254</v>
      </c>
      <c r="D102" s="21">
        <v>12000</v>
      </c>
      <c r="E102" s="13">
        <v>42348</v>
      </c>
      <c r="F102" s="13">
        <v>43694</v>
      </c>
      <c r="G102" s="27">
        <v>11950</v>
      </c>
      <c r="H102" s="22">
        <f t="shared" si="12"/>
        <v>44750.25</v>
      </c>
      <c r="I102" s="23">
        <f t="shared" si="6"/>
        <v>1998</v>
      </c>
      <c r="J102" s="17" t="str">
        <f t="shared" si="13"/>
        <v>NOT DUE</v>
      </c>
      <c r="K102" s="31" t="s">
        <v>4255</v>
      </c>
      <c r="L102" s="144"/>
    </row>
    <row r="103" spans="1:12" ht="15" customHeight="1">
      <c r="A103" s="17" t="s">
        <v>703</v>
      </c>
      <c r="B103" s="31" t="s">
        <v>98</v>
      </c>
      <c r="C103" s="31" t="s">
        <v>4256</v>
      </c>
      <c r="D103" s="21">
        <v>12000</v>
      </c>
      <c r="E103" s="13">
        <v>42348</v>
      </c>
      <c r="F103" s="13">
        <v>43694</v>
      </c>
      <c r="G103" s="27">
        <v>11950</v>
      </c>
      <c r="H103" s="22">
        <f t="shared" si="12"/>
        <v>44750.25</v>
      </c>
      <c r="I103" s="23">
        <f t="shared" si="6"/>
        <v>1998</v>
      </c>
      <c r="J103" s="17" t="str">
        <f t="shared" si="13"/>
        <v>NOT DUE</v>
      </c>
      <c r="K103" s="31" t="s">
        <v>4255</v>
      </c>
      <c r="L103" s="144"/>
    </row>
    <row r="104" spans="1:12" ht="15" customHeight="1">
      <c r="A104" s="17" t="s">
        <v>704</v>
      </c>
      <c r="B104" s="31" t="s">
        <v>98</v>
      </c>
      <c r="C104" s="31" t="s">
        <v>4257</v>
      </c>
      <c r="D104" s="21">
        <v>12000</v>
      </c>
      <c r="E104" s="13">
        <v>42348</v>
      </c>
      <c r="F104" s="13">
        <v>43694</v>
      </c>
      <c r="G104" s="27">
        <v>11950</v>
      </c>
      <c r="H104" s="22">
        <f t="shared" si="12"/>
        <v>44750.25</v>
      </c>
      <c r="I104" s="23">
        <f t="shared" ref="I104:I167" si="14">D104-($F$4-G104)</f>
        <v>1998</v>
      </c>
      <c r="J104" s="17" t="str">
        <f t="shared" si="13"/>
        <v>NOT DUE</v>
      </c>
      <c r="K104" s="31" t="s">
        <v>4255</v>
      </c>
      <c r="L104" s="144"/>
    </row>
    <row r="105" spans="1:12" ht="25.5" customHeight="1">
      <c r="A105" s="17" t="s">
        <v>705</v>
      </c>
      <c r="B105" s="31" t="s">
        <v>99</v>
      </c>
      <c r="C105" s="31" t="s">
        <v>4254</v>
      </c>
      <c r="D105" s="21">
        <v>12000</v>
      </c>
      <c r="E105" s="13">
        <v>42348</v>
      </c>
      <c r="F105" s="13">
        <v>43694</v>
      </c>
      <c r="G105" s="27">
        <v>11950</v>
      </c>
      <c r="H105" s="22">
        <f t="shared" si="12"/>
        <v>44750.25</v>
      </c>
      <c r="I105" s="23">
        <f t="shared" si="14"/>
        <v>1998</v>
      </c>
      <c r="J105" s="17" t="str">
        <f t="shared" si="13"/>
        <v>NOT DUE</v>
      </c>
      <c r="K105" s="31" t="s">
        <v>4255</v>
      </c>
      <c r="L105" s="144"/>
    </row>
    <row r="106" spans="1:12" ht="15" customHeight="1">
      <c r="A106" s="17" t="s">
        <v>706</v>
      </c>
      <c r="B106" s="31" t="s">
        <v>99</v>
      </c>
      <c r="C106" s="31" t="s">
        <v>4256</v>
      </c>
      <c r="D106" s="21">
        <v>12000</v>
      </c>
      <c r="E106" s="13">
        <v>42348</v>
      </c>
      <c r="F106" s="13">
        <v>43694</v>
      </c>
      <c r="G106" s="27">
        <v>11950</v>
      </c>
      <c r="H106" s="22">
        <f t="shared" si="12"/>
        <v>44750.25</v>
      </c>
      <c r="I106" s="23">
        <f t="shared" si="14"/>
        <v>1998</v>
      </c>
      <c r="J106" s="17" t="str">
        <f t="shared" si="13"/>
        <v>NOT DUE</v>
      </c>
      <c r="K106" s="31" t="s">
        <v>4255</v>
      </c>
      <c r="L106" s="144"/>
    </row>
    <row r="107" spans="1:12" ht="15" customHeight="1">
      <c r="A107" s="17" t="s">
        <v>707</v>
      </c>
      <c r="B107" s="31" t="s">
        <v>99</v>
      </c>
      <c r="C107" s="31" t="s">
        <v>4257</v>
      </c>
      <c r="D107" s="21">
        <v>12000</v>
      </c>
      <c r="E107" s="13">
        <v>42348</v>
      </c>
      <c r="F107" s="13">
        <v>43694</v>
      </c>
      <c r="G107" s="27">
        <v>11950</v>
      </c>
      <c r="H107" s="22">
        <f t="shared" si="12"/>
        <v>44750.25</v>
      </c>
      <c r="I107" s="23">
        <f t="shared" si="14"/>
        <v>1998</v>
      </c>
      <c r="J107" s="17" t="str">
        <f t="shared" si="13"/>
        <v>NOT DUE</v>
      </c>
      <c r="K107" s="31" t="s">
        <v>4255</v>
      </c>
      <c r="L107" s="144"/>
    </row>
    <row r="108" spans="1:12" ht="25.5" customHeight="1">
      <c r="A108" s="17" t="s">
        <v>708</v>
      </c>
      <c r="B108" s="31" t="s">
        <v>100</v>
      </c>
      <c r="C108" s="31" t="s">
        <v>4254</v>
      </c>
      <c r="D108" s="21">
        <v>12000</v>
      </c>
      <c r="E108" s="13">
        <v>42348</v>
      </c>
      <c r="F108" s="13">
        <v>43694</v>
      </c>
      <c r="G108" s="27">
        <v>11950</v>
      </c>
      <c r="H108" s="22">
        <f t="shared" si="12"/>
        <v>44750.25</v>
      </c>
      <c r="I108" s="23">
        <f t="shared" si="14"/>
        <v>1998</v>
      </c>
      <c r="J108" s="17" t="str">
        <f t="shared" si="13"/>
        <v>NOT DUE</v>
      </c>
      <c r="K108" s="31" t="s">
        <v>4255</v>
      </c>
      <c r="L108" s="144"/>
    </row>
    <row r="109" spans="1:12" ht="15" customHeight="1">
      <c r="A109" s="17" t="s">
        <v>709</v>
      </c>
      <c r="B109" s="31" t="s">
        <v>100</v>
      </c>
      <c r="C109" s="31" t="s">
        <v>4256</v>
      </c>
      <c r="D109" s="21">
        <v>12000</v>
      </c>
      <c r="E109" s="13">
        <v>42348</v>
      </c>
      <c r="F109" s="13">
        <v>43694</v>
      </c>
      <c r="G109" s="27">
        <v>11950</v>
      </c>
      <c r="H109" s="22">
        <f t="shared" si="12"/>
        <v>44750.25</v>
      </c>
      <c r="I109" s="23">
        <f t="shared" si="14"/>
        <v>1998</v>
      </c>
      <c r="J109" s="17" t="str">
        <f t="shared" si="13"/>
        <v>NOT DUE</v>
      </c>
      <c r="K109" s="31" t="s">
        <v>4255</v>
      </c>
      <c r="L109" s="144"/>
    </row>
    <row r="110" spans="1:12" ht="15" customHeight="1">
      <c r="A110" s="17" t="s">
        <v>710</v>
      </c>
      <c r="B110" s="31" t="s">
        <v>100</v>
      </c>
      <c r="C110" s="31" t="s">
        <v>4257</v>
      </c>
      <c r="D110" s="21">
        <v>12000</v>
      </c>
      <c r="E110" s="13">
        <v>42348</v>
      </c>
      <c r="F110" s="13">
        <v>43694</v>
      </c>
      <c r="G110" s="27">
        <v>11950</v>
      </c>
      <c r="H110" s="22">
        <f t="shared" si="12"/>
        <v>44750.25</v>
      </c>
      <c r="I110" s="23">
        <f t="shared" si="14"/>
        <v>1998</v>
      </c>
      <c r="J110" s="17" t="str">
        <f t="shared" si="13"/>
        <v>NOT DUE</v>
      </c>
      <c r="K110" s="31" t="s">
        <v>4255</v>
      </c>
      <c r="L110" s="144"/>
    </row>
    <row r="111" spans="1:12" ht="25.5" customHeight="1">
      <c r="A111" s="17" t="s">
        <v>711</v>
      </c>
      <c r="B111" s="31" t="s">
        <v>101</v>
      </c>
      <c r="C111" s="31" t="s">
        <v>4254</v>
      </c>
      <c r="D111" s="21">
        <v>12000</v>
      </c>
      <c r="E111" s="13">
        <v>42348</v>
      </c>
      <c r="F111" s="13">
        <v>43694</v>
      </c>
      <c r="G111" s="27">
        <v>11950</v>
      </c>
      <c r="H111" s="22">
        <f t="shared" si="12"/>
        <v>44750.25</v>
      </c>
      <c r="I111" s="23">
        <f t="shared" si="14"/>
        <v>1998</v>
      </c>
      <c r="J111" s="17" t="str">
        <f t="shared" si="13"/>
        <v>NOT DUE</v>
      </c>
      <c r="K111" s="31" t="s">
        <v>4255</v>
      </c>
      <c r="L111" s="144"/>
    </row>
    <row r="112" spans="1:12" ht="15" customHeight="1">
      <c r="A112" s="17" t="s">
        <v>712</v>
      </c>
      <c r="B112" s="31" t="s">
        <v>101</v>
      </c>
      <c r="C112" s="31" t="s">
        <v>4256</v>
      </c>
      <c r="D112" s="21">
        <v>12000</v>
      </c>
      <c r="E112" s="13">
        <v>42348</v>
      </c>
      <c r="F112" s="13">
        <v>43694</v>
      </c>
      <c r="G112" s="27">
        <v>11950</v>
      </c>
      <c r="H112" s="22">
        <f t="shared" si="12"/>
        <v>44750.25</v>
      </c>
      <c r="I112" s="23">
        <f t="shared" si="14"/>
        <v>1998</v>
      </c>
      <c r="J112" s="17" t="str">
        <f t="shared" si="13"/>
        <v>NOT DUE</v>
      </c>
      <c r="K112" s="31" t="s">
        <v>4255</v>
      </c>
      <c r="L112" s="144"/>
    </row>
    <row r="113" spans="1:12" ht="15" customHeight="1">
      <c r="A113" s="17" t="s">
        <v>713</v>
      </c>
      <c r="B113" s="31" t="s">
        <v>101</v>
      </c>
      <c r="C113" s="31" t="s">
        <v>4257</v>
      </c>
      <c r="D113" s="21">
        <v>12000</v>
      </c>
      <c r="E113" s="13">
        <v>42348</v>
      </c>
      <c r="F113" s="13">
        <v>43694</v>
      </c>
      <c r="G113" s="27">
        <v>11950</v>
      </c>
      <c r="H113" s="22">
        <f t="shared" si="12"/>
        <v>44750.25</v>
      </c>
      <c r="I113" s="23">
        <f t="shared" si="14"/>
        <v>1998</v>
      </c>
      <c r="J113" s="17" t="str">
        <f t="shared" si="13"/>
        <v>NOT DUE</v>
      </c>
      <c r="K113" s="31" t="s">
        <v>4255</v>
      </c>
      <c r="L113" s="144"/>
    </row>
    <row r="114" spans="1:12" ht="25.5" customHeight="1">
      <c r="A114" s="17" t="s">
        <v>714</v>
      </c>
      <c r="B114" s="31" t="s">
        <v>102</v>
      </c>
      <c r="C114" s="31" t="s">
        <v>4254</v>
      </c>
      <c r="D114" s="21">
        <v>12000</v>
      </c>
      <c r="E114" s="13">
        <v>42348</v>
      </c>
      <c r="F114" s="13">
        <v>43694</v>
      </c>
      <c r="G114" s="27">
        <v>11950</v>
      </c>
      <c r="H114" s="22">
        <f t="shared" si="12"/>
        <v>44750.25</v>
      </c>
      <c r="I114" s="23">
        <f t="shared" si="14"/>
        <v>1998</v>
      </c>
      <c r="J114" s="17" t="str">
        <f t="shared" si="13"/>
        <v>NOT DUE</v>
      </c>
      <c r="K114" s="31" t="s">
        <v>4255</v>
      </c>
      <c r="L114" s="144"/>
    </row>
    <row r="115" spans="1:12" ht="15" customHeight="1">
      <c r="A115" s="17" t="s">
        <v>715</v>
      </c>
      <c r="B115" s="31" t="s">
        <v>102</v>
      </c>
      <c r="C115" s="31" t="s">
        <v>4256</v>
      </c>
      <c r="D115" s="21">
        <v>12000</v>
      </c>
      <c r="E115" s="13">
        <v>42348</v>
      </c>
      <c r="F115" s="13">
        <v>43694</v>
      </c>
      <c r="G115" s="27">
        <v>11950</v>
      </c>
      <c r="H115" s="22">
        <f t="shared" si="12"/>
        <v>44750.25</v>
      </c>
      <c r="I115" s="23">
        <f t="shared" si="14"/>
        <v>1998</v>
      </c>
      <c r="J115" s="17" t="str">
        <f t="shared" si="13"/>
        <v>NOT DUE</v>
      </c>
      <c r="K115" s="31" t="s">
        <v>4255</v>
      </c>
      <c r="L115" s="144"/>
    </row>
    <row r="116" spans="1:12" ht="15" customHeight="1">
      <c r="A116" s="17" t="s">
        <v>716</v>
      </c>
      <c r="B116" s="31" t="s">
        <v>102</v>
      </c>
      <c r="C116" s="31" t="s">
        <v>4257</v>
      </c>
      <c r="D116" s="21">
        <v>12000</v>
      </c>
      <c r="E116" s="13">
        <v>42348</v>
      </c>
      <c r="F116" s="13">
        <v>43694</v>
      </c>
      <c r="G116" s="27">
        <v>11950</v>
      </c>
      <c r="H116" s="22">
        <f t="shared" si="12"/>
        <v>44750.25</v>
      </c>
      <c r="I116" s="23">
        <f t="shared" si="14"/>
        <v>1998</v>
      </c>
      <c r="J116" s="17" t="str">
        <f t="shared" si="13"/>
        <v>NOT DUE</v>
      </c>
      <c r="K116" s="31" t="s">
        <v>4255</v>
      </c>
      <c r="L116" s="144"/>
    </row>
    <row r="117" spans="1:12" ht="15" customHeight="1">
      <c r="A117" s="17" t="s">
        <v>717</v>
      </c>
      <c r="B117" s="31" t="s">
        <v>255</v>
      </c>
      <c r="C117" s="31" t="s">
        <v>4258</v>
      </c>
      <c r="D117" s="21">
        <v>12000</v>
      </c>
      <c r="E117" s="13">
        <v>42348</v>
      </c>
      <c r="F117" s="13">
        <v>43694</v>
      </c>
      <c r="G117" s="27">
        <v>11950</v>
      </c>
      <c r="H117" s="22">
        <f t="shared" si="12"/>
        <v>44750.25</v>
      </c>
      <c r="I117" s="23">
        <f t="shared" si="14"/>
        <v>1998</v>
      </c>
      <c r="J117" s="17" t="str">
        <f t="shared" si="13"/>
        <v>NOT DUE</v>
      </c>
      <c r="K117" s="31" t="s">
        <v>4259</v>
      </c>
      <c r="L117" s="144"/>
    </row>
    <row r="118" spans="1:12" ht="15" customHeight="1">
      <c r="A118" s="17" t="s">
        <v>718</v>
      </c>
      <c r="B118" s="31" t="s">
        <v>255</v>
      </c>
      <c r="C118" s="31" t="s">
        <v>4260</v>
      </c>
      <c r="D118" s="21">
        <v>12000</v>
      </c>
      <c r="E118" s="13">
        <v>42348</v>
      </c>
      <c r="F118" s="13">
        <v>43694</v>
      </c>
      <c r="G118" s="27">
        <v>11950</v>
      </c>
      <c r="H118" s="22">
        <f t="shared" si="12"/>
        <v>44750.25</v>
      </c>
      <c r="I118" s="23">
        <f t="shared" si="14"/>
        <v>1998</v>
      </c>
      <c r="J118" s="17" t="str">
        <f t="shared" si="13"/>
        <v>NOT DUE</v>
      </c>
      <c r="K118" s="31" t="s">
        <v>4259</v>
      </c>
      <c r="L118" s="144"/>
    </row>
    <row r="119" spans="1:12" ht="25.5" customHeight="1">
      <c r="A119" s="17" t="s">
        <v>719</v>
      </c>
      <c r="B119" s="31" t="s">
        <v>255</v>
      </c>
      <c r="C119" s="31" t="s">
        <v>4261</v>
      </c>
      <c r="D119" s="21">
        <v>12000</v>
      </c>
      <c r="E119" s="13">
        <v>42348</v>
      </c>
      <c r="F119" s="13">
        <v>43694</v>
      </c>
      <c r="G119" s="27">
        <v>11950</v>
      </c>
      <c r="H119" s="22">
        <f t="shared" si="12"/>
        <v>44750.25</v>
      </c>
      <c r="I119" s="23">
        <f t="shared" si="14"/>
        <v>1998</v>
      </c>
      <c r="J119" s="17" t="str">
        <f t="shared" si="13"/>
        <v>NOT DUE</v>
      </c>
      <c r="K119" s="31" t="s">
        <v>4259</v>
      </c>
      <c r="L119" s="144"/>
    </row>
    <row r="120" spans="1:12" ht="15" customHeight="1">
      <c r="A120" s="17" t="s">
        <v>720</v>
      </c>
      <c r="B120" s="31" t="s">
        <v>255</v>
      </c>
      <c r="C120" s="31" t="s">
        <v>4262</v>
      </c>
      <c r="D120" s="21">
        <v>20000</v>
      </c>
      <c r="E120" s="13">
        <v>42348</v>
      </c>
      <c r="F120" s="13">
        <v>43694</v>
      </c>
      <c r="G120" s="27">
        <v>11950</v>
      </c>
      <c r="H120" s="22">
        <f>IF(I120&lt;=20000,$F$5+(I120/24),"error")</f>
        <v>45083.583333333336</v>
      </c>
      <c r="I120" s="23">
        <f t="shared" si="14"/>
        <v>9998</v>
      </c>
      <c r="J120" s="17" t="str">
        <f t="shared" si="13"/>
        <v>NOT DUE</v>
      </c>
      <c r="K120" s="31" t="s">
        <v>4259</v>
      </c>
      <c r="L120" s="144"/>
    </row>
    <row r="121" spans="1:12" ht="15" customHeight="1">
      <c r="A121" s="17" t="s">
        <v>721</v>
      </c>
      <c r="B121" s="31" t="s">
        <v>256</v>
      </c>
      <c r="C121" s="31" t="s">
        <v>4258</v>
      </c>
      <c r="D121" s="21">
        <v>12000</v>
      </c>
      <c r="E121" s="13">
        <v>42348</v>
      </c>
      <c r="F121" s="13">
        <v>43694</v>
      </c>
      <c r="G121" s="27">
        <v>11950</v>
      </c>
      <c r="H121" s="22">
        <f t="shared" si="12"/>
        <v>44750.25</v>
      </c>
      <c r="I121" s="23">
        <f t="shared" si="14"/>
        <v>1998</v>
      </c>
      <c r="J121" s="17" t="str">
        <f t="shared" si="13"/>
        <v>NOT DUE</v>
      </c>
      <c r="K121" s="31" t="s">
        <v>4259</v>
      </c>
      <c r="L121" s="144"/>
    </row>
    <row r="122" spans="1:12" ht="15" customHeight="1">
      <c r="A122" s="17" t="s">
        <v>722</v>
      </c>
      <c r="B122" s="31" t="s">
        <v>256</v>
      </c>
      <c r="C122" s="31" t="s">
        <v>4260</v>
      </c>
      <c r="D122" s="21">
        <v>12000</v>
      </c>
      <c r="E122" s="13">
        <v>42348</v>
      </c>
      <c r="F122" s="13">
        <v>43694</v>
      </c>
      <c r="G122" s="27">
        <v>11950</v>
      </c>
      <c r="H122" s="22">
        <f t="shared" si="12"/>
        <v>44750.25</v>
      </c>
      <c r="I122" s="23">
        <f t="shared" si="14"/>
        <v>1998</v>
      </c>
      <c r="J122" s="17" t="str">
        <f t="shared" si="13"/>
        <v>NOT DUE</v>
      </c>
      <c r="K122" s="31" t="s">
        <v>4259</v>
      </c>
      <c r="L122" s="144"/>
    </row>
    <row r="123" spans="1:12" ht="25.5" customHeight="1">
      <c r="A123" s="17" t="s">
        <v>723</v>
      </c>
      <c r="B123" s="31" t="s">
        <v>256</v>
      </c>
      <c r="C123" s="31" t="s">
        <v>4261</v>
      </c>
      <c r="D123" s="21">
        <v>12000</v>
      </c>
      <c r="E123" s="13">
        <v>42348</v>
      </c>
      <c r="F123" s="13">
        <v>43694</v>
      </c>
      <c r="G123" s="27">
        <v>11950</v>
      </c>
      <c r="H123" s="22">
        <f t="shared" si="12"/>
        <v>44750.25</v>
      </c>
      <c r="I123" s="23">
        <f t="shared" si="14"/>
        <v>1998</v>
      </c>
      <c r="J123" s="17" t="str">
        <f t="shared" si="13"/>
        <v>NOT DUE</v>
      </c>
      <c r="K123" s="31" t="s">
        <v>4259</v>
      </c>
      <c r="L123" s="144"/>
    </row>
    <row r="124" spans="1:12" ht="15" customHeight="1">
      <c r="A124" s="17" t="s">
        <v>724</v>
      </c>
      <c r="B124" s="31" t="s">
        <v>256</v>
      </c>
      <c r="C124" s="31" t="s">
        <v>4262</v>
      </c>
      <c r="D124" s="21">
        <v>20000</v>
      </c>
      <c r="E124" s="13">
        <v>42348</v>
      </c>
      <c r="F124" s="13">
        <v>43694</v>
      </c>
      <c r="G124" s="27">
        <v>11950</v>
      </c>
      <c r="H124" s="22">
        <f>IF(I124&lt;=20000,$F$5+(I124/24),"error")</f>
        <v>45083.583333333336</v>
      </c>
      <c r="I124" s="23">
        <f t="shared" si="14"/>
        <v>9998</v>
      </c>
      <c r="J124" s="17" t="str">
        <f t="shared" si="13"/>
        <v>NOT DUE</v>
      </c>
      <c r="K124" s="31" t="s">
        <v>4259</v>
      </c>
      <c r="L124" s="144"/>
    </row>
    <row r="125" spans="1:12" ht="15" customHeight="1">
      <c r="A125" s="17" t="s">
        <v>725</v>
      </c>
      <c r="B125" s="31" t="s">
        <v>257</v>
      </c>
      <c r="C125" s="31" t="s">
        <v>4258</v>
      </c>
      <c r="D125" s="21">
        <v>12000</v>
      </c>
      <c r="E125" s="13">
        <v>42348</v>
      </c>
      <c r="F125" s="13">
        <v>43694</v>
      </c>
      <c r="G125" s="27">
        <v>11950</v>
      </c>
      <c r="H125" s="22">
        <f t="shared" si="12"/>
        <v>44750.25</v>
      </c>
      <c r="I125" s="23">
        <f t="shared" si="14"/>
        <v>1998</v>
      </c>
      <c r="J125" s="17" t="str">
        <f t="shared" si="13"/>
        <v>NOT DUE</v>
      </c>
      <c r="K125" s="31" t="s">
        <v>4259</v>
      </c>
      <c r="L125" s="144"/>
    </row>
    <row r="126" spans="1:12" ht="15" customHeight="1">
      <c r="A126" s="17" t="s">
        <v>726</v>
      </c>
      <c r="B126" s="31" t="s">
        <v>257</v>
      </c>
      <c r="C126" s="31" t="s">
        <v>4260</v>
      </c>
      <c r="D126" s="21">
        <v>12000</v>
      </c>
      <c r="E126" s="13">
        <v>42348</v>
      </c>
      <c r="F126" s="13">
        <v>43694</v>
      </c>
      <c r="G126" s="27">
        <v>11950</v>
      </c>
      <c r="H126" s="22">
        <f t="shared" si="12"/>
        <v>44750.25</v>
      </c>
      <c r="I126" s="23">
        <f t="shared" si="14"/>
        <v>1998</v>
      </c>
      <c r="J126" s="17" t="str">
        <f t="shared" si="13"/>
        <v>NOT DUE</v>
      </c>
      <c r="K126" s="31" t="s">
        <v>4259</v>
      </c>
      <c r="L126" s="144"/>
    </row>
    <row r="127" spans="1:12" ht="25.5" customHeight="1">
      <c r="A127" s="17" t="s">
        <v>727</v>
      </c>
      <c r="B127" s="31" t="s">
        <v>257</v>
      </c>
      <c r="C127" s="31" t="s">
        <v>4261</v>
      </c>
      <c r="D127" s="21">
        <v>12000</v>
      </c>
      <c r="E127" s="13">
        <v>42348</v>
      </c>
      <c r="F127" s="13">
        <v>43694</v>
      </c>
      <c r="G127" s="27">
        <v>11950</v>
      </c>
      <c r="H127" s="22">
        <f t="shared" si="12"/>
        <v>44750.25</v>
      </c>
      <c r="I127" s="23">
        <f t="shared" si="14"/>
        <v>1998</v>
      </c>
      <c r="J127" s="17" t="str">
        <f t="shared" si="13"/>
        <v>NOT DUE</v>
      </c>
      <c r="K127" s="31" t="s">
        <v>4259</v>
      </c>
      <c r="L127" s="144"/>
    </row>
    <row r="128" spans="1:12" ht="15" customHeight="1">
      <c r="A128" s="17" t="s">
        <v>728</v>
      </c>
      <c r="B128" s="31" t="s">
        <v>257</v>
      </c>
      <c r="C128" s="31" t="s">
        <v>4262</v>
      </c>
      <c r="D128" s="21">
        <v>20000</v>
      </c>
      <c r="E128" s="13">
        <v>42348</v>
      </c>
      <c r="F128" s="13">
        <v>43694</v>
      </c>
      <c r="G128" s="27">
        <v>11950</v>
      </c>
      <c r="H128" s="22">
        <f>IF(I128&lt;=20000,$F$5+(I128/24),"error")</f>
        <v>45083.583333333336</v>
      </c>
      <c r="I128" s="23">
        <f t="shared" si="14"/>
        <v>9998</v>
      </c>
      <c r="J128" s="17" t="str">
        <f t="shared" si="13"/>
        <v>NOT DUE</v>
      </c>
      <c r="K128" s="31" t="s">
        <v>4259</v>
      </c>
      <c r="L128" s="144"/>
    </row>
    <row r="129" spans="1:12" ht="15" customHeight="1">
      <c r="A129" s="17" t="s">
        <v>729</v>
      </c>
      <c r="B129" s="31" t="s">
        <v>258</v>
      </c>
      <c r="C129" s="31" t="s">
        <v>4258</v>
      </c>
      <c r="D129" s="21">
        <v>12000</v>
      </c>
      <c r="E129" s="13">
        <v>42348</v>
      </c>
      <c r="F129" s="13">
        <v>43694</v>
      </c>
      <c r="G129" s="27">
        <v>11950</v>
      </c>
      <c r="H129" s="22">
        <f t="shared" si="12"/>
        <v>44750.25</v>
      </c>
      <c r="I129" s="23">
        <f t="shared" si="14"/>
        <v>1998</v>
      </c>
      <c r="J129" s="17" t="str">
        <f t="shared" si="13"/>
        <v>NOT DUE</v>
      </c>
      <c r="K129" s="31" t="s">
        <v>4259</v>
      </c>
      <c r="L129" s="144"/>
    </row>
    <row r="130" spans="1:12" ht="15" customHeight="1">
      <c r="A130" s="17" t="s">
        <v>730</v>
      </c>
      <c r="B130" s="31" t="s">
        <v>258</v>
      </c>
      <c r="C130" s="31" t="s">
        <v>4260</v>
      </c>
      <c r="D130" s="21">
        <v>12000</v>
      </c>
      <c r="E130" s="13">
        <v>42348</v>
      </c>
      <c r="F130" s="13">
        <v>43694</v>
      </c>
      <c r="G130" s="27">
        <v>11950</v>
      </c>
      <c r="H130" s="22">
        <f t="shared" si="12"/>
        <v>44750.25</v>
      </c>
      <c r="I130" s="23">
        <f t="shared" si="14"/>
        <v>1998</v>
      </c>
      <c r="J130" s="17" t="str">
        <f t="shared" si="13"/>
        <v>NOT DUE</v>
      </c>
      <c r="K130" s="31" t="s">
        <v>4259</v>
      </c>
      <c r="L130" s="144"/>
    </row>
    <row r="131" spans="1:12" ht="25.5">
      <c r="A131" s="17" t="s">
        <v>731</v>
      </c>
      <c r="B131" s="31" t="s">
        <v>258</v>
      </c>
      <c r="C131" s="31" t="s">
        <v>4261</v>
      </c>
      <c r="D131" s="21">
        <v>12000</v>
      </c>
      <c r="E131" s="13">
        <v>42348</v>
      </c>
      <c r="F131" s="13">
        <v>43694</v>
      </c>
      <c r="G131" s="27">
        <v>11950</v>
      </c>
      <c r="H131" s="22">
        <f t="shared" si="12"/>
        <v>44750.25</v>
      </c>
      <c r="I131" s="23">
        <f t="shared" si="14"/>
        <v>1998</v>
      </c>
      <c r="J131" s="17" t="str">
        <f t="shared" si="13"/>
        <v>NOT DUE</v>
      </c>
      <c r="K131" s="31" t="s">
        <v>4259</v>
      </c>
      <c r="L131" s="144"/>
    </row>
    <row r="132" spans="1:12" ht="15" customHeight="1">
      <c r="A132" s="17" t="s">
        <v>732</v>
      </c>
      <c r="B132" s="31" t="s">
        <v>258</v>
      </c>
      <c r="C132" s="31" t="s">
        <v>4262</v>
      </c>
      <c r="D132" s="21">
        <v>20000</v>
      </c>
      <c r="E132" s="13">
        <v>42348</v>
      </c>
      <c r="F132" s="13">
        <v>43694</v>
      </c>
      <c r="G132" s="27">
        <v>11950</v>
      </c>
      <c r="H132" s="22">
        <f>IF(I132&lt;=20000,$F$5+(I132/24),"error")</f>
        <v>45083.583333333336</v>
      </c>
      <c r="I132" s="23">
        <f t="shared" si="14"/>
        <v>9998</v>
      </c>
      <c r="J132" s="17" t="str">
        <f t="shared" si="13"/>
        <v>NOT DUE</v>
      </c>
      <c r="K132" s="31" t="s">
        <v>4259</v>
      </c>
      <c r="L132" s="144"/>
    </row>
    <row r="133" spans="1:12" ht="15" customHeight="1">
      <c r="A133" s="17" t="s">
        <v>733</v>
      </c>
      <c r="B133" s="31" t="s">
        <v>259</v>
      </c>
      <c r="C133" s="31" t="s">
        <v>4258</v>
      </c>
      <c r="D133" s="21">
        <v>12000</v>
      </c>
      <c r="E133" s="13">
        <v>42348</v>
      </c>
      <c r="F133" s="13">
        <v>43694</v>
      </c>
      <c r="G133" s="27">
        <v>11950</v>
      </c>
      <c r="H133" s="22">
        <f t="shared" ref="H133:H135" si="15">IF(I133&lt;=12000,$F$5+(I133/24),"error")</f>
        <v>44750.25</v>
      </c>
      <c r="I133" s="23">
        <f t="shared" si="14"/>
        <v>1998</v>
      </c>
      <c r="J133" s="17" t="str">
        <f t="shared" si="13"/>
        <v>NOT DUE</v>
      </c>
      <c r="K133" s="31" t="s">
        <v>4259</v>
      </c>
      <c r="L133" s="144"/>
    </row>
    <row r="134" spans="1:12" ht="15" customHeight="1">
      <c r="A134" s="17" t="s">
        <v>734</v>
      </c>
      <c r="B134" s="31" t="s">
        <v>259</v>
      </c>
      <c r="C134" s="31" t="s">
        <v>4260</v>
      </c>
      <c r="D134" s="21">
        <v>12000</v>
      </c>
      <c r="E134" s="13">
        <v>42348</v>
      </c>
      <c r="F134" s="13">
        <v>43694</v>
      </c>
      <c r="G134" s="27">
        <v>11950</v>
      </c>
      <c r="H134" s="22">
        <f t="shared" si="15"/>
        <v>44750.25</v>
      </c>
      <c r="I134" s="23">
        <f t="shared" si="14"/>
        <v>1998</v>
      </c>
      <c r="J134" s="17" t="str">
        <f t="shared" si="13"/>
        <v>NOT DUE</v>
      </c>
      <c r="K134" s="31" t="s">
        <v>4259</v>
      </c>
      <c r="L134" s="144"/>
    </row>
    <row r="135" spans="1:12" ht="25.5" customHeight="1">
      <c r="A135" s="17" t="s">
        <v>735</v>
      </c>
      <c r="B135" s="31" t="s">
        <v>259</v>
      </c>
      <c r="C135" s="31" t="s">
        <v>4261</v>
      </c>
      <c r="D135" s="21">
        <v>12000</v>
      </c>
      <c r="E135" s="13">
        <v>42348</v>
      </c>
      <c r="F135" s="13">
        <v>43694</v>
      </c>
      <c r="G135" s="27">
        <v>11950</v>
      </c>
      <c r="H135" s="22">
        <f t="shared" si="15"/>
        <v>44750.25</v>
      </c>
      <c r="I135" s="23">
        <f t="shared" si="14"/>
        <v>1998</v>
      </c>
      <c r="J135" s="17" t="str">
        <f t="shared" si="13"/>
        <v>NOT DUE</v>
      </c>
      <c r="K135" s="31" t="s">
        <v>4259</v>
      </c>
      <c r="L135" s="144"/>
    </row>
    <row r="136" spans="1:12" ht="15" customHeight="1">
      <c r="A136" s="17" t="s">
        <v>736</v>
      </c>
      <c r="B136" s="31" t="s">
        <v>259</v>
      </c>
      <c r="C136" s="31" t="s">
        <v>4262</v>
      </c>
      <c r="D136" s="21">
        <v>20000</v>
      </c>
      <c r="E136" s="13">
        <v>42348</v>
      </c>
      <c r="F136" s="13">
        <v>43694</v>
      </c>
      <c r="G136" s="27">
        <v>11950</v>
      </c>
      <c r="H136" s="22">
        <f>IF(I136&lt;=20000,$F$5+(I136/24),"error")</f>
        <v>45083.583333333336</v>
      </c>
      <c r="I136" s="23">
        <f t="shared" si="14"/>
        <v>9998</v>
      </c>
      <c r="J136" s="17" t="str">
        <f t="shared" si="13"/>
        <v>NOT DUE</v>
      </c>
      <c r="K136" s="31" t="s">
        <v>4259</v>
      </c>
      <c r="L136" s="144"/>
    </row>
    <row r="137" spans="1:12" ht="15" customHeight="1">
      <c r="A137" s="17" t="s">
        <v>737</v>
      </c>
      <c r="B137" s="31" t="s">
        <v>260</v>
      </c>
      <c r="C137" s="31" t="s">
        <v>4258</v>
      </c>
      <c r="D137" s="21">
        <v>12000</v>
      </c>
      <c r="E137" s="13">
        <v>42348</v>
      </c>
      <c r="F137" s="13">
        <v>43694</v>
      </c>
      <c r="G137" s="27">
        <v>11950</v>
      </c>
      <c r="H137" s="22">
        <f t="shared" ref="H137:H139" si="16">IF(I137&lt;=12000,$F$5+(I137/24),"error")</f>
        <v>44750.25</v>
      </c>
      <c r="I137" s="23">
        <f t="shared" si="14"/>
        <v>1998</v>
      </c>
      <c r="J137" s="17" t="str">
        <f t="shared" si="13"/>
        <v>NOT DUE</v>
      </c>
      <c r="K137" s="31" t="s">
        <v>4259</v>
      </c>
      <c r="L137" s="144"/>
    </row>
    <row r="138" spans="1:12" ht="15" customHeight="1">
      <c r="A138" s="17" t="s">
        <v>738</v>
      </c>
      <c r="B138" s="31" t="s">
        <v>260</v>
      </c>
      <c r="C138" s="31" t="s">
        <v>4260</v>
      </c>
      <c r="D138" s="21">
        <v>12000</v>
      </c>
      <c r="E138" s="13">
        <v>42348</v>
      </c>
      <c r="F138" s="13">
        <v>43694</v>
      </c>
      <c r="G138" s="27">
        <v>11950</v>
      </c>
      <c r="H138" s="22">
        <f t="shared" si="16"/>
        <v>44750.25</v>
      </c>
      <c r="I138" s="23">
        <f t="shared" si="14"/>
        <v>1998</v>
      </c>
      <c r="J138" s="17" t="str">
        <f t="shared" si="13"/>
        <v>NOT DUE</v>
      </c>
      <c r="K138" s="31" t="s">
        <v>4259</v>
      </c>
      <c r="L138" s="144"/>
    </row>
    <row r="139" spans="1:12" ht="25.5" customHeight="1">
      <c r="A139" s="17" t="s">
        <v>739</v>
      </c>
      <c r="B139" s="31" t="s">
        <v>260</v>
      </c>
      <c r="C139" s="31" t="s">
        <v>4261</v>
      </c>
      <c r="D139" s="21">
        <v>12000</v>
      </c>
      <c r="E139" s="13">
        <v>42348</v>
      </c>
      <c r="F139" s="13">
        <v>43694</v>
      </c>
      <c r="G139" s="27">
        <v>11950</v>
      </c>
      <c r="H139" s="22">
        <f t="shared" si="16"/>
        <v>44750.25</v>
      </c>
      <c r="I139" s="23">
        <f t="shared" si="14"/>
        <v>1998</v>
      </c>
      <c r="J139" s="17" t="str">
        <f t="shared" si="13"/>
        <v>NOT DUE</v>
      </c>
      <c r="K139" s="31" t="s">
        <v>4259</v>
      </c>
      <c r="L139" s="144"/>
    </row>
    <row r="140" spans="1:12" ht="15" customHeight="1">
      <c r="A140" s="17" t="s">
        <v>740</v>
      </c>
      <c r="B140" s="31" t="s">
        <v>260</v>
      </c>
      <c r="C140" s="31" t="s">
        <v>4262</v>
      </c>
      <c r="D140" s="21">
        <v>20000</v>
      </c>
      <c r="E140" s="13">
        <v>42348</v>
      </c>
      <c r="F140" s="13">
        <v>43694</v>
      </c>
      <c r="G140" s="27">
        <v>11950</v>
      </c>
      <c r="H140" s="22">
        <f>IF(I140&lt;=20000,$F$5+(I140/24),"error")</f>
        <v>45083.583333333336</v>
      </c>
      <c r="I140" s="23">
        <f t="shared" si="14"/>
        <v>9998</v>
      </c>
      <c r="J140" s="17" t="str">
        <f t="shared" si="13"/>
        <v>NOT DUE</v>
      </c>
      <c r="K140" s="31" t="s">
        <v>4259</v>
      </c>
      <c r="L140" s="144"/>
    </row>
    <row r="141" spans="1:12" ht="25.5">
      <c r="A141" s="17" t="s">
        <v>741</v>
      </c>
      <c r="B141" s="31" t="s">
        <v>149</v>
      </c>
      <c r="C141" s="31" t="s">
        <v>4263</v>
      </c>
      <c r="D141" s="21">
        <v>12000</v>
      </c>
      <c r="E141" s="13">
        <v>42348</v>
      </c>
      <c r="F141" s="13">
        <v>43694</v>
      </c>
      <c r="G141" s="27">
        <v>11950</v>
      </c>
      <c r="H141" s="22">
        <f t="shared" ref="H141:H143" si="17">IF(I141&lt;=12000,$F$5+(I141/24),"error")</f>
        <v>44750.25</v>
      </c>
      <c r="I141" s="23">
        <f t="shared" si="14"/>
        <v>1998</v>
      </c>
      <c r="J141" s="17" t="str">
        <f t="shared" si="13"/>
        <v>NOT DUE</v>
      </c>
      <c r="K141" s="31" t="s">
        <v>4264</v>
      </c>
      <c r="L141" s="144"/>
    </row>
    <row r="142" spans="1:12" ht="25.5" customHeight="1">
      <c r="A142" s="17" t="s">
        <v>742</v>
      </c>
      <c r="B142" s="31" t="s">
        <v>149</v>
      </c>
      <c r="C142" s="31" t="s">
        <v>4265</v>
      </c>
      <c r="D142" s="21">
        <v>20000</v>
      </c>
      <c r="E142" s="13">
        <v>42348</v>
      </c>
      <c r="F142" s="13">
        <v>43694</v>
      </c>
      <c r="G142" s="27">
        <v>11950</v>
      </c>
      <c r="H142" s="22">
        <f>IF(I142&lt;=20000,$F$5+(I142/24),"error")</f>
        <v>45083.583333333336</v>
      </c>
      <c r="I142" s="23">
        <f t="shared" si="14"/>
        <v>9998</v>
      </c>
      <c r="J142" s="17" t="str">
        <f t="shared" ref="J142:J207" si="18">IF(I142="","",IF(I142&lt;0,"OVERDUE","NOT DUE"))</f>
        <v>NOT DUE</v>
      </c>
      <c r="K142" s="31" t="s">
        <v>4264</v>
      </c>
      <c r="L142" s="144"/>
    </row>
    <row r="143" spans="1:12" ht="25.5" customHeight="1">
      <c r="A143" s="17" t="s">
        <v>743</v>
      </c>
      <c r="B143" s="31" t="s">
        <v>150</v>
      </c>
      <c r="C143" s="31" t="s">
        <v>4263</v>
      </c>
      <c r="D143" s="21">
        <v>12000</v>
      </c>
      <c r="E143" s="13">
        <v>42348</v>
      </c>
      <c r="F143" s="13">
        <v>43694</v>
      </c>
      <c r="G143" s="27">
        <v>11950</v>
      </c>
      <c r="H143" s="22">
        <f t="shared" si="17"/>
        <v>44750.25</v>
      </c>
      <c r="I143" s="23">
        <f t="shared" si="14"/>
        <v>1998</v>
      </c>
      <c r="J143" s="17" t="str">
        <f t="shared" si="18"/>
        <v>NOT DUE</v>
      </c>
      <c r="K143" s="31" t="s">
        <v>4264</v>
      </c>
      <c r="L143" s="144"/>
    </row>
    <row r="144" spans="1:12" ht="25.5" customHeight="1">
      <c r="A144" s="17" t="s">
        <v>744</v>
      </c>
      <c r="B144" s="31" t="s">
        <v>150</v>
      </c>
      <c r="C144" s="31" t="s">
        <v>4265</v>
      </c>
      <c r="D144" s="21">
        <v>20000</v>
      </c>
      <c r="E144" s="13">
        <v>42348</v>
      </c>
      <c r="F144" s="13">
        <v>43694</v>
      </c>
      <c r="G144" s="27">
        <v>11950</v>
      </c>
      <c r="H144" s="22">
        <f>IF(I144&lt;=20000,$F$5+(I144/24),"error")</f>
        <v>45083.583333333336</v>
      </c>
      <c r="I144" s="23">
        <f t="shared" si="14"/>
        <v>9998</v>
      </c>
      <c r="J144" s="17" t="str">
        <f t="shared" si="18"/>
        <v>NOT DUE</v>
      </c>
      <c r="K144" s="31" t="s">
        <v>4264</v>
      </c>
      <c r="L144" s="144"/>
    </row>
    <row r="145" spans="1:12" ht="25.5" customHeight="1">
      <c r="A145" s="17" t="s">
        <v>745</v>
      </c>
      <c r="B145" s="31" t="s">
        <v>151</v>
      </c>
      <c r="C145" s="31" t="s">
        <v>4263</v>
      </c>
      <c r="D145" s="21">
        <v>12000</v>
      </c>
      <c r="E145" s="13">
        <v>42348</v>
      </c>
      <c r="F145" s="13">
        <v>43694</v>
      </c>
      <c r="G145" s="27">
        <v>11950</v>
      </c>
      <c r="H145" s="22">
        <f t="shared" ref="H145:H147" si="19">IF(I145&lt;=12000,$F$5+(I145/24),"error")</f>
        <v>44750.25</v>
      </c>
      <c r="I145" s="23">
        <f t="shared" si="14"/>
        <v>1998</v>
      </c>
      <c r="J145" s="17" t="str">
        <f t="shared" si="18"/>
        <v>NOT DUE</v>
      </c>
      <c r="K145" s="31" t="s">
        <v>4264</v>
      </c>
      <c r="L145" s="144"/>
    </row>
    <row r="146" spans="1:12" ht="26.45" customHeight="1">
      <c r="A146" s="17" t="s">
        <v>746</v>
      </c>
      <c r="B146" s="31" t="s">
        <v>151</v>
      </c>
      <c r="C146" s="31" t="s">
        <v>4265</v>
      </c>
      <c r="D146" s="21">
        <v>20000</v>
      </c>
      <c r="E146" s="13">
        <v>42348</v>
      </c>
      <c r="F146" s="13">
        <v>43694</v>
      </c>
      <c r="G146" s="27">
        <v>11950</v>
      </c>
      <c r="H146" s="22">
        <f>IF(I146&lt;=20000,$F$5+(I146/24),"error")</f>
        <v>45083.583333333336</v>
      </c>
      <c r="I146" s="23">
        <f t="shared" si="14"/>
        <v>9998</v>
      </c>
      <c r="J146" s="17" t="str">
        <f t="shared" si="18"/>
        <v>NOT DUE</v>
      </c>
      <c r="K146" s="31" t="s">
        <v>4264</v>
      </c>
      <c r="L146" s="144"/>
    </row>
    <row r="147" spans="1:12" ht="26.45" customHeight="1">
      <c r="A147" s="17" t="s">
        <v>747</v>
      </c>
      <c r="B147" s="31" t="s">
        <v>152</v>
      </c>
      <c r="C147" s="31" t="s">
        <v>4263</v>
      </c>
      <c r="D147" s="21">
        <v>12000</v>
      </c>
      <c r="E147" s="13">
        <v>42348</v>
      </c>
      <c r="F147" s="13">
        <v>43694</v>
      </c>
      <c r="G147" s="27">
        <v>11950</v>
      </c>
      <c r="H147" s="22">
        <f t="shared" si="19"/>
        <v>44750.25</v>
      </c>
      <c r="I147" s="23">
        <f t="shared" si="14"/>
        <v>1998</v>
      </c>
      <c r="J147" s="17" t="str">
        <f t="shared" si="18"/>
        <v>NOT DUE</v>
      </c>
      <c r="K147" s="31" t="s">
        <v>4264</v>
      </c>
      <c r="L147" s="144"/>
    </row>
    <row r="148" spans="1:12" ht="25.5" customHeight="1">
      <c r="A148" s="17" t="s">
        <v>748</v>
      </c>
      <c r="B148" s="31" t="s">
        <v>152</v>
      </c>
      <c r="C148" s="31" t="s">
        <v>4265</v>
      </c>
      <c r="D148" s="21">
        <v>20000</v>
      </c>
      <c r="E148" s="13">
        <v>42348</v>
      </c>
      <c r="F148" s="13">
        <v>43694</v>
      </c>
      <c r="G148" s="27">
        <v>11950</v>
      </c>
      <c r="H148" s="22">
        <f>IF(I148&lt;=20000,$F$5+(I148/24),"error")</f>
        <v>45083.583333333336</v>
      </c>
      <c r="I148" s="23">
        <f t="shared" si="14"/>
        <v>9998</v>
      </c>
      <c r="J148" s="17" t="str">
        <f t="shared" si="18"/>
        <v>NOT DUE</v>
      </c>
      <c r="K148" s="31" t="s">
        <v>4264</v>
      </c>
      <c r="L148" s="144"/>
    </row>
    <row r="149" spans="1:12" ht="25.5" customHeight="1">
      <c r="A149" s="17" t="s">
        <v>749</v>
      </c>
      <c r="B149" s="31" t="s">
        <v>153</v>
      </c>
      <c r="C149" s="31" t="s">
        <v>4263</v>
      </c>
      <c r="D149" s="21">
        <v>12000</v>
      </c>
      <c r="E149" s="13">
        <v>42348</v>
      </c>
      <c r="F149" s="13">
        <v>43694</v>
      </c>
      <c r="G149" s="27">
        <v>11950</v>
      </c>
      <c r="H149" s="22">
        <f t="shared" ref="H149" si="20">IF(I149&lt;=12000,$F$5+(I149/24),"error")</f>
        <v>44750.25</v>
      </c>
      <c r="I149" s="23">
        <f t="shared" si="14"/>
        <v>1998</v>
      </c>
      <c r="J149" s="17" t="str">
        <f t="shared" si="18"/>
        <v>NOT DUE</v>
      </c>
      <c r="K149" s="31" t="s">
        <v>4264</v>
      </c>
      <c r="L149" s="144"/>
    </row>
    <row r="150" spans="1:12" ht="25.5" customHeight="1">
      <c r="A150" s="17" t="s">
        <v>750</v>
      </c>
      <c r="B150" s="31" t="s">
        <v>153</v>
      </c>
      <c r="C150" s="31" t="s">
        <v>4265</v>
      </c>
      <c r="D150" s="21">
        <v>20000</v>
      </c>
      <c r="E150" s="13">
        <v>42348</v>
      </c>
      <c r="F150" s="13">
        <v>43694</v>
      </c>
      <c r="G150" s="27">
        <v>11950</v>
      </c>
      <c r="H150" s="22">
        <f>IF(I150&lt;=20000,$F$5+(I150/24),"error")</f>
        <v>45083.583333333336</v>
      </c>
      <c r="I150" s="23">
        <f t="shared" si="14"/>
        <v>9998</v>
      </c>
      <c r="J150" s="17" t="str">
        <f t="shared" si="18"/>
        <v>NOT DUE</v>
      </c>
      <c r="K150" s="31" t="s">
        <v>4264</v>
      </c>
      <c r="L150" s="144"/>
    </row>
    <row r="151" spans="1:12" ht="26.45" customHeight="1">
      <c r="A151" s="17" t="s">
        <v>751</v>
      </c>
      <c r="B151" s="31" t="s">
        <v>154</v>
      </c>
      <c r="C151" s="31" t="s">
        <v>4263</v>
      </c>
      <c r="D151" s="21">
        <v>12000</v>
      </c>
      <c r="E151" s="13">
        <v>42348</v>
      </c>
      <c r="F151" s="13">
        <v>43694</v>
      </c>
      <c r="G151" s="27">
        <v>11950</v>
      </c>
      <c r="H151" s="22">
        <f>IF(I151&lt;=12000,$F$5+(I151/24),"error")</f>
        <v>44750.25</v>
      </c>
      <c r="I151" s="23">
        <f t="shared" si="14"/>
        <v>1998</v>
      </c>
      <c r="J151" s="17" t="str">
        <f t="shared" si="18"/>
        <v>NOT DUE</v>
      </c>
      <c r="K151" s="31" t="s">
        <v>4264</v>
      </c>
      <c r="L151" s="144"/>
    </row>
    <row r="152" spans="1:12" ht="26.45" customHeight="1">
      <c r="A152" s="17" t="s">
        <v>752</v>
      </c>
      <c r="B152" s="31" t="s">
        <v>154</v>
      </c>
      <c r="C152" s="31" t="s">
        <v>4265</v>
      </c>
      <c r="D152" s="21">
        <v>20000</v>
      </c>
      <c r="E152" s="13">
        <v>42348</v>
      </c>
      <c r="F152" s="13">
        <v>43694</v>
      </c>
      <c r="G152" s="27">
        <v>11950</v>
      </c>
      <c r="H152" s="22">
        <f>IF(I152&lt;=20000,$F$5+(I152/24),"error")</f>
        <v>45083.583333333336</v>
      </c>
      <c r="I152" s="23">
        <f t="shared" si="14"/>
        <v>9998</v>
      </c>
      <c r="J152" s="17" t="str">
        <f t="shared" si="18"/>
        <v>NOT DUE</v>
      </c>
      <c r="K152" s="31" t="s">
        <v>4264</v>
      </c>
      <c r="L152" s="144"/>
    </row>
    <row r="153" spans="1:12" ht="25.5" customHeight="1">
      <c r="A153" s="17" t="s">
        <v>753</v>
      </c>
      <c r="B153" s="31" t="s">
        <v>766</v>
      </c>
      <c r="C153" s="31" t="s">
        <v>4266</v>
      </c>
      <c r="D153" s="50">
        <v>12000</v>
      </c>
      <c r="E153" s="13">
        <v>42348</v>
      </c>
      <c r="F153" s="13">
        <v>43694</v>
      </c>
      <c r="G153" s="27">
        <v>11950</v>
      </c>
      <c r="H153" s="22">
        <f>IF(I153&lt;=12000,$F$5+(I153/24),"error")</f>
        <v>44750.25</v>
      </c>
      <c r="I153" s="23">
        <f t="shared" si="14"/>
        <v>1998</v>
      </c>
      <c r="J153" s="17" t="str">
        <f t="shared" si="18"/>
        <v>NOT DUE</v>
      </c>
      <c r="K153" s="31" t="s">
        <v>4267</v>
      </c>
      <c r="L153" s="144"/>
    </row>
    <row r="154" spans="1:12" ht="15" customHeight="1">
      <c r="A154" s="17" t="s">
        <v>754</v>
      </c>
      <c r="B154" s="31" t="s">
        <v>766</v>
      </c>
      <c r="C154" s="31" t="s">
        <v>4268</v>
      </c>
      <c r="D154" s="50">
        <v>2000</v>
      </c>
      <c r="E154" s="13">
        <v>42348</v>
      </c>
      <c r="F154" s="13">
        <v>44471</v>
      </c>
      <c r="G154" s="27">
        <v>20088</v>
      </c>
      <c r="H154" s="22">
        <f>IF(I154&lt;=2000,$F$5+(I154/24),"error")</f>
        <v>44672.666666666664</v>
      </c>
      <c r="I154" s="23">
        <f t="shared" si="14"/>
        <v>136</v>
      </c>
      <c r="J154" s="17" t="str">
        <f t="shared" si="18"/>
        <v>NOT DUE</v>
      </c>
      <c r="K154" s="31" t="s">
        <v>4267</v>
      </c>
      <c r="L154" s="144"/>
    </row>
    <row r="155" spans="1:12" ht="15" customHeight="1">
      <c r="A155" s="17" t="s">
        <v>755</v>
      </c>
      <c r="B155" s="31" t="s">
        <v>268</v>
      </c>
      <c r="C155" s="31" t="s">
        <v>4269</v>
      </c>
      <c r="D155" s="21">
        <v>12000</v>
      </c>
      <c r="E155" s="13">
        <v>42348</v>
      </c>
      <c r="F155" s="13">
        <v>43694</v>
      </c>
      <c r="G155" s="27">
        <v>11950</v>
      </c>
      <c r="H155" s="22">
        <f>IF(I155&lt;=12000,$F$5+(I155/24),"error")</f>
        <v>44750.25</v>
      </c>
      <c r="I155" s="23">
        <f t="shared" si="14"/>
        <v>1998</v>
      </c>
      <c r="J155" s="17" t="str">
        <f t="shared" si="18"/>
        <v>NOT DUE</v>
      </c>
      <c r="K155" s="31" t="s">
        <v>4270</v>
      </c>
      <c r="L155" s="144"/>
    </row>
    <row r="156" spans="1:12" ht="26.45" customHeight="1">
      <c r="A156" s="17" t="s">
        <v>756</v>
      </c>
      <c r="B156" s="31" t="s">
        <v>268</v>
      </c>
      <c r="C156" s="31" t="s">
        <v>4271</v>
      </c>
      <c r="D156" s="21">
        <v>12000</v>
      </c>
      <c r="E156" s="13">
        <v>42348</v>
      </c>
      <c r="F156" s="13">
        <v>43694</v>
      </c>
      <c r="G156" s="27">
        <v>11950</v>
      </c>
      <c r="H156" s="22">
        <f t="shared" ref="H156:H180" si="21">IF(I156&lt;=12000,$F$5+(I156/24),"error")</f>
        <v>44750.25</v>
      </c>
      <c r="I156" s="23">
        <f t="shared" si="14"/>
        <v>1998</v>
      </c>
      <c r="J156" s="17" t="str">
        <f t="shared" si="18"/>
        <v>NOT DUE</v>
      </c>
      <c r="K156" s="31" t="s">
        <v>4270</v>
      </c>
      <c r="L156" s="144"/>
    </row>
    <row r="157" spans="1:12" ht="15" customHeight="1">
      <c r="A157" s="17" t="s">
        <v>757</v>
      </c>
      <c r="B157" s="31" t="s">
        <v>268</v>
      </c>
      <c r="C157" s="31" t="s">
        <v>4272</v>
      </c>
      <c r="D157" s="50">
        <v>12000</v>
      </c>
      <c r="E157" s="13">
        <v>42348</v>
      </c>
      <c r="F157" s="13">
        <v>43694</v>
      </c>
      <c r="G157" s="27">
        <v>11950</v>
      </c>
      <c r="H157" s="22">
        <f t="shared" si="21"/>
        <v>44750.25</v>
      </c>
      <c r="I157" s="23">
        <f t="shared" si="14"/>
        <v>1998</v>
      </c>
      <c r="J157" s="17" t="str">
        <f t="shared" si="18"/>
        <v>NOT DUE</v>
      </c>
      <c r="K157" s="31" t="s">
        <v>4270</v>
      </c>
      <c r="L157" s="144"/>
    </row>
    <row r="158" spans="1:12" ht="15" customHeight="1">
      <c r="A158" s="17" t="s">
        <v>758</v>
      </c>
      <c r="B158" s="31" t="s">
        <v>269</v>
      </c>
      <c r="C158" s="31" t="s">
        <v>4269</v>
      </c>
      <c r="D158" s="21">
        <v>12000</v>
      </c>
      <c r="E158" s="13">
        <v>42348</v>
      </c>
      <c r="F158" s="13">
        <v>43694</v>
      </c>
      <c r="G158" s="27">
        <v>11950</v>
      </c>
      <c r="H158" s="22">
        <f t="shared" si="21"/>
        <v>44750.25</v>
      </c>
      <c r="I158" s="23">
        <f t="shared" si="14"/>
        <v>1998</v>
      </c>
      <c r="J158" s="17" t="str">
        <f t="shared" si="18"/>
        <v>NOT DUE</v>
      </c>
      <c r="K158" s="31" t="s">
        <v>4270</v>
      </c>
      <c r="L158" s="144"/>
    </row>
    <row r="159" spans="1:12" ht="25.5" customHeight="1">
      <c r="A159" s="17" t="s">
        <v>759</v>
      </c>
      <c r="B159" s="31" t="s">
        <v>269</v>
      </c>
      <c r="C159" s="31" t="s">
        <v>4271</v>
      </c>
      <c r="D159" s="21">
        <v>12000</v>
      </c>
      <c r="E159" s="13">
        <v>42348</v>
      </c>
      <c r="F159" s="13">
        <v>43694</v>
      </c>
      <c r="G159" s="27">
        <v>11950</v>
      </c>
      <c r="H159" s="22">
        <f t="shared" si="21"/>
        <v>44750.25</v>
      </c>
      <c r="I159" s="23">
        <f t="shared" si="14"/>
        <v>1998</v>
      </c>
      <c r="J159" s="17" t="str">
        <f t="shared" si="18"/>
        <v>NOT DUE</v>
      </c>
      <c r="K159" s="31" t="s">
        <v>4270</v>
      </c>
      <c r="L159" s="144"/>
    </row>
    <row r="160" spans="1:12" ht="15" customHeight="1">
      <c r="A160" s="17" t="s">
        <v>760</v>
      </c>
      <c r="B160" s="31" t="s">
        <v>269</v>
      </c>
      <c r="C160" s="31" t="s">
        <v>4272</v>
      </c>
      <c r="D160" s="50">
        <v>12000</v>
      </c>
      <c r="E160" s="13">
        <v>42348</v>
      </c>
      <c r="F160" s="13">
        <v>43694</v>
      </c>
      <c r="G160" s="27">
        <v>11950</v>
      </c>
      <c r="H160" s="22">
        <f t="shared" si="21"/>
        <v>44750.25</v>
      </c>
      <c r="I160" s="23">
        <f t="shared" si="14"/>
        <v>1998</v>
      </c>
      <c r="J160" s="17" t="str">
        <f t="shared" si="18"/>
        <v>NOT DUE</v>
      </c>
      <c r="K160" s="31" t="s">
        <v>4270</v>
      </c>
      <c r="L160" s="144"/>
    </row>
    <row r="161" spans="1:12" ht="15" customHeight="1">
      <c r="A161" s="17" t="s">
        <v>761</v>
      </c>
      <c r="B161" s="31" t="s">
        <v>270</v>
      </c>
      <c r="C161" s="31" t="s">
        <v>4269</v>
      </c>
      <c r="D161" s="21">
        <v>12000</v>
      </c>
      <c r="E161" s="13">
        <v>42348</v>
      </c>
      <c r="F161" s="13">
        <v>43694</v>
      </c>
      <c r="G161" s="27">
        <v>11950</v>
      </c>
      <c r="H161" s="22">
        <f t="shared" si="21"/>
        <v>44750.25</v>
      </c>
      <c r="I161" s="23">
        <f t="shared" si="14"/>
        <v>1998</v>
      </c>
      <c r="J161" s="17" t="str">
        <f t="shared" si="18"/>
        <v>NOT DUE</v>
      </c>
      <c r="K161" s="31" t="s">
        <v>4270</v>
      </c>
      <c r="L161" s="144"/>
    </row>
    <row r="162" spans="1:12" ht="25.5">
      <c r="A162" s="17" t="s">
        <v>762</v>
      </c>
      <c r="B162" s="31" t="s">
        <v>270</v>
      </c>
      <c r="C162" s="31" t="s">
        <v>4271</v>
      </c>
      <c r="D162" s="21">
        <v>12000</v>
      </c>
      <c r="E162" s="13">
        <v>42348</v>
      </c>
      <c r="F162" s="13">
        <v>43694</v>
      </c>
      <c r="G162" s="27">
        <v>11950</v>
      </c>
      <c r="H162" s="22">
        <f t="shared" si="21"/>
        <v>44750.25</v>
      </c>
      <c r="I162" s="23">
        <f t="shared" si="14"/>
        <v>1998</v>
      </c>
      <c r="J162" s="17" t="str">
        <f t="shared" si="18"/>
        <v>NOT DUE</v>
      </c>
      <c r="K162" s="31" t="s">
        <v>4270</v>
      </c>
      <c r="L162" s="144"/>
    </row>
    <row r="163" spans="1:12" ht="15" customHeight="1">
      <c r="A163" s="17" t="s">
        <v>763</v>
      </c>
      <c r="B163" s="31" t="s">
        <v>270</v>
      </c>
      <c r="C163" s="31" t="s">
        <v>4272</v>
      </c>
      <c r="D163" s="50">
        <v>12000</v>
      </c>
      <c r="E163" s="13">
        <v>42348</v>
      </c>
      <c r="F163" s="13">
        <v>43694</v>
      </c>
      <c r="G163" s="27">
        <v>11950</v>
      </c>
      <c r="H163" s="22">
        <f t="shared" si="21"/>
        <v>44750.25</v>
      </c>
      <c r="I163" s="23">
        <f t="shared" si="14"/>
        <v>1998</v>
      </c>
      <c r="J163" s="17" t="str">
        <f t="shared" si="18"/>
        <v>NOT DUE</v>
      </c>
      <c r="K163" s="31" t="s">
        <v>4270</v>
      </c>
      <c r="L163" s="144"/>
    </row>
    <row r="164" spans="1:12" ht="15" customHeight="1">
      <c r="A164" s="17" t="s">
        <v>764</v>
      </c>
      <c r="B164" s="31" t="s">
        <v>271</v>
      </c>
      <c r="C164" s="31" t="s">
        <v>4269</v>
      </c>
      <c r="D164" s="21">
        <v>12000</v>
      </c>
      <c r="E164" s="13">
        <v>42348</v>
      </c>
      <c r="F164" s="13">
        <v>43694</v>
      </c>
      <c r="G164" s="27">
        <v>11950</v>
      </c>
      <c r="H164" s="22">
        <f t="shared" si="21"/>
        <v>44750.25</v>
      </c>
      <c r="I164" s="23">
        <f t="shared" si="14"/>
        <v>1998</v>
      </c>
      <c r="J164" s="17" t="str">
        <f t="shared" si="18"/>
        <v>NOT DUE</v>
      </c>
      <c r="K164" s="31" t="s">
        <v>4270</v>
      </c>
      <c r="L164" s="144"/>
    </row>
    <row r="165" spans="1:12" ht="25.5" customHeight="1">
      <c r="A165" s="17" t="s">
        <v>765</v>
      </c>
      <c r="B165" s="31" t="s">
        <v>271</v>
      </c>
      <c r="C165" s="31" t="s">
        <v>4271</v>
      </c>
      <c r="D165" s="21">
        <v>12000</v>
      </c>
      <c r="E165" s="13">
        <v>42348</v>
      </c>
      <c r="F165" s="13">
        <v>43694</v>
      </c>
      <c r="G165" s="27">
        <v>11950</v>
      </c>
      <c r="H165" s="22">
        <f t="shared" si="21"/>
        <v>44750.25</v>
      </c>
      <c r="I165" s="23">
        <f t="shared" si="14"/>
        <v>1998</v>
      </c>
      <c r="J165" s="17" t="str">
        <f t="shared" si="18"/>
        <v>NOT DUE</v>
      </c>
      <c r="K165" s="31" t="s">
        <v>4270</v>
      </c>
      <c r="L165" s="144"/>
    </row>
    <row r="166" spans="1:12" ht="15" customHeight="1">
      <c r="A166" s="17" t="s">
        <v>767</v>
      </c>
      <c r="B166" s="31" t="s">
        <v>271</v>
      </c>
      <c r="C166" s="31" t="s">
        <v>4272</v>
      </c>
      <c r="D166" s="50">
        <v>12000</v>
      </c>
      <c r="E166" s="13">
        <v>42348</v>
      </c>
      <c r="F166" s="13">
        <v>43694</v>
      </c>
      <c r="G166" s="27">
        <v>11950</v>
      </c>
      <c r="H166" s="22">
        <f t="shared" si="21"/>
        <v>44750.25</v>
      </c>
      <c r="I166" s="23">
        <f t="shared" si="14"/>
        <v>1998</v>
      </c>
      <c r="J166" s="17" t="str">
        <f t="shared" si="18"/>
        <v>NOT DUE</v>
      </c>
      <c r="K166" s="31" t="s">
        <v>4270</v>
      </c>
      <c r="L166" s="144"/>
    </row>
    <row r="167" spans="1:12" ht="15" customHeight="1">
      <c r="A167" s="17" t="s">
        <v>768</v>
      </c>
      <c r="B167" s="31" t="s">
        <v>272</v>
      </c>
      <c r="C167" s="31" t="s">
        <v>4269</v>
      </c>
      <c r="D167" s="21">
        <v>12000</v>
      </c>
      <c r="E167" s="13">
        <v>42348</v>
      </c>
      <c r="F167" s="13">
        <v>43694</v>
      </c>
      <c r="G167" s="27">
        <v>11950</v>
      </c>
      <c r="H167" s="22">
        <f t="shared" si="21"/>
        <v>44750.25</v>
      </c>
      <c r="I167" s="23">
        <f t="shared" si="14"/>
        <v>1998</v>
      </c>
      <c r="J167" s="17" t="str">
        <f t="shared" si="18"/>
        <v>NOT DUE</v>
      </c>
      <c r="K167" s="31" t="s">
        <v>4270</v>
      </c>
      <c r="L167" s="144"/>
    </row>
    <row r="168" spans="1:12" ht="25.5" customHeight="1">
      <c r="A168" s="17" t="s">
        <v>769</v>
      </c>
      <c r="B168" s="31" t="s">
        <v>272</v>
      </c>
      <c r="C168" s="31" t="s">
        <v>4271</v>
      </c>
      <c r="D168" s="21">
        <v>12000</v>
      </c>
      <c r="E168" s="13">
        <v>42348</v>
      </c>
      <c r="F168" s="13">
        <v>43694</v>
      </c>
      <c r="G168" s="27">
        <v>11950</v>
      </c>
      <c r="H168" s="22">
        <f t="shared" si="21"/>
        <v>44750.25</v>
      </c>
      <c r="I168" s="23">
        <f t="shared" ref="I168:I233" si="22">D168-($F$4-G168)</f>
        <v>1998</v>
      </c>
      <c r="J168" s="17" t="str">
        <f t="shared" si="18"/>
        <v>NOT DUE</v>
      </c>
      <c r="K168" s="31" t="s">
        <v>4270</v>
      </c>
      <c r="L168" s="144"/>
    </row>
    <row r="169" spans="1:12" ht="15" customHeight="1">
      <c r="A169" s="17" t="s">
        <v>770</v>
      </c>
      <c r="B169" s="31" t="s">
        <v>272</v>
      </c>
      <c r="C169" s="31" t="s">
        <v>4272</v>
      </c>
      <c r="D169" s="50">
        <v>12000</v>
      </c>
      <c r="E169" s="13">
        <v>42348</v>
      </c>
      <c r="F169" s="13">
        <v>43694</v>
      </c>
      <c r="G169" s="27">
        <v>11950</v>
      </c>
      <c r="H169" s="22">
        <f t="shared" si="21"/>
        <v>44750.25</v>
      </c>
      <c r="I169" s="23">
        <f t="shared" si="22"/>
        <v>1998</v>
      </c>
      <c r="J169" s="17" t="str">
        <f t="shared" si="18"/>
        <v>NOT DUE</v>
      </c>
      <c r="K169" s="31" t="s">
        <v>4270</v>
      </c>
      <c r="L169" s="144"/>
    </row>
    <row r="170" spans="1:12" ht="15" customHeight="1">
      <c r="A170" s="17" t="s">
        <v>771</v>
      </c>
      <c r="B170" s="31" t="s">
        <v>273</v>
      </c>
      <c r="C170" s="31" t="s">
        <v>4269</v>
      </c>
      <c r="D170" s="21">
        <v>12000</v>
      </c>
      <c r="E170" s="13">
        <v>42348</v>
      </c>
      <c r="F170" s="13">
        <v>43694</v>
      </c>
      <c r="G170" s="27">
        <v>11950</v>
      </c>
      <c r="H170" s="22">
        <f t="shared" si="21"/>
        <v>44750.25</v>
      </c>
      <c r="I170" s="23">
        <f t="shared" si="22"/>
        <v>1998</v>
      </c>
      <c r="J170" s="17" t="str">
        <f t="shared" si="18"/>
        <v>NOT DUE</v>
      </c>
      <c r="K170" s="31" t="s">
        <v>4270</v>
      </c>
      <c r="L170" s="144"/>
    </row>
    <row r="171" spans="1:12" ht="25.5" customHeight="1">
      <c r="A171" s="17" t="s">
        <v>772</v>
      </c>
      <c r="B171" s="31" t="s">
        <v>273</v>
      </c>
      <c r="C171" s="31" t="s">
        <v>4271</v>
      </c>
      <c r="D171" s="21">
        <v>12000</v>
      </c>
      <c r="E171" s="13">
        <v>42348</v>
      </c>
      <c r="F171" s="13">
        <v>43694</v>
      </c>
      <c r="G171" s="27">
        <v>11950</v>
      </c>
      <c r="H171" s="22">
        <f t="shared" si="21"/>
        <v>44750.25</v>
      </c>
      <c r="I171" s="23">
        <f t="shared" si="22"/>
        <v>1998</v>
      </c>
      <c r="J171" s="17" t="str">
        <f t="shared" si="18"/>
        <v>NOT DUE</v>
      </c>
      <c r="K171" s="31" t="s">
        <v>4270</v>
      </c>
      <c r="L171" s="144"/>
    </row>
    <row r="172" spans="1:12" ht="15" customHeight="1">
      <c r="A172" s="17" t="s">
        <v>773</v>
      </c>
      <c r="B172" s="31" t="s">
        <v>273</v>
      </c>
      <c r="C172" s="31" t="s">
        <v>4272</v>
      </c>
      <c r="D172" s="50">
        <v>12000</v>
      </c>
      <c r="E172" s="13">
        <v>42348</v>
      </c>
      <c r="F172" s="13">
        <v>43694</v>
      </c>
      <c r="G172" s="27">
        <v>11950</v>
      </c>
      <c r="H172" s="22">
        <f t="shared" si="21"/>
        <v>44750.25</v>
      </c>
      <c r="I172" s="23">
        <f t="shared" si="22"/>
        <v>1998</v>
      </c>
      <c r="J172" s="17" t="str">
        <f t="shared" si="18"/>
        <v>NOT DUE</v>
      </c>
      <c r="K172" s="31" t="s">
        <v>4270</v>
      </c>
      <c r="L172" s="144"/>
    </row>
    <row r="173" spans="1:12" ht="15" customHeight="1">
      <c r="A173" s="17" t="s">
        <v>774</v>
      </c>
      <c r="B173" s="31" t="s">
        <v>4273</v>
      </c>
      <c r="C173" s="31" t="s">
        <v>4269</v>
      </c>
      <c r="D173" s="21">
        <v>12000</v>
      </c>
      <c r="E173" s="13">
        <v>42348</v>
      </c>
      <c r="F173" s="13">
        <v>43694</v>
      </c>
      <c r="G173" s="27">
        <v>11950</v>
      </c>
      <c r="H173" s="22">
        <f t="shared" si="21"/>
        <v>44750.25</v>
      </c>
      <c r="I173" s="23">
        <f t="shared" si="22"/>
        <v>1998</v>
      </c>
      <c r="J173" s="17" t="str">
        <f t="shared" si="18"/>
        <v>NOT DUE</v>
      </c>
      <c r="K173" s="31" t="s">
        <v>4270</v>
      </c>
      <c r="L173" s="144"/>
    </row>
    <row r="174" spans="1:12" ht="25.5" customHeight="1">
      <c r="A174" s="17" t="s">
        <v>775</v>
      </c>
      <c r="B174" s="31" t="s">
        <v>4273</v>
      </c>
      <c r="C174" s="31" t="s">
        <v>4271</v>
      </c>
      <c r="D174" s="21">
        <v>12000</v>
      </c>
      <c r="E174" s="13">
        <v>42348</v>
      </c>
      <c r="F174" s="13">
        <v>43694</v>
      </c>
      <c r="G174" s="27">
        <v>11950</v>
      </c>
      <c r="H174" s="22">
        <f t="shared" si="21"/>
        <v>44750.25</v>
      </c>
      <c r="I174" s="23">
        <f t="shared" si="22"/>
        <v>1998</v>
      </c>
      <c r="J174" s="17" t="str">
        <f t="shared" si="18"/>
        <v>NOT DUE</v>
      </c>
      <c r="K174" s="31" t="s">
        <v>4270</v>
      </c>
      <c r="L174" s="144"/>
    </row>
    <row r="175" spans="1:12" ht="15" customHeight="1">
      <c r="A175" s="17" t="s">
        <v>776</v>
      </c>
      <c r="B175" s="31" t="s">
        <v>4273</v>
      </c>
      <c r="C175" s="31" t="s">
        <v>4272</v>
      </c>
      <c r="D175" s="50">
        <v>12000</v>
      </c>
      <c r="E175" s="13">
        <v>42348</v>
      </c>
      <c r="F175" s="13">
        <v>43694</v>
      </c>
      <c r="G175" s="27">
        <v>11950</v>
      </c>
      <c r="H175" s="22">
        <f t="shared" si="21"/>
        <v>44750.25</v>
      </c>
      <c r="I175" s="23">
        <f t="shared" si="22"/>
        <v>1998</v>
      </c>
      <c r="J175" s="17" t="str">
        <f t="shared" si="18"/>
        <v>NOT DUE</v>
      </c>
      <c r="K175" s="31" t="s">
        <v>4270</v>
      </c>
      <c r="L175" s="144"/>
    </row>
    <row r="176" spans="1:12">
      <c r="A176" s="17" t="s">
        <v>777</v>
      </c>
      <c r="B176" s="31" t="s">
        <v>778</v>
      </c>
      <c r="C176" s="31" t="s">
        <v>4274</v>
      </c>
      <c r="D176" s="21">
        <v>4000</v>
      </c>
      <c r="E176" s="13">
        <v>42348</v>
      </c>
      <c r="F176" s="13">
        <v>44263</v>
      </c>
      <c r="G176" s="27">
        <v>18003</v>
      </c>
      <c r="H176" s="15">
        <f>IF(I176&lt;=4000,$F$5+(I176/24),"error")</f>
        <v>44669.125</v>
      </c>
      <c r="I176" s="23">
        <f t="shared" si="22"/>
        <v>51</v>
      </c>
      <c r="J176" s="17" t="str">
        <f t="shared" si="18"/>
        <v>NOT DUE</v>
      </c>
      <c r="K176" s="31" t="s">
        <v>4275</v>
      </c>
      <c r="L176" s="144"/>
    </row>
    <row r="177" spans="1:12">
      <c r="A177" s="17" t="s">
        <v>779</v>
      </c>
      <c r="B177" s="31" t="s">
        <v>778</v>
      </c>
      <c r="C177" s="31" t="s">
        <v>4276</v>
      </c>
      <c r="D177" s="21">
        <v>12000</v>
      </c>
      <c r="E177" s="13">
        <v>42348</v>
      </c>
      <c r="F177" s="13">
        <v>43694</v>
      </c>
      <c r="G177" s="27">
        <v>11950</v>
      </c>
      <c r="H177" s="22">
        <f t="shared" si="21"/>
        <v>44750.25</v>
      </c>
      <c r="I177" s="23">
        <f t="shared" si="22"/>
        <v>1998</v>
      </c>
      <c r="J177" s="17" t="str">
        <f t="shared" si="18"/>
        <v>NOT DUE</v>
      </c>
      <c r="K177" s="31" t="s">
        <v>4275</v>
      </c>
      <c r="L177" s="144"/>
    </row>
    <row r="178" spans="1:12" ht="25.5" customHeight="1">
      <c r="A178" s="17" t="s">
        <v>780</v>
      </c>
      <c r="B178" s="31" t="s">
        <v>778</v>
      </c>
      <c r="C178" s="31" t="s">
        <v>4277</v>
      </c>
      <c r="D178" s="21">
        <v>12000</v>
      </c>
      <c r="E178" s="13">
        <v>42348</v>
      </c>
      <c r="F178" s="13">
        <v>44552</v>
      </c>
      <c r="G178" s="27">
        <v>21081</v>
      </c>
      <c r="H178" s="22">
        <f t="shared" si="21"/>
        <v>45130.708333333336</v>
      </c>
      <c r="I178" s="23">
        <f t="shared" si="22"/>
        <v>11129</v>
      </c>
      <c r="J178" s="17" t="str">
        <f t="shared" si="18"/>
        <v>NOT DUE</v>
      </c>
      <c r="K178" s="31" t="s">
        <v>4275</v>
      </c>
      <c r="L178" s="233" t="s">
        <v>5495</v>
      </c>
    </row>
    <row r="179" spans="1:12" ht="25.5" customHeight="1">
      <c r="A179" s="17" t="s">
        <v>781</v>
      </c>
      <c r="B179" s="31" t="s">
        <v>778</v>
      </c>
      <c r="C179" s="31" t="s">
        <v>4278</v>
      </c>
      <c r="D179" s="21">
        <v>20000</v>
      </c>
      <c r="E179" s="13">
        <v>42348</v>
      </c>
      <c r="F179" s="13">
        <v>44552</v>
      </c>
      <c r="G179" s="27">
        <v>21081</v>
      </c>
      <c r="H179" s="15">
        <f>IF(I179&lt;=20000,$F$5+(I179/24),"error")</f>
        <v>45464.041666666664</v>
      </c>
      <c r="I179" s="23">
        <f t="shared" si="22"/>
        <v>19129</v>
      </c>
      <c r="J179" s="17" t="str">
        <f t="shared" si="18"/>
        <v>NOT DUE</v>
      </c>
      <c r="K179" s="31" t="s">
        <v>4275</v>
      </c>
      <c r="L179" s="286" t="s">
        <v>5495</v>
      </c>
    </row>
    <row r="180" spans="1:12">
      <c r="A180" s="17" t="s">
        <v>782</v>
      </c>
      <c r="B180" s="31" t="s">
        <v>4279</v>
      </c>
      <c r="C180" s="31" t="s">
        <v>4280</v>
      </c>
      <c r="D180" s="21">
        <v>12000</v>
      </c>
      <c r="E180" s="13">
        <v>42348</v>
      </c>
      <c r="F180" s="13">
        <v>43749</v>
      </c>
      <c r="G180" s="27">
        <v>12462</v>
      </c>
      <c r="H180" s="22">
        <f t="shared" si="21"/>
        <v>44771.583333333336</v>
      </c>
      <c r="I180" s="23">
        <f t="shared" si="22"/>
        <v>2510</v>
      </c>
      <c r="J180" s="17" t="str">
        <f t="shared" si="18"/>
        <v>NOT DUE</v>
      </c>
      <c r="K180" s="31" t="s">
        <v>4281</v>
      </c>
      <c r="L180" s="144"/>
    </row>
    <row r="181" spans="1:12" ht="25.5" customHeight="1">
      <c r="A181" s="17" t="s">
        <v>784</v>
      </c>
      <c r="B181" s="31" t="s">
        <v>4279</v>
      </c>
      <c r="C181" s="31" t="s">
        <v>4282</v>
      </c>
      <c r="D181" s="21">
        <v>20000</v>
      </c>
      <c r="E181" s="13">
        <v>42348</v>
      </c>
      <c r="F181" s="13">
        <v>44471</v>
      </c>
      <c r="G181" s="27">
        <v>20088</v>
      </c>
      <c r="H181" s="15">
        <f>IF(I181&lt;=20000,$F$5+(I181/24),"error")</f>
        <v>45422.666666666664</v>
      </c>
      <c r="I181" s="23">
        <f t="shared" si="22"/>
        <v>18136</v>
      </c>
      <c r="J181" s="17" t="str">
        <f t="shared" si="18"/>
        <v>NOT DUE</v>
      </c>
      <c r="K181" s="31" t="s">
        <v>4281</v>
      </c>
      <c r="L181" s="233" t="s">
        <v>5495</v>
      </c>
    </row>
    <row r="182" spans="1:12" ht="25.5" customHeight="1">
      <c r="A182" s="17" t="s">
        <v>785</v>
      </c>
      <c r="B182" s="31" t="s">
        <v>4279</v>
      </c>
      <c r="C182" s="31" t="s">
        <v>4283</v>
      </c>
      <c r="D182" s="21">
        <v>20000</v>
      </c>
      <c r="E182" s="13">
        <v>42348</v>
      </c>
      <c r="F182" s="13">
        <v>44471</v>
      </c>
      <c r="G182" s="27">
        <v>20088</v>
      </c>
      <c r="H182" s="15">
        <f>IF(I182&lt;=20000,$F$5+(I182/24),"error")</f>
        <v>45422.666666666664</v>
      </c>
      <c r="I182" s="23">
        <f t="shared" si="22"/>
        <v>18136</v>
      </c>
      <c r="J182" s="17" t="str">
        <f t="shared" si="18"/>
        <v>NOT DUE</v>
      </c>
      <c r="K182" s="31" t="s">
        <v>4281</v>
      </c>
      <c r="L182" s="233" t="s">
        <v>5495</v>
      </c>
    </row>
    <row r="183" spans="1:12">
      <c r="A183" s="17" t="s">
        <v>786</v>
      </c>
      <c r="B183" s="31" t="s">
        <v>4202</v>
      </c>
      <c r="C183" s="31" t="s">
        <v>4284</v>
      </c>
      <c r="D183" s="21">
        <v>12000</v>
      </c>
      <c r="E183" s="13">
        <v>42348</v>
      </c>
      <c r="F183" s="13">
        <v>43749</v>
      </c>
      <c r="G183" s="27">
        <v>12462</v>
      </c>
      <c r="H183" s="22">
        <f t="shared" ref="H183:H196" si="23">IF(I183&lt;=12000,$F$5+(I183/24),"error")</f>
        <v>44771.583333333336</v>
      </c>
      <c r="I183" s="23">
        <f t="shared" si="22"/>
        <v>2510</v>
      </c>
      <c r="J183" s="17" t="str">
        <f t="shared" si="18"/>
        <v>NOT DUE</v>
      </c>
      <c r="K183" s="31" t="s">
        <v>4285</v>
      </c>
      <c r="L183" s="144"/>
    </row>
    <row r="184" spans="1:12" ht="25.5" customHeight="1">
      <c r="A184" s="17" t="s">
        <v>788</v>
      </c>
      <c r="B184" s="31" t="s">
        <v>4202</v>
      </c>
      <c r="C184" s="31" t="s">
        <v>4286</v>
      </c>
      <c r="D184" s="21">
        <v>12000</v>
      </c>
      <c r="E184" s="13">
        <v>42348</v>
      </c>
      <c r="F184" s="13">
        <v>43749</v>
      </c>
      <c r="G184" s="27">
        <v>12462</v>
      </c>
      <c r="H184" s="22">
        <f t="shared" si="23"/>
        <v>44771.583333333336</v>
      </c>
      <c r="I184" s="23">
        <f t="shared" si="22"/>
        <v>2510</v>
      </c>
      <c r="J184" s="17" t="str">
        <f t="shared" si="18"/>
        <v>NOT DUE</v>
      </c>
      <c r="K184" s="31" t="s">
        <v>4285</v>
      </c>
      <c r="L184" s="144"/>
    </row>
    <row r="185" spans="1:12" ht="25.5" customHeight="1">
      <c r="A185" s="17" t="s">
        <v>789</v>
      </c>
      <c r="B185" s="31" t="s">
        <v>4202</v>
      </c>
      <c r="C185" s="31" t="s">
        <v>4287</v>
      </c>
      <c r="D185" s="21">
        <v>12000</v>
      </c>
      <c r="E185" s="13">
        <v>42348</v>
      </c>
      <c r="F185" s="13">
        <v>43749</v>
      </c>
      <c r="G185" s="27">
        <v>12462</v>
      </c>
      <c r="H185" s="22">
        <f t="shared" si="23"/>
        <v>44771.583333333336</v>
      </c>
      <c r="I185" s="23">
        <f t="shared" si="22"/>
        <v>2510</v>
      </c>
      <c r="J185" s="17" t="str">
        <f t="shared" si="18"/>
        <v>NOT DUE</v>
      </c>
      <c r="K185" s="31" t="s">
        <v>4285</v>
      </c>
      <c r="L185" s="144"/>
    </row>
    <row r="186" spans="1:12" ht="15" customHeight="1">
      <c r="A186" s="17" t="s">
        <v>790</v>
      </c>
      <c r="B186" s="31" t="s">
        <v>4288</v>
      </c>
      <c r="C186" s="31" t="s">
        <v>4284</v>
      </c>
      <c r="D186" s="21">
        <v>12000</v>
      </c>
      <c r="E186" s="13">
        <v>42348</v>
      </c>
      <c r="F186" s="13">
        <v>43749</v>
      </c>
      <c r="G186" s="27">
        <v>12462</v>
      </c>
      <c r="H186" s="22">
        <f t="shared" si="23"/>
        <v>44771.583333333336</v>
      </c>
      <c r="I186" s="23">
        <f t="shared" si="22"/>
        <v>2510</v>
      </c>
      <c r="J186" s="17" t="str">
        <f t="shared" si="18"/>
        <v>NOT DUE</v>
      </c>
      <c r="K186" s="31" t="s">
        <v>4289</v>
      </c>
      <c r="L186" s="144"/>
    </row>
    <row r="187" spans="1:12" ht="25.5" customHeight="1">
      <c r="A187" s="17" t="s">
        <v>791</v>
      </c>
      <c r="B187" s="31" t="s">
        <v>4288</v>
      </c>
      <c r="C187" s="31" t="s">
        <v>4286</v>
      </c>
      <c r="D187" s="21">
        <v>12000</v>
      </c>
      <c r="E187" s="13">
        <v>42348</v>
      </c>
      <c r="F187" s="13">
        <v>43749</v>
      </c>
      <c r="G187" s="27">
        <v>12462</v>
      </c>
      <c r="H187" s="22">
        <f t="shared" si="23"/>
        <v>44771.583333333336</v>
      </c>
      <c r="I187" s="23">
        <f t="shared" si="22"/>
        <v>2510</v>
      </c>
      <c r="J187" s="17" t="str">
        <f t="shared" si="18"/>
        <v>NOT DUE</v>
      </c>
      <c r="K187" s="31" t="s">
        <v>4289</v>
      </c>
      <c r="L187" s="144"/>
    </row>
    <row r="188" spans="1:12" ht="25.5">
      <c r="A188" s="17" t="s">
        <v>792</v>
      </c>
      <c r="B188" s="31" t="s">
        <v>4288</v>
      </c>
      <c r="C188" s="31" t="s">
        <v>4287</v>
      </c>
      <c r="D188" s="21">
        <v>12000</v>
      </c>
      <c r="E188" s="13">
        <v>42348</v>
      </c>
      <c r="F188" s="13">
        <v>43749</v>
      </c>
      <c r="G188" s="27">
        <v>12462</v>
      </c>
      <c r="H188" s="22">
        <f t="shared" si="23"/>
        <v>44771.583333333336</v>
      </c>
      <c r="I188" s="23">
        <f t="shared" si="22"/>
        <v>2510</v>
      </c>
      <c r="J188" s="17" t="str">
        <f t="shared" si="18"/>
        <v>NOT DUE</v>
      </c>
      <c r="K188" s="31" t="s">
        <v>4289</v>
      </c>
      <c r="L188" s="144"/>
    </row>
    <row r="189" spans="1:12" ht="25.5" customHeight="1">
      <c r="A189" s="17" t="s">
        <v>793</v>
      </c>
      <c r="B189" s="31" t="s">
        <v>4290</v>
      </c>
      <c r="C189" s="31" t="s">
        <v>4284</v>
      </c>
      <c r="D189" s="21">
        <v>12000</v>
      </c>
      <c r="E189" s="13">
        <v>42348</v>
      </c>
      <c r="F189" s="13">
        <v>43603</v>
      </c>
      <c r="G189" s="27">
        <v>11040</v>
      </c>
      <c r="H189" s="22">
        <f t="shared" si="23"/>
        <v>44712.333333333336</v>
      </c>
      <c r="I189" s="23">
        <f t="shared" si="22"/>
        <v>1088</v>
      </c>
      <c r="J189" s="17" t="str">
        <f t="shared" si="18"/>
        <v>NOT DUE</v>
      </c>
      <c r="K189" s="31" t="s">
        <v>4291</v>
      </c>
      <c r="L189" s="144"/>
    </row>
    <row r="190" spans="1:12" ht="25.5" customHeight="1">
      <c r="A190" s="17" t="s">
        <v>794</v>
      </c>
      <c r="B190" s="31" t="s">
        <v>4290</v>
      </c>
      <c r="C190" s="31" t="s">
        <v>4286</v>
      </c>
      <c r="D190" s="21">
        <v>12000</v>
      </c>
      <c r="E190" s="13">
        <v>42348</v>
      </c>
      <c r="F190" s="13">
        <v>43603</v>
      </c>
      <c r="G190" s="27">
        <v>11040</v>
      </c>
      <c r="H190" s="22">
        <f t="shared" si="23"/>
        <v>44712.333333333336</v>
      </c>
      <c r="I190" s="23">
        <f t="shared" si="22"/>
        <v>1088</v>
      </c>
      <c r="J190" s="17" t="str">
        <f t="shared" si="18"/>
        <v>NOT DUE</v>
      </c>
      <c r="K190" s="31" t="s">
        <v>4291</v>
      </c>
      <c r="L190" s="144"/>
    </row>
    <row r="191" spans="1:12" ht="25.5" customHeight="1">
      <c r="A191" s="17" t="s">
        <v>795</v>
      </c>
      <c r="B191" s="31" t="s">
        <v>4290</v>
      </c>
      <c r="C191" s="31" t="s">
        <v>4287</v>
      </c>
      <c r="D191" s="21">
        <v>12000</v>
      </c>
      <c r="E191" s="13">
        <v>42348</v>
      </c>
      <c r="F191" s="13">
        <v>43603</v>
      </c>
      <c r="G191" s="27">
        <v>11040</v>
      </c>
      <c r="H191" s="22">
        <f t="shared" si="23"/>
        <v>44712.333333333336</v>
      </c>
      <c r="I191" s="23">
        <f t="shared" si="22"/>
        <v>1088</v>
      </c>
      <c r="J191" s="17" t="str">
        <f t="shared" si="18"/>
        <v>NOT DUE</v>
      </c>
      <c r="K191" s="31" t="s">
        <v>4291</v>
      </c>
      <c r="L191" s="144"/>
    </row>
    <row r="192" spans="1:12" ht="25.5" customHeight="1">
      <c r="A192" s="17" t="s">
        <v>796</v>
      </c>
      <c r="B192" s="31" t="s">
        <v>4292</v>
      </c>
      <c r="C192" s="31" t="s">
        <v>4284</v>
      </c>
      <c r="D192" s="21">
        <v>12000</v>
      </c>
      <c r="E192" s="13">
        <v>42348</v>
      </c>
      <c r="F192" s="13">
        <v>43749</v>
      </c>
      <c r="G192" s="27">
        <v>12462</v>
      </c>
      <c r="H192" s="22">
        <f t="shared" si="23"/>
        <v>44771.583333333336</v>
      </c>
      <c r="I192" s="23">
        <f t="shared" si="22"/>
        <v>2510</v>
      </c>
      <c r="J192" s="17" t="str">
        <f t="shared" si="18"/>
        <v>NOT DUE</v>
      </c>
      <c r="K192" s="31" t="s">
        <v>4291</v>
      </c>
      <c r="L192" s="144"/>
    </row>
    <row r="193" spans="1:12" ht="25.5" customHeight="1">
      <c r="A193" s="17" t="s">
        <v>797</v>
      </c>
      <c r="B193" s="31" t="s">
        <v>4292</v>
      </c>
      <c r="C193" s="31" t="s">
        <v>4286</v>
      </c>
      <c r="D193" s="21">
        <v>12000</v>
      </c>
      <c r="E193" s="13">
        <v>42348</v>
      </c>
      <c r="F193" s="13">
        <v>43749</v>
      </c>
      <c r="G193" s="27">
        <v>12462</v>
      </c>
      <c r="H193" s="22">
        <f t="shared" si="23"/>
        <v>44771.583333333336</v>
      </c>
      <c r="I193" s="23">
        <f t="shared" si="22"/>
        <v>2510</v>
      </c>
      <c r="J193" s="17" t="str">
        <f t="shared" si="18"/>
        <v>NOT DUE</v>
      </c>
      <c r="K193" s="31" t="s">
        <v>4291</v>
      </c>
      <c r="L193" s="144"/>
    </row>
    <row r="194" spans="1:12" ht="25.5" customHeight="1">
      <c r="A194" s="17" t="s">
        <v>798</v>
      </c>
      <c r="B194" s="31" t="s">
        <v>4292</v>
      </c>
      <c r="C194" s="31" t="s">
        <v>4287</v>
      </c>
      <c r="D194" s="21">
        <v>12000</v>
      </c>
      <c r="E194" s="13">
        <v>42348</v>
      </c>
      <c r="F194" s="13">
        <v>43749</v>
      </c>
      <c r="G194" s="27">
        <v>12462</v>
      </c>
      <c r="H194" s="22">
        <f t="shared" si="23"/>
        <v>44771.583333333336</v>
      </c>
      <c r="I194" s="23">
        <f t="shared" si="22"/>
        <v>2510</v>
      </c>
      <c r="J194" s="17" t="str">
        <f t="shared" si="18"/>
        <v>NOT DUE</v>
      </c>
      <c r="K194" s="31" t="s">
        <v>4291</v>
      </c>
      <c r="L194" s="144"/>
    </row>
    <row r="195" spans="1:12" ht="15" customHeight="1">
      <c r="A195" s="17" t="s">
        <v>799</v>
      </c>
      <c r="B195" s="31" t="s">
        <v>783</v>
      </c>
      <c r="C195" s="31" t="s">
        <v>4293</v>
      </c>
      <c r="D195" s="21">
        <v>2000</v>
      </c>
      <c r="E195" s="13">
        <v>42348</v>
      </c>
      <c r="F195" s="13">
        <v>44468</v>
      </c>
      <c r="G195" s="27">
        <v>20088</v>
      </c>
      <c r="H195" s="15">
        <f>IF(I195&lt;=2000,F195+(D195/24),"error")</f>
        <v>44551.333333333336</v>
      </c>
      <c r="I195" s="23">
        <f t="shared" si="22"/>
        <v>136</v>
      </c>
      <c r="J195" s="17" t="str">
        <f t="shared" si="18"/>
        <v>NOT DUE</v>
      </c>
      <c r="K195" s="31" t="s">
        <v>4294</v>
      </c>
      <c r="L195" s="144" t="s">
        <v>5449</v>
      </c>
    </row>
    <row r="196" spans="1:12" ht="15" customHeight="1">
      <c r="A196" s="17" t="s">
        <v>800</v>
      </c>
      <c r="B196" s="31" t="s">
        <v>783</v>
      </c>
      <c r="C196" s="31" t="s">
        <v>836</v>
      </c>
      <c r="D196" s="21">
        <v>12000</v>
      </c>
      <c r="E196" s="13">
        <v>42348</v>
      </c>
      <c r="F196" s="13">
        <v>44245</v>
      </c>
      <c r="G196" s="27">
        <v>17796</v>
      </c>
      <c r="H196" s="22">
        <f t="shared" si="23"/>
        <v>44993.833333333336</v>
      </c>
      <c r="I196" s="23">
        <f t="shared" si="22"/>
        <v>7844</v>
      </c>
      <c r="J196" s="17" t="str">
        <f t="shared" si="18"/>
        <v>NOT DUE</v>
      </c>
      <c r="K196" s="31" t="s">
        <v>4295</v>
      </c>
      <c r="L196" s="144" t="s">
        <v>5449</v>
      </c>
    </row>
    <row r="197" spans="1:12" ht="25.5" customHeight="1">
      <c r="A197" s="17" t="s">
        <v>801</v>
      </c>
      <c r="B197" s="31" t="s">
        <v>4296</v>
      </c>
      <c r="C197" s="31" t="s">
        <v>4297</v>
      </c>
      <c r="D197" s="21">
        <v>12000</v>
      </c>
      <c r="E197" s="13">
        <v>42348</v>
      </c>
      <c r="F197" s="13">
        <v>44245</v>
      </c>
      <c r="G197" s="27">
        <v>17796</v>
      </c>
      <c r="H197" s="22">
        <f>IF(I197&lt;=12000,$F$5+(I197/24),"error")</f>
        <v>44993.833333333336</v>
      </c>
      <c r="I197" s="23">
        <f t="shared" si="22"/>
        <v>7844</v>
      </c>
      <c r="J197" s="17" t="str">
        <f t="shared" si="18"/>
        <v>NOT DUE</v>
      </c>
      <c r="K197" s="31" t="s">
        <v>4295</v>
      </c>
      <c r="L197" s="144" t="s">
        <v>5449</v>
      </c>
    </row>
    <row r="198" spans="1:12" ht="15" customHeight="1">
      <c r="A198" s="17" t="s">
        <v>802</v>
      </c>
      <c r="B198" s="31" t="s">
        <v>4216</v>
      </c>
      <c r="C198" s="31" t="s">
        <v>4298</v>
      </c>
      <c r="D198" s="21">
        <v>2500</v>
      </c>
      <c r="E198" s="13">
        <v>42348</v>
      </c>
      <c r="F198" s="13">
        <v>44575</v>
      </c>
      <c r="G198" s="27">
        <v>21250</v>
      </c>
      <c r="H198" s="15">
        <f>IF(I198&lt;=2500,$F$5+(I198/24),"error")</f>
        <v>44741.916666666664</v>
      </c>
      <c r="I198" s="23">
        <f t="shared" si="22"/>
        <v>1798</v>
      </c>
      <c r="J198" s="17" t="str">
        <f t="shared" si="18"/>
        <v>NOT DUE</v>
      </c>
      <c r="K198" s="31" t="s">
        <v>4215</v>
      </c>
      <c r="L198" s="144"/>
    </row>
    <row r="199" spans="1:12" ht="15" customHeight="1">
      <c r="A199" s="17" t="s">
        <v>803</v>
      </c>
      <c r="B199" s="31" t="s">
        <v>4216</v>
      </c>
      <c r="C199" s="31" t="s">
        <v>4299</v>
      </c>
      <c r="D199" s="21">
        <v>6000</v>
      </c>
      <c r="E199" s="13">
        <v>42348</v>
      </c>
      <c r="F199" s="13">
        <v>44197</v>
      </c>
      <c r="G199" s="27">
        <v>17320</v>
      </c>
      <c r="H199" s="15">
        <f>IF(I199&lt;=6000,$F$5+(I199/24),"error")</f>
        <v>44724</v>
      </c>
      <c r="I199" s="23">
        <f t="shared" si="22"/>
        <v>1368</v>
      </c>
      <c r="J199" s="17" t="str">
        <f t="shared" si="18"/>
        <v>NOT DUE</v>
      </c>
      <c r="K199" s="31" t="s">
        <v>4215</v>
      </c>
      <c r="L199" s="144"/>
    </row>
    <row r="200" spans="1:12" ht="15" customHeight="1">
      <c r="A200" s="17" t="s">
        <v>804</v>
      </c>
      <c r="B200" s="31" t="s">
        <v>4216</v>
      </c>
      <c r="C200" s="31" t="s">
        <v>4300</v>
      </c>
      <c r="D200" s="21">
        <v>6000</v>
      </c>
      <c r="E200" s="13">
        <v>42348</v>
      </c>
      <c r="F200" s="13">
        <v>44197</v>
      </c>
      <c r="G200" s="27">
        <v>17320</v>
      </c>
      <c r="H200" s="15">
        <f t="shared" ref="H200:H201" si="24">IF(I200&lt;=6000,$F$5+(I200/24),"error")</f>
        <v>44724</v>
      </c>
      <c r="I200" s="23">
        <f t="shared" si="22"/>
        <v>1368</v>
      </c>
      <c r="J200" s="17" t="str">
        <f t="shared" si="18"/>
        <v>NOT DUE</v>
      </c>
      <c r="K200" s="31" t="s">
        <v>4215</v>
      </c>
      <c r="L200" s="144"/>
    </row>
    <row r="201" spans="1:12" ht="15" customHeight="1">
      <c r="A201" s="17" t="s">
        <v>805</v>
      </c>
      <c r="B201" s="31" t="s">
        <v>4216</v>
      </c>
      <c r="C201" s="31" t="s">
        <v>824</v>
      </c>
      <c r="D201" s="21">
        <v>6000</v>
      </c>
      <c r="E201" s="13">
        <v>42348</v>
      </c>
      <c r="F201" s="13">
        <v>44197</v>
      </c>
      <c r="G201" s="27">
        <v>17320</v>
      </c>
      <c r="H201" s="15">
        <f t="shared" si="24"/>
        <v>44724</v>
      </c>
      <c r="I201" s="23">
        <f t="shared" si="22"/>
        <v>1368</v>
      </c>
      <c r="J201" s="17" t="str">
        <f t="shared" si="18"/>
        <v>NOT DUE</v>
      </c>
      <c r="K201" s="31" t="s">
        <v>4215</v>
      </c>
      <c r="L201" s="144"/>
    </row>
    <row r="202" spans="1:12" ht="15" customHeight="1">
      <c r="A202" s="17" t="s">
        <v>806</v>
      </c>
      <c r="B202" s="31" t="s">
        <v>4220</v>
      </c>
      <c r="C202" s="31" t="s">
        <v>4298</v>
      </c>
      <c r="D202" s="21">
        <v>2500</v>
      </c>
      <c r="E202" s="13">
        <v>42348</v>
      </c>
      <c r="F202" s="13">
        <v>44575</v>
      </c>
      <c r="G202" s="27">
        <v>21250</v>
      </c>
      <c r="H202" s="15">
        <f>IF(I202&lt;=2500,$F$5+(I202/24),"error")</f>
        <v>44741.916666666664</v>
      </c>
      <c r="I202" s="23">
        <f t="shared" si="22"/>
        <v>1798</v>
      </c>
      <c r="J202" s="17" t="str">
        <f t="shared" si="18"/>
        <v>NOT DUE</v>
      </c>
      <c r="K202" s="31" t="s">
        <v>4215</v>
      </c>
      <c r="L202" s="144"/>
    </row>
    <row r="203" spans="1:12" ht="15" customHeight="1">
      <c r="A203" s="17" t="s">
        <v>807</v>
      </c>
      <c r="B203" s="31" t="s">
        <v>4220</v>
      </c>
      <c r="C203" s="31" t="s">
        <v>4301</v>
      </c>
      <c r="D203" s="21">
        <v>6000</v>
      </c>
      <c r="E203" s="13">
        <v>42348</v>
      </c>
      <c r="F203" s="13">
        <v>44575</v>
      </c>
      <c r="G203" s="27">
        <v>21250</v>
      </c>
      <c r="H203" s="15">
        <f>IF(I203&lt;=6000,$F$5+(I203/24),"error")</f>
        <v>44887.75</v>
      </c>
      <c r="I203" s="23">
        <f t="shared" si="22"/>
        <v>5298</v>
      </c>
      <c r="J203" s="17" t="str">
        <f t="shared" si="18"/>
        <v>NOT DUE</v>
      </c>
      <c r="K203" s="31" t="s">
        <v>4215</v>
      </c>
      <c r="L203" s="144"/>
    </row>
    <row r="204" spans="1:12" ht="15" customHeight="1">
      <c r="A204" s="17" t="s">
        <v>808</v>
      </c>
      <c r="B204" s="31" t="s">
        <v>4220</v>
      </c>
      <c r="C204" s="31" t="s">
        <v>4300</v>
      </c>
      <c r="D204" s="21">
        <v>6000</v>
      </c>
      <c r="E204" s="13">
        <v>42348</v>
      </c>
      <c r="F204" s="13">
        <v>44575</v>
      </c>
      <c r="G204" s="27">
        <v>21250</v>
      </c>
      <c r="H204" s="15">
        <f t="shared" ref="H204" si="25">IF(I204&lt;=6000,$F$5+(I204/24),"error")</f>
        <v>44887.75</v>
      </c>
      <c r="I204" s="23">
        <f t="shared" si="22"/>
        <v>5298</v>
      </c>
      <c r="J204" s="17" t="str">
        <f t="shared" si="18"/>
        <v>NOT DUE</v>
      </c>
      <c r="K204" s="31" t="s">
        <v>4215</v>
      </c>
      <c r="L204" s="144"/>
    </row>
    <row r="205" spans="1:12" ht="15" customHeight="1">
      <c r="A205" s="17" t="s">
        <v>809</v>
      </c>
      <c r="B205" s="31" t="s">
        <v>4220</v>
      </c>
      <c r="C205" s="31" t="s">
        <v>824</v>
      </c>
      <c r="D205" s="21">
        <v>6000</v>
      </c>
      <c r="E205" s="13">
        <v>42348</v>
      </c>
      <c r="F205" s="13">
        <v>44575</v>
      </c>
      <c r="G205" s="27">
        <v>21250</v>
      </c>
      <c r="H205" s="15">
        <f>IF(I205&lt;=6000,$F$5+(I205/24),"error")</f>
        <v>44887.75</v>
      </c>
      <c r="I205" s="23">
        <f t="shared" si="22"/>
        <v>5298</v>
      </c>
      <c r="J205" s="17" t="str">
        <f t="shared" si="18"/>
        <v>NOT DUE</v>
      </c>
      <c r="K205" s="31" t="s">
        <v>4215</v>
      </c>
      <c r="L205" s="144"/>
    </row>
    <row r="206" spans="1:12" ht="15" customHeight="1">
      <c r="A206" s="17" t="s">
        <v>810</v>
      </c>
      <c r="B206" s="31" t="s">
        <v>4221</v>
      </c>
      <c r="C206" s="31" t="s">
        <v>4298</v>
      </c>
      <c r="D206" s="21">
        <v>2500</v>
      </c>
      <c r="E206" s="13">
        <v>42348</v>
      </c>
      <c r="F206" s="13">
        <v>44575</v>
      </c>
      <c r="G206" s="27">
        <v>21250</v>
      </c>
      <c r="H206" s="15">
        <f>IF(I206&lt;=2500,$F$5+(I206/24),"error")</f>
        <v>44741.916666666664</v>
      </c>
      <c r="I206" s="23">
        <f t="shared" si="22"/>
        <v>1798</v>
      </c>
      <c r="J206" s="17" t="str">
        <f t="shared" si="18"/>
        <v>NOT DUE</v>
      </c>
      <c r="K206" s="31" t="s">
        <v>4215</v>
      </c>
      <c r="L206" s="144"/>
    </row>
    <row r="207" spans="1:12" ht="15" customHeight="1">
      <c r="A207" s="17" t="s">
        <v>811</v>
      </c>
      <c r="B207" s="31" t="s">
        <v>4221</v>
      </c>
      <c r="C207" s="31" t="s">
        <v>4301</v>
      </c>
      <c r="D207" s="21">
        <v>6000</v>
      </c>
      <c r="E207" s="13">
        <v>42348</v>
      </c>
      <c r="F207" s="13">
        <v>44575</v>
      </c>
      <c r="G207" s="27">
        <v>21250</v>
      </c>
      <c r="H207" s="15">
        <f>IF(I207&lt;=6000,$F$5+(I207/24),"error")</f>
        <v>44887.75</v>
      </c>
      <c r="I207" s="23">
        <f t="shared" si="22"/>
        <v>5298</v>
      </c>
      <c r="J207" s="17" t="str">
        <f t="shared" si="18"/>
        <v>NOT DUE</v>
      </c>
      <c r="K207" s="31" t="s">
        <v>4215</v>
      </c>
      <c r="L207" s="144"/>
    </row>
    <row r="208" spans="1:12" ht="15" customHeight="1">
      <c r="A208" s="17" t="s">
        <v>812</v>
      </c>
      <c r="B208" s="31" t="s">
        <v>4221</v>
      </c>
      <c r="C208" s="31" t="s">
        <v>4300</v>
      </c>
      <c r="D208" s="21">
        <v>6000</v>
      </c>
      <c r="E208" s="13">
        <v>42348</v>
      </c>
      <c r="F208" s="13">
        <v>44575</v>
      </c>
      <c r="G208" s="27">
        <v>21250</v>
      </c>
      <c r="H208" s="15">
        <f t="shared" ref="H208" si="26">IF(I208&lt;=6000,$F$5+(I208/24),"error")</f>
        <v>44887.75</v>
      </c>
      <c r="I208" s="23">
        <f t="shared" si="22"/>
        <v>5298</v>
      </c>
      <c r="J208" s="17" t="str">
        <f t="shared" ref="J208:J273" si="27">IF(I208="","",IF(I208&lt;0,"OVERDUE","NOT DUE"))</f>
        <v>NOT DUE</v>
      </c>
      <c r="K208" s="31" t="s">
        <v>4215</v>
      </c>
      <c r="L208" s="144"/>
    </row>
    <row r="209" spans="1:12" ht="15" customHeight="1">
      <c r="A209" s="17" t="s">
        <v>813</v>
      </c>
      <c r="B209" s="31" t="s">
        <v>4221</v>
      </c>
      <c r="C209" s="31" t="s">
        <v>824</v>
      </c>
      <c r="D209" s="21">
        <v>6000</v>
      </c>
      <c r="E209" s="13">
        <v>42348</v>
      </c>
      <c r="F209" s="13">
        <v>44575</v>
      </c>
      <c r="G209" s="27">
        <v>21250</v>
      </c>
      <c r="H209" s="15">
        <f>IF(I209&lt;=6000,$F$5+(I209/24),"error")</f>
        <v>44887.75</v>
      </c>
      <c r="I209" s="23">
        <f t="shared" si="22"/>
        <v>5298</v>
      </c>
      <c r="J209" s="17" t="str">
        <f t="shared" si="27"/>
        <v>NOT DUE</v>
      </c>
      <c r="K209" s="31" t="s">
        <v>4215</v>
      </c>
      <c r="L209" s="144"/>
    </row>
    <row r="210" spans="1:12" ht="15" customHeight="1">
      <c r="A210" s="17" t="s">
        <v>814</v>
      </c>
      <c r="B210" s="31" t="s">
        <v>4222</v>
      </c>
      <c r="C210" s="31" t="s">
        <v>4298</v>
      </c>
      <c r="D210" s="21">
        <v>2500</v>
      </c>
      <c r="E210" s="13">
        <v>42348</v>
      </c>
      <c r="F210" s="13">
        <v>44575</v>
      </c>
      <c r="G210" s="27">
        <v>21250</v>
      </c>
      <c r="H210" s="15">
        <f>IF(I210&lt;=2500,$F$5+(I210/24),"error")</f>
        <v>44741.916666666664</v>
      </c>
      <c r="I210" s="23">
        <f t="shared" si="22"/>
        <v>1798</v>
      </c>
      <c r="J210" s="17" t="str">
        <f t="shared" si="27"/>
        <v>NOT DUE</v>
      </c>
      <c r="K210" s="31" t="s">
        <v>4215</v>
      </c>
      <c r="L210" s="144"/>
    </row>
    <row r="211" spans="1:12" ht="15" customHeight="1">
      <c r="A211" s="17" t="s">
        <v>815</v>
      </c>
      <c r="B211" s="31" t="s">
        <v>4222</v>
      </c>
      <c r="C211" s="31" t="s">
        <v>4301</v>
      </c>
      <c r="D211" s="21">
        <v>6000</v>
      </c>
      <c r="E211" s="13">
        <v>42348</v>
      </c>
      <c r="F211" s="13">
        <v>44575</v>
      </c>
      <c r="G211" s="27">
        <v>21250</v>
      </c>
      <c r="H211" s="15">
        <f>IF(I211&lt;=6000,$F$5+(I211/24),"error")</f>
        <v>44887.75</v>
      </c>
      <c r="I211" s="23">
        <f t="shared" si="22"/>
        <v>5298</v>
      </c>
      <c r="J211" s="17" t="str">
        <f t="shared" si="27"/>
        <v>NOT DUE</v>
      </c>
      <c r="K211" s="31" t="s">
        <v>4215</v>
      </c>
      <c r="L211" s="144"/>
    </row>
    <row r="212" spans="1:12" ht="15" customHeight="1">
      <c r="A212" s="17" t="s">
        <v>816</v>
      </c>
      <c r="B212" s="31" t="s">
        <v>4222</v>
      </c>
      <c r="C212" s="31" t="s">
        <v>4300</v>
      </c>
      <c r="D212" s="21">
        <v>6000</v>
      </c>
      <c r="E212" s="13">
        <v>42348</v>
      </c>
      <c r="F212" s="13">
        <v>44575</v>
      </c>
      <c r="G212" s="27">
        <v>21250</v>
      </c>
      <c r="H212" s="15">
        <f t="shared" ref="H212" si="28">IF(I212&lt;=6000,$F$5+(I212/24),"error")</f>
        <v>44887.75</v>
      </c>
      <c r="I212" s="23">
        <f t="shared" si="22"/>
        <v>5298</v>
      </c>
      <c r="J212" s="17" t="str">
        <f t="shared" si="27"/>
        <v>NOT DUE</v>
      </c>
      <c r="K212" s="31" t="s">
        <v>4215</v>
      </c>
      <c r="L212" s="144"/>
    </row>
    <row r="213" spans="1:12" ht="15" customHeight="1">
      <c r="A213" s="17" t="s">
        <v>817</v>
      </c>
      <c r="B213" s="31" t="s">
        <v>4222</v>
      </c>
      <c r="C213" s="31" t="s">
        <v>824</v>
      </c>
      <c r="D213" s="21">
        <v>6000</v>
      </c>
      <c r="E213" s="13">
        <v>42348</v>
      </c>
      <c r="F213" s="13">
        <v>44575</v>
      </c>
      <c r="G213" s="27">
        <v>21250</v>
      </c>
      <c r="H213" s="15">
        <f>IF(I213&lt;=6000,$F$5+(I213/24),"error")</f>
        <v>44887.75</v>
      </c>
      <c r="I213" s="23">
        <f t="shared" si="22"/>
        <v>5298</v>
      </c>
      <c r="J213" s="17" t="str">
        <f t="shared" si="27"/>
        <v>NOT DUE</v>
      </c>
      <c r="K213" s="31" t="s">
        <v>4215</v>
      </c>
      <c r="L213" s="144"/>
    </row>
    <row r="214" spans="1:12" ht="15" customHeight="1">
      <c r="A214" s="17" t="s">
        <v>818</v>
      </c>
      <c r="B214" s="31" t="s">
        <v>4223</v>
      </c>
      <c r="C214" s="31" t="s">
        <v>4298</v>
      </c>
      <c r="D214" s="21">
        <v>2500</v>
      </c>
      <c r="E214" s="13">
        <v>42348</v>
      </c>
      <c r="F214" s="13">
        <v>44575</v>
      </c>
      <c r="G214" s="27">
        <v>21250</v>
      </c>
      <c r="H214" s="15">
        <f>IF(I214&lt;=2500,$F$5+(I214/24),"error")</f>
        <v>44741.916666666664</v>
      </c>
      <c r="I214" s="23">
        <f t="shared" si="22"/>
        <v>1798</v>
      </c>
      <c r="J214" s="17" t="str">
        <f t="shared" si="27"/>
        <v>NOT DUE</v>
      </c>
      <c r="K214" s="31" t="s">
        <v>4215</v>
      </c>
      <c r="L214" s="144"/>
    </row>
    <row r="215" spans="1:12" ht="15" customHeight="1">
      <c r="A215" s="17" t="s">
        <v>819</v>
      </c>
      <c r="B215" s="31" t="s">
        <v>4223</v>
      </c>
      <c r="C215" s="31" t="s">
        <v>4301</v>
      </c>
      <c r="D215" s="21">
        <v>6000</v>
      </c>
      <c r="E215" s="13">
        <v>42348</v>
      </c>
      <c r="F215" s="13">
        <v>44576</v>
      </c>
      <c r="G215" s="27">
        <v>21250</v>
      </c>
      <c r="H215" s="15">
        <f t="shared" ref="H215:H217" si="29">IF(I215&lt;=6000,$F$5+(I215/24),"error")</f>
        <v>44887.75</v>
      </c>
      <c r="I215" s="23">
        <f t="shared" si="22"/>
        <v>5298</v>
      </c>
      <c r="J215" s="17" t="str">
        <f t="shared" si="27"/>
        <v>NOT DUE</v>
      </c>
      <c r="K215" s="31" t="s">
        <v>4215</v>
      </c>
      <c r="L215" s="144"/>
    </row>
    <row r="216" spans="1:12" ht="15" customHeight="1">
      <c r="A216" s="17" t="s">
        <v>820</v>
      </c>
      <c r="B216" s="31" t="s">
        <v>4223</v>
      </c>
      <c r="C216" s="31" t="s">
        <v>4300</v>
      </c>
      <c r="D216" s="21">
        <v>6000</v>
      </c>
      <c r="E216" s="13">
        <v>42348</v>
      </c>
      <c r="F216" s="13">
        <v>44576</v>
      </c>
      <c r="G216" s="27">
        <v>21250</v>
      </c>
      <c r="H216" s="15">
        <f t="shared" si="29"/>
        <v>44887.75</v>
      </c>
      <c r="I216" s="23">
        <f t="shared" si="22"/>
        <v>5298</v>
      </c>
      <c r="J216" s="17" t="str">
        <f t="shared" si="27"/>
        <v>NOT DUE</v>
      </c>
      <c r="K216" s="31" t="s">
        <v>4215</v>
      </c>
      <c r="L216" s="144"/>
    </row>
    <row r="217" spans="1:12" ht="15" customHeight="1">
      <c r="A217" s="17" t="s">
        <v>821</v>
      </c>
      <c r="B217" s="31" t="s">
        <v>4223</v>
      </c>
      <c r="C217" s="31" t="s">
        <v>824</v>
      </c>
      <c r="D217" s="21">
        <v>6000</v>
      </c>
      <c r="E217" s="13">
        <v>42348</v>
      </c>
      <c r="F217" s="13">
        <v>44576</v>
      </c>
      <c r="G217" s="27">
        <v>21250</v>
      </c>
      <c r="H217" s="15">
        <f t="shared" si="29"/>
        <v>44887.75</v>
      </c>
      <c r="I217" s="23">
        <f t="shared" si="22"/>
        <v>5298</v>
      </c>
      <c r="J217" s="17" t="str">
        <f t="shared" si="27"/>
        <v>NOT DUE</v>
      </c>
      <c r="K217" s="31" t="s">
        <v>4215</v>
      </c>
      <c r="L217" s="144"/>
    </row>
    <row r="218" spans="1:12" ht="15" customHeight="1">
      <c r="A218" s="17" t="s">
        <v>822</v>
      </c>
      <c r="B218" s="31" t="s">
        <v>4224</v>
      </c>
      <c r="C218" s="31" t="s">
        <v>4298</v>
      </c>
      <c r="D218" s="21">
        <v>2500</v>
      </c>
      <c r="E218" s="13">
        <v>42348</v>
      </c>
      <c r="F218" s="13">
        <v>44575</v>
      </c>
      <c r="G218" s="27">
        <v>21250</v>
      </c>
      <c r="H218" s="15">
        <f>IF(I218&lt;=2500,$F$5+(I218/24),"error")</f>
        <v>44741.916666666664</v>
      </c>
      <c r="I218" s="23">
        <f t="shared" si="22"/>
        <v>1798</v>
      </c>
      <c r="J218" s="17" t="str">
        <f t="shared" si="27"/>
        <v>NOT DUE</v>
      </c>
      <c r="K218" s="31" t="s">
        <v>4215</v>
      </c>
      <c r="L218" s="144"/>
    </row>
    <row r="219" spans="1:12" ht="15" customHeight="1">
      <c r="A219" s="17" t="s">
        <v>823</v>
      </c>
      <c r="B219" s="31" t="s">
        <v>4224</v>
      </c>
      <c r="C219" s="31" t="s">
        <v>4301</v>
      </c>
      <c r="D219" s="21">
        <v>6000</v>
      </c>
      <c r="E219" s="13">
        <v>42348</v>
      </c>
      <c r="F219" s="13">
        <v>44576</v>
      </c>
      <c r="G219" s="27">
        <v>21250</v>
      </c>
      <c r="H219" s="15">
        <f t="shared" ref="H219:H221" si="30">IF(I219&lt;=6000,$F$5+(I219/24),"error")</f>
        <v>44887.75</v>
      </c>
      <c r="I219" s="23">
        <f t="shared" si="22"/>
        <v>5298</v>
      </c>
      <c r="J219" s="17" t="str">
        <f t="shared" si="27"/>
        <v>NOT DUE</v>
      </c>
      <c r="K219" s="31" t="s">
        <v>4215</v>
      </c>
      <c r="L219" s="144"/>
    </row>
    <row r="220" spans="1:12" ht="15" customHeight="1">
      <c r="A220" s="17" t="s">
        <v>826</v>
      </c>
      <c r="B220" s="31" t="s">
        <v>4224</v>
      </c>
      <c r="C220" s="31" t="s">
        <v>4300</v>
      </c>
      <c r="D220" s="21">
        <v>6000</v>
      </c>
      <c r="E220" s="13">
        <v>42348</v>
      </c>
      <c r="F220" s="13">
        <v>44576</v>
      </c>
      <c r="G220" s="27">
        <v>21250</v>
      </c>
      <c r="H220" s="15">
        <f t="shared" si="30"/>
        <v>44887.75</v>
      </c>
      <c r="I220" s="23">
        <f t="shared" si="22"/>
        <v>5298</v>
      </c>
      <c r="J220" s="17" t="str">
        <f t="shared" si="27"/>
        <v>NOT DUE</v>
      </c>
      <c r="K220" s="31" t="s">
        <v>4215</v>
      </c>
      <c r="L220" s="144"/>
    </row>
    <row r="221" spans="1:12" ht="15" customHeight="1">
      <c r="A221" s="17" t="s">
        <v>827</v>
      </c>
      <c r="B221" s="31" t="s">
        <v>4224</v>
      </c>
      <c r="C221" s="31" t="s">
        <v>824</v>
      </c>
      <c r="D221" s="21">
        <v>6000</v>
      </c>
      <c r="E221" s="13">
        <v>42348</v>
      </c>
      <c r="F221" s="13">
        <v>44576</v>
      </c>
      <c r="G221" s="27">
        <v>21250</v>
      </c>
      <c r="H221" s="15">
        <f t="shared" si="30"/>
        <v>44887.75</v>
      </c>
      <c r="I221" s="23">
        <f t="shared" si="22"/>
        <v>5298</v>
      </c>
      <c r="J221" s="17" t="str">
        <f t="shared" si="27"/>
        <v>NOT DUE</v>
      </c>
      <c r="K221" s="31" t="s">
        <v>4215</v>
      </c>
      <c r="L221" s="144"/>
    </row>
    <row r="222" spans="1:12" ht="15" customHeight="1">
      <c r="A222" s="17" t="s">
        <v>828</v>
      </c>
      <c r="B222" s="31" t="s">
        <v>4202</v>
      </c>
      <c r="C222" s="31" t="s">
        <v>836</v>
      </c>
      <c r="D222" s="21">
        <v>12000</v>
      </c>
      <c r="E222" s="13">
        <v>42348</v>
      </c>
      <c r="F222" s="13">
        <v>43749</v>
      </c>
      <c r="G222" s="27">
        <v>12462</v>
      </c>
      <c r="H222" s="15">
        <f>IF(I222&lt;=12000,$F$5+(I222/24),"error")</f>
        <v>44771.583333333336</v>
      </c>
      <c r="I222" s="23">
        <f t="shared" si="22"/>
        <v>2510</v>
      </c>
      <c r="J222" s="17" t="str">
        <f t="shared" si="27"/>
        <v>NOT DUE</v>
      </c>
      <c r="K222" s="31" t="s">
        <v>4285</v>
      </c>
      <c r="L222" s="144"/>
    </row>
    <row r="223" spans="1:12" ht="15" customHeight="1">
      <c r="A223" s="17" t="s">
        <v>829</v>
      </c>
      <c r="B223" s="31" t="s">
        <v>4202</v>
      </c>
      <c r="C223" s="31" t="s">
        <v>4302</v>
      </c>
      <c r="D223" s="21">
        <v>12000</v>
      </c>
      <c r="E223" s="13">
        <v>42348</v>
      </c>
      <c r="F223" s="13">
        <v>43749</v>
      </c>
      <c r="G223" s="27">
        <v>12462</v>
      </c>
      <c r="H223" s="15">
        <f>IF(I223&lt;=12000,$F$5+(I223/24),"error")</f>
        <v>44771.583333333336</v>
      </c>
      <c r="I223" s="23">
        <f t="shared" si="22"/>
        <v>2510</v>
      </c>
      <c r="J223" s="17" t="str">
        <f t="shared" si="27"/>
        <v>NOT DUE</v>
      </c>
      <c r="K223" s="31" t="s">
        <v>4285</v>
      </c>
      <c r="L223" s="144"/>
    </row>
    <row r="224" spans="1:12" ht="15" customHeight="1">
      <c r="A224" s="17" t="s">
        <v>830</v>
      </c>
      <c r="B224" s="31" t="s">
        <v>4303</v>
      </c>
      <c r="C224" s="31" t="s">
        <v>4304</v>
      </c>
      <c r="D224" s="21">
        <v>300</v>
      </c>
      <c r="E224" s="13">
        <v>42348</v>
      </c>
      <c r="F224" s="13">
        <v>44636</v>
      </c>
      <c r="G224" s="27">
        <v>21903</v>
      </c>
      <c r="H224" s="22">
        <f>IF(I224&lt;=300,$F$5+(I224/24),"error")</f>
        <v>44677.458333333336</v>
      </c>
      <c r="I224" s="23">
        <f>D224-($F$4-G224)</f>
        <v>251</v>
      </c>
      <c r="J224" s="17" t="str">
        <f>IF(I224="","",IF(I224&lt;0,"OVERDUE","NOT DUE"))</f>
        <v>NOT DUE</v>
      </c>
      <c r="K224" s="31" t="s">
        <v>4305</v>
      </c>
      <c r="L224" s="144"/>
    </row>
    <row r="225" spans="1:12" ht="25.5" customHeight="1">
      <c r="A225" s="17" t="s">
        <v>831</v>
      </c>
      <c r="B225" s="31" t="s">
        <v>4306</v>
      </c>
      <c r="C225" s="31" t="s">
        <v>4307</v>
      </c>
      <c r="D225" s="21">
        <v>1500</v>
      </c>
      <c r="E225" s="13">
        <v>42348</v>
      </c>
      <c r="F225" s="13">
        <v>44573</v>
      </c>
      <c r="G225" s="27">
        <v>21249</v>
      </c>
      <c r="H225" s="15">
        <f>IF(I225&lt;=1500,$F$5+(I225/24),"error")</f>
        <v>44700.208333333336</v>
      </c>
      <c r="I225" s="23">
        <f t="shared" si="22"/>
        <v>797</v>
      </c>
      <c r="J225" s="17" t="str">
        <f t="shared" si="27"/>
        <v>NOT DUE</v>
      </c>
      <c r="K225" s="31" t="s">
        <v>4308</v>
      </c>
      <c r="L225" s="144"/>
    </row>
    <row r="226" spans="1:12" ht="26.45" customHeight="1">
      <c r="A226" s="17" t="s">
        <v>832</v>
      </c>
      <c r="B226" s="31" t="s">
        <v>4306</v>
      </c>
      <c r="C226" s="31" t="s">
        <v>4309</v>
      </c>
      <c r="D226" s="50">
        <v>5000</v>
      </c>
      <c r="E226" s="13">
        <v>42348</v>
      </c>
      <c r="F226" s="13">
        <v>44417</v>
      </c>
      <c r="G226" s="27">
        <v>19446</v>
      </c>
      <c r="H226" s="22">
        <f>IF(I226&lt;=5000,$F$5+(I226/24),"error")</f>
        <v>44770.916666666664</v>
      </c>
      <c r="I226" s="23">
        <f t="shared" si="22"/>
        <v>2494</v>
      </c>
      <c r="J226" s="17" t="str">
        <f t="shared" si="27"/>
        <v>NOT DUE</v>
      </c>
      <c r="K226" s="31" t="s">
        <v>4308</v>
      </c>
      <c r="L226" s="144"/>
    </row>
    <row r="227" spans="1:12" ht="51" customHeight="1">
      <c r="A227" s="17" t="s">
        <v>833</v>
      </c>
      <c r="B227" s="31" t="s">
        <v>4310</v>
      </c>
      <c r="C227" s="31" t="s">
        <v>4302</v>
      </c>
      <c r="D227" s="50">
        <v>20000</v>
      </c>
      <c r="E227" s="13">
        <v>42348</v>
      </c>
      <c r="F227" s="13">
        <v>44471</v>
      </c>
      <c r="G227" s="27">
        <v>20088</v>
      </c>
      <c r="H227" s="22">
        <f>IF(I227&lt;=20000,$F$5+(I227/24),"error")</f>
        <v>45422.666666666664</v>
      </c>
      <c r="I227" s="23">
        <f t="shared" si="22"/>
        <v>18136</v>
      </c>
      <c r="J227" s="17" t="str">
        <f t="shared" si="27"/>
        <v>NOT DUE</v>
      </c>
      <c r="K227" s="31" t="s">
        <v>4308</v>
      </c>
      <c r="L227" s="144" t="s">
        <v>5484</v>
      </c>
    </row>
    <row r="228" spans="1:12" ht="15" customHeight="1">
      <c r="A228" s="17" t="s">
        <v>834</v>
      </c>
      <c r="B228" s="31" t="s">
        <v>37</v>
      </c>
      <c r="C228" s="31" t="s">
        <v>4311</v>
      </c>
      <c r="D228" s="50">
        <v>500</v>
      </c>
      <c r="E228" s="13">
        <v>42348</v>
      </c>
      <c r="F228" s="13">
        <v>44627</v>
      </c>
      <c r="G228" s="27">
        <v>21740</v>
      </c>
      <c r="H228" s="22">
        <f>IF(I228&lt;=500,$F$5+(I228/24),"error")</f>
        <v>44679</v>
      </c>
      <c r="I228" s="23">
        <f t="shared" si="22"/>
        <v>288</v>
      </c>
      <c r="J228" s="17" t="str">
        <f t="shared" si="27"/>
        <v>NOT DUE</v>
      </c>
      <c r="K228" s="31"/>
      <c r="L228" s="144"/>
    </row>
    <row r="229" spans="1:12" ht="15" customHeight="1">
      <c r="A229" s="17" t="s">
        <v>835</v>
      </c>
      <c r="B229" s="31" t="s">
        <v>37</v>
      </c>
      <c r="C229" s="31" t="s">
        <v>4312</v>
      </c>
      <c r="D229" s="50">
        <v>6000</v>
      </c>
      <c r="E229" s="13">
        <v>42348</v>
      </c>
      <c r="F229" s="13">
        <v>44536</v>
      </c>
      <c r="G229" s="27">
        <v>20841</v>
      </c>
      <c r="H229" s="15">
        <f>IF(I229&lt;=6000,$F$5+(I229/24),"error")</f>
        <v>44870.708333333336</v>
      </c>
      <c r="I229" s="23">
        <f t="shared" si="22"/>
        <v>4889</v>
      </c>
      <c r="J229" s="17" t="str">
        <f t="shared" si="27"/>
        <v>NOT DUE</v>
      </c>
      <c r="K229" s="31"/>
      <c r="L229" s="144" t="s">
        <v>5499</v>
      </c>
    </row>
    <row r="230" spans="1:12" ht="26.45" customHeight="1">
      <c r="A230" s="17" t="s">
        <v>837</v>
      </c>
      <c r="B230" s="31" t="s">
        <v>4313</v>
      </c>
      <c r="C230" s="31" t="s">
        <v>4314</v>
      </c>
      <c r="D230" s="50">
        <v>12000</v>
      </c>
      <c r="E230" s="13">
        <v>42348</v>
      </c>
      <c r="F230" s="13">
        <v>43892</v>
      </c>
      <c r="G230" s="27">
        <v>13982</v>
      </c>
      <c r="H230" s="15">
        <f>IF(I230&lt;=12000,$F$5+(I230/24),"error")</f>
        <v>44834.916666666664</v>
      </c>
      <c r="I230" s="23">
        <f t="shared" si="22"/>
        <v>4030</v>
      </c>
      <c r="J230" s="17" t="str">
        <f t="shared" si="27"/>
        <v>NOT DUE</v>
      </c>
      <c r="K230" s="31" t="s">
        <v>4315</v>
      </c>
      <c r="L230" s="144"/>
    </row>
    <row r="231" spans="1:12" ht="15" customHeight="1">
      <c r="A231" s="17" t="s">
        <v>838</v>
      </c>
      <c r="B231" s="31" t="s">
        <v>4313</v>
      </c>
      <c r="C231" s="31" t="s">
        <v>4235</v>
      </c>
      <c r="D231" s="50">
        <v>6000</v>
      </c>
      <c r="E231" s="13">
        <v>42348</v>
      </c>
      <c r="F231" s="13">
        <v>44293</v>
      </c>
      <c r="G231" s="27">
        <v>18212</v>
      </c>
      <c r="H231" s="15">
        <f>IF(I231&lt;=6000,$F$5+(I231/24),"error")</f>
        <v>44761.166666666664</v>
      </c>
      <c r="I231" s="23">
        <f t="shared" si="22"/>
        <v>2260</v>
      </c>
      <c r="J231" s="17" t="str">
        <f t="shared" si="27"/>
        <v>NOT DUE</v>
      </c>
      <c r="K231" s="31" t="s">
        <v>4315</v>
      </c>
      <c r="L231" s="144"/>
    </row>
    <row r="232" spans="1:12" ht="25.5">
      <c r="A232" s="17" t="s">
        <v>839</v>
      </c>
      <c r="B232" s="31" t="s">
        <v>4316</v>
      </c>
      <c r="C232" s="31" t="s">
        <v>4248</v>
      </c>
      <c r="D232" s="50">
        <v>5000</v>
      </c>
      <c r="E232" s="13">
        <v>42348</v>
      </c>
      <c r="F232" s="13">
        <v>44605</v>
      </c>
      <c r="G232" s="27">
        <v>21519</v>
      </c>
      <c r="H232" s="22">
        <f>IF(I232&lt;=5000,$F$5+(I232/24),"error")</f>
        <v>44857.291666666664</v>
      </c>
      <c r="I232" s="23">
        <f t="shared" si="22"/>
        <v>4567</v>
      </c>
      <c r="J232" s="17" t="str">
        <f t="shared" si="27"/>
        <v>NOT DUE</v>
      </c>
      <c r="K232" s="31" t="s">
        <v>4317</v>
      </c>
      <c r="L232" s="144"/>
    </row>
    <row r="233" spans="1:12" ht="15" customHeight="1">
      <c r="A233" s="17" t="s">
        <v>840</v>
      </c>
      <c r="B233" s="31" t="s">
        <v>4288</v>
      </c>
      <c r="C233" s="31" t="s">
        <v>4318</v>
      </c>
      <c r="D233" s="21">
        <v>12000</v>
      </c>
      <c r="E233" s="13">
        <v>42348</v>
      </c>
      <c r="F233" s="13">
        <v>44471</v>
      </c>
      <c r="G233" s="27">
        <v>20088</v>
      </c>
      <c r="H233" s="22">
        <f>IF(I233&lt;=12000,$F$5+(I233/24),"error")</f>
        <v>45089.333333333336</v>
      </c>
      <c r="I233" s="23">
        <f t="shared" si="22"/>
        <v>10136</v>
      </c>
      <c r="J233" s="17" t="str">
        <f t="shared" si="27"/>
        <v>NOT DUE</v>
      </c>
      <c r="K233" s="31" t="s">
        <v>4289</v>
      </c>
      <c r="L233" s="144" t="s">
        <v>5484</v>
      </c>
    </row>
    <row r="234" spans="1:12" ht="15" customHeight="1">
      <c r="A234" s="17" t="s">
        <v>841</v>
      </c>
      <c r="B234" s="31" t="s">
        <v>4288</v>
      </c>
      <c r="C234" s="31" t="s">
        <v>4319</v>
      </c>
      <c r="D234" s="21">
        <v>12000</v>
      </c>
      <c r="E234" s="13">
        <v>42348</v>
      </c>
      <c r="F234" s="13">
        <v>44471</v>
      </c>
      <c r="G234" s="27">
        <v>20088</v>
      </c>
      <c r="H234" s="22">
        <f t="shared" ref="H234:H235" si="31">IF(I234&lt;=12000,$F$5+(I234/24),"error")</f>
        <v>45089.333333333336</v>
      </c>
      <c r="I234" s="23">
        <f t="shared" ref="I234:I265" si="32">D234-($F$4-G234)</f>
        <v>10136</v>
      </c>
      <c r="J234" s="17" t="str">
        <f t="shared" si="27"/>
        <v>NOT DUE</v>
      </c>
      <c r="K234" s="31" t="s">
        <v>4289</v>
      </c>
      <c r="L234" s="144" t="s">
        <v>5484</v>
      </c>
    </row>
    <row r="235" spans="1:12" ht="25.5" customHeight="1">
      <c r="A235" s="17" t="s">
        <v>842</v>
      </c>
      <c r="B235" s="31" t="s">
        <v>4320</v>
      </c>
      <c r="C235" s="31" t="s">
        <v>4248</v>
      </c>
      <c r="D235" s="21">
        <v>12000</v>
      </c>
      <c r="E235" s="13">
        <v>42348</v>
      </c>
      <c r="F235" s="13">
        <v>43540</v>
      </c>
      <c r="G235" s="27">
        <v>10599</v>
      </c>
      <c r="H235" s="22">
        <f t="shared" si="31"/>
        <v>44693.958333333336</v>
      </c>
      <c r="I235" s="23">
        <f t="shared" si="32"/>
        <v>647</v>
      </c>
      <c r="J235" s="17" t="str">
        <f t="shared" si="27"/>
        <v>NOT DUE</v>
      </c>
      <c r="K235" s="31" t="s">
        <v>4321</v>
      </c>
      <c r="L235" s="144"/>
    </row>
    <row r="236" spans="1:12" ht="26.25" customHeight="1">
      <c r="A236" s="17" t="s">
        <v>843</v>
      </c>
      <c r="B236" s="31" t="s">
        <v>4322</v>
      </c>
      <c r="C236" s="31" t="s">
        <v>4304</v>
      </c>
      <c r="D236" s="21">
        <v>200</v>
      </c>
      <c r="E236" s="13">
        <v>42348</v>
      </c>
      <c r="F236" s="13">
        <v>44636</v>
      </c>
      <c r="G236" s="27">
        <v>21903</v>
      </c>
      <c r="H236" s="22">
        <f>IF(I236&lt;=200,$F$5+(I236/24),"error")</f>
        <v>44673.291666666664</v>
      </c>
      <c r="I236" s="23">
        <f>D236-($F$4-G236)</f>
        <v>151</v>
      </c>
      <c r="J236" s="17" t="str">
        <f>IF(I236="","",IF(I236&lt;0,"OVERDUE","NOT DUE"))</f>
        <v>NOT DUE</v>
      </c>
      <c r="K236" s="31" t="s">
        <v>4323</v>
      </c>
      <c r="L236" s="144"/>
    </row>
    <row r="237" spans="1:12" ht="15" customHeight="1">
      <c r="A237" s="17" t="s">
        <v>844</v>
      </c>
      <c r="B237" s="31" t="s">
        <v>4324</v>
      </c>
      <c r="C237" s="31" t="s">
        <v>4325</v>
      </c>
      <c r="D237" s="21">
        <v>10000</v>
      </c>
      <c r="E237" s="13">
        <v>42348</v>
      </c>
      <c r="F237" s="13">
        <v>44279</v>
      </c>
      <c r="G237" s="27">
        <v>18212</v>
      </c>
      <c r="H237" s="22">
        <f>IF(I237&lt;=10000,$F$5+(I237/24),"error")</f>
        <v>44927.833333333336</v>
      </c>
      <c r="I237" s="23">
        <f t="shared" si="32"/>
        <v>6260</v>
      </c>
      <c r="J237" s="17" t="str">
        <f t="shared" si="27"/>
        <v>NOT DUE</v>
      </c>
      <c r="K237" s="31" t="s">
        <v>4326</v>
      </c>
      <c r="L237" s="144"/>
    </row>
    <row r="238" spans="1:12" ht="33.75">
      <c r="A238" s="17" t="s">
        <v>845</v>
      </c>
      <c r="B238" s="31" t="s">
        <v>4324</v>
      </c>
      <c r="C238" s="31" t="s">
        <v>4327</v>
      </c>
      <c r="D238" s="21">
        <v>20000</v>
      </c>
      <c r="E238" s="13">
        <v>42348</v>
      </c>
      <c r="F238" s="13">
        <v>44471</v>
      </c>
      <c r="G238" s="27">
        <v>20088</v>
      </c>
      <c r="H238" s="22">
        <f>IF(I238&lt;=20000,$F$5+(I238/24),"error")</f>
        <v>45422.666666666664</v>
      </c>
      <c r="I238" s="23">
        <f t="shared" si="32"/>
        <v>18136</v>
      </c>
      <c r="J238" s="17" t="str">
        <f t="shared" si="27"/>
        <v>NOT DUE</v>
      </c>
      <c r="K238" s="31" t="s">
        <v>4326</v>
      </c>
      <c r="L238" s="233" t="s">
        <v>5495</v>
      </c>
    </row>
    <row r="239" spans="1:12" ht="15" customHeight="1">
      <c r="A239" s="17" t="s">
        <v>846</v>
      </c>
      <c r="B239" s="31" t="s">
        <v>4324</v>
      </c>
      <c r="C239" s="31" t="s">
        <v>4328</v>
      </c>
      <c r="D239" s="21">
        <v>5000</v>
      </c>
      <c r="E239" s="13">
        <v>42348</v>
      </c>
      <c r="F239" s="13">
        <v>44279</v>
      </c>
      <c r="G239" s="27">
        <v>18212</v>
      </c>
      <c r="H239" s="22">
        <f>IF(I239&lt;=5000,$F$5+(I239/24),"error")</f>
        <v>44719.5</v>
      </c>
      <c r="I239" s="23">
        <f t="shared" si="32"/>
        <v>1260</v>
      </c>
      <c r="J239" s="17" t="str">
        <f t="shared" si="27"/>
        <v>NOT DUE</v>
      </c>
      <c r="K239" s="31" t="s">
        <v>4326</v>
      </c>
      <c r="L239" s="144"/>
    </row>
    <row r="240" spans="1:12" ht="33.75">
      <c r="A240" s="17" t="s">
        <v>847</v>
      </c>
      <c r="B240" s="31" t="s">
        <v>4324</v>
      </c>
      <c r="C240" s="31" t="s">
        <v>4329</v>
      </c>
      <c r="D240" s="21">
        <v>20000</v>
      </c>
      <c r="E240" s="13">
        <v>42348</v>
      </c>
      <c r="F240" s="13">
        <v>44471</v>
      </c>
      <c r="G240" s="27">
        <v>20088</v>
      </c>
      <c r="H240" s="22">
        <f>IF(I240&lt;=20000,$F$5+(I240/24),"error")</f>
        <v>45422.666666666664</v>
      </c>
      <c r="I240" s="23">
        <f t="shared" si="32"/>
        <v>18136</v>
      </c>
      <c r="J240" s="17" t="str">
        <f t="shared" si="27"/>
        <v>NOT DUE</v>
      </c>
      <c r="K240" s="31" t="s">
        <v>4326</v>
      </c>
      <c r="L240" s="233" t="s">
        <v>5495</v>
      </c>
    </row>
    <row r="241" spans="1:12" ht="25.5">
      <c r="A241" s="17" t="s">
        <v>848</v>
      </c>
      <c r="B241" s="31" t="s">
        <v>4856</v>
      </c>
      <c r="C241" s="31" t="s">
        <v>4849</v>
      </c>
      <c r="D241" s="21">
        <v>12000</v>
      </c>
      <c r="E241" s="13">
        <v>42348</v>
      </c>
      <c r="F241" s="13">
        <v>43719</v>
      </c>
      <c r="G241" s="27">
        <v>12193</v>
      </c>
      <c r="H241" s="22">
        <f>IF(I241&lt;=12000,$F$5+(I241/24),"error")</f>
        <v>44760.375</v>
      </c>
      <c r="I241" s="23">
        <f t="shared" si="32"/>
        <v>2241</v>
      </c>
      <c r="J241" s="17" t="str">
        <f t="shared" si="27"/>
        <v>NOT DUE</v>
      </c>
      <c r="K241" s="31" t="s">
        <v>4330</v>
      </c>
      <c r="L241" s="144"/>
    </row>
    <row r="242" spans="1:12" ht="25.5">
      <c r="A242" s="17" t="s">
        <v>849</v>
      </c>
      <c r="B242" s="31" t="s">
        <v>4857</v>
      </c>
      <c r="C242" s="31" t="s">
        <v>4850</v>
      </c>
      <c r="D242" s="21">
        <v>12000</v>
      </c>
      <c r="E242" s="13">
        <v>42348</v>
      </c>
      <c r="F242" s="13">
        <v>43719</v>
      </c>
      <c r="G242" s="27">
        <v>12193</v>
      </c>
      <c r="H242" s="22">
        <f>IF(I242&lt;=12000,$F$5+(I242/24),"error")</f>
        <v>44760.375</v>
      </c>
      <c r="I242" s="23">
        <f t="shared" si="32"/>
        <v>2241</v>
      </c>
      <c r="J242" s="17" t="str">
        <f t="shared" si="27"/>
        <v>NOT DUE</v>
      </c>
      <c r="K242" s="31" t="s">
        <v>4847</v>
      </c>
      <c r="L242" s="144"/>
    </row>
    <row r="243" spans="1:12" ht="25.5" customHeight="1">
      <c r="A243" s="17" t="s">
        <v>850</v>
      </c>
      <c r="B243" s="31" t="s">
        <v>4331</v>
      </c>
      <c r="C243" s="31" t="s">
        <v>4248</v>
      </c>
      <c r="D243" s="21">
        <v>2500</v>
      </c>
      <c r="E243" s="13">
        <v>42348</v>
      </c>
      <c r="F243" s="13">
        <v>44452</v>
      </c>
      <c r="G243" s="27">
        <v>19894</v>
      </c>
      <c r="H243" s="22">
        <f>IF(I243&lt;=2500,$F$5+(I243/24),"error")</f>
        <v>44685.416666666664</v>
      </c>
      <c r="I243" s="23">
        <f t="shared" si="32"/>
        <v>442</v>
      </c>
      <c r="J243" s="17" t="str">
        <f t="shared" si="27"/>
        <v>NOT DUE</v>
      </c>
      <c r="K243" s="31" t="s">
        <v>4332</v>
      </c>
      <c r="L243" s="233" t="s">
        <v>5495</v>
      </c>
    </row>
    <row r="244" spans="1:12" ht="33.75">
      <c r="A244" s="17" t="s">
        <v>851</v>
      </c>
      <c r="B244" s="31" t="s">
        <v>4290</v>
      </c>
      <c r="C244" s="31" t="s">
        <v>4318</v>
      </c>
      <c r="D244" s="21">
        <v>6000</v>
      </c>
      <c r="E244" s="13">
        <v>42348</v>
      </c>
      <c r="F244" s="13">
        <v>44552</v>
      </c>
      <c r="G244" s="27">
        <v>21081</v>
      </c>
      <c r="H244" s="22">
        <f>IF(I244&lt;=6000,$F$5+(I244/24),"error")</f>
        <v>44880.708333333336</v>
      </c>
      <c r="I244" s="23">
        <f t="shared" si="32"/>
        <v>5129</v>
      </c>
      <c r="J244" s="17" t="str">
        <f t="shared" si="27"/>
        <v>NOT DUE</v>
      </c>
      <c r="K244" s="31" t="s">
        <v>4291</v>
      </c>
      <c r="L244" s="233" t="s">
        <v>5495</v>
      </c>
    </row>
    <row r="245" spans="1:12" ht="25.5" customHeight="1">
      <c r="A245" s="17" t="s">
        <v>853</v>
      </c>
      <c r="B245" s="31" t="s">
        <v>4290</v>
      </c>
      <c r="C245" s="31" t="s">
        <v>4333</v>
      </c>
      <c r="D245" s="21">
        <v>6000</v>
      </c>
      <c r="E245" s="13">
        <v>42348</v>
      </c>
      <c r="F245" s="13">
        <v>44552</v>
      </c>
      <c r="G245" s="27">
        <v>21081</v>
      </c>
      <c r="H245" s="22">
        <f t="shared" ref="H245:H247" si="33">IF(I245&lt;=6000,$F$5+(I245/24),"error")</f>
        <v>44880.708333333336</v>
      </c>
      <c r="I245" s="23">
        <f t="shared" si="32"/>
        <v>5129</v>
      </c>
      <c r="J245" s="17" t="str">
        <f t="shared" si="27"/>
        <v>NOT DUE</v>
      </c>
      <c r="K245" s="31" t="s">
        <v>4291</v>
      </c>
      <c r="L245" s="233" t="s">
        <v>5495</v>
      </c>
    </row>
    <row r="246" spans="1:12" ht="25.5" customHeight="1">
      <c r="A246" s="17" t="s">
        <v>854</v>
      </c>
      <c r="B246" s="31" t="s">
        <v>4292</v>
      </c>
      <c r="C246" s="31" t="s">
        <v>4318</v>
      </c>
      <c r="D246" s="21">
        <v>6000</v>
      </c>
      <c r="E246" s="13">
        <v>42348</v>
      </c>
      <c r="F246" s="13">
        <v>44552</v>
      </c>
      <c r="G246" s="27">
        <v>21081</v>
      </c>
      <c r="H246" s="22">
        <f t="shared" si="33"/>
        <v>44880.708333333336</v>
      </c>
      <c r="I246" s="23">
        <f t="shared" si="32"/>
        <v>5129</v>
      </c>
      <c r="J246" s="17" t="str">
        <f t="shared" si="27"/>
        <v>NOT DUE</v>
      </c>
      <c r="K246" s="31" t="s">
        <v>4291</v>
      </c>
      <c r="L246" s="233" t="s">
        <v>5495</v>
      </c>
    </row>
    <row r="247" spans="1:12" ht="25.5" customHeight="1">
      <c r="A247" s="17" t="s">
        <v>855</v>
      </c>
      <c r="B247" s="31" t="s">
        <v>4292</v>
      </c>
      <c r="C247" s="31" t="s">
        <v>4333</v>
      </c>
      <c r="D247" s="21">
        <v>6000</v>
      </c>
      <c r="E247" s="13">
        <v>42348</v>
      </c>
      <c r="F247" s="13">
        <v>44552</v>
      </c>
      <c r="G247" s="27">
        <v>21081</v>
      </c>
      <c r="H247" s="22">
        <f t="shared" si="33"/>
        <v>44880.708333333336</v>
      </c>
      <c r="I247" s="23">
        <f t="shared" si="32"/>
        <v>5129</v>
      </c>
      <c r="J247" s="17" t="str">
        <f t="shared" si="27"/>
        <v>NOT DUE</v>
      </c>
      <c r="K247" s="31" t="s">
        <v>4291</v>
      </c>
      <c r="L247" s="233" t="s">
        <v>5495</v>
      </c>
    </row>
    <row r="248" spans="1:12" ht="15" customHeight="1">
      <c r="A248" s="17" t="s">
        <v>856</v>
      </c>
      <c r="B248" s="31" t="s">
        <v>4334</v>
      </c>
      <c r="C248" s="31" t="s">
        <v>4335</v>
      </c>
      <c r="D248" s="21">
        <v>2000</v>
      </c>
      <c r="E248" s="13">
        <v>42348</v>
      </c>
      <c r="F248" s="13">
        <v>44578</v>
      </c>
      <c r="G248" s="27">
        <v>21250</v>
      </c>
      <c r="H248" s="22">
        <f>IF(I248&lt;=2000,$F$5+(I248/24),"error")</f>
        <v>44721.083333333336</v>
      </c>
      <c r="I248" s="23">
        <f t="shared" si="32"/>
        <v>1298</v>
      </c>
      <c r="J248" s="17" t="str">
        <f t="shared" si="27"/>
        <v>NOT DUE</v>
      </c>
      <c r="K248" s="31"/>
      <c r="L248" s="233"/>
    </row>
    <row r="249" spans="1:12" ht="15" customHeight="1">
      <c r="A249" s="17" t="s">
        <v>857</v>
      </c>
      <c r="B249" s="31" t="s">
        <v>4336</v>
      </c>
      <c r="C249" s="31" t="s">
        <v>4335</v>
      </c>
      <c r="D249" s="21">
        <v>2000</v>
      </c>
      <c r="E249" s="13">
        <v>42348</v>
      </c>
      <c r="F249" s="13">
        <v>44578</v>
      </c>
      <c r="G249" s="27">
        <v>21250</v>
      </c>
      <c r="H249" s="22">
        <f>IF(I249&lt;=2000,$F$5+(I249/24),"error")</f>
        <v>44721.083333333336</v>
      </c>
      <c r="I249" s="23">
        <f t="shared" si="32"/>
        <v>1298</v>
      </c>
      <c r="J249" s="17" t="str">
        <f t="shared" si="27"/>
        <v>NOT DUE</v>
      </c>
      <c r="K249" s="31"/>
      <c r="L249" s="233" t="s">
        <v>5471</v>
      </c>
    </row>
    <row r="250" spans="1:12" ht="25.5" customHeight="1">
      <c r="A250" s="17" t="s">
        <v>858</v>
      </c>
      <c r="B250" s="31" t="s">
        <v>4337</v>
      </c>
      <c r="C250" s="31" t="s">
        <v>4338</v>
      </c>
      <c r="D250" s="21">
        <v>2500</v>
      </c>
      <c r="E250" s="13">
        <v>42348</v>
      </c>
      <c r="F250" s="13">
        <v>44596</v>
      </c>
      <c r="G250" s="27">
        <v>21517</v>
      </c>
      <c r="H250" s="22">
        <f>IF(I250&lt;=2500,$F$5+(I250/24),"error")</f>
        <v>44753.041666666664</v>
      </c>
      <c r="I250" s="23">
        <f>D250-($F$4-G250)</f>
        <v>2065</v>
      </c>
      <c r="J250" s="17" t="str">
        <f>IF(I250="","",IF(I250&lt;0,"OVERDUE","NOT DUE"))</f>
        <v>NOT DUE</v>
      </c>
      <c r="K250" s="31" t="s">
        <v>4339</v>
      </c>
      <c r="L250" s="144"/>
    </row>
    <row r="251" spans="1:12" ht="25.5" customHeight="1">
      <c r="A251" s="17" t="s">
        <v>859</v>
      </c>
      <c r="B251" s="31" t="s">
        <v>4340</v>
      </c>
      <c r="C251" s="31" t="s">
        <v>4341</v>
      </c>
      <c r="D251" s="21">
        <v>2500</v>
      </c>
      <c r="E251" s="13">
        <v>42348</v>
      </c>
      <c r="F251" s="13">
        <v>44596</v>
      </c>
      <c r="G251" s="27">
        <v>21517</v>
      </c>
      <c r="H251" s="22">
        <f t="shared" ref="H251" si="34">IF(I251&lt;=2500,$F$5+(I251/24),"error")</f>
        <v>44753.041666666664</v>
      </c>
      <c r="I251" s="23">
        <f t="shared" si="32"/>
        <v>2065</v>
      </c>
      <c r="J251" s="17" t="str">
        <f t="shared" si="27"/>
        <v>NOT DUE</v>
      </c>
      <c r="K251" s="31" t="s">
        <v>4339</v>
      </c>
      <c r="L251" s="144"/>
    </row>
    <row r="252" spans="1:12" ht="25.5" customHeight="1">
      <c r="A252" s="17" t="s">
        <v>860</v>
      </c>
      <c r="B252" s="31" t="s">
        <v>4342</v>
      </c>
      <c r="C252" s="31" t="s">
        <v>4248</v>
      </c>
      <c r="D252" s="21">
        <v>2500</v>
      </c>
      <c r="E252" s="13">
        <v>42348</v>
      </c>
      <c r="F252" s="13">
        <v>44596</v>
      </c>
      <c r="G252" s="27">
        <v>21517</v>
      </c>
      <c r="H252" s="22">
        <f>IF(I252&lt;=2500,$F$5+(I252/24),"error")</f>
        <v>44753.041666666664</v>
      </c>
      <c r="I252" s="23">
        <f t="shared" si="32"/>
        <v>2065</v>
      </c>
      <c r="J252" s="17" t="str">
        <f t="shared" si="27"/>
        <v>NOT DUE</v>
      </c>
      <c r="K252" s="31" t="s">
        <v>4339</v>
      </c>
      <c r="L252" s="144"/>
    </row>
    <row r="253" spans="1:12" ht="25.5" customHeight="1">
      <c r="A253" s="17" t="s">
        <v>861</v>
      </c>
      <c r="B253" s="31" t="s">
        <v>4343</v>
      </c>
      <c r="C253" s="31" t="s">
        <v>4248</v>
      </c>
      <c r="D253" s="21">
        <v>5000</v>
      </c>
      <c r="E253" s="13">
        <v>42348</v>
      </c>
      <c r="F253" s="13">
        <v>44582</v>
      </c>
      <c r="G253" s="27">
        <v>21278</v>
      </c>
      <c r="H253" s="22">
        <f>IF(I253&lt;=5000,$F$5+(I253/24),"error")</f>
        <v>44847.25</v>
      </c>
      <c r="I253" s="23">
        <f t="shared" si="32"/>
        <v>4326</v>
      </c>
      <c r="J253" s="17" t="str">
        <f t="shared" si="27"/>
        <v>NOT DUE</v>
      </c>
      <c r="K253" s="31" t="s">
        <v>4339</v>
      </c>
      <c r="L253" s="144"/>
    </row>
    <row r="254" spans="1:12" ht="15" customHeight="1">
      <c r="A254" s="17" t="s">
        <v>862</v>
      </c>
      <c r="B254" s="31" t="s">
        <v>4344</v>
      </c>
      <c r="C254" s="31" t="s">
        <v>4345</v>
      </c>
      <c r="D254" s="21">
        <v>1000</v>
      </c>
      <c r="E254" s="13">
        <v>42348</v>
      </c>
      <c r="F254" s="13">
        <v>44534</v>
      </c>
      <c r="G254" s="27">
        <v>20910</v>
      </c>
      <c r="H254" s="22">
        <f>IF(I254&lt;=1000,$F$5+(I254/24),"error")</f>
        <v>44665.25</v>
      </c>
      <c r="I254" s="23">
        <f t="shared" si="32"/>
        <v>-42</v>
      </c>
      <c r="J254" s="17" t="str">
        <f t="shared" si="27"/>
        <v>OVERDUE</v>
      </c>
      <c r="K254" s="31" t="s">
        <v>4346</v>
      </c>
      <c r="L254" s="144"/>
    </row>
    <row r="255" spans="1:12" ht="15" customHeight="1">
      <c r="A255" s="17" t="s">
        <v>863</v>
      </c>
      <c r="B255" s="31" t="s">
        <v>4347</v>
      </c>
      <c r="C255" s="31" t="s">
        <v>4348</v>
      </c>
      <c r="D255" s="21">
        <v>12000</v>
      </c>
      <c r="E255" s="13">
        <v>42348</v>
      </c>
      <c r="F255" s="13">
        <v>43796</v>
      </c>
      <c r="G255" s="27">
        <v>13005</v>
      </c>
      <c r="H255" s="22">
        <f>IF(I255&lt;=12000,$F$5+(I255/24),"error")</f>
        <v>44794.208333333336</v>
      </c>
      <c r="I255" s="23">
        <f t="shared" si="32"/>
        <v>3053</v>
      </c>
      <c r="J255" s="17" t="str">
        <f t="shared" si="27"/>
        <v>NOT DUE</v>
      </c>
      <c r="K255" s="31" t="s">
        <v>4349</v>
      </c>
      <c r="L255" s="144"/>
    </row>
    <row r="256" spans="1:12">
      <c r="A256" s="17" t="s">
        <v>864</v>
      </c>
      <c r="B256" s="31" t="s">
        <v>4350</v>
      </c>
      <c r="C256" s="31" t="s">
        <v>4351</v>
      </c>
      <c r="D256" s="21">
        <v>5000</v>
      </c>
      <c r="E256" s="13">
        <v>42348</v>
      </c>
      <c r="F256" s="13">
        <v>44605</v>
      </c>
      <c r="G256" s="27">
        <v>21579</v>
      </c>
      <c r="H256" s="22">
        <f>IF(I256&lt;=5000,$F$5+(I256/24),"error")</f>
        <v>44859.791666666664</v>
      </c>
      <c r="I256" s="23">
        <f t="shared" si="32"/>
        <v>4627</v>
      </c>
      <c r="J256" s="17" t="str">
        <f t="shared" si="27"/>
        <v>NOT DUE</v>
      </c>
      <c r="K256" s="31" t="s">
        <v>4352</v>
      </c>
      <c r="L256" s="144"/>
    </row>
    <row r="257" spans="1:12" ht="15" customHeight="1">
      <c r="A257" s="17" t="s">
        <v>865</v>
      </c>
      <c r="B257" s="31" t="s">
        <v>4353</v>
      </c>
      <c r="C257" s="31" t="s">
        <v>4354</v>
      </c>
      <c r="D257" s="43">
        <v>2000</v>
      </c>
      <c r="E257" s="13">
        <v>42348</v>
      </c>
      <c r="F257" s="13">
        <v>44571</v>
      </c>
      <c r="G257" s="27">
        <v>21248</v>
      </c>
      <c r="H257" s="22">
        <f>IF(I257&lt;=2000,$F$5+(I257/24),"error")</f>
        <v>44721</v>
      </c>
      <c r="I257" s="23">
        <f t="shared" si="32"/>
        <v>1296</v>
      </c>
      <c r="J257" s="17" t="str">
        <f t="shared" si="27"/>
        <v>NOT DUE</v>
      </c>
      <c r="K257" s="31" t="s">
        <v>4355</v>
      </c>
      <c r="L257" s="144"/>
    </row>
    <row r="258" spans="1:12" ht="15" customHeight="1">
      <c r="A258" s="17" t="s">
        <v>866</v>
      </c>
      <c r="B258" s="31" t="s">
        <v>4356</v>
      </c>
      <c r="C258" s="31" t="s">
        <v>4357</v>
      </c>
      <c r="D258" s="43">
        <v>1000</v>
      </c>
      <c r="E258" s="13">
        <v>42348</v>
      </c>
      <c r="F258" s="13">
        <v>44571</v>
      </c>
      <c r="G258" s="27">
        <v>21248</v>
      </c>
      <c r="H258" s="22">
        <f>IF(I258&lt;=1000,$F$5+(I258/24),"error")</f>
        <v>44679.333333333336</v>
      </c>
      <c r="I258" s="23">
        <f t="shared" si="32"/>
        <v>296</v>
      </c>
      <c r="J258" s="17" t="str">
        <f t="shared" si="27"/>
        <v>NOT DUE</v>
      </c>
      <c r="K258" s="31"/>
      <c r="L258" s="144"/>
    </row>
    <row r="259" spans="1:12" ht="25.5" customHeight="1">
      <c r="A259" s="17" t="s">
        <v>867</v>
      </c>
      <c r="B259" s="31" t="s">
        <v>85</v>
      </c>
      <c r="C259" s="31" t="s">
        <v>4358</v>
      </c>
      <c r="D259" s="43">
        <v>6000</v>
      </c>
      <c r="E259" s="13">
        <v>42348</v>
      </c>
      <c r="F259" s="13">
        <v>44267</v>
      </c>
      <c r="G259" s="27">
        <v>18003</v>
      </c>
      <c r="H259" s="22">
        <f>IF(I259&lt;=6000,$F$5+(I259/24),"error")</f>
        <v>44752.458333333336</v>
      </c>
      <c r="I259" s="23">
        <f t="shared" si="32"/>
        <v>2051</v>
      </c>
      <c r="J259" s="17" t="str">
        <f t="shared" si="27"/>
        <v>NOT DUE</v>
      </c>
      <c r="K259" s="31" t="s">
        <v>4359</v>
      </c>
      <c r="L259" s="144"/>
    </row>
    <row r="260" spans="1:12" ht="25.5" customHeight="1">
      <c r="A260" s="17" t="s">
        <v>868</v>
      </c>
      <c r="B260" s="31" t="s">
        <v>86</v>
      </c>
      <c r="C260" s="31" t="s">
        <v>4358</v>
      </c>
      <c r="D260" s="43">
        <v>6000</v>
      </c>
      <c r="E260" s="13">
        <v>42348</v>
      </c>
      <c r="F260" s="13">
        <v>44267</v>
      </c>
      <c r="G260" s="27">
        <v>18003</v>
      </c>
      <c r="H260" s="22">
        <f t="shared" ref="H260:H263" si="35">IF(I260&lt;=6000,$F$5+(I260/24),"error")</f>
        <v>44752.458333333336</v>
      </c>
      <c r="I260" s="23">
        <f t="shared" si="32"/>
        <v>2051</v>
      </c>
      <c r="J260" s="17" t="str">
        <f t="shared" si="27"/>
        <v>NOT DUE</v>
      </c>
      <c r="K260" s="31" t="s">
        <v>4359</v>
      </c>
      <c r="L260" s="144"/>
    </row>
    <row r="261" spans="1:12" ht="25.5" customHeight="1">
      <c r="A261" s="17" t="s">
        <v>869</v>
      </c>
      <c r="B261" s="31" t="s">
        <v>87</v>
      </c>
      <c r="C261" s="31" t="s">
        <v>4358</v>
      </c>
      <c r="D261" s="43">
        <v>6000</v>
      </c>
      <c r="E261" s="13">
        <v>42348</v>
      </c>
      <c r="F261" s="13">
        <v>44267</v>
      </c>
      <c r="G261" s="27">
        <v>18003</v>
      </c>
      <c r="H261" s="22">
        <f t="shared" si="35"/>
        <v>44752.458333333336</v>
      </c>
      <c r="I261" s="23">
        <f t="shared" si="32"/>
        <v>2051</v>
      </c>
      <c r="J261" s="17" t="str">
        <f t="shared" si="27"/>
        <v>NOT DUE</v>
      </c>
      <c r="K261" s="31" t="s">
        <v>4359</v>
      </c>
      <c r="L261" s="144"/>
    </row>
    <row r="262" spans="1:12" ht="25.5" customHeight="1">
      <c r="A262" s="17" t="s">
        <v>870</v>
      </c>
      <c r="B262" s="31" t="s">
        <v>88</v>
      </c>
      <c r="C262" s="31" t="s">
        <v>4358</v>
      </c>
      <c r="D262" s="43">
        <v>6000</v>
      </c>
      <c r="E262" s="13">
        <v>42348</v>
      </c>
      <c r="F262" s="13">
        <v>44267</v>
      </c>
      <c r="G262" s="27">
        <v>18003</v>
      </c>
      <c r="H262" s="22">
        <f>IF(I262&lt;=6000,$F$5+(I262/24),"error")</f>
        <v>44752.458333333336</v>
      </c>
      <c r="I262" s="23">
        <f t="shared" si="32"/>
        <v>2051</v>
      </c>
      <c r="J262" s="17" t="str">
        <f t="shared" si="27"/>
        <v>NOT DUE</v>
      </c>
      <c r="K262" s="31" t="s">
        <v>4359</v>
      </c>
      <c r="L262" s="144"/>
    </row>
    <row r="263" spans="1:12" ht="25.5" customHeight="1">
      <c r="A263" s="17" t="s">
        <v>871</v>
      </c>
      <c r="B263" s="31" t="s">
        <v>89</v>
      </c>
      <c r="C263" s="31" t="s">
        <v>4358</v>
      </c>
      <c r="D263" s="43">
        <v>6000</v>
      </c>
      <c r="E263" s="13">
        <v>42348</v>
      </c>
      <c r="F263" s="13">
        <v>44267</v>
      </c>
      <c r="G263" s="27">
        <v>18003</v>
      </c>
      <c r="H263" s="22">
        <f t="shared" si="35"/>
        <v>44752.458333333336</v>
      </c>
      <c r="I263" s="23">
        <f t="shared" si="32"/>
        <v>2051</v>
      </c>
      <c r="J263" s="17" t="str">
        <f t="shared" si="27"/>
        <v>NOT DUE</v>
      </c>
      <c r="K263" s="31" t="s">
        <v>4359</v>
      </c>
      <c r="L263" s="144"/>
    </row>
    <row r="264" spans="1:12" ht="25.5" customHeight="1">
      <c r="A264" s="17" t="s">
        <v>872</v>
      </c>
      <c r="B264" s="31" t="s">
        <v>90</v>
      </c>
      <c r="C264" s="31" t="s">
        <v>4358</v>
      </c>
      <c r="D264" s="43">
        <v>6000</v>
      </c>
      <c r="E264" s="13">
        <v>42348</v>
      </c>
      <c r="F264" s="13">
        <v>44267</v>
      </c>
      <c r="G264" s="27">
        <v>18003</v>
      </c>
      <c r="H264" s="22">
        <f>IF(I264&lt;=6000,$F$5+(I264/24),"error")</f>
        <v>44752.458333333336</v>
      </c>
      <c r="I264" s="23">
        <f t="shared" si="32"/>
        <v>2051</v>
      </c>
      <c r="J264" s="17" t="str">
        <f t="shared" si="27"/>
        <v>NOT DUE</v>
      </c>
      <c r="K264" s="31" t="s">
        <v>4359</v>
      </c>
      <c r="L264" s="144"/>
    </row>
    <row r="265" spans="1:12" ht="25.5" customHeight="1">
      <c r="A265" s="17" t="s">
        <v>873</v>
      </c>
      <c r="B265" s="31" t="s">
        <v>4833</v>
      </c>
      <c r="C265" s="31" t="s">
        <v>4834</v>
      </c>
      <c r="D265" s="43">
        <v>500</v>
      </c>
      <c r="E265" s="13">
        <v>42348</v>
      </c>
      <c r="F265" s="13">
        <v>44627</v>
      </c>
      <c r="G265" s="27">
        <v>21740</v>
      </c>
      <c r="H265" s="22">
        <f>IF(I265&lt;=500,$F$5+(I265/24),"error")</f>
        <v>44679</v>
      </c>
      <c r="I265" s="23">
        <f t="shared" si="32"/>
        <v>288</v>
      </c>
      <c r="J265" s="17" t="str">
        <f t="shared" si="27"/>
        <v>NOT DUE</v>
      </c>
      <c r="K265" s="31"/>
      <c r="L265" s="144"/>
    </row>
    <row r="266" spans="1:12">
      <c r="A266" s="17" t="s">
        <v>874</v>
      </c>
      <c r="B266" s="31" t="s">
        <v>4360</v>
      </c>
      <c r="C266" s="31" t="s">
        <v>4361</v>
      </c>
      <c r="D266" s="43" t="s">
        <v>4</v>
      </c>
      <c r="E266" s="13">
        <v>42348</v>
      </c>
      <c r="F266" s="13">
        <v>44655</v>
      </c>
      <c r="G266" s="74"/>
      <c r="H266" s="15">
        <f>EDATE(F266-1,1)</f>
        <v>44684</v>
      </c>
      <c r="I266" s="16">
        <f ca="1">IF(ISBLANK(H266),"",H266-DATE(YEAR(NOW()),MONTH(NOW()),DAY(NOW())))</f>
        <v>14</v>
      </c>
      <c r="J266" s="17" t="str">
        <f ca="1">IF(I266="","",IF(I266&lt;0,"OVERDUE","NOT DUE"))</f>
        <v>NOT DUE</v>
      </c>
      <c r="K266" s="31"/>
      <c r="L266" s="144"/>
    </row>
    <row r="267" spans="1:12" ht="25.5">
      <c r="A267" s="17" t="s">
        <v>875</v>
      </c>
      <c r="B267" s="31" t="s">
        <v>4362</v>
      </c>
      <c r="C267" s="31" t="s">
        <v>386</v>
      </c>
      <c r="D267" s="43" t="s">
        <v>4</v>
      </c>
      <c r="E267" s="13">
        <v>42348</v>
      </c>
      <c r="F267" s="13">
        <v>44655</v>
      </c>
      <c r="G267" s="74"/>
      <c r="H267" s="15">
        <f>EDATE(F267-1,1)</f>
        <v>44684</v>
      </c>
      <c r="I267" s="16">
        <f ca="1">IF(ISBLANK(H267),"",H267-DATE(YEAR(NOW()),MONTH(NOW()),DAY(NOW())))</f>
        <v>14</v>
      </c>
      <c r="J267" s="17" t="str">
        <f t="shared" ca="1" si="27"/>
        <v>NOT DUE</v>
      </c>
      <c r="K267" s="31"/>
      <c r="L267" s="144"/>
    </row>
    <row r="268" spans="1:12" ht="25.5">
      <c r="A268" s="17" t="s">
        <v>876</v>
      </c>
      <c r="B268" s="31" t="s">
        <v>4363</v>
      </c>
      <c r="C268" s="31" t="s">
        <v>4364</v>
      </c>
      <c r="D268" s="43" t="s">
        <v>787</v>
      </c>
      <c r="E268" s="13">
        <v>42348</v>
      </c>
      <c r="F268" s="13">
        <v>44655</v>
      </c>
      <c r="G268" s="74"/>
      <c r="H268" s="15">
        <f>DATE(YEAR(F268),MONTH(F268)+6,DAY(F268)-1)</f>
        <v>44837</v>
      </c>
      <c r="I268" s="16">
        <f ca="1">IF(ISBLANK(H268),"",H268-DATE(YEAR(NOW()),MONTH(NOW()),DAY(NOW())))</f>
        <v>167</v>
      </c>
      <c r="J268" s="17" t="str">
        <f t="shared" ca="1" si="27"/>
        <v>NOT DUE</v>
      </c>
      <c r="K268" s="31"/>
      <c r="L268" s="144"/>
    </row>
    <row r="269" spans="1:12" ht="25.5">
      <c r="A269" s="17" t="s">
        <v>901</v>
      </c>
      <c r="B269" s="31" t="s">
        <v>4365</v>
      </c>
      <c r="C269" s="31" t="s">
        <v>392</v>
      </c>
      <c r="D269" s="43" t="s">
        <v>377</v>
      </c>
      <c r="E269" s="13">
        <v>42348</v>
      </c>
      <c r="F269" s="13">
        <v>44534</v>
      </c>
      <c r="G269" s="74"/>
      <c r="H269" s="15">
        <f>DATE(YEAR(F269)+1,MONTH(F269),DAY(F269)-1)</f>
        <v>44898</v>
      </c>
      <c r="I269" s="16">
        <f t="shared" ref="I269:I332" ca="1" si="36">IF(ISBLANK(H269),"",H269-DATE(YEAR(NOW()),MONTH(NOW()),DAY(NOW())))</f>
        <v>228</v>
      </c>
      <c r="J269" s="17" t="str">
        <f t="shared" ca="1" si="27"/>
        <v>NOT DUE</v>
      </c>
      <c r="K269" s="31"/>
      <c r="L269" s="144"/>
    </row>
    <row r="270" spans="1:12" ht="25.5">
      <c r="A270" s="17" t="s">
        <v>902</v>
      </c>
      <c r="B270" s="31" t="s">
        <v>4366</v>
      </c>
      <c r="C270" s="31" t="s">
        <v>4367</v>
      </c>
      <c r="D270" s="43" t="s">
        <v>377</v>
      </c>
      <c r="E270" s="13">
        <v>42348</v>
      </c>
      <c r="F270" s="13">
        <v>44534</v>
      </c>
      <c r="G270" s="74"/>
      <c r="H270" s="15">
        <f>DATE(YEAR(F270)+1,MONTH(F270),DAY(F270)-1)</f>
        <v>44898</v>
      </c>
      <c r="I270" s="16">
        <f t="shared" ca="1" si="36"/>
        <v>228</v>
      </c>
      <c r="J270" s="17" t="str">
        <f t="shared" ca="1" si="27"/>
        <v>NOT DUE</v>
      </c>
      <c r="K270" s="31"/>
      <c r="L270" s="144"/>
    </row>
    <row r="271" spans="1:12" ht="26.45" customHeight="1">
      <c r="A271" s="17" t="s">
        <v>903</v>
      </c>
      <c r="B271" s="31" t="s">
        <v>877</v>
      </c>
      <c r="C271" s="31" t="s">
        <v>878</v>
      </c>
      <c r="D271" s="21" t="s">
        <v>1</v>
      </c>
      <c r="E271" s="13">
        <v>42348</v>
      </c>
      <c r="F271" s="13">
        <f>F$5</f>
        <v>44667</v>
      </c>
      <c r="G271" s="74"/>
      <c r="H271" s="15">
        <f>DATE(YEAR(F271),MONTH(F271),DAY(F271)+1)</f>
        <v>44668</v>
      </c>
      <c r="I271" s="16">
        <f t="shared" ca="1" si="36"/>
        <v>-2</v>
      </c>
      <c r="J271" s="17" t="str">
        <f t="shared" ca="1" si="27"/>
        <v>OVERDUE</v>
      </c>
      <c r="K271" s="31" t="s">
        <v>904</v>
      </c>
      <c r="L271" s="144"/>
    </row>
    <row r="272" spans="1:12" ht="25.5" customHeight="1">
      <c r="A272" s="17" t="s">
        <v>917</v>
      </c>
      <c r="B272" s="31" t="s">
        <v>879</v>
      </c>
      <c r="C272" s="31" t="s">
        <v>880</v>
      </c>
      <c r="D272" s="21" t="s">
        <v>1</v>
      </c>
      <c r="E272" s="13">
        <v>42348</v>
      </c>
      <c r="F272" s="13">
        <f t="shared" ref="F272:F284" si="37">F$5</f>
        <v>44667</v>
      </c>
      <c r="G272" s="74"/>
      <c r="H272" s="15">
        <f t="shared" ref="H272:H283" si="38">DATE(YEAR(F272),MONTH(F272),DAY(F272)+1)</f>
        <v>44668</v>
      </c>
      <c r="I272" s="16">
        <f t="shared" ca="1" si="36"/>
        <v>-2</v>
      </c>
      <c r="J272" s="17" t="str">
        <f t="shared" ca="1" si="27"/>
        <v>OVERDUE</v>
      </c>
      <c r="K272" s="31" t="s">
        <v>905</v>
      </c>
      <c r="L272" s="144"/>
    </row>
    <row r="273" spans="1:12" ht="25.5" customHeight="1">
      <c r="A273" s="17" t="s">
        <v>918</v>
      </c>
      <c r="B273" s="31" t="s">
        <v>881</v>
      </c>
      <c r="C273" s="31" t="s">
        <v>880</v>
      </c>
      <c r="D273" s="21" t="s">
        <v>1</v>
      </c>
      <c r="E273" s="13">
        <v>42348</v>
      </c>
      <c r="F273" s="13">
        <f t="shared" si="37"/>
        <v>44667</v>
      </c>
      <c r="G273" s="74"/>
      <c r="H273" s="15">
        <f t="shared" si="38"/>
        <v>44668</v>
      </c>
      <c r="I273" s="16">
        <f t="shared" ca="1" si="36"/>
        <v>-2</v>
      </c>
      <c r="J273" s="17" t="str">
        <f t="shared" ca="1" si="27"/>
        <v>OVERDUE</v>
      </c>
      <c r="K273" s="31" t="s">
        <v>906</v>
      </c>
      <c r="L273" s="144"/>
    </row>
    <row r="274" spans="1:12" ht="25.5" customHeight="1">
      <c r="A274" s="17" t="s">
        <v>919</v>
      </c>
      <c r="B274" s="31" t="s">
        <v>882</v>
      </c>
      <c r="C274" s="31" t="s">
        <v>883</v>
      </c>
      <c r="D274" s="21" t="s">
        <v>1</v>
      </c>
      <c r="E274" s="13">
        <v>42348</v>
      </c>
      <c r="F274" s="13">
        <f t="shared" si="37"/>
        <v>44667</v>
      </c>
      <c r="G274" s="74"/>
      <c r="H274" s="15">
        <f t="shared" si="38"/>
        <v>44668</v>
      </c>
      <c r="I274" s="16">
        <f t="shared" ca="1" si="36"/>
        <v>-2</v>
      </c>
      <c r="J274" s="17" t="str">
        <f t="shared" ref="J274:J333" ca="1" si="39">IF(I274="","",IF(I274&lt;0,"OVERDUE","NOT DUE"))</f>
        <v>OVERDUE</v>
      </c>
      <c r="K274" s="31" t="s">
        <v>907</v>
      </c>
      <c r="L274" s="144"/>
    </row>
    <row r="275" spans="1:12" ht="15" customHeight="1">
      <c r="A275" s="17" t="s">
        <v>920</v>
      </c>
      <c r="B275" s="31" t="s">
        <v>884</v>
      </c>
      <c r="C275" s="31" t="s">
        <v>885</v>
      </c>
      <c r="D275" s="21" t="s">
        <v>1</v>
      </c>
      <c r="E275" s="13">
        <v>42348</v>
      </c>
      <c r="F275" s="13">
        <f t="shared" si="37"/>
        <v>44667</v>
      </c>
      <c r="G275" s="74"/>
      <c r="H275" s="15">
        <f t="shared" si="38"/>
        <v>44668</v>
      </c>
      <c r="I275" s="16">
        <f t="shared" ca="1" si="36"/>
        <v>-2</v>
      </c>
      <c r="J275" s="17" t="str">
        <f t="shared" ca="1" si="39"/>
        <v>OVERDUE</v>
      </c>
      <c r="K275" s="31" t="s">
        <v>908</v>
      </c>
      <c r="L275" s="144"/>
    </row>
    <row r="276" spans="1:12" ht="25.5" customHeight="1">
      <c r="A276" s="17" t="s">
        <v>921</v>
      </c>
      <c r="B276" s="31" t="s">
        <v>886</v>
      </c>
      <c r="C276" s="31" t="s">
        <v>887</v>
      </c>
      <c r="D276" s="21" t="s">
        <v>1</v>
      </c>
      <c r="E276" s="13">
        <v>42348</v>
      </c>
      <c r="F276" s="13">
        <f t="shared" si="37"/>
        <v>44667</v>
      </c>
      <c r="G276" s="74"/>
      <c r="H276" s="15">
        <f t="shared" si="38"/>
        <v>44668</v>
      </c>
      <c r="I276" s="16">
        <f t="shared" ca="1" si="36"/>
        <v>-2</v>
      </c>
      <c r="J276" s="17" t="str">
        <f t="shared" ca="1" si="39"/>
        <v>OVERDUE</v>
      </c>
      <c r="K276" s="31" t="s">
        <v>909</v>
      </c>
      <c r="L276" s="144"/>
    </row>
    <row r="277" spans="1:12" ht="25.5" customHeight="1">
      <c r="A277" s="17" t="s">
        <v>922</v>
      </c>
      <c r="B277" s="31" t="s">
        <v>888</v>
      </c>
      <c r="C277" s="31" t="s">
        <v>889</v>
      </c>
      <c r="D277" s="21" t="s">
        <v>1</v>
      </c>
      <c r="E277" s="13">
        <v>42348</v>
      </c>
      <c r="F277" s="13">
        <f t="shared" si="37"/>
        <v>44667</v>
      </c>
      <c r="G277" s="74"/>
      <c r="H277" s="15">
        <f t="shared" si="38"/>
        <v>44668</v>
      </c>
      <c r="I277" s="16">
        <f t="shared" ca="1" si="36"/>
        <v>-2</v>
      </c>
      <c r="J277" s="17" t="str">
        <f t="shared" ca="1" si="39"/>
        <v>OVERDUE</v>
      </c>
      <c r="K277" s="31" t="s">
        <v>910</v>
      </c>
      <c r="L277" s="144"/>
    </row>
    <row r="278" spans="1:12" ht="25.5" customHeight="1">
      <c r="A278" s="17" t="s">
        <v>923</v>
      </c>
      <c r="B278" s="31" t="s">
        <v>890</v>
      </c>
      <c r="C278" s="31" t="s">
        <v>891</v>
      </c>
      <c r="D278" s="21" t="s">
        <v>1</v>
      </c>
      <c r="E278" s="13">
        <v>42348</v>
      </c>
      <c r="F278" s="13">
        <f t="shared" si="37"/>
        <v>44667</v>
      </c>
      <c r="G278" s="74"/>
      <c r="H278" s="15">
        <f t="shared" si="38"/>
        <v>44668</v>
      </c>
      <c r="I278" s="16">
        <f t="shared" ca="1" si="36"/>
        <v>-2</v>
      </c>
      <c r="J278" s="17" t="str">
        <f t="shared" ca="1" si="39"/>
        <v>OVERDUE</v>
      </c>
      <c r="K278" s="31" t="s">
        <v>911</v>
      </c>
      <c r="L278" s="144"/>
    </row>
    <row r="279" spans="1:12" ht="26.45" customHeight="1">
      <c r="A279" s="17" t="s">
        <v>924</v>
      </c>
      <c r="B279" s="31" t="s">
        <v>892</v>
      </c>
      <c r="C279" s="31" t="s">
        <v>893</v>
      </c>
      <c r="D279" s="21" t="s">
        <v>1</v>
      </c>
      <c r="E279" s="13">
        <v>42348</v>
      </c>
      <c r="F279" s="13">
        <f t="shared" si="37"/>
        <v>44667</v>
      </c>
      <c r="G279" s="74"/>
      <c r="H279" s="15">
        <f t="shared" si="38"/>
        <v>44668</v>
      </c>
      <c r="I279" s="16">
        <f t="shared" ca="1" si="36"/>
        <v>-2</v>
      </c>
      <c r="J279" s="17" t="str">
        <f t="shared" ca="1" si="39"/>
        <v>OVERDUE</v>
      </c>
      <c r="K279" s="31" t="s">
        <v>912</v>
      </c>
      <c r="L279" s="144"/>
    </row>
    <row r="280" spans="1:12" ht="15" customHeight="1">
      <c r="A280" s="17" t="s">
        <v>925</v>
      </c>
      <c r="B280" s="31" t="s">
        <v>894</v>
      </c>
      <c r="C280" s="31" t="s">
        <v>895</v>
      </c>
      <c r="D280" s="21" t="s">
        <v>1</v>
      </c>
      <c r="E280" s="13">
        <v>42348</v>
      </c>
      <c r="F280" s="13">
        <f t="shared" si="37"/>
        <v>44667</v>
      </c>
      <c r="G280" s="74"/>
      <c r="H280" s="15">
        <f t="shared" si="38"/>
        <v>44668</v>
      </c>
      <c r="I280" s="16">
        <f t="shared" ca="1" si="36"/>
        <v>-2</v>
      </c>
      <c r="J280" s="17" t="str">
        <f t="shared" ca="1" si="39"/>
        <v>OVERDUE</v>
      </c>
      <c r="K280" s="31" t="s">
        <v>913</v>
      </c>
      <c r="L280" s="144"/>
    </row>
    <row r="281" spans="1:12" ht="15" customHeight="1">
      <c r="A281" s="17" t="s">
        <v>926</v>
      </c>
      <c r="B281" s="31" t="s">
        <v>896</v>
      </c>
      <c r="C281" s="31" t="s">
        <v>895</v>
      </c>
      <c r="D281" s="21" t="s">
        <v>1</v>
      </c>
      <c r="E281" s="13">
        <v>42348</v>
      </c>
      <c r="F281" s="13">
        <f t="shared" si="37"/>
        <v>44667</v>
      </c>
      <c r="G281" s="74"/>
      <c r="H281" s="15">
        <f t="shared" si="38"/>
        <v>44668</v>
      </c>
      <c r="I281" s="16">
        <f t="shared" ca="1" si="36"/>
        <v>-2</v>
      </c>
      <c r="J281" s="17" t="str">
        <f t="shared" ca="1" si="39"/>
        <v>OVERDUE</v>
      </c>
      <c r="K281" s="31" t="s">
        <v>914</v>
      </c>
      <c r="L281" s="144"/>
    </row>
    <row r="282" spans="1:12" ht="15" customHeight="1">
      <c r="A282" s="17" t="s">
        <v>927</v>
      </c>
      <c r="B282" s="31" t="s">
        <v>897</v>
      </c>
      <c r="C282" s="31" t="s">
        <v>898</v>
      </c>
      <c r="D282" s="21" t="s">
        <v>1</v>
      </c>
      <c r="E282" s="13">
        <v>42348</v>
      </c>
      <c r="F282" s="13">
        <f t="shared" si="37"/>
        <v>44667</v>
      </c>
      <c r="G282" s="74"/>
      <c r="H282" s="15">
        <f t="shared" si="38"/>
        <v>44668</v>
      </c>
      <c r="I282" s="16">
        <f t="shared" ca="1" si="36"/>
        <v>-2</v>
      </c>
      <c r="J282" s="17" t="str">
        <f t="shared" ca="1" si="39"/>
        <v>OVERDUE</v>
      </c>
      <c r="K282" s="31" t="s">
        <v>911</v>
      </c>
      <c r="L282" s="144"/>
    </row>
    <row r="283" spans="1:12" ht="15" customHeight="1">
      <c r="A283" s="17" t="s">
        <v>938</v>
      </c>
      <c r="B283" s="31" t="s">
        <v>899</v>
      </c>
      <c r="C283" s="31" t="s">
        <v>895</v>
      </c>
      <c r="D283" s="21" t="s">
        <v>1</v>
      </c>
      <c r="E283" s="13">
        <v>42348</v>
      </c>
      <c r="F283" s="13">
        <f t="shared" si="37"/>
        <v>44667</v>
      </c>
      <c r="G283" s="74"/>
      <c r="H283" s="15">
        <f t="shared" si="38"/>
        <v>44668</v>
      </c>
      <c r="I283" s="16">
        <f t="shared" ca="1" si="36"/>
        <v>-2</v>
      </c>
      <c r="J283" s="17" t="str">
        <f t="shared" ca="1" si="39"/>
        <v>OVERDUE</v>
      </c>
      <c r="K283" s="31" t="s">
        <v>915</v>
      </c>
      <c r="L283" s="144"/>
    </row>
    <row r="284" spans="1:12" ht="15" customHeight="1">
      <c r="A284" s="17" t="s">
        <v>939</v>
      </c>
      <c r="B284" s="31" t="s">
        <v>900</v>
      </c>
      <c r="C284" s="31" t="s">
        <v>895</v>
      </c>
      <c r="D284" s="21" t="s">
        <v>1</v>
      </c>
      <c r="E284" s="13">
        <v>42348</v>
      </c>
      <c r="F284" s="13">
        <f t="shared" si="37"/>
        <v>44667</v>
      </c>
      <c r="G284" s="74"/>
      <c r="H284" s="15">
        <f>DATE(YEAR(F284),MONTH(F284),DAY(F284)+1)</f>
        <v>44668</v>
      </c>
      <c r="I284" s="16">
        <f t="shared" ca="1" si="36"/>
        <v>-2</v>
      </c>
      <c r="J284" s="17" t="str">
        <f t="shared" ca="1" si="39"/>
        <v>OVERDUE</v>
      </c>
      <c r="K284" s="31" t="s">
        <v>916</v>
      </c>
      <c r="L284" s="144"/>
    </row>
    <row r="285" spans="1:12" ht="25.5">
      <c r="A285" s="17" t="s">
        <v>940</v>
      </c>
      <c r="B285" s="31" t="s">
        <v>888</v>
      </c>
      <c r="C285" s="31" t="s">
        <v>928</v>
      </c>
      <c r="D285" s="21" t="s">
        <v>25</v>
      </c>
      <c r="E285" s="13">
        <v>44500</v>
      </c>
      <c r="F285" s="13">
        <v>44665</v>
      </c>
      <c r="G285" s="74"/>
      <c r="H285" s="15">
        <f>DATE(YEAR(F285),MONTH(F285),DAY(F285)+7)</f>
        <v>44672</v>
      </c>
      <c r="I285" s="16">
        <f t="shared" ca="1" si="36"/>
        <v>2</v>
      </c>
      <c r="J285" s="17" t="str">
        <f t="shared" ca="1" si="39"/>
        <v>NOT DUE</v>
      </c>
      <c r="K285" s="31" t="s">
        <v>910</v>
      </c>
      <c r="L285" s="144"/>
    </row>
    <row r="286" spans="1:12" ht="15" customHeight="1">
      <c r="A286" s="17" t="s">
        <v>941</v>
      </c>
      <c r="B286" s="31" t="s">
        <v>929</v>
      </c>
      <c r="C286" s="31" t="s">
        <v>930</v>
      </c>
      <c r="D286" s="21" t="s">
        <v>25</v>
      </c>
      <c r="E286" s="13">
        <v>42348</v>
      </c>
      <c r="F286" s="13">
        <v>44665</v>
      </c>
      <c r="G286" s="74"/>
      <c r="H286" s="15">
        <f t="shared" ref="H286:H288" si="40">DATE(YEAR(F286),MONTH(F286),DAY(F286)+7)</f>
        <v>44672</v>
      </c>
      <c r="I286" s="16">
        <f t="shared" ca="1" si="36"/>
        <v>2</v>
      </c>
      <c r="J286" s="17" t="str">
        <f t="shared" ca="1" si="39"/>
        <v>NOT DUE</v>
      </c>
      <c r="K286" s="31" t="s">
        <v>934</v>
      </c>
      <c r="L286" s="144"/>
    </row>
    <row r="287" spans="1:12" ht="15" customHeight="1">
      <c r="A287" s="17" t="s">
        <v>942</v>
      </c>
      <c r="B287" s="31" t="s">
        <v>931</v>
      </c>
      <c r="C287" s="31" t="s">
        <v>895</v>
      </c>
      <c r="D287" s="21" t="s">
        <v>25</v>
      </c>
      <c r="E287" s="13">
        <v>42348</v>
      </c>
      <c r="F287" s="13">
        <v>44665</v>
      </c>
      <c r="G287" s="74"/>
      <c r="H287" s="15">
        <f t="shared" si="40"/>
        <v>44672</v>
      </c>
      <c r="I287" s="16">
        <f t="shared" ca="1" si="36"/>
        <v>2</v>
      </c>
      <c r="J287" s="17" t="str">
        <f t="shared" ca="1" si="39"/>
        <v>NOT DUE</v>
      </c>
      <c r="K287" s="31" t="s">
        <v>935</v>
      </c>
      <c r="L287" s="144"/>
    </row>
    <row r="288" spans="1:12" ht="15" customHeight="1">
      <c r="A288" s="17" t="s">
        <v>947</v>
      </c>
      <c r="B288" s="31" t="s">
        <v>932</v>
      </c>
      <c r="C288" s="31" t="s">
        <v>933</v>
      </c>
      <c r="D288" s="21" t="s">
        <v>25</v>
      </c>
      <c r="E288" s="13">
        <v>42348</v>
      </c>
      <c r="F288" s="13">
        <v>44665</v>
      </c>
      <c r="G288" s="74"/>
      <c r="H288" s="15">
        <f t="shared" si="40"/>
        <v>44672</v>
      </c>
      <c r="I288" s="16">
        <f t="shared" ca="1" si="36"/>
        <v>2</v>
      </c>
      <c r="J288" s="17" t="str">
        <f t="shared" ca="1" si="39"/>
        <v>NOT DUE</v>
      </c>
      <c r="K288" s="31" t="s">
        <v>936</v>
      </c>
      <c r="L288" s="144"/>
    </row>
    <row r="289" spans="1:12" ht="15" customHeight="1">
      <c r="A289" s="17" t="s">
        <v>948</v>
      </c>
      <c r="B289" s="31" t="s">
        <v>4368</v>
      </c>
      <c r="C289" s="31" t="s">
        <v>389</v>
      </c>
      <c r="D289" s="21" t="s">
        <v>4</v>
      </c>
      <c r="E289" s="13">
        <v>42348</v>
      </c>
      <c r="F289" s="13">
        <v>44665</v>
      </c>
      <c r="G289" s="74"/>
      <c r="H289" s="15">
        <f>EDATE(F289-1,1)</f>
        <v>44694</v>
      </c>
      <c r="I289" s="16">
        <f t="shared" ca="1" si="36"/>
        <v>24</v>
      </c>
      <c r="J289" s="17" t="str">
        <f t="shared" ca="1" si="39"/>
        <v>NOT DUE</v>
      </c>
      <c r="K289" s="31" t="s">
        <v>937</v>
      </c>
      <c r="L289" s="144"/>
    </row>
    <row r="290" spans="1:12">
      <c r="A290" s="17" t="s">
        <v>949</v>
      </c>
      <c r="B290" s="31" t="s">
        <v>943</v>
      </c>
      <c r="C290" s="31" t="s">
        <v>895</v>
      </c>
      <c r="D290" s="21" t="s">
        <v>4</v>
      </c>
      <c r="E290" s="13">
        <v>42348</v>
      </c>
      <c r="F290" s="13">
        <v>44665</v>
      </c>
      <c r="G290" s="74"/>
      <c r="H290" s="15">
        <f t="shared" ref="H290:H293" si="41">EDATE(F290-1,1)</f>
        <v>44694</v>
      </c>
      <c r="I290" s="16">
        <f t="shared" ca="1" si="36"/>
        <v>24</v>
      </c>
      <c r="J290" s="17" t="str">
        <f t="shared" ca="1" si="39"/>
        <v>NOT DUE</v>
      </c>
      <c r="K290" s="31" t="s">
        <v>910</v>
      </c>
      <c r="L290" s="144"/>
    </row>
    <row r="291" spans="1:12" ht="26.45" customHeight="1">
      <c r="A291" s="17" t="s">
        <v>950</v>
      </c>
      <c r="B291" s="31" t="s">
        <v>944</v>
      </c>
      <c r="C291" s="31" t="s">
        <v>895</v>
      </c>
      <c r="D291" s="21" t="s">
        <v>4</v>
      </c>
      <c r="E291" s="13">
        <v>42348</v>
      </c>
      <c r="F291" s="13">
        <v>44665</v>
      </c>
      <c r="G291" s="74"/>
      <c r="H291" s="15">
        <f t="shared" si="41"/>
        <v>44694</v>
      </c>
      <c r="I291" s="16">
        <f t="shared" ca="1" si="36"/>
        <v>24</v>
      </c>
      <c r="J291" s="17" t="str">
        <f t="shared" ca="1" si="39"/>
        <v>NOT DUE</v>
      </c>
      <c r="K291" s="31" t="s">
        <v>951</v>
      </c>
      <c r="L291" s="144"/>
    </row>
    <row r="292" spans="1:12" ht="15" customHeight="1">
      <c r="A292" s="17" t="s">
        <v>956</v>
      </c>
      <c r="B292" s="31" t="s">
        <v>931</v>
      </c>
      <c r="C292" s="31" t="s">
        <v>895</v>
      </c>
      <c r="D292" s="21" t="s">
        <v>4</v>
      </c>
      <c r="E292" s="13">
        <v>42348</v>
      </c>
      <c r="F292" s="13">
        <v>44665</v>
      </c>
      <c r="G292" s="74"/>
      <c r="H292" s="15">
        <f t="shared" si="41"/>
        <v>44694</v>
      </c>
      <c r="I292" s="16">
        <f t="shared" ca="1" si="36"/>
        <v>24</v>
      </c>
      <c r="J292" s="17" t="str">
        <f t="shared" ca="1" si="39"/>
        <v>NOT DUE</v>
      </c>
      <c r="K292" s="31" t="s">
        <v>952</v>
      </c>
      <c r="L292" s="144"/>
    </row>
    <row r="293" spans="1:12" ht="25.5">
      <c r="A293" s="17" t="s">
        <v>957</v>
      </c>
      <c r="B293" s="31" t="s">
        <v>945</v>
      </c>
      <c r="C293" s="31" t="s">
        <v>946</v>
      </c>
      <c r="D293" s="21" t="s">
        <v>4</v>
      </c>
      <c r="E293" s="13">
        <v>42348</v>
      </c>
      <c r="F293" s="13">
        <v>44665</v>
      </c>
      <c r="G293" s="74"/>
      <c r="H293" s="15">
        <f t="shared" si="41"/>
        <v>44694</v>
      </c>
      <c r="I293" s="16">
        <f t="shared" ca="1" si="36"/>
        <v>24</v>
      </c>
      <c r="J293" s="17" t="str">
        <f t="shared" ca="1" si="39"/>
        <v>NOT DUE</v>
      </c>
      <c r="K293" s="31" t="s">
        <v>953</v>
      </c>
      <c r="L293" s="144"/>
    </row>
    <row r="294" spans="1:12" ht="26.45" customHeight="1">
      <c r="A294" s="17" t="s">
        <v>979</v>
      </c>
      <c r="B294" s="31" t="s">
        <v>954</v>
      </c>
      <c r="C294" s="31" t="s">
        <v>4369</v>
      </c>
      <c r="D294" s="21" t="s">
        <v>787</v>
      </c>
      <c r="E294" s="13">
        <v>42348</v>
      </c>
      <c r="F294" s="13">
        <v>44515</v>
      </c>
      <c r="G294" s="74"/>
      <c r="H294" s="15">
        <f>DATE(YEAR(F294),MONTH(F294)+6,DAY(F294)-1)</f>
        <v>44695</v>
      </c>
      <c r="I294" s="16">
        <f t="shared" ca="1" si="36"/>
        <v>25</v>
      </c>
      <c r="J294" s="17" t="str">
        <f t="shared" ca="1" si="39"/>
        <v>NOT DUE</v>
      </c>
      <c r="K294" s="31" t="s">
        <v>958</v>
      </c>
      <c r="L294" s="144"/>
    </row>
    <row r="295" spans="1:12" ht="15" customHeight="1">
      <c r="A295" s="17" t="s">
        <v>980</v>
      </c>
      <c r="B295" s="31" t="s">
        <v>955</v>
      </c>
      <c r="C295" s="31" t="s">
        <v>946</v>
      </c>
      <c r="D295" s="21" t="s">
        <v>787</v>
      </c>
      <c r="E295" s="13">
        <v>42348</v>
      </c>
      <c r="F295" s="13">
        <v>44515</v>
      </c>
      <c r="G295" s="74"/>
      <c r="H295" s="15">
        <f>DATE(YEAR(F295),MONTH(F295)+6,DAY(F295)-1)</f>
        <v>44695</v>
      </c>
      <c r="I295" s="16">
        <f t="shared" ca="1" si="36"/>
        <v>25</v>
      </c>
      <c r="J295" s="17" t="str">
        <f t="shared" ca="1" si="39"/>
        <v>NOT DUE</v>
      </c>
      <c r="K295" s="31" t="s">
        <v>959</v>
      </c>
      <c r="L295" s="144"/>
    </row>
    <row r="296" spans="1:12" ht="26.45" customHeight="1">
      <c r="A296" s="17" t="s">
        <v>981</v>
      </c>
      <c r="B296" s="31" t="s">
        <v>960</v>
      </c>
      <c r="C296" s="31" t="s">
        <v>895</v>
      </c>
      <c r="D296" s="21" t="s">
        <v>377</v>
      </c>
      <c r="E296" s="13">
        <v>42348</v>
      </c>
      <c r="F296" s="13">
        <v>44563</v>
      </c>
      <c r="G296" s="74"/>
      <c r="H296" s="15">
        <f>DATE(YEAR(F296)+1,MONTH(F296),DAY(F296)-1)</f>
        <v>44927</v>
      </c>
      <c r="I296" s="16">
        <f t="shared" ca="1" si="36"/>
        <v>257</v>
      </c>
      <c r="J296" s="17" t="str">
        <f t="shared" ca="1" si="39"/>
        <v>NOT DUE</v>
      </c>
      <c r="K296" s="31" t="s">
        <v>971</v>
      </c>
      <c r="L296" s="144"/>
    </row>
    <row r="297" spans="1:12" ht="25.5">
      <c r="A297" s="17" t="s">
        <v>982</v>
      </c>
      <c r="B297" s="31" t="s">
        <v>961</v>
      </c>
      <c r="C297" s="31" t="s">
        <v>895</v>
      </c>
      <c r="D297" s="21" t="s">
        <v>377</v>
      </c>
      <c r="E297" s="13">
        <v>42348</v>
      </c>
      <c r="F297" s="13">
        <v>44563</v>
      </c>
      <c r="G297" s="74"/>
      <c r="H297" s="15">
        <f t="shared" ref="H297:H304" si="42">DATE(YEAR(F297)+1,MONTH(F297),DAY(F297)-1)</f>
        <v>44927</v>
      </c>
      <c r="I297" s="16">
        <f t="shared" ca="1" si="36"/>
        <v>257</v>
      </c>
      <c r="J297" s="17" t="str">
        <f t="shared" ca="1" si="39"/>
        <v>NOT DUE</v>
      </c>
      <c r="K297" s="31" t="s">
        <v>972</v>
      </c>
      <c r="L297" s="144"/>
    </row>
    <row r="298" spans="1:12" ht="26.45" customHeight="1">
      <c r="A298" s="17" t="s">
        <v>983</v>
      </c>
      <c r="B298" s="31" t="s">
        <v>962</v>
      </c>
      <c r="C298" s="31" t="s">
        <v>895</v>
      </c>
      <c r="D298" s="21" t="s">
        <v>377</v>
      </c>
      <c r="E298" s="13">
        <v>42348</v>
      </c>
      <c r="F298" s="13">
        <v>44563</v>
      </c>
      <c r="G298" s="74"/>
      <c r="H298" s="15">
        <f t="shared" si="42"/>
        <v>44927</v>
      </c>
      <c r="I298" s="16">
        <f t="shared" ca="1" si="36"/>
        <v>257</v>
      </c>
      <c r="J298" s="17" t="str">
        <f t="shared" ca="1" si="39"/>
        <v>NOT DUE</v>
      </c>
      <c r="K298" s="31" t="s">
        <v>973</v>
      </c>
      <c r="L298" s="144"/>
    </row>
    <row r="299" spans="1:12" ht="15" customHeight="1">
      <c r="A299" s="17" t="s">
        <v>984</v>
      </c>
      <c r="B299" s="31" t="s">
        <v>963</v>
      </c>
      <c r="C299" s="31" t="s">
        <v>895</v>
      </c>
      <c r="D299" s="21" t="s">
        <v>377</v>
      </c>
      <c r="E299" s="13">
        <v>42348</v>
      </c>
      <c r="F299" s="13">
        <v>44563</v>
      </c>
      <c r="G299" s="74"/>
      <c r="H299" s="15">
        <f t="shared" si="42"/>
        <v>44927</v>
      </c>
      <c r="I299" s="16">
        <f t="shared" ca="1" si="36"/>
        <v>257</v>
      </c>
      <c r="J299" s="17" t="str">
        <f t="shared" ca="1" si="39"/>
        <v>NOT DUE</v>
      </c>
      <c r="K299" s="31" t="s">
        <v>974</v>
      </c>
      <c r="L299" s="144"/>
    </row>
    <row r="300" spans="1:12" ht="15" customHeight="1">
      <c r="A300" s="17" t="s">
        <v>985</v>
      </c>
      <c r="B300" s="31" t="s">
        <v>964</v>
      </c>
      <c r="C300" s="31" t="s">
        <v>895</v>
      </c>
      <c r="D300" s="21" t="s">
        <v>377</v>
      </c>
      <c r="E300" s="13">
        <v>42348</v>
      </c>
      <c r="F300" s="13">
        <v>44563</v>
      </c>
      <c r="G300" s="74"/>
      <c r="H300" s="15">
        <f t="shared" si="42"/>
        <v>44927</v>
      </c>
      <c r="I300" s="16">
        <f t="shared" ca="1" si="36"/>
        <v>257</v>
      </c>
      <c r="J300" s="17" t="str">
        <f t="shared" ca="1" si="39"/>
        <v>NOT DUE</v>
      </c>
      <c r="K300" s="31" t="s">
        <v>972</v>
      </c>
      <c r="L300" s="144"/>
    </row>
    <row r="301" spans="1:12" ht="15" customHeight="1">
      <c r="A301" s="17" t="s">
        <v>986</v>
      </c>
      <c r="B301" s="31" t="s">
        <v>965</v>
      </c>
      <c r="C301" s="31" t="s">
        <v>895</v>
      </c>
      <c r="D301" s="21" t="s">
        <v>377</v>
      </c>
      <c r="E301" s="13">
        <v>42348</v>
      </c>
      <c r="F301" s="13">
        <v>44563</v>
      </c>
      <c r="G301" s="74"/>
      <c r="H301" s="15">
        <f t="shared" si="42"/>
        <v>44927</v>
      </c>
      <c r="I301" s="16">
        <f t="shared" ca="1" si="36"/>
        <v>257</v>
      </c>
      <c r="J301" s="17" t="str">
        <f t="shared" ca="1" si="39"/>
        <v>NOT DUE</v>
      </c>
      <c r="K301" s="31" t="s">
        <v>975</v>
      </c>
      <c r="L301" s="144"/>
    </row>
    <row r="302" spans="1:12" ht="15" customHeight="1">
      <c r="A302" s="17" t="s">
        <v>987</v>
      </c>
      <c r="B302" s="31" t="s">
        <v>966</v>
      </c>
      <c r="C302" s="31" t="s">
        <v>967</v>
      </c>
      <c r="D302" s="21" t="s">
        <v>377</v>
      </c>
      <c r="E302" s="13">
        <v>42348</v>
      </c>
      <c r="F302" s="13">
        <v>44563</v>
      </c>
      <c r="G302" s="74"/>
      <c r="H302" s="15">
        <f t="shared" si="42"/>
        <v>44927</v>
      </c>
      <c r="I302" s="16">
        <f t="shared" ca="1" si="36"/>
        <v>257</v>
      </c>
      <c r="J302" s="17" t="str">
        <f t="shared" ca="1" si="39"/>
        <v>NOT DUE</v>
      </c>
      <c r="K302" s="31" t="s">
        <v>976</v>
      </c>
      <c r="L302" s="144"/>
    </row>
    <row r="303" spans="1:12" ht="25.5">
      <c r="A303" s="17" t="s">
        <v>1024</v>
      </c>
      <c r="B303" s="31" t="s">
        <v>968</v>
      </c>
      <c r="C303" s="31" t="s">
        <v>969</v>
      </c>
      <c r="D303" s="21" t="s">
        <v>377</v>
      </c>
      <c r="E303" s="13">
        <v>42348</v>
      </c>
      <c r="F303" s="13">
        <v>44563</v>
      </c>
      <c r="G303" s="74"/>
      <c r="H303" s="15">
        <f t="shared" si="42"/>
        <v>44927</v>
      </c>
      <c r="I303" s="16">
        <f t="shared" ca="1" si="36"/>
        <v>257</v>
      </c>
      <c r="J303" s="17" t="str">
        <f t="shared" ca="1" si="39"/>
        <v>NOT DUE</v>
      </c>
      <c r="K303" s="31" t="s">
        <v>977</v>
      </c>
      <c r="L303" s="144"/>
    </row>
    <row r="304" spans="1:12" ht="26.45" customHeight="1">
      <c r="A304" s="17" t="s">
        <v>1025</v>
      </c>
      <c r="B304" s="31" t="s">
        <v>970</v>
      </c>
      <c r="C304" s="31" t="s">
        <v>895</v>
      </c>
      <c r="D304" s="21" t="s">
        <v>377</v>
      </c>
      <c r="E304" s="13">
        <v>42348</v>
      </c>
      <c r="F304" s="13">
        <v>44563</v>
      </c>
      <c r="G304" s="74"/>
      <c r="H304" s="15">
        <f t="shared" si="42"/>
        <v>44927</v>
      </c>
      <c r="I304" s="16">
        <f t="shared" ca="1" si="36"/>
        <v>257</v>
      </c>
      <c r="J304" s="17" t="str">
        <f t="shared" ca="1" si="39"/>
        <v>NOT DUE</v>
      </c>
      <c r="K304" s="31" t="s">
        <v>978</v>
      </c>
      <c r="L304" s="144"/>
    </row>
    <row r="305" spans="1:12" ht="15" customHeight="1">
      <c r="A305" s="17" t="s">
        <v>1026</v>
      </c>
      <c r="B305" s="31" t="s">
        <v>988</v>
      </c>
      <c r="C305" s="31" t="s">
        <v>946</v>
      </c>
      <c r="D305" s="21" t="s">
        <v>1074</v>
      </c>
      <c r="E305" s="13">
        <v>42348</v>
      </c>
      <c r="F305" s="13">
        <v>43826</v>
      </c>
      <c r="G305" s="74"/>
      <c r="H305" s="15">
        <f>DATE(YEAR(F305)+4,MONTH(F305),DAY(F305)-1)</f>
        <v>45286</v>
      </c>
      <c r="I305" s="16">
        <f t="shared" ca="1" si="36"/>
        <v>616</v>
      </c>
      <c r="J305" s="17" t="str">
        <f t="shared" ca="1" si="39"/>
        <v>NOT DUE</v>
      </c>
      <c r="K305" s="31" t="s">
        <v>1052</v>
      </c>
      <c r="L305" s="144"/>
    </row>
    <row r="306" spans="1:12" ht="15" customHeight="1">
      <c r="A306" s="17" t="s">
        <v>1027</v>
      </c>
      <c r="B306" s="31" t="s">
        <v>989</v>
      </c>
      <c r="C306" s="31" t="s">
        <v>990</v>
      </c>
      <c r="D306" s="21" t="s">
        <v>1074</v>
      </c>
      <c r="E306" s="13">
        <v>42348</v>
      </c>
      <c r="F306" s="13">
        <v>43826</v>
      </c>
      <c r="G306" s="74"/>
      <c r="H306" s="15">
        <f t="shared" ref="H306:H333" si="43">DATE(YEAR(F306)+4,MONTH(F306),DAY(F306)-1)</f>
        <v>45286</v>
      </c>
      <c r="I306" s="16">
        <f t="shared" ca="1" si="36"/>
        <v>616</v>
      </c>
      <c r="J306" s="17" t="str">
        <f t="shared" ca="1" si="39"/>
        <v>NOT DUE</v>
      </c>
      <c r="K306" s="31" t="s">
        <v>1053</v>
      </c>
      <c r="L306" s="144"/>
    </row>
    <row r="307" spans="1:12" ht="15" customHeight="1">
      <c r="A307" s="17" t="s">
        <v>1028</v>
      </c>
      <c r="B307" s="31" t="s">
        <v>991</v>
      </c>
      <c r="C307" s="31" t="s">
        <v>946</v>
      </c>
      <c r="D307" s="21" t="s">
        <v>1074</v>
      </c>
      <c r="E307" s="13">
        <v>42348</v>
      </c>
      <c r="F307" s="13">
        <v>43826</v>
      </c>
      <c r="G307" s="74"/>
      <c r="H307" s="15">
        <f t="shared" si="43"/>
        <v>45286</v>
      </c>
      <c r="I307" s="16">
        <f t="shared" ca="1" si="36"/>
        <v>616</v>
      </c>
      <c r="J307" s="17" t="str">
        <f t="shared" ca="1" si="39"/>
        <v>NOT DUE</v>
      </c>
      <c r="K307" s="31" t="s">
        <v>1054</v>
      </c>
      <c r="L307" s="144"/>
    </row>
    <row r="308" spans="1:12" ht="15" customHeight="1">
      <c r="A308" s="17" t="s">
        <v>1029</v>
      </c>
      <c r="B308" s="31" t="s">
        <v>992</v>
      </c>
      <c r="C308" s="31" t="s">
        <v>946</v>
      </c>
      <c r="D308" s="21" t="s">
        <v>1074</v>
      </c>
      <c r="E308" s="13">
        <v>42348</v>
      </c>
      <c r="F308" s="13">
        <v>43826</v>
      </c>
      <c r="G308" s="74"/>
      <c r="H308" s="15">
        <f t="shared" si="43"/>
        <v>45286</v>
      </c>
      <c r="I308" s="16">
        <f t="shared" ca="1" si="36"/>
        <v>616</v>
      </c>
      <c r="J308" s="17" t="str">
        <f t="shared" ca="1" si="39"/>
        <v>NOT DUE</v>
      </c>
      <c r="K308" s="31" t="s">
        <v>1055</v>
      </c>
      <c r="L308" s="144"/>
    </row>
    <row r="309" spans="1:12" ht="15" customHeight="1">
      <c r="A309" s="17" t="s">
        <v>1030</v>
      </c>
      <c r="B309" s="31" t="s">
        <v>943</v>
      </c>
      <c r="C309" s="31" t="s">
        <v>946</v>
      </c>
      <c r="D309" s="21" t="s">
        <v>1074</v>
      </c>
      <c r="E309" s="13">
        <v>42348</v>
      </c>
      <c r="F309" s="13">
        <v>43826</v>
      </c>
      <c r="G309" s="74"/>
      <c r="H309" s="15">
        <f t="shared" si="43"/>
        <v>45286</v>
      </c>
      <c r="I309" s="16">
        <f t="shared" ca="1" si="36"/>
        <v>616</v>
      </c>
      <c r="J309" s="17" t="str">
        <f t="shared" ca="1" si="39"/>
        <v>NOT DUE</v>
      </c>
      <c r="K309" s="31" t="s">
        <v>1056</v>
      </c>
      <c r="L309" s="144"/>
    </row>
    <row r="310" spans="1:12" ht="26.45" customHeight="1">
      <c r="A310" s="17" t="s">
        <v>1031</v>
      </c>
      <c r="B310" s="31" t="s">
        <v>944</v>
      </c>
      <c r="C310" s="31" t="s">
        <v>993</v>
      </c>
      <c r="D310" s="21" t="s">
        <v>1074</v>
      </c>
      <c r="E310" s="13">
        <v>42348</v>
      </c>
      <c r="F310" s="13">
        <v>43826</v>
      </c>
      <c r="G310" s="74"/>
      <c r="H310" s="15">
        <f t="shared" si="43"/>
        <v>45286</v>
      </c>
      <c r="I310" s="16">
        <f t="shared" ca="1" si="36"/>
        <v>616</v>
      </c>
      <c r="J310" s="17" t="str">
        <f t="shared" ca="1" si="39"/>
        <v>NOT DUE</v>
      </c>
      <c r="K310" s="31" t="s">
        <v>1057</v>
      </c>
      <c r="L310" s="144"/>
    </row>
    <row r="311" spans="1:12" ht="15" customHeight="1">
      <c r="A311" s="17" t="s">
        <v>1032</v>
      </c>
      <c r="B311" s="31" t="s">
        <v>994</v>
      </c>
      <c r="C311" s="31" t="s">
        <v>895</v>
      </c>
      <c r="D311" s="21" t="s">
        <v>1074</v>
      </c>
      <c r="E311" s="13">
        <v>42348</v>
      </c>
      <c r="F311" s="13">
        <v>43826</v>
      </c>
      <c r="G311" s="74"/>
      <c r="H311" s="15">
        <f t="shared" si="43"/>
        <v>45286</v>
      </c>
      <c r="I311" s="16">
        <f t="shared" ca="1" si="36"/>
        <v>616</v>
      </c>
      <c r="J311" s="17" t="str">
        <f t="shared" ca="1" si="39"/>
        <v>NOT DUE</v>
      </c>
      <c r="K311" s="31" t="s">
        <v>1058</v>
      </c>
      <c r="L311" s="144"/>
    </row>
    <row r="312" spans="1:12" ht="15" customHeight="1">
      <c r="A312" s="17" t="s">
        <v>1033</v>
      </c>
      <c r="B312" s="31" t="s">
        <v>995</v>
      </c>
      <c r="C312" s="31" t="s">
        <v>996</v>
      </c>
      <c r="D312" s="21" t="s">
        <v>1074</v>
      </c>
      <c r="E312" s="13">
        <v>42348</v>
      </c>
      <c r="F312" s="13">
        <v>43826</v>
      </c>
      <c r="G312" s="74"/>
      <c r="H312" s="15">
        <f t="shared" si="43"/>
        <v>45286</v>
      </c>
      <c r="I312" s="16">
        <f t="shared" ca="1" si="36"/>
        <v>616</v>
      </c>
      <c r="J312" s="17" t="str">
        <f t="shared" ca="1" si="39"/>
        <v>NOT DUE</v>
      </c>
      <c r="K312" s="31" t="s">
        <v>1058</v>
      </c>
      <c r="L312" s="144"/>
    </row>
    <row r="313" spans="1:12" ht="25.5">
      <c r="A313" s="17" t="s">
        <v>1034</v>
      </c>
      <c r="B313" s="31" t="s">
        <v>997</v>
      </c>
      <c r="C313" s="31" t="s">
        <v>895</v>
      </c>
      <c r="D313" s="21" t="s">
        <v>1074</v>
      </c>
      <c r="E313" s="13">
        <v>42348</v>
      </c>
      <c r="F313" s="13">
        <v>43826</v>
      </c>
      <c r="G313" s="74"/>
      <c r="H313" s="15">
        <f t="shared" si="43"/>
        <v>45286</v>
      </c>
      <c r="I313" s="16">
        <f t="shared" ca="1" si="36"/>
        <v>616</v>
      </c>
      <c r="J313" s="17" t="str">
        <f t="shared" ca="1" si="39"/>
        <v>NOT DUE</v>
      </c>
      <c r="K313" s="31" t="s">
        <v>1059</v>
      </c>
      <c r="L313" s="144"/>
    </row>
    <row r="314" spans="1:12" ht="15" customHeight="1">
      <c r="A314" s="17" t="s">
        <v>1035</v>
      </c>
      <c r="B314" s="31" t="s">
        <v>998</v>
      </c>
      <c r="C314" s="31" t="s">
        <v>996</v>
      </c>
      <c r="D314" s="21" t="s">
        <v>1074</v>
      </c>
      <c r="E314" s="13">
        <v>42348</v>
      </c>
      <c r="F314" s="13">
        <v>43826</v>
      </c>
      <c r="G314" s="74"/>
      <c r="H314" s="15">
        <f t="shared" si="43"/>
        <v>45286</v>
      </c>
      <c r="I314" s="16">
        <f t="shared" ca="1" si="36"/>
        <v>616</v>
      </c>
      <c r="J314" s="17" t="str">
        <f t="shared" ca="1" si="39"/>
        <v>NOT DUE</v>
      </c>
      <c r="K314" s="31" t="s">
        <v>1052</v>
      </c>
      <c r="L314" s="144"/>
    </row>
    <row r="315" spans="1:12" ht="15" customHeight="1">
      <c r="A315" s="17" t="s">
        <v>1036</v>
      </c>
      <c r="B315" s="31" t="s">
        <v>999</v>
      </c>
      <c r="C315" s="31" t="s">
        <v>996</v>
      </c>
      <c r="D315" s="21" t="s">
        <v>1074</v>
      </c>
      <c r="E315" s="13">
        <v>42348</v>
      </c>
      <c r="F315" s="13">
        <v>43826</v>
      </c>
      <c r="G315" s="74"/>
      <c r="H315" s="15">
        <f t="shared" si="43"/>
        <v>45286</v>
      </c>
      <c r="I315" s="16">
        <f t="shared" ca="1" si="36"/>
        <v>616</v>
      </c>
      <c r="J315" s="17" t="str">
        <f t="shared" ca="1" si="39"/>
        <v>NOT DUE</v>
      </c>
      <c r="K315" s="31" t="s">
        <v>1060</v>
      </c>
      <c r="L315" s="144"/>
    </row>
    <row r="316" spans="1:12" ht="15" customHeight="1">
      <c r="A316" s="17" t="s">
        <v>1037</v>
      </c>
      <c r="B316" s="31" t="s">
        <v>1000</v>
      </c>
      <c r="C316" s="31" t="s">
        <v>996</v>
      </c>
      <c r="D316" s="21" t="s">
        <v>1074</v>
      </c>
      <c r="E316" s="13">
        <v>42348</v>
      </c>
      <c r="F316" s="13">
        <v>43826</v>
      </c>
      <c r="G316" s="74"/>
      <c r="H316" s="15">
        <f t="shared" si="43"/>
        <v>45286</v>
      </c>
      <c r="I316" s="16">
        <f t="shared" ca="1" si="36"/>
        <v>616</v>
      </c>
      <c r="J316" s="17" t="str">
        <f t="shared" ca="1" si="39"/>
        <v>NOT DUE</v>
      </c>
      <c r="K316" s="31" t="s">
        <v>1061</v>
      </c>
      <c r="L316" s="144"/>
    </row>
    <row r="317" spans="1:12" ht="26.45" customHeight="1">
      <c r="A317" s="17" t="s">
        <v>1038</v>
      </c>
      <c r="B317" s="31" t="s">
        <v>1001</v>
      </c>
      <c r="C317" s="31" t="s">
        <v>996</v>
      </c>
      <c r="D317" s="21" t="s">
        <v>1074</v>
      </c>
      <c r="E317" s="13">
        <v>42348</v>
      </c>
      <c r="F317" s="13">
        <v>43826</v>
      </c>
      <c r="G317" s="74"/>
      <c r="H317" s="15">
        <f t="shared" si="43"/>
        <v>45286</v>
      </c>
      <c r="I317" s="16">
        <f t="shared" ca="1" si="36"/>
        <v>616</v>
      </c>
      <c r="J317" s="17" t="str">
        <f t="shared" ca="1" si="39"/>
        <v>NOT DUE</v>
      </c>
      <c r="K317" s="31" t="s">
        <v>1057</v>
      </c>
      <c r="L317" s="144"/>
    </row>
    <row r="318" spans="1:12" ht="15" customHeight="1">
      <c r="A318" s="17" t="s">
        <v>1039</v>
      </c>
      <c r="B318" s="31" t="s">
        <v>1002</v>
      </c>
      <c r="C318" s="31" t="s">
        <v>895</v>
      </c>
      <c r="D318" s="21" t="s">
        <v>1074</v>
      </c>
      <c r="E318" s="13">
        <v>42348</v>
      </c>
      <c r="F318" s="13">
        <v>43826</v>
      </c>
      <c r="G318" s="74"/>
      <c r="H318" s="15">
        <f t="shared" si="43"/>
        <v>45286</v>
      </c>
      <c r="I318" s="16">
        <f t="shared" ca="1" si="36"/>
        <v>616</v>
      </c>
      <c r="J318" s="17" t="str">
        <f t="shared" ca="1" si="39"/>
        <v>NOT DUE</v>
      </c>
      <c r="K318" s="31" t="s">
        <v>1058</v>
      </c>
      <c r="L318" s="144"/>
    </row>
    <row r="319" spans="1:12" ht="15" customHeight="1">
      <c r="A319" s="17" t="s">
        <v>1040</v>
      </c>
      <c r="B319" s="31" t="s">
        <v>1003</v>
      </c>
      <c r="C319" s="31" t="s">
        <v>996</v>
      </c>
      <c r="D319" s="21" t="s">
        <v>1074</v>
      </c>
      <c r="E319" s="13">
        <v>42348</v>
      </c>
      <c r="F319" s="13">
        <v>43826</v>
      </c>
      <c r="G319" s="74"/>
      <c r="H319" s="15">
        <f t="shared" si="43"/>
        <v>45286</v>
      </c>
      <c r="I319" s="16">
        <f t="shared" ca="1" si="36"/>
        <v>616</v>
      </c>
      <c r="J319" s="17" t="str">
        <f t="shared" ca="1" si="39"/>
        <v>NOT DUE</v>
      </c>
      <c r="K319" s="31" t="s">
        <v>1058</v>
      </c>
      <c r="L319" s="144"/>
    </row>
    <row r="320" spans="1:12">
      <c r="A320" s="17" t="s">
        <v>1041</v>
      </c>
      <c r="B320" s="31" t="s">
        <v>1004</v>
      </c>
      <c r="C320" s="31" t="s">
        <v>895</v>
      </c>
      <c r="D320" s="21" t="s">
        <v>1074</v>
      </c>
      <c r="E320" s="13">
        <v>42348</v>
      </c>
      <c r="F320" s="13">
        <v>43826</v>
      </c>
      <c r="G320" s="74"/>
      <c r="H320" s="15">
        <f t="shared" si="43"/>
        <v>45286</v>
      </c>
      <c r="I320" s="16">
        <f t="shared" ca="1" si="36"/>
        <v>616</v>
      </c>
      <c r="J320" s="17" t="str">
        <f t="shared" ca="1" si="39"/>
        <v>NOT DUE</v>
      </c>
      <c r="K320" s="31" t="s">
        <v>1059</v>
      </c>
      <c r="L320" s="144"/>
    </row>
    <row r="321" spans="1:12" ht="25.5">
      <c r="A321" s="17" t="s">
        <v>1042</v>
      </c>
      <c r="B321" s="31" t="s">
        <v>1005</v>
      </c>
      <c r="C321" s="31" t="s">
        <v>895</v>
      </c>
      <c r="D321" s="21" t="s">
        <v>1074</v>
      </c>
      <c r="E321" s="13">
        <v>42348</v>
      </c>
      <c r="F321" s="13">
        <v>43826</v>
      </c>
      <c r="G321" s="74"/>
      <c r="H321" s="15">
        <f t="shared" si="43"/>
        <v>45286</v>
      </c>
      <c r="I321" s="16">
        <f t="shared" ca="1" si="36"/>
        <v>616</v>
      </c>
      <c r="J321" s="17" t="str">
        <f t="shared" ca="1" si="39"/>
        <v>NOT DUE</v>
      </c>
      <c r="K321" s="31" t="s">
        <v>1062</v>
      </c>
      <c r="L321" s="144"/>
    </row>
    <row r="322" spans="1:12" ht="15" customHeight="1">
      <c r="A322" s="17" t="s">
        <v>1043</v>
      </c>
      <c r="B322" s="31" t="s">
        <v>1006</v>
      </c>
      <c r="C322" s="31" t="s">
        <v>1007</v>
      </c>
      <c r="D322" s="21" t="s">
        <v>1074</v>
      </c>
      <c r="E322" s="13">
        <v>42348</v>
      </c>
      <c r="F322" s="13">
        <v>43826</v>
      </c>
      <c r="G322" s="74"/>
      <c r="H322" s="15">
        <f t="shared" si="43"/>
        <v>45286</v>
      </c>
      <c r="I322" s="16">
        <f t="shared" ca="1" si="36"/>
        <v>616</v>
      </c>
      <c r="J322" s="17" t="str">
        <f t="shared" ca="1" si="39"/>
        <v>NOT DUE</v>
      </c>
      <c r="K322" s="31" t="s">
        <v>1063</v>
      </c>
      <c r="L322" s="144"/>
    </row>
    <row r="323" spans="1:12" ht="15" customHeight="1">
      <c r="A323" s="17" t="s">
        <v>1044</v>
      </c>
      <c r="B323" s="31" t="s">
        <v>1008</v>
      </c>
      <c r="C323" s="31" t="s">
        <v>1009</v>
      </c>
      <c r="D323" s="21" t="s">
        <v>1074</v>
      </c>
      <c r="E323" s="13">
        <v>42348</v>
      </c>
      <c r="F323" s="13">
        <v>43826</v>
      </c>
      <c r="G323" s="74"/>
      <c r="H323" s="15">
        <f t="shared" si="43"/>
        <v>45286</v>
      </c>
      <c r="I323" s="16">
        <f t="shared" ca="1" si="36"/>
        <v>616</v>
      </c>
      <c r="J323" s="17" t="str">
        <f t="shared" ca="1" si="39"/>
        <v>NOT DUE</v>
      </c>
      <c r="K323" s="31" t="s">
        <v>1064</v>
      </c>
      <c r="L323" s="144"/>
    </row>
    <row r="324" spans="1:12" ht="15" customHeight="1">
      <c r="A324" s="17" t="s">
        <v>1045</v>
      </c>
      <c r="B324" s="31" t="s">
        <v>1010</v>
      </c>
      <c r="C324" s="31" t="s">
        <v>1011</v>
      </c>
      <c r="D324" s="21" t="s">
        <v>1074</v>
      </c>
      <c r="E324" s="13">
        <v>42348</v>
      </c>
      <c r="F324" s="13">
        <v>43826</v>
      </c>
      <c r="G324" s="74"/>
      <c r="H324" s="15">
        <f t="shared" si="43"/>
        <v>45286</v>
      </c>
      <c r="I324" s="16">
        <f t="shared" ca="1" si="36"/>
        <v>616</v>
      </c>
      <c r="J324" s="17" t="str">
        <f t="shared" ca="1" si="39"/>
        <v>NOT DUE</v>
      </c>
      <c r="K324" s="31" t="s">
        <v>1065</v>
      </c>
      <c r="L324" s="144"/>
    </row>
    <row r="325" spans="1:12" ht="15" customHeight="1">
      <c r="A325" s="17" t="s">
        <v>1046</v>
      </c>
      <c r="B325" s="31" t="s">
        <v>1012</v>
      </c>
      <c r="C325" s="31" t="s">
        <v>895</v>
      </c>
      <c r="D325" s="21" t="s">
        <v>1074</v>
      </c>
      <c r="E325" s="13">
        <v>42348</v>
      </c>
      <c r="F325" s="13">
        <v>43826</v>
      </c>
      <c r="G325" s="74"/>
      <c r="H325" s="15">
        <f t="shared" si="43"/>
        <v>45286</v>
      </c>
      <c r="I325" s="16">
        <f t="shared" ca="1" si="36"/>
        <v>616</v>
      </c>
      <c r="J325" s="17" t="str">
        <f t="shared" ca="1" si="39"/>
        <v>NOT DUE</v>
      </c>
      <c r="K325" s="31" t="s">
        <v>958</v>
      </c>
      <c r="L325" s="144"/>
    </row>
    <row r="326" spans="1:12" ht="15" customHeight="1">
      <c r="A326" s="17" t="s">
        <v>1047</v>
      </c>
      <c r="B326" s="31" t="s">
        <v>931</v>
      </c>
      <c r="C326" s="31" t="s">
        <v>895</v>
      </c>
      <c r="D326" s="21" t="s">
        <v>1074</v>
      </c>
      <c r="E326" s="13">
        <v>42348</v>
      </c>
      <c r="F326" s="13">
        <v>43826</v>
      </c>
      <c r="G326" s="74"/>
      <c r="H326" s="15">
        <f t="shared" si="43"/>
        <v>45286</v>
      </c>
      <c r="I326" s="16">
        <f t="shared" ca="1" si="36"/>
        <v>616</v>
      </c>
      <c r="J326" s="17" t="str">
        <f t="shared" ca="1" si="39"/>
        <v>NOT DUE</v>
      </c>
      <c r="K326" s="31" t="s">
        <v>1066</v>
      </c>
      <c r="L326" s="144"/>
    </row>
    <row r="327" spans="1:12" ht="15" customHeight="1">
      <c r="A327" s="17" t="s">
        <v>1048</v>
      </c>
      <c r="B327" s="31" t="s">
        <v>1013</v>
      </c>
      <c r="C327" s="31" t="s">
        <v>1014</v>
      </c>
      <c r="D327" s="21" t="s">
        <v>1074</v>
      </c>
      <c r="E327" s="13">
        <v>42348</v>
      </c>
      <c r="F327" s="13">
        <v>43826</v>
      </c>
      <c r="G327" s="74"/>
      <c r="H327" s="15">
        <f t="shared" si="43"/>
        <v>45286</v>
      </c>
      <c r="I327" s="16">
        <f t="shared" ca="1" si="36"/>
        <v>616</v>
      </c>
      <c r="J327" s="17" t="str">
        <f t="shared" ca="1" si="39"/>
        <v>NOT DUE</v>
      </c>
      <c r="K327" s="31" t="s">
        <v>1067</v>
      </c>
      <c r="L327" s="144"/>
    </row>
    <row r="328" spans="1:12" ht="25.5">
      <c r="A328" s="17" t="s">
        <v>1049</v>
      </c>
      <c r="B328" s="31" t="s">
        <v>1015</v>
      </c>
      <c r="C328" s="31" t="s">
        <v>895</v>
      </c>
      <c r="D328" s="21" t="s">
        <v>1074</v>
      </c>
      <c r="E328" s="13">
        <v>42348</v>
      </c>
      <c r="F328" s="13">
        <v>43826</v>
      </c>
      <c r="G328" s="74"/>
      <c r="H328" s="15">
        <f t="shared" si="43"/>
        <v>45286</v>
      </c>
      <c r="I328" s="16">
        <f t="shared" ca="1" si="36"/>
        <v>616</v>
      </c>
      <c r="J328" s="17" t="str">
        <f t="shared" ca="1" si="39"/>
        <v>NOT DUE</v>
      </c>
      <c r="K328" s="31" t="s">
        <v>1068</v>
      </c>
      <c r="L328" s="144"/>
    </row>
    <row r="329" spans="1:12" ht="26.45" customHeight="1">
      <c r="A329" s="17" t="s">
        <v>1050</v>
      </c>
      <c r="B329" s="31" t="s">
        <v>1016</v>
      </c>
      <c r="C329" s="31" t="s">
        <v>895</v>
      </c>
      <c r="D329" s="21" t="s">
        <v>1074</v>
      </c>
      <c r="E329" s="13">
        <v>42348</v>
      </c>
      <c r="F329" s="13">
        <v>43826</v>
      </c>
      <c r="G329" s="74"/>
      <c r="H329" s="15">
        <f t="shared" si="43"/>
        <v>45286</v>
      </c>
      <c r="I329" s="16">
        <f t="shared" ca="1" si="36"/>
        <v>616</v>
      </c>
      <c r="J329" s="17" t="str">
        <f t="shared" ca="1" si="39"/>
        <v>NOT DUE</v>
      </c>
      <c r="K329" s="31" t="s">
        <v>1069</v>
      </c>
      <c r="L329" s="144"/>
    </row>
    <row r="330" spans="1:12" ht="25.5">
      <c r="A330" s="17" t="s">
        <v>1051</v>
      </c>
      <c r="B330" s="31" t="s">
        <v>1017</v>
      </c>
      <c r="C330" s="31" t="s">
        <v>895</v>
      </c>
      <c r="D330" s="21" t="s">
        <v>1074</v>
      </c>
      <c r="E330" s="13">
        <v>42348</v>
      </c>
      <c r="F330" s="13">
        <v>43826</v>
      </c>
      <c r="G330" s="74"/>
      <c r="H330" s="15">
        <f t="shared" si="43"/>
        <v>45286</v>
      </c>
      <c r="I330" s="16">
        <f t="shared" ca="1" si="36"/>
        <v>616</v>
      </c>
      <c r="J330" s="17" t="str">
        <f t="shared" ca="1" si="39"/>
        <v>NOT DUE</v>
      </c>
      <c r="K330" s="31" t="s">
        <v>1070</v>
      </c>
      <c r="L330" s="144"/>
    </row>
    <row r="331" spans="1:12" ht="38.25" customHeight="1">
      <c r="A331" s="17" t="s">
        <v>4370</v>
      </c>
      <c r="B331" s="31" t="s">
        <v>1018</v>
      </c>
      <c r="C331" s="31" t="s">
        <v>1019</v>
      </c>
      <c r="D331" s="21" t="s">
        <v>1074</v>
      </c>
      <c r="E331" s="13">
        <v>42348</v>
      </c>
      <c r="F331" s="13">
        <v>43826</v>
      </c>
      <c r="G331" s="74"/>
      <c r="H331" s="15">
        <f t="shared" si="43"/>
        <v>45286</v>
      </c>
      <c r="I331" s="16">
        <f t="shared" ca="1" si="36"/>
        <v>616</v>
      </c>
      <c r="J331" s="17" t="str">
        <f t="shared" ca="1" si="39"/>
        <v>NOT DUE</v>
      </c>
      <c r="K331" s="31" t="s">
        <v>1071</v>
      </c>
      <c r="L331" s="144"/>
    </row>
    <row r="332" spans="1:12" ht="25.5">
      <c r="A332" s="17" t="s">
        <v>4836</v>
      </c>
      <c r="B332" s="31" t="s">
        <v>1020</v>
      </c>
      <c r="C332" s="31" t="s">
        <v>1021</v>
      </c>
      <c r="D332" s="21" t="s">
        <v>1074</v>
      </c>
      <c r="E332" s="13">
        <v>42348</v>
      </c>
      <c r="F332" s="13">
        <v>43826</v>
      </c>
      <c r="G332" s="74"/>
      <c r="H332" s="15">
        <f t="shared" si="43"/>
        <v>45286</v>
      </c>
      <c r="I332" s="16">
        <f t="shared" ca="1" si="36"/>
        <v>616</v>
      </c>
      <c r="J332" s="17" t="str">
        <f t="shared" ca="1" si="39"/>
        <v>NOT DUE</v>
      </c>
      <c r="K332" s="31" t="s">
        <v>1072</v>
      </c>
      <c r="L332" s="144"/>
    </row>
    <row r="333" spans="1:12" ht="38.25" customHeight="1">
      <c r="A333" s="17" t="s">
        <v>4852</v>
      </c>
      <c r="B333" s="31" t="s">
        <v>1022</v>
      </c>
      <c r="C333" s="31" t="s">
        <v>1023</v>
      </c>
      <c r="D333" s="21" t="s">
        <v>1074</v>
      </c>
      <c r="E333" s="13">
        <v>42348</v>
      </c>
      <c r="F333" s="13">
        <v>43826</v>
      </c>
      <c r="G333" s="74"/>
      <c r="H333" s="15">
        <f t="shared" si="43"/>
        <v>45286</v>
      </c>
      <c r="I333" s="16">
        <f t="shared" ref="I333" ca="1" si="44">IF(ISBLANK(H333),"",H333-DATE(YEAR(NOW()),MONTH(NOW()),DAY(NOW())))</f>
        <v>616</v>
      </c>
      <c r="J333" s="17" t="str">
        <f t="shared" ca="1" si="39"/>
        <v>NOT DUE</v>
      </c>
      <c r="K333" s="31" t="s">
        <v>1073</v>
      </c>
      <c r="L333" s="144"/>
    </row>
    <row r="337" spans="1:11">
      <c r="B337" s="197" t="s">
        <v>4761</v>
      </c>
      <c r="D337" s="263" t="s">
        <v>4762</v>
      </c>
      <c r="I337" s="197" t="s">
        <v>4763</v>
      </c>
    </row>
    <row r="339" spans="1:11">
      <c r="A339" s="262"/>
      <c r="B339" s="262"/>
      <c r="C339" s="210" t="s">
        <v>5521</v>
      </c>
      <c r="E339" s="306" t="s">
        <v>5518</v>
      </c>
      <c r="F339" s="306"/>
      <c r="G339" s="306"/>
      <c r="H339" s="262"/>
      <c r="J339" s="306" t="s">
        <v>5502</v>
      </c>
      <c r="K339" s="306"/>
    </row>
  </sheetData>
  <sheetProtection selectLockedCells="1"/>
  <autoFilter ref="J1:J339"/>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7:J204 J30:J31 J232:J240 J248:J257 J259:J264 J266:J333 J243:J245">
    <cfRule type="cellIs" dxfId="217" priority="17" operator="equal">
      <formula>"overdue"</formula>
    </cfRule>
  </conditionalFormatting>
  <conditionalFormatting sqref="J231">
    <cfRule type="cellIs" dxfId="216" priority="16" operator="equal">
      <formula>"overdue"</formula>
    </cfRule>
  </conditionalFormatting>
  <conditionalFormatting sqref="J205">
    <cfRule type="cellIs" dxfId="215" priority="15" operator="equal">
      <formula>"overdue"</formula>
    </cfRule>
  </conditionalFormatting>
  <conditionalFormatting sqref="J209">
    <cfRule type="cellIs" dxfId="214" priority="14" operator="equal">
      <formula>"overdue"</formula>
    </cfRule>
  </conditionalFormatting>
  <conditionalFormatting sqref="J213">
    <cfRule type="cellIs" dxfId="213" priority="13" operator="equal">
      <formula>"overdue"</formula>
    </cfRule>
  </conditionalFormatting>
  <conditionalFormatting sqref="J217">
    <cfRule type="cellIs" dxfId="212" priority="12" operator="equal">
      <formula>"overdue"</formula>
    </cfRule>
  </conditionalFormatting>
  <conditionalFormatting sqref="J221">
    <cfRule type="cellIs" dxfId="211" priority="11" operator="equal">
      <formula>"overdue"</formula>
    </cfRule>
  </conditionalFormatting>
  <conditionalFormatting sqref="J23">
    <cfRule type="cellIs" dxfId="210" priority="10" operator="equal">
      <formula>"overdue"</formula>
    </cfRule>
  </conditionalFormatting>
  <conditionalFormatting sqref="J26">
    <cfRule type="cellIs" dxfId="209" priority="9" operator="equal">
      <formula>"overdue"</formula>
    </cfRule>
  </conditionalFormatting>
  <conditionalFormatting sqref="J32">
    <cfRule type="cellIs" dxfId="208" priority="8" operator="equal">
      <formula>"overdue"</formula>
    </cfRule>
  </conditionalFormatting>
  <conditionalFormatting sqref="J35">
    <cfRule type="cellIs" dxfId="207" priority="7" operator="equal">
      <formula>"overdue"</formula>
    </cfRule>
  </conditionalFormatting>
  <conditionalFormatting sqref="J29">
    <cfRule type="cellIs" dxfId="206" priority="6" operator="equal">
      <formula>"overdue"</formula>
    </cfRule>
  </conditionalFormatting>
  <conditionalFormatting sqref="J246:J247">
    <cfRule type="cellIs" dxfId="205" priority="5" operator="equal">
      <formula>"overdue"</formula>
    </cfRule>
  </conditionalFormatting>
  <conditionalFormatting sqref="J258">
    <cfRule type="cellIs" dxfId="204" priority="4" operator="equal">
      <formula>"overdue"</formula>
    </cfRule>
  </conditionalFormatting>
  <conditionalFormatting sqref="J36">
    <cfRule type="cellIs" dxfId="203" priority="3" operator="equal">
      <formula>"overdue"</formula>
    </cfRule>
  </conditionalFormatting>
  <conditionalFormatting sqref="J265">
    <cfRule type="cellIs" dxfId="202" priority="2" operator="equal">
      <formula>"overdue"</formula>
    </cfRule>
  </conditionalFormatting>
  <conditionalFormatting sqref="J241:J242">
    <cfRule type="cellIs" dxfId="201"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topLeftCell="A325" zoomScaleNormal="100" workbookViewId="0">
      <selection activeCell="K267" sqref="K267"/>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1075</v>
      </c>
      <c r="D3" s="309" t="s">
        <v>12</v>
      </c>
      <c r="E3" s="309"/>
      <c r="F3" s="5" t="s">
        <v>1077</v>
      </c>
    </row>
    <row r="4" spans="1:12" ht="18" customHeight="1">
      <c r="A4" s="308" t="s">
        <v>75</v>
      </c>
      <c r="B4" s="308"/>
      <c r="C4" s="37" t="s">
        <v>4196</v>
      </c>
      <c r="D4" s="309" t="s">
        <v>14</v>
      </c>
      <c r="E4" s="309"/>
      <c r="F4" s="6">
        <f>'Running Hours'!B10</f>
        <v>20265.8</v>
      </c>
    </row>
    <row r="5" spans="1:12" ht="18" customHeight="1">
      <c r="A5" s="308" t="s">
        <v>76</v>
      </c>
      <c r="B5" s="308"/>
      <c r="C5" s="38" t="s">
        <v>4197</v>
      </c>
      <c r="D5" s="46"/>
      <c r="E5" s="238"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1143</v>
      </c>
      <c r="B8" s="31" t="s">
        <v>4198</v>
      </c>
      <c r="C8" s="31" t="s">
        <v>4199</v>
      </c>
      <c r="D8" s="21" t="s">
        <v>1</v>
      </c>
      <c r="E8" s="13">
        <v>42348</v>
      </c>
      <c r="F8" s="13">
        <f t="shared" ref="F8:F16" si="0">F$5</f>
        <v>44667</v>
      </c>
      <c r="G8" s="74"/>
      <c r="H8" s="15">
        <f>DATE(YEAR(F8),MONTH(F8),DAY(F8)+1)</f>
        <v>44668</v>
      </c>
      <c r="I8" s="16">
        <f t="shared" ref="I8:I13" ca="1" si="1">IF(ISBLANK(H8),"",H8-DATE(YEAR(NOW()),MONTH(NOW()),DAY(NOW())))</f>
        <v>-2</v>
      </c>
      <c r="J8" s="17" t="str">
        <f t="shared" ref="J8:J77" ca="1" si="2">IF(I8="","",IF(I8&lt;0,"OVERDUE","NOT DUE"))</f>
        <v>OVERDUE</v>
      </c>
      <c r="K8" s="31" t="s">
        <v>603</v>
      </c>
      <c r="L8" s="41"/>
    </row>
    <row r="9" spans="1:12" ht="39.75" customHeight="1">
      <c r="A9" s="17" t="s">
        <v>1144</v>
      </c>
      <c r="B9" s="31" t="s">
        <v>4200</v>
      </c>
      <c r="C9" s="31" t="s">
        <v>4201</v>
      </c>
      <c r="D9" s="21" t="s">
        <v>1</v>
      </c>
      <c r="E9" s="13">
        <v>42348</v>
      </c>
      <c r="F9" s="13">
        <f t="shared" si="0"/>
        <v>44667</v>
      </c>
      <c r="G9" s="74"/>
      <c r="H9" s="15">
        <f t="shared" ref="H9:H16" si="3">DATE(YEAR(F9),MONTH(F9),DAY(F9)+1)</f>
        <v>44668</v>
      </c>
      <c r="I9" s="16">
        <f t="shared" ca="1" si="1"/>
        <v>-2</v>
      </c>
      <c r="J9" s="17" t="str">
        <f t="shared" ca="1" si="2"/>
        <v>OVERDUE</v>
      </c>
      <c r="K9" s="31" t="s">
        <v>603</v>
      </c>
      <c r="L9" s="144"/>
    </row>
    <row r="10" spans="1:12" ht="15" customHeight="1">
      <c r="A10" s="17" t="s">
        <v>1145</v>
      </c>
      <c r="B10" s="31" t="s">
        <v>4202</v>
      </c>
      <c r="C10" s="31" t="s">
        <v>4203</v>
      </c>
      <c r="D10" s="21" t="s">
        <v>1</v>
      </c>
      <c r="E10" s="13">
        <v>42348</v>
      </c>
      <c r="F10" s="13">
        <f t="shared" si="0"/>
        <v>44667</v>
      </c>
      <c r="G10" s="74"/>
      <c r="H10" s="15">
        <f t="shared" si="3"/>
        <v>44668</v>
      </c>
      <c r="I10" s="16">
        <f t="shared" ca="1" si="1"/>
        <v>-2</v>
      </c>
      <c r="J10" s="17" t="str">
        <f t="shared" ca="1" si="2"/>
        <v>OVERDUE</v>
      </c>
      <c r="K10" s="31" t="s">
        <v>603</v>
      </c>
      <c r="L10" s="41"/>
    </row>
    <row r="11" spans="1:12" ht="15" customHeight="1">
      <c r="A11" s="17" t="s">
        <v>1146</v>
      </c>
      <c r="B11" s="31" t="s">
        <v>852</v>
      </c>
      <c r="C11" s="31" t="s">
        <v>4204</v>
      </c>
      <c r="D11" s="21" t="s">
        <v>1</v>
      </c>
      <c r="E11" s="13">
        <v>42348</v>
      </c>
      <c r="F11" s="13">
        <f t="shared" si="0"/>
        <v>44667</v>
      </c>
      <c r="G11" s="74"/>
      <c r="H11" s="15">
        <f t="shared" si="3"/>
        <v>44668</v>
      </c>
      <c r="I11" s="16">
        <f t="shared" ca="1" si="1"/>
        <v>-2</v>
      </c>
      <c r="J11" s="17" t="str">
        <f t="shared" ca="1" si="2"/>
        <v>OVERDUE</v>
      </c>
      <c r="K11" s="31" t="s">
        <v>603</v>
      </c>
      <c r="L11" s="144"/>
    </row>
    <row r="12" spans="1:12" ht="15" customHeight="1">
      <c r="A12" s="17" t="s">
        <v>1147</v>
      </c>
      <c r="B12" s="31" t="s">
        <v>4205</v>
      </c>
      <c r="C12" s="31" t="s">
        <v>4206</v>
      </c>
      <c r="D12" s="21" t="s">
        <v>1</v>
      </c>
      <c r="E12" s="13">
        <v>42348</v>
      </c>
      <c r="F12" s="13">
        <f t="shared" si="0"/>
        <v>44667</v>
      </c>
      <c r="G12" s="74"/>
      <c r="H12" s="15">
        <f t="shared" si="3"/>
        <v>44668</v>
      </c>
      <c r="I12" s="16">
        <f t="shared" ca="1" si="1"/>
        <v>-2</v>
      </c>
      <c r="J12" s="17" t="str">
        <f t="shared" ca="1" si="2"/>
        <v>OVERDUE</v>
      </c>
      <c r="K12" s="31" t="s">
        <v>603</v>
      </c>
      <c r="L12" s="144"/>
    </row>
    <row r="13" spans="1:12" ht="15" customHeight="1">
      <c r="A13" s="17" t="s">
        <v>1148</v>
      </c>
      <c r="B13" s="31" t="s">
        <v>4207</v>
      </c>
      <c r="C13" s="31" t="s">
        <v>4206</v>
      </c>
      <c r="D13" s="21" t="s">
        <v>1</v>
      </c>
      <c r="E13" s="13">
        <v>42348</v>
      </c>
      <c r="F13" s="13">
        <f t="shared" si="0"/>
        <v>44667</v>
      </c>
      <c r="G13" s="74"/>
      <c r="H13" s="15">
        <f t="shared" si="3"/>
        <v>44668</v>
      </c>
      <c r="I13" s="16">
        <f t="shared" ca="1" si="1"/>
        <v>-2</v>
      </c>
      <c r="J13" s="17" t="str">
        <f t="shared" ca="1" si="2"/>
        <v>OVERDUE</v>
      </c>
      <c r="K13" s="31" t="s">
        <v>603</v>
      </c>
      <c r="L13" s="144"/>
    </row>
    <row r="14" spans="1:12" ht="38.25">
      <c r="A14" s="17" t="s">
        <v>1149</v>
      </c>
      <c r="B14" s="31" t="s">
        <v>4208</v>
      </c>
      <c r="C14" s="31" t="s">
        <v>4209</v>
      </c>
      <c r="D14" s="21" t="s">
        <v>1</v>
      </c>
      <c r="E14" s="13">
        <v>42348</v>
      </c>
      <c r="F14" s="13">
        <f t="shared" si="0"/>
        <v>44667</v>
      </c>
      <c r="G14" s="74"/>
      <c r="H14" s="15">
        <f t="shared" si="3"/>
        <v>44668</v>
      </c>
      <c r="I14" s="16">
        <f ca="1">IF(ISBLANK(H14),"",H14-DATE(YEAR(NOW()),MONTH(NOW()),DAY(NOW())))</f>
        <v>-2</v>
      </c>
      <c r="J14" s="17" t="str">
        <f t="shared" ca="1" si="2"/>
        <v>OVERDUE</v>
      </c>
      <c r="K14" s="31" t="s">
        <v>603</v>
      </c>
      <c r="L14" s="41"/>
    </row>
    <row r="15" spans="1:12">
      <c r="A15" s="17" t="s">
        <v>1150</v>
      </c>
      <c r="B15" s="31" t="s">
        <v>4210</v>
      </c>
      <c r="C15" s="31" t="s">
        <v>4211</v>
      </c>
      <c r="D15" s="21" t="s">
        <v>1</v>
      </c>
      <c r="E15" s="13">
        <v>42348</v>
      </c>
      <c r="F15" s="13">
        <f t="shared" si="0"/>
        <v>44667</v>
      </c>
      <c r="G15" s="74"/>
      <c r="H15" s="15">
        <f t="shared" si="3"/>
        <v>44668</v>
      </c>
      <c r="I15" s="16">
        <f ca="1">IF(ISBLANK(H15),"",H15-DATE(YEAR(NOW()),MONTH(NOW()),DAY(NOW())))</f>
        <v>-2</v>
      </c>
      <c r="J15" s="17" t="str">
        <f t="shared" ca="1" si="2"/>
        <v>OVERDUE</v>
      </c>
      <c r="K15" s="31" t="s">
        <v>603</v>
      </c>
      <c r="L15" s="41"/>
    </row>
    <row r="16" spans="1:12" ht="15" customHeight="1">
      <c r="A16" s="17" t="s">
        <v>1151</v>
      </c>
      <c r="B16" s="31" t="s">
        <v>4212</v>
      </c>
      <c r="C16" s="31" t="s">
        <v>4213</v>
      </c>
      <c r="D16" s="21" t="s">
        <v>1</v>
      </c>
      <c r="E16" s="13">
        <v>42348</v>
      </c>
      <c r="F16" s="13">
        <f t="shared" si="0"/>
        <v>44667</v>
      </c>
      <c r="G16" s="74"/>
      <c r="H16" s="15">
        <f t="shared" si="3"/>
        <v>44668</v>
      </c>
      <c r="I16" s="16">
        <f t="shared" ref="I16:I35" ca="1" si="4">IF(ISBLANK(H16),"",H16-DATE(YEAR(NOW()),MONTH(NOW()),DAY(NOW())))</f>
        <v>-2</v>
      </c>
      <c r="J16" s="17" t="str">
        <f t="shared" ca="1" si="2"/>
        <v>OVERDUE</v>
      </c>
      <c r="K16" s="31" t="s">
        <v>603</v>
      </c>
      <c r="L16" s="41"/>
    </row>
    <row r="17" spans="1:12" ht="15" customHeight="1">
      <c r="A17" s="17" t="s">
        <v>1152</v>
      </c>
      <c r="B17" s="31" t="s">
        <v>4212</v>
      </c>
      <c r="C17" s="31" t="s">
        <v>4214</v>
      </c>
      <c r="D17" s="21" t="s">
        <v>4</v>
      </c>
      <c r="E17" s="13">
        <v>42348</v>
      </c>
      <c r="F17" s="13">
        <v>44634</v>
      </c>
      <c r="G17" s="74"/>
      <c r="H17" s="15">
        <f>EDATE(F17-1,1)</f>
        <v>44664</v>
      </c>
      <c r="I17" s="16">
        <f t="shared" ca="1" si="4"/>
        <v>-6</v>
      </c>
      <c r="J17" s="17" t="str">
        <f t="shared" ca="1" si="2"/>
        <v>OVERDUE</v>
      </c>
      <c r="K17" s="31" t="s">
        <v>4215</v>
      </c>
      <c r="L17" s="41" t="s">
        <v>5541</v>
      </c>
    </row>
    <row r="18" spans="1:12" ht="15" customHeight="1">
      <c r="A18" s="17" t="s">
        <v>1153</v>
      </c>
      <c r="B18" s="31" t="s">
        <v>4216</v>
      </c>
      <c r="C18" s="31" t="s">
        <v>4217</v>
      </c>
      <c r="D18" s="21" t="s">
        <v>4</v>
      </c>
      <c r="E18" s="13">
        <v>42348</v>
      </c>
      <c r="F18" s="13">
        <v>44634</v>
      </c>
      <c r="G18" s="74"/>
      <c r="H18" s="15">
        <f t="shared" ref="H18:H35" si="5">EDATE(F18-1,1)</f>
        <v>44664</v>
      </c>
      <c r="I18" s="16">
        <f t="shared" ca="1" si="4"/>
        <v>-6</v>
      </c>
      <c r="J18" s="17" t="str">
        <f t="shared" ca="1" si="2"/>
        <v>OVERDUE</v>
      </c>
      <c r="K18" s="31" t="s">
        <v>4215</v>
      </c>
      <c r="L18" s="41" t="s">
        <v>5541</v>
      </c>
    </row>
    <row r="19" spans="1:12" ht="15" customHeight="1">
      <c r="A19" s="17" t="s">
        <v>1154</v>
      </c>
      <c r="B19" s="31" t="s">
        <v>4216</v>
      </c>
      <c r="C19" s="31" t="s">
        <v>4218</v>
      </c>
      <c r="D19" s="21" t="s">
        <v>4</v>
      </c>
      <c r="E19" s="13">
        <v>42348</v>
      </c>
      <c r="F19" s="13">
        <v>44634</v>
      </c>
      <c r="G19" s="74"/>
      <c r="H19" s="15">
        <f t="shared" si="5"/>
        <v>44664</v>
      </c>
      <c r="I19" s="16">
        <f t="shared" ca="1" si="4"/>
        <v>-6</v>
      </c>
      <c r="J19" s="17" t="str">
        <f t="shared" ca="1" si="2"/>
        <v>OVERDUE</v>
      </c>
      <c r="K19" s="31" t="s">
        <v>4215</v>
      </c>
      <c r="L19" s="113" t="s">
        <v>5541</v>
      </c>
    </row>
    <row r="20" spans="1:12" ht="15" customHeight="1">
      <c r="A20" s="17" t="s">
        <v>1155</v>
      </c>
      <c r="B20" s="31" t="s">
        <v>4216</v>
      </c>
      <c r="C20" s="31" t="s">
        <v>4219</v>
      </c>
      <c r="D20" s="21" t="s">
        <v>4</v>
      </c>
      <c r="E20" s="13">
        <v>42348</v>
      </c>
      <c r="F20" s="13">
        <v>44634</v>
      </c>
      <c r="G20" s="74"/>
      <c r="H20" s="15">
        <f t="shared" si="5"/>
        <v>44664</v>
      </c>
      <c r="I20" s="16">
        <f t="shared" ca="1" si="4"/>
        <v>-6</v>
      </c>
      <c r="J20" s="17" t="str">
        <f t="shared" ca="1" si="2"/>
        <v>OVERDUE</v>
      </c>
      <c r="K20" s="31" t="s">
        <v>4215</v>
      </c>
      <c r="L20" s="113" t="s">
        <v>5541</v>
      </c>
    </row>
    <row r="21" spans="1:12" ht="15" customHeight="1">
      <c r="A21" s="17" t="s">
        <v>1156</v>
      </c>
      <c r="B21" s="31" t="s">
        <v>4220</v>
      </c>
      <c r="C21" s="31" t="s">
        <v>4217</v>
      </c>
      <c r="D21" s="21" t="s">
        <v>4</v>
      </c>
      <c r="E21" s="13">
        <v>42348</v>
      </c>
      <c r="F21" s="13">
        <v>44634</v>
      </c>
      <c r="G21" s="74"/>
      <c r="H21" s="15">
        <f t="shared" si="5"/>
        <v>44664</v>
      </c>
      <c r="I21" s="16">
        <f t="shared" ca="1" si="4"/>
        <v>-6</v>
      </c>
      <c r="J21" s="17" t="str">
        <f t="shared" ca="1" si="2"/>
        <v>OVERDUE</v>
      </c>
      <c r="K21" s="31" t="s">
        <v>4215</v>
      </c>
      <c r="L21" s="41" t="s">
        <v>5541</v>
      </c>
    </row>
    <row r="22" spans="1:12" ht="15" customHeight="1">
      <c r="A22" s="17" t="s">
        <v>1157</v>
      </c>
      <c r="B22" s="31" t="s">
        <v>4220</v>
      </c>
      <c r="C22" s="31" t="s">
        <v>4218</v>
      </c>
      <c r="D22" s="21" t="s">
        <v>4</v>
      </c>
      <c r="E22" s="13">
        <v>42348</v>
      </c>
      <c r="F22" s="13">
        <v>44634</v>
      </c>
      <c r="G22" s="74"/>
      <c r="H22" s="15">
        <f t="shared" si="5"/>
        <v>44664</v>
      </c>
      <c r="I22" s="16">
        <f t="shared" ca="1" si="4"/>
        <v>-6</v>
      </c>
      <c r="J22" s="17" t="str">
        <f t="shared" ca="1" si="2"/>
        <v>OVERDUE</v>
      </c>
      <c r="K22" s="31" t="s">
        <v>4215</v>
      </c>
      <c r="L22" s="41" t="s">
        <v>5541</v>
      </c>
    </row>
    <row r="23" spans="1:12" ht="15" customHeight="1">
      <c r="A23" s="17" t="s">
        <v>1158</v>
      </c>
      <c r="B23" s="31" t="s">
        <v>4220</v>
      </c>
      <c r="C23" s="31" t="s">
        <v>4219</v>
      </c>
      <c r="D23" s="21" t="s">
        <v>4</v>
      </c>
      <c r="E23" s="13">
        <v>42348</v>
      </c>
      <c r="F23" s="13">
        <v>44634</v>
      </c>
      <c r="G23" s="74"/>
      <c r="H23" s="15">
        <f t="shared" si="5"/>
        <v>44664</v>
      </c>
      <c r="I23" s="16">
        <f t="shared" ca="1" si="4"/>
        <v>-6</v>
      </c>
      <c r="J23" s="17" t="str">
        <f t="shared" ca="1" si="2"/>
        <v>OVERDUE</v>
      </c>
      <c r="K23" s="31" t="s">
        <v>4215</v>
      </c>
      <c r="L23" s="113" t="s">
        <v>5541</v>
      </c>
    </row>
    <row r="24" spans="1:12" ht="15" customHeight="1">
      <c r="A24" s="17" t="s">
        <v>1159</v>
      </c>
      <c r="B24" s="31" t="s">
        <v>4221</v>
      </c>
      <c r="C24" s="31" t="s">
        <v>4217</v>
      </c>
      <c r="D24" s="21" t="s">
        <v>4</v>
      </c>
      <c r="E24" s="13">
        <v>42348</v>
      </c>
      <c r="F24" s="13">
        <v>44634</v>
      </c>
      <c r="G24" s="74"/>
      <c r="H24" s="15">
        <f t="shared" si="5"/>
        <v>44664</v>
      </c>
      <c r="I24" s="16">
        <f t="shared" ca="1" si="4"/>
        <v>-6</v>
      </c>
      <c r="J24" s="17" t="str">
        <f t="shared" ca="1" si="2"/>
        <v>OVERDUE</v>
      </c>
      <c r="K24" s="31" t="s">
        <v>4215</v>
      </c>
      <c r="L24" s="41" t="s">
        <v>5541</v>
      </c>
    </row>
    <row r="25" spans="1:12" ht="15" customHeight="1">
      <c r="A25" s="17" t="s">
        <v>1160</v>
      </c>
      <c r="B25" s="31" t="s">
        <v>4221</v>
      </c>
      <c r="C25" s="31" t="s">
        <v>4218</v>
      </c>
      <c r="D25" s="21" t="s">
        <v>4</v>
      </c>
      <c r="E25" s="13">
        <v>42348</v>
      </c>
      <c r="F25" s="13">
        <v>44634</v>
      </c>
      <c r="G25" s="74"/>
      <c r="H25" s="15">
        <f t="shared" si="5"/>
        <v>44664</v>
      </c>
      <c r="I25" s="16">
        <f t="shared" ca="1" si="4"/>
        <v>-6</v>
      </c>
      <c r="J25" s="17" t="str">
        <f t="shared" ca="1" si="2"/>
        <v>OVERDUE</v>
      </c>
      <c r="K25" s="31" t="s">
        <v>4215</v>
      </c>
      <c r="L25" s="41" t="s">
        <v>5541</v>
      </c>
    </row>
    <row r="26" spans="1:12" ht="15" customHeight="1">
      <c r="A26" s="17" t="s">
        <v>1161</v>
      </c>
      <c r="B26" s="31" t="s">
        <v>4221</v>
      </c>
      <c r="C26" s="31" t="s">
        <v>4219</v>
      </c>
      <c r="D26" s="21" t="s">
        <v>4</v>
      </c>
      <c r="E26" s="13">
        <v>42348</v>
      </c>
      <c r="F26" s="13">
        <v>44634</v>
      </c>
      <c r="G26" s="74"/>
      <c r="H26" s="15">
        <f t="shared" si="5"/>
        <v>44664</v>
      </c>
      <c r="I26" s="16">
        <f t="shared" ca="1" si="4"/>
        <v>-6</v>
      </c>
      <c r="J26" s="17" t="str">
        <f t="shared" ca="1" si="2"/>
        <v>OVERDUE</v>
      </c>
      <c r="K26" s="31" t="s">
        <v>4215</v>
      </c>
      <c r="L26" s="41" t="s">
        <v>5541</v>
      </c>
    </row>
    <row r="27" spans="1:12" ht="15" customHeight="1">
      <c r="A27" s="17" t="s">
        <v>1162</v>
      </c>
      <c r="B27" s="31" t="s">
        <v>4222</v>
      </c>
      <c r="C27" s="31" t="s">
        <v>4217</v>
      </c>
      <c r="D27" s="21" t="s">
        <v>4</v>
      </c>
      <c r="E27" s="13">
        <v>42348</v>
      </c>
      <c r="F27" s="13">
        <v>44634</v>
      </c>
      <c r="G27" s="74"/>
      <c r="H27" s="15">
        <f t="shared" si="5"/>
        <v>44664</v>
      </c>
      <c r="I27" s="16">
        <f t="shared" ca="1" si="4"/>
        <v>-6</v>
      </c>
      <c r="J27" s="17" t="str">
        <f t="shared" ca="1" si="2"/>
        <v>OVERDUE</v>
      </c>
      <c r="K27" s="31" t="s">
        <v>4215</v>
      </c>
      <c r="L27" s="41" t="s">
        <v>5541</v>
      </c>
    </row>
    <row r="28" spans="1:12" ht="15" customHeight="1">
      <c r="A28" s="17" t="s">
        <v>1163</v>
      </c>
      <c r="B28" s="31" t="s">
        <v>4222</v>
      </c>
      <c r="C28" s="31" t="s">
        <v>4218</v>
      </c>
      <c r="D28" s="21" t="s">
        <v>4</v>
      </c>
      <c r="E28" s="13">
        <v>42348</v>
      </c>
      <c r="F28" s="13">
        <v>44634</v>
      </c>
      <c r="G28" s="74"/>
      <c r="H28" s="15">
        <f t="shared" si="5"/>
        <v>44664</v>
      </c>
      <c r="I28" s="16">
        <f t="shared" ca="1" si="4"/>
        <v>-6</v>
      </c>
      <c r="J28" s="17" t="str">
        <f t="shared" ca="1" si="2"/>
        <v>OVERDUE</v>
      </c>
      <c r="K28" s="31" t="s">
        <v>4215</v>
      </c>
      <c r="L28" s="41" t="s">
        <v>5541</v>
      </c>
    </row>
    <row r="29" spans="1:12" ht="15" customHeight="1">
      <c r="A29" s="17" t="s">
        <v>1164</v>
      </c>
      <c r="B29" s="31" t="s">
        <v>4222</v>
      </c>
      <c r="C29" s="31" t="s">
        <v>4219</v>
      </c>
      <c r="D29" s="21" t="s">
        <v>4</v>
      </c>
      <c r="E29" s="13">
        <v>42348</v>
      </c>
      <c r="F29" s="13">
        <v>44634</v>
      </c>
      <c r="G29" s="74"/>
      <c r="H29" s="15">
        <f t="shared" si="5"/>
        <v>44664</v>
      </c>
      <c r="I29" s="16">
        <f t="shared" ca="1" si="4"/>
        <v>-6</v>
      </c>
      <c r="J29" s="17" t="str">
        <f t="shared" ca="1" si="2"/>
        <v>OVERDUE</v>
      </c>
      <c r="K29" s="31" t="s">
        <v>4215</v>
      </c>
      <c r="L29" s="41" t="s">
        <v>5541</v>
      </c>
    </row>
    <row r="30" spans="1:12" ht="15" customHeight="1">
      <c r="A30" s="17" t="s">
        <v>1165</v>
      </c>
      <c r="B30" s="31" t="s">
        <v>4223</v>
      </c>
      <c r="C30" s="31" t="s">
        <v>4217</v>
      </c>
      <c r="D30" s="21" t="s">
        <v>4</v>
      </c>
      <c r="E30" s="13">
        <v>42348</v>
      </c>
      <c r="F30" s="13">
        <v>44634</v>
      </c>
      <c r="G30" s="74"/>
      <c r="H30" s="15">
        <f t="shared" si="5"/>
        <v>44664</v>
      </c>
      <c r="I30" s="16">
        <f t="shared" ca="1" si="4"/>
        <v>-6</v>
      </c>
      <c r="J30" s="17" t="str">
        <f t="shared" ca="1" si="2"/>
        <v>OVERDUE</v>
      </c>
      <c r="K30" s="31" t="s">
        <v>4215</v>
      </c>
      <c r="L30" s="41" t="s">
        <v>5541</v>
      </c>
    </row>
    <row r="31" spans="1:12" ht="15" customHeight="1">
      <c r="A31" s="17" t="s">
        <v>1166</v>
      </c>
      <c r="B31" s="31" t="s">
        <v>4223</v>
      </c>
      <c r="C31" s="31" t="s">
        <v>4218</v>
      </c>
      <c r="D31" s="21" t="s">
        <v>4</v>
      </c>
      <c r="E31" s="13">
        <v>42348</v>
      </c>
      <c r="F31" s="13">
        <v>44634</v>
      </c>
      <c r="G31" s="74"/>
      <c r="H31" s="15">
        <f t="shared" si="5"/>
        <v>44664</v>
      </c>
      <c r="I31" s="16">
        <f t="shared" ca="1" si="4"/>
        <v>-6</v>
      </c>
      <c r="J31" s="17" t="str">
        <f t="shared" ca="1" si="2"/>
        <v>OVERDUE</v>
      </c>
      <c r="K31" s="31" t="s">
        <v>4215</v>
      </c>
      <c r="L31" s="41" t="s">
        <v>5541</v>
      </c>
    </row>
    <row r="32" spans="1:12" ht="15" customHeight="1">
      <c r="A32" s="17" t="s">
        <v>1167</v>
      </c>
      <c r="B32" s="31" t="s">
        <v>4223</v>
      </c>
      <c r="C32" s="31" t="s">
        <v>4219</v>
      </c>
      <c r="D32" s="21" t="s">
        <v>4</v>
      </c>
      <c r="E32" s="13">
        <v>42348</v>
      </c>
      <c r="F32" s="13">
        <v>44634</v>
      </c>
      <c r="G32" s="74"/>
      <c r="H32" s="15">
        <f t="shared" si="5"/>
        <v>44664</v>
      </c>
      <c r="I32" s="16">
        <f t="shared" ca="1" si="4"/>
        <v>-6</v>
      </c>
      <c r="J32" s="17" t="str">
        <f t="shared" ca="1" si="2"/>
        <v>OVERDUE</v>
      </c>
      <c r="K32" s="31" t="s">
        <v>4215</v>
      </c>
      <c r="L32" s="41" t="s">
        <v>5541</v>
      </c>
    </row>
    <row r="33" spans="1:12" ht="15" customHeight="1">
      <c r="A33" s="17" t="s">
        <v>1168</v>
      </c>
      <c r="B33" s="31" t="s">
        <v>4224</v>
      </c>
      <c r="C33" s="31" t="s">
        <v>4217</v>
      </c>
      <c r="D33" s="21" t="s">
        <v>4</v>
      </c>
      <c r="E33" s="13">
        <v>42348</v>
      </c>
      <c r="F33" s="13">
        <v>44634</v>
      </c>
      <c r="G33" s="74"/>
      <c r="H33" s="15">
        <f t="shared" si="5"/>
        <v>44664</v>
      </c>
      <c r="I33" s="16">
        <f t="shared" ca="1" si="4"/>
        <v>-6</v>
      </c>
      <c r="J33" s="17" t="str">
        <f t="shared" ca="1" si="2"/>
        <v>OVERDUE</v>
      </c>
      <c r="K33" s="31" t="s">
        <v>4215</v>
      </c>
      <c r="L33" s="41" t="s">
        <v>5541</v>
      </c>
    </row>
    <row r="34" spans="1:12" ht="15" customHeight="1">
      <c r="A34" s="17" t="s">
        <v>1169</v>
      </c>
      <c r="B34" s="31" t="s">
        <v>4224</v>
      </c>
      <c r="C34" s="31" t="s">
        <v>4218</v>
      </c>
      <c r="D34" s="21" t="s">
        <v>4</v>
      </c>
      <c r="E34" s="13">
        <v>42348</v>
      </c>
      <c r="F34" s="13">
        <v>44634</v>
      </c>
      <c r="G34" s="74"/>
      <c r="H34" s="15">
        <f t="shared" si="5"/>
        <v>44664</v>
      </c>
      <c r="I34" s="16">
        <f t="shared" ca="1" si="4"/>
        <v>-6</v>
      </c>
      <c r="J34" s="17" t="str">
        <f t="shared" ca="1" si="2"/>
        <v>OVERDUE</v>
      </c>
      <c r="K34" s="31" t="s">
        <v>4215</v>
      </c>
      <c r="L34" s="41" t="s">
        <v>5541</v>
      </c>
    </row>
    <row r="35" spans="1:12" ht="15" customHeight="1">
      <c r="A35" s="17" t="s">
        <v>1170</v>
      </c>
      <c r="B35" s="31" t="s">
        <v>4224</v>
      </c>
      <c r="C35" s="31" t="s">
        <v>4219</v>
      </c>
      <c r="D35" s="21" t="s">
        <v>4</v>
      </c>
      <c r="E35" s="13">
        <v>42348</v>
      </c>
      <c r="F35" s="13">
        <v>44634</v>
      </c>
      <c r="G35" s="74"/>
      <c r="H35" s="15">
        <f t="shared" si="5"/>
        <v>44664</v>
      </c>
      <c r="I35" s="16">
        <f t="shared" ca="1" si="4"/>
        <v>-6</v>
      </c>
      <c r="J35" s="17" t="str">
        <f t="shared" ca="1" si="2"/>
        <v>OVERDUE</v>
      </c>
      <c r="K35" s="31" t="s">
        <v>4215</v>
      </c>
      <c r="L35" s="41" t="s">
        <v>5541</v>
      </c>
    </row>
    <row r="36" spans="1:12" ht="15" customHeight="1">
      <c r="A36" s="17" t="s">
        <v>1171</v>
      </c>
      <c r="B36" s="31" t="s">
        <v>564</v>
      </c>
      <c r="C36" s="31" t="s">
        <v>4225</v>
      </c>
      <c r="D36" s="21">
        <v>200</v>
      </c>
      <c r="E36" s="13">
        <v>42348</v>
      </c>
      <c r="F36" s="13">
        <v>44665</v>
      </c>
      <c r="G36" s="27">
        <v>20260.5</v>
      </c>
      <c r="H36" s="22">
        <f>IF(I36&lt;=200,$F$5+(I36/24),"error")</f>
        <v>44675.112500000003</v>
      </c>
      <c r="I36" s="23">
        <f>D36-($F$4-G36)</f>
        <v>194.70000000000073</v>
      </c>
      <c r="J36" s="17" t="str">
        <f>IF(I36="","",IF(I36&lt;0,"OVERDUE","NOT DUE"))</f>
        <v>NOT DUE</v>
      </c>
      <c r="K36" s="31" t="s">
        <v>603</v>
      </c>
      <c r="L36" s="144"/>
    </row>
    <row r="37" spans="1:12" ht="15" customHeight="1">
      <c r="A37" s="17" t="s">
        <v>1172</v>
      </c>
      <c r="B37" s="31" t="s">
        <v>564</v>
      </c>
      <c r="C37" s="31" t="s">
        <v>4226</v>
      </c>
      <c r="D37" s="21">
        <v>2000</v>
      </c>
      <c r="E37" s="13">
        <v>42348</v>
      </c>
      <c r="F37" s="13">
        <v>44665</v>
      </c>
      <c r="G37" s="27">
        <v>20260.5</v>
      </c>
      <c r="H37" s="22">
        <f>IF(I37&lt;=2000,$F$5+(I37/24),"error")</f>
        <v>44750.112500000003</v>
      </c>
      <c r="I37" s="23">
        <f>D37-($F$4-G37)</f>
        <v>1994.7000000000007</v>
      </c>
      <c r="J37" s="17" t="str">
        <f>IF(I37="","",IF(I37&lt;0,"OVERDUE","NOT DUE"))</f>
        <v>NOT DUE</v>
      </c>
      <c r="K37" s="31" t="s">
        <v>4227</v>
      </c>
      <c r="L37" s="144"/>
    </row>
    <row r="38" spans="1:12" ht="15" customHeight="1">
      <c r="A38" s="17" t="s">
        <v>1173</v>
      </c>
      <c r="B38" s="31" t="s">
        <v>564</v>
      </c>
      <c r="C38" s="31" t="s">
        <v>4228</v>
      </c>
      <c r="D38" s="21">
        <v>200</v>
      </c>
      <c r="E38" s="13">
        <v>42348</v>
      </c>
      <c r="F38" s="13">
        <v>44665</v>
      </c>
      <c r="G38" s="27">
        <v>20260.5</v>
      </c>
      <c r="H38" s="22">
        <f>IF(I38&lt;=200,$F$5+(I38/24),"error")</f>
        <v>44675.112500000003</v>
      </c>
      <c r="I38" s="23">
        <f>D38-($F$4-G38)</f>
        <v>194.70000000000073</v>
      </c>
      <c r="J38" s="17" t="str">
        <f>IF(I38="","",IF(I38&lt;0,"OVERDUE","NOT DUE"))</f>
        <v>NOT DUE</v>
      </c>
      <c r="K38" s="31" t="s">
        <v>603</v>
      </c>
      <c r="L38" s="144"/>
    </row>
    <row r="39" spans="1:12" ht="15" customHeight="1">
      <c r="A39" s="17" t="s">
        <v>1174</v>
      </c>
      <c r="B39" s="31" t="s">
        <v>564</v>
      </c>
      <c r="C39" s="31" t="s">
        <v>4229</v>
      </c>
      <c r="D39" s="21">
        <v>100</v>
      </c>
      <c r="E39" s="13">
        <v>42348</v>
      </c>
      <c r="F39" s="13">
        <v>44665</v>
      </c>
      <c r="G39" s="27">
        <v>20260.5</v>
      </c>
      <c r="H39" s="22">
        <f>IF(I39&lt;=100,$F$5+(I39/24),"error")</f>
        <v>44670.945833333331</v>
      </c>
      <c r="I39" s="23">
        <f>D39-($F$4-G39)</f>
        <v>94.700000000000728</v>
      </c>
      <c r="J39" s="17" t="str">
        <f>IF(I39="","",IF(I39&lt;0,"OVERDUE","NOT DUE"))</f>
        <v>NOT DUE</v>
      </c>
      <c r="K39" s="31" t="s">
        <v>603</v>
      </c>
      <c r="L39" s="144"/>
    </row>
    <row r="40" spans="1:12" ht="25.5" customHeight="1">
      <c r="A40" s="17" t="s">
        <v>1175</v>
      </c>
      <c r="B40" s="31" t="s">
        <v>564</v>
      </c>
      <c r="C40" s="31" t="s">
        <v>4230</v>
      </c>
      <c r="D40" s="21">
        <v>8000</v>
      </c>
      <c r="E40" s="13">
        <v>42348</v>
      </c>
      <c r="F40" s="13">
        <v>44634</v>
      </c>
      <c r="G40" s="27">
        <v>19651</v>
      </c>
      <c r="H40" s="22">
        <f>IF(I40&lt;=8000,$F$5+(I40/24),"error")</f>
        <v>44974.716666666667</v>
      </c>
      <c r="I40" s="23">
        <f t="shared" ref="I40:I103" si="6">D40-($F$4-G40)</f>
        <v>7385.2000000000007</v>
      </c>
      <c r="J40" s="17" t="str">
        <f t="shared" ref="J40:J44" si="7">IF(I40="","",IF(I40&lt;0,"OVERDUE","NOT DUE"))</f>
        <v>NOT DUE</v>
      </c>
      <c r="K40" s="31" t="s">
        <v>4227</v>
      </c>
      <c r="L40" s="144" t="s">
        <v>5449</v>
      </c>
    </row>
    <row r="41" spans="1:12" ht="15" customHeight="1">
      <c r="A41" s="17" t="s">
        <v>1176</v>
      </c>
      <c r="B41" s="31" t="s">
        <v>564</v>
      </c>
      <c r="C41" s="31" t="s">
        <v>4231</v>
      </c>
      <c r="D41" s="21">
        <v>8000</v>
      </c>
      <c r="E41" s="13">
        <v>42348</v>
      </c>
      <c r="F41" s="13">
        <v>44245</v>
      </c>
      <c r="G41" s="27">
        <v>15616</v>
      </c>
      <c r="H41" s="22">
        <f t="shared" ref="H41" si="8">IF(I41&lt;=8000,$F$5+(I41/24),"error")</f>
        <v>44806.591666666667</v>
      </c>
      <c r="I41" s="23">
        <f t="shared" si="6"/>
        <v>3350.2000000000007</v>
      </c>
      <c r="J41" s="17" t="str">
        <f t="shared" si="7"/>
        <v>NOT DUE</v>
      </c>
      <c r="K41" s="31" t="s">
        <v>4227</v>
      </c>
      <c r="L41" s="144" t="s">
        <v>5449</v>
      </c>
    </row>
    <row r="42" spans="1:12" ht="15" customHeight="1">
      <c r="A42" s="17" t="s">
        <v>1177</v>
      </c>
      <c r="B42" s="31" t="s">
        <v>564</v>
      </c>
      <c r="C42" s="31" t="s">
        <v>4232</v>
      </c>
      <c r="D42" s="21">
        <v>8000</v>
      </c>
      <c r="E42" s="13">
        <v>42348</v>
      </c>
      <c r="F42" s="13">
        <v>44245</v>
      </c>
      <c r="G42" s="27">
        <v>15616</v>
      </c>
      <c r="H42" s="22">
        <f>IF(I42&lt;=8000,$F$5+(I42/24),"error")</f>
        <v>44806.591666666667</v>
      </c>
      <c r="I42" s="23">
        <f t="shared" si="6"/>
        <v>3350.2000000000007</v>
      </c>
      <c r="J42" s="17" t="str">
        <f t="shared" si="7"/>
        <v>NOT DUE</v>
      </c>
      <c r="K42" s="31" t="s">
        <v>4227</v>
      </c>
      <c r="L42" s="144" t="s">
        <v>5449</v>
      </c>
    </row>
    <row r="43" spans="1:12" ht="15" customHeight="1">
      <c r="A43" s="17" t="s">
        <v>1178</v>
      </c>
      <c r="B43" s="31" t="s">
        <v>4233</v>
      </c>
      <c r="C43" s="31" t="s">
        <v>4234</v>
      </c>
      <c r="D43" s="21">
        <v>6000</v>
      </c>
      <c r="E43" s="13">
        <v>42348</v>
      </c>
      <c r="F43" s="13">
        <v>44441</v>
      </c>
      <c r="G43" s="27">
        <v>17697</v>
      </c>
      <c r="H43" s="22">
        <f>IF(I43&lt;=6000,$F$5+(I43/24),"error")</f>
        <v>44809.966666666667</v>
      </c>
      <c r="I43" s="23">
        <f t="shared" si="6"/>
        <v>3431.2000000000007</v>
      </c>
      <c r="J43" s="17" t="str">
        <f t="shared" si="7"/>
        <v>NOT DUE</v>
      </c>
      <c r="K43" s="31" t="s">
        <v>4227</v>
      </c>
      <c r="L43" s="144" t="s">
        <v>5495</v>
      </c>
    </row>
    <row r="44" spans="1:12" ht="15" customHeight="1">
      <c r="A44" s="17" t="s">
        <v>1179</v>
      </c>
      <c r="B44" s="31" t="s">
        <v>4233</v>
      </c>
      <c r="C44" s="31" t="s">
        <v>4235</v>
      </c>
      <c r="D44" s="21">
        <v>6000</v>
      </c>
      <c r="E44" s="13">
        <v>42348</v>
      </c>
      <c r="F44" s="13">
        <v>44441</v>
      </c>
      <c r="G44" s="27">
        <v>17697</v>
      </c>
      <c r="H44" s="22">
        <f>IF(I44&lt;=6000,$F$5+(I44/24),"error")</f>
        <v>44809.966666666667</v>
      </c>
      <c r="I44" s="23">
        <f t="shared" si="6"/>
        <v>3431.2000000000007</v>
      </c>
      <c r="J44" s="17" t="str">
        <f t="shared" si="7"/>
        <v>NOT DUE</v>
      </c>
      <c r="K44" s="31" t="s">
        <v>4227</v>
      </c>
      <c r="L44" s="144" t="s">
        <v>5495</v>
      </c>
    </row>
    <row r="45" spans="1:12" ht="15" customHeight="1">
      <c r="A45" s="17" t="s">
        <v>1180</v>
      </c>
      <c r="B45" s="31" t="s">
        <v>4236</v>
      </c>
      <c r="C45" s="31" t="s">
        <v>4237</v>
      </c>
      <c r="D45" s="21">
        <v>1500</v>
      </c>
      <c r="E45" s="13">
        <v>42348</v>
      </c>
      <c r="F45" s="13">
        <v>44602</v>
      </c>
      <c r="G45" s="27">
        <v>19413</v>
      </c>
      <c r="H45" s="22">
        <f>IF(I45&lt;=1500,$F$5+(I45/24),"error")</f>
        <v>44693.966666666667</v>
      </c>
      <c r="I45" s="23">
        <f t="shared" si="6"/>
        <v>647.20000000000073</v>
      </c>
      <c r="J45" s="17" t="str">
        <f t="shared" si="2"/>
        <v>NOT DUE</v>
      </c>
      <c r="K45" s="31" t="s">
        <v>4238</v>
      </c>
      <c r="L45" s="144"/>
    </row>
    <row r="46" spans="1:12" ht="15" customHeight="1">
      <c r="A46" s="17" t="s">
        <v>1181</v>
      </c>
      <c r="B46" s="31" t="s">
        <v>4239</v>
      </c>
      <c r="C46" s="31" t="s">
        <v>4237</v>
      </c>
      <c r="D46" s="21">
        <v>1500</v>
      </c>
      <c r="E46" s="13">
        <v>42348</v>
      </c>
      <c r="F46" s="13">
        <v>44602</v>
      </c>
      <c r="G46" s="27">
        <v>19413</v>
      </c>
      <c r="H46" s="22">
        <f t="shared" ref="H46:H49" si="9">IF(I46&lt;=1500,$F$5+(I46/24),"error")</f>
        <v>44693.966666666667</v>
      </c>
      <c r="I46" s="23">
        <f t="shared" si="6"/>
        <v>647.20000000000073</v>
      </c>
      <c r="J46" s="17" t="str">
        <f t="shared" si="2"/>
        <v>NOT DUE</v>
      </c>
      <c r="K46" s="31" t="s">
        <v>4238</v>
      </c>
      <c r="L46" s="144"/>
    </row>
    <row r="47" spans="1:12" ht="15" customHeight="1">
      <c r="A47" s="17" t="s">
        <v>1182</v>
      </c>
      <c r="B47" s="31" t="s">
        <v>4240</v>
      </c>
      <c r="C47" s="31" t="s">
        <v>4237</v>
      </c>
      <c r="D47" s="21">
        <v>1500</v>
      </c>
      <c r="E47" s="13">
        <v>42348</v>
      </c>
      <c r="F47" s="13">
        <v>44602</v>
      </c>
      <c r="G47" s="27">
        <v>19413</v>
      </c>
      <c r="H47" s="22">
        <f t="shared" si="9"/>
        <v>44693.966666666667</v>
      </c>
      <c r="I47" s="23">
        <f t="shared" si="6"/>
        <v>647.20000000000073</v>
      </c>
      <c r="J47" s="17" t="str">
        <f t="shared" si="2"/>
        <v>NOT DUE</v>
      </c>
      <c r="K47" s="31" t="s">
        <v>4238</v>
      </c>
      <c r="L47" s="144"/>
    </row>
    <row r="48" spans="1:12">
      <c r="A48" s="17" t="s">
        <v>1183</v>
      </c>
      <c r="B48" s="31" t="s">
        <v>4241</v>
      </c>
      <c r="C48" s="31" t="s">
        <v>4237</v>
      </c>
      <c r="D48" s="21">
        <v>1500</v>
      </c>
      <c r="E48" s="13">
        <v>42348</v>
      </c>
      <c r="F48" s="13">
        <v>44602</v>
      </c>
      <c r="G48" s="27">
        <v>19413</v>
      </c>
      <c r="H48" s="22">
        <f t="shared" si="9"/>
        <v>44693.966666666667</v>
      </c>
      <c r="I48" s="23">
        <f t="shared" si="6"/>
        <v>647.20000000000073</v>
      </c>
      <c r="J48" s="17" t="str">
        <f t="shared" si="2"/>
        <v>NOT DUE</v>
      </c>
      <c r="K48" s="31" t="s">
        <v>4238</v>
      </c>
      <c r="L48" s="144"/>
    </row>
    <row r="49" spans="1:12" ht="15" customHeight="1">
      <c r="A49" s="17" t="s">
        <v>1184</v>
      </c>
      <c r="B49" s="31" t="s">
        <v>4242</v>
      </c>
      <c r="C49" s="31" t="s">
        <v>4237</v>
      </c>
      <c r="D49" s="21">
        <v>1500</v>
      </c>
      <c r="E49" s="13">
        <v>42348</v>
      </c>
      <c r="F49" s="13">
        <v>44602</v>
      </c>
      <c r="G49" s="27">
        <v>19413</v>
      </c>
      <c r="H49" s="22">
        <f t="shared" si="9"/>
        <v>44693.966666666667</v>
      </c>
      <c r="I49" s="23">
        <f t="shared" si="6"/>
        <v>647.20000000000073</v>
      </c>
      <c r="J49" s="17" t="str">
        <f t="shared" si="2"/>
        <v>NOT DUE</v>
      </c>
      <c r="K49" s="31" t="s">
        <v>4238</v>
      </c>
      <c r="L49" s="144"/>
    </row>
    <row r="50" spans="1:12" ht="15" customHeight="1">
      <c r="A50" s="17" t="s">
        <v>1185</v>
      </c>
      <c r="B50" s="31" t="s">
        <v>4243</v>
      </c>
      <c r="C50" s="31" t="s">
        <v>4237</v>
      </c>
      <c r="D50" s="21">
        <v>1500</v>
      </c>
      <c r="E50" s="13">
        <v>42348</v>
      </c>
      <c r="F50" s="13">
        <v>44602</v>
      </c>
      <c r="G50" s="27">
        <v>19413</v>
      </c>
      <c r="H50" s="22">
        <f>IF(I50&lt;=1500,$F$5+(I50/24),"error")</f>
        <v>44693.966666666667</v>
      </c>
      <c r="I50" s="23">
        <f t="shared" si="6"/>
        <v>647.20000000000073</v>
      </c>
      <c r="J50" s="17" t="str">
        <f t="shared" si="2"/>
        <v>NOT DUE</v>
      </c>
      <c r="K50" s="31" t="s">
        <v>4238</v>
      </c>
      <c r="L50" s="144"/>
    </row>
    <row r="51" spans="1:12" ht="24" customHeight="1">
      <c r="A51" s="17" t="s">
        <v>1186</v>
      </c>
      <c r="B51" s="31" t="s">
        <v>676</v>
      </c>
      <c r="C51" s="31" t="s">
        <v>4244</v>
      </c>
      <c r="D51" s="21">
        <v>1500</v>
      </c>
      <c r="E51" s="13">
        <v>42348</v>
      </c>
      <c r="F51" s="13">
        <v>44567</v>
      </c>
      <c r="G51" s="27">
        <v>18976</v>
      </c>
      <c r="H51" s="22">
        <f>IF(I51&lt;=1500,$F$5+(I51/24),"error")</f>
        <v>44675.758333333331</v>
      </c>
      <c r="I51" s="23">
        <f t="shared" si="6"/>
        <v>210.20000000000073</v>
      </c>
      <c r="J51" s="17" t="str">
        <f t="shared" si="2"/>
        <v>NOT DUE</v>
      </c>
      <c r="K51" s="31" t="s">
        <v>4245</v>
      </c>
      <c r="L51" s="144"/>
    </row>
    <row r="52" spans="1:12" ht="15" customHeight="1">
      <c r="A52" s="17" t="s">
        <v>1187</v>
      </c>
      <c r="B52" s="31" t="s">
        <v>676</v>
      </c>
      <c r="C52" s="31" t="s">
        <v>4246</v>
      </c>
      <c r="D52" s="21">
        <v>12000</v>
      </c>
      <c r="E52" s="13">
        <v>42348</v>
      </c>
      <c r="F52" s="13">
        <v>44126</v>
      </c>
      <c r="G52" s="27">
        <v>14346</v>
      </c>
      <c r="H52" s="22">
        <f>IF(I52&lt;=12000,$F$5+(I52/24),"error")</f>
        <v>44920.341666666667</v>
      </c>
      <c r="I52" s="23">
        <f t="shared" si="6"/>
        <v>6080.2000000000007</v>
      </c>
      <c r="J52" s="17" t="str">
        <f t="shared" si="2"/>
        <v>NOT DUE</v>
      </c>
      <c r="K52" s="31" t="s">
        <v>4245</v>
      </c>
      <c r="L52" s="144"/>
    </row>
    <row r="53" spans="1:12" ht="15" customHeight="1">
      <c r="A53" s="17" t="s">
        <v>1188</v>
      </c>
      <c r="B53" s="31" t="s">
        <v>676</v>
      </c>
      <c r="C53" s="31" t="s">
        <v>4247</v>
      </c>
      <c r="D53" s="21">
        <v>12000</v>
      </c>
      <c r="E53" s="13">
        <v>42348</v>
      </c>
      <c r="F53" s="13">
        <v>44126</v>
      </c>
      <c r="G53" s="27">
        <v>14346</v>
      </c>
      <c r="H53" s="22">
        <f t="shared" ref="H53:H57" si="10">IF(I53&lt;=12000,$F$5+(I53/24),"error")</f>
        <v>44920.341666666667</v>
      </c>
      <c r="I53" s="23">
        <f t="shared" si="6"/>
        <v>6080.2000000000007</v>
      </c>
      <c r="J53" s="17" t="str">
        <f t="shared" si="2"/>
        <v>NOT DUE</v>
      </c>
      <c r="K53" s="31" t="s">
        <v>4245</v>
      </c>
      <c r="L53" s="144"/>
    </row>
    <row r="54" spans="1:12" ht="15" customHeight="1">
      <c r="A54" s="17" t="s">
        <v>1189</v>
      </c>
      <c r="B54" s="31" t="s">
        <v>676</v>
      </c>
      <c r="C54" s="31" t="s">
        <v>4248</v>
      </c>
      <c r="D54" s="21">
        <v>12000</v>
      </c>
      <c r="E54" s="13">
        <v>42348</v>
      </c>
      <c r="F54" s="13">
        <v>44126</v>
      </c>
      <c r="G54" s="27">
        <v>14346</v>
      </c>
      <c r="H54" s="22">
        <f t="shared" si="10"/>
        <v>44920.341666666667</v>
      </c>
      <c r="I54" s="23">
        <f t="shared" si="6"/>
        <v>6080.2000000000007</v>
      </c>
      <c r="J54" s="17" t="str">
        <f t="shared" si="2"/>
        <v>NOT DUE</v>
      </c>
      <c r="K54" s="31" t="s">
        <v>4245</v>
      </c>
      <c r="L54" s="144"/>
    </row>
    <row r="55" spans="1:12" ht="15" customHeight="1">
      <c r="A55" s="17" t="s">
        <v>1190</v>
      </c>
      <c r="B55" s="31" t="s">
        <v>676</v>
      </c>
      <c r="C55" s="31" t="s">
        <v>4249</v>
      </c>
      <c r="D55" s="21">
        <v>12000</v>
      </c>
      <c r="E55" s="13">
        <v>42348</v>
      </c>
      <c r="F55" s="13">
        <v>44126</v>
      </c>
      <c r="G55" s="27">
        <v>14346</v>
      </c>
      <c r="H55" s="22">
        <f t="shared" si="10"/>
        <v>44920.341666666667</v>
      </c>
      <c r="I55" s="23">
        <f t="shared" si="6"/>
        <v>6080.2000000000007</v>
      </c>
      <c r="J55" s="17" t="str">
        <f t="shared" si="2"/>
        <v>NOT DUE</v>
      </c>
      <c r="K55" s="31" t="s">
        <v>4245</v>
      </c>
      <c r="L55" s="144"/>
    </row>
    <row r="56" spans="1:12" ht="15" customHeight="1">
      <c r="A56" s="17" t="s">
        <v>1191</v>
      </c>
      <c r="B56" s="31" t="s">
        <v>676</v>
      </c>
      <c r="C56" s="31" t="s">
        <v>4250</v>
      </c>
      <c r="D56" s="21">
        <v>12000</v>
      </c>
      <c r="E56" s="13">
        <v>42348</v>
      </c>
      <c r="F56" s="13">
        <v>44126</v>
      </c>
      <c r="G56" s="27">
        <v>14346</v>
      </c>
      <c r="H56" s="22">
        <f t="shared" si="10"/>
        <v>44920.341666666667</v>
      </c>
      <c r="I56" s="23">
        <f t="shared" si="6"/>
        <v>6080.2000000000007</v>
      </c>
      <c r="J56" s="17" t="str">
        <f t="shared" si="2"/>
        <v>NOT DUE</v>
      </c>
      <c r="K56" s="31" t="s">
        <v>4245</v>
      </c>
      <c r="L56" s="144"/>
    </row>
    <row r="57" spans="1:12" ht="15" customHeight="1">
      <c r="A57" s="17" t="s">
        <v>1192</v>
      </c>
      <c r="B57" s="31" t="s">
        <v>676</v>
      </c>
      <c r="C57" s="31" t="s">
        <v>4251</v>
      </c>
      <c r="D57" s="21">
        <v>12000</v>
      </c>
      <c r="E57" s="13">
        <v>42348</v>
      </c>
      <c r="F57" s="13">
        <v>44126</v>
      </c>
      <c r="G57" s="27">
        <v>14346</v>
      </c>
      <c r="H57" s="22">
        <f t="shared" si="10"/>
        <v>44920.341666666667</v>
      </c>
      <c r="I57" s="23">
        <f t="shared" si="6"/>
        <v>6080.2000000000007</v>
      </c>
      <c r="J57" s="17" t="str">
        <f t="shared" si="2"/>
        <v>NOT DUE</v>
      </c>
      <c r="K57" s="31" t="s">
        <v>4245</v>
      </c>
      <c r="L57" s="144"/>
    </row>
    <row r="58" spans="1:12" ht="15" customHeight="1">
      <c r="A58" s="17" t="s">
        <v>1193</v>
      </c>
      <c r="B58" s="31" t="s">
        <v>676</v>
      </c>
      <c r="C58" s="31" t="s">
        <v>4252</v>
      </c>
      <c r="D58" s="21">
        <v>12000</v>
      </c>
      <c r="E58" s="13">
        <v>42348</v>
      </c>
      <c r="F58" s="13">
        <v>44126</v>
      </c>
      <c r="G58" s="27">
        <v>14346</v>
      </c>
      <c r="H58" s="22">
        <f>IF(I58&lt;=12000,$F$5+(I58/24),"error")</f>
        <v>44920.341666666667</v>
      </c>
      <c r="I58" s="23">
        <f t="shared" si="6"/>
        <v>6080.2000000000007</v>
      </c>
      <c r="J58" s="17" t="str">
        <f t="shared" si="2"/>
        <v>NOT DUE</v>
      </c>
      <c r="K58" s="31" t="s">
        <v>4245</v>
      </c>
      <c r="L58" s="144"/>
    </row>
    <row r="59" spans="1:12" ht="25.5" customHeight="1">
      <c r="A59" s="17" t="s">
        <v>1194</v>
      </c>
      <c r="B59" s="31" t="s">
        <v>677</v>
      </c>
      <c r="C59" s="31" t="s">
        <v>4244</v>
      </c>
      <c r="D59" s="21">
        <v>1500</v>
      </c>
      <c r="E59" s="13">
        <v>42348</v>
      </c>
      <c r="F59" s="13">
        <v>44567</v>
      </c>
      <c r="G59" s="27">
        <v>18976</v>
      </c>
      <c r="H59" s="22">
        <f>IF(I59&lt;=1500,$F$5+(I59/24),"error")</f>
        <v>44675.758333333331</v>
      </c>
      <c r="I59" s="23">
        <f t="shared" si="6"/>
        <v>210.20000000000073</v>
      </c>
      <c r="J59" s="17" t="str">
        <f t="shared" si="2"/>
        <v>NOT DUE</v>
      </c>
      <c r="K59" s="31" t="s">
        <v>4245</v>
      </c>
      <c r="L59" s="144"/>
    </row>
    <row r="60" spans="1:12" ht="15" customHeight="1">
      <c r="A60" s="17" t="s">
        <v>1195</v>
      </c>
      <c r="B60" s="31" t="s">
        <v>677</v>
      </c>
      <c r="C60" s="31" t="s">
        <v>4246</v>
      </c>
      <c r="D60" s="21">
        <v>12000</v>
      </c>
      <c r="E60" s="13">
        <v>42348</v>
      </c>
      <c r="F60" s="13">
        <v>44126</v>
      </c>
      <c r="G60" s="27">
        <v>14346</v>
      </c>
      <c r="H60" s="22">
        <f>IF(I60&lt;=12000,$F$5+(I60/24),"error")</f>
        <v>44920.341666666667</v>
      </c>
      <c r="I60" s="23">
        <f t="shared" si="6"/>
        <v>6080.2000000000007</v>
      </c>
      <c r="J60" s="17" t="str">
        <f t="shared" si="2"/>
        <v>NOT DUE</v>
      </c>
      <c r="K60" s="31" t="s">
        <v>4245</v>
      </c>
      <c r="L60" s="144"/>
    </row>
    <row r="61" spans="1:12" ht="15" customHeight="1">
      <c r="A61" s="17" t="s">
        <v>1196</v>
      </c>
      <c r="B61" s="31" t="s">
        <v>677</v>
      </c>
      <c r="C61" s="31" t="s">
        <v>4247</v>
      </c>
      <c r="D61" s="21">
        <v>12000</v>
      </c>
      <c r="E61" s="13">
        <v>42348</v>
      </c>
      <c r="F61" s="13">
        <v>44126</v>
      </c>
      <c r="G61" s="27">
        <v>14346</v>
      </c>
      <c r="H61" s="22">
        <f>IF(I61&lt;=12000,$F$5+(I61/24),"error")</f>
        <v>44920.341666666667</v>
      </c>
      <c r="I61" s="23">
        <f t="shared" si="6"/>
        <v>6080.2000000000007</v>
      </c>
      <c r="J61" s="17" t="str">
        <f t="shared" si="2"/>
        <v>NOT DUE</v>
      </c>
      <c r="K61" s="31" t="s">
        <v>4245</v>
      </c>
      <c r="L61" s="144"/>
    </row>
    <row r="62" spans="1:12" ht="15" customHeight="1">
      <c r="A62" s="17" t="s">
        <v>1197</v>
      </c>
      <c r="B62" s="31" t="s">
        <v>677</v>
      </c>
      <c r="C62" s="31" t="s">
        <v>4248</v>
      </c>
      <c r="D62" s="21">
        <v>12000</v>
      </c>
      <c r="E62" s="13">
        <v>42348</v>
      </c>
      <c r="F62" s="13">
        <v>44126</v>
      </c>
      <c r="G62" s="27">
        <v>14346</v>
      </c>
      <c r="H62" s="22">
        <f>IF(I62&lt;=12000,$F$5+(I62/24),"error")</f>
        <v>44920.341666666667</v>
      </c>
      <c r="I62" s="23">
        <f t="shared" si="6"/>
        <v>6080.2000000000007</v>
      </c>
      <c r="J62" s="17" t="str">
        <f t="shared" si="2"/>
        <v>NOT DUE</v>
      </c>
      <c r="K62" s="31" t="s">
        <v>4245</v>
      </c>
      <c r="L62" s="144"/>
    </row>
    <row r="63" spans="1:12" ht="15" customHeight="1">
      <c r="A63" s="17" t="s">
        <v>1198</v>
      </c>
      <c r="B63" s="31" t="s">
        <v>677</v>
      </c>
      <c r="C63" s="31" t="s">
        <v>4249</v>
      </c>
      <c r="D63" s="21">
        <v>12000</v>
      </c>
      <c r="E63" s="13">
        <v>42348</v>
      </c>
      <c r="F63" s="13">
        <v>44126</v>
      </c>
      <c r="G63" s="27">
        <v>14346</v>
      </c>
      <c r="H63" s="22">
        <f t="shared" ref="H63:H65" si="11">IF(I63&lt;=12000,$F$5+(I63/24),"error")</f>
        <v>44920.341666666667</v>
      </c>
      <c r="I63" s="23">
        <f t="shared" si="6"/>
        <v>6080.2000000000007</v>
      </c>
      <c r="J63" s="17" t="str">
        <f t="shared" si="2"/>
        <v>NOT DUE</v>
      </c>
      <c r="K63" s="31" t="s">
        <v>4245</v>
      </c>
      <c r="L63" s="144"/>
    </row>
    <row r="64" spans="1:12" ht="15" customHeight="1">
      <c r="A64" s="17" t="s">
        <v>1199</v>
      </c>
      <c r="B64" s="31" t="s">
        <v>677</v>
      </c>
      <c r="C64" s="31" t="s">
        <v>4250</v>
      </c>
      <c r="D64" s="21">
        <v>12000</v>
      </c>
      <c r="E64" s="13">
        <v>42348</v>
      </c>
      <c r="F64" s="13">
        <v>44126</v>
      </c>
      <c r="G64" s="27">
        <v>14346</v>
      </c>
      <c r="H64" s="22">
        <f t="shared" si="11"/>
        <v>44920.341666666667</v>
      </c>
      <c r="I64" s="23">
        <f t="shared" si="6"/>
        <v>6080.2000000000007</v>
      </c>
      <c r="J64" s="17" t="str">
        <f t="shared" si="2"/>
        <v>NOT DUE</v>
      </c>
      <c r="K64" s="31" t="s">
        <v>4245</v>
      </c>
      <c r="L64" s="144"/>
    </row>
    <row r="65" spans="1:12" ht="15" customHeight="1">
      <c r="A65" s="17" t="s">
        <v>1200</v>
      </c>
      <c r="B65" s="31" t="s">
        <v>677</v>
      </c>
      <c r="C65" s="31" t="s">
        <v>4251</v>
      </c>
      <c r="D65" s="21">
        <v>12000</v>
      </c>
      <c r="E65" s="13">
        <v>42348</v>
      </c>
      <c r="F65" s="13">
        <v>44126</v>
      </c>
      <c r="G65" s="27">
        <v>14346</v>
      </c>
      <c r="H65" s="22">
        <f t="shared" si="11"/>
        <v>44920.341666666667</v>
      </c>
      <c r="I65" s="23">
        <f t="shared" si="6"/>
        <v>6080.2000000000007</v>
      </c>
      <c r="J65" s="17" t="str">
        <f t="shared" si="2"/>
        <v>NOT DUE</v>
      </c>
      <c r="K65" s="31" t="s">
        <v>4245</v>
      </c>
      <c r="L65" s="144"/>
    </row>
    <row r="66" spans="1:12" ht="15" customHeight="1">
      <c r="A66" s="17" t="s">
        <v>1201</v>
      </c>
      <c r="B66" s="31" t="s">
        <v>677</v>
      </c>
      <c r="C66" s="31" t="s">
        <v>4252</v>
      </c>
      <c r="D66" s="21">
        <v>12000</v>
      </c>
      <c r="E66" s="13">
        <v>42348</v>
      </c>
      <c r="F66" s="13">
        <v>44126</v>
      </c>
      <c r="G66" s="27">
        <v>14346</v>
      </c>
      <c r="H66" s="22">
        <f>IF(I66&lt;=12000,$F$5+(I66/24),"error")</f>
        <v>44920.341666666667</v>
      </c>
      <c r="I66" s="23">
        <f t="shared" si="6"/>
        <v>6080.2000000000007</v>
      </c>
      <c r="J66" s="17" t="str">
        <f t="shared" si="2"/>
        <v>NOT DUE</v>
      </c>
      <c r="K66" s="31" t="s">
        <v>4245</v>
      </c>
      <c r="L66" s="144"/>
    </row>
    <row r="67" spans="1:12" ht="25.5" customHeight="1">
      <c r="A67" s="17" t="s">
        <v>1202</v>
      </c>
      <c r="B67" s="31" t="s">
        <v>678</v>
      </c>
      <c r="C67" s="31" t="s">
        <v>4244</v>
      </c>
      <c r="D67" s="21">
        <v>1500</v>
      </c>
      <c r="E67" s="13">
        <v>42348</v>
      </c>
      <c r="F67" s="13">
        <v>44567</v>
      </c>
      <c r="G67" s="27">
        <v>18976</v>
      </c>
      <c r="H67" s="22">
        <f>IF(I67&lt;=1500,$F$5+(I67/24),"error")</f>
        <v>44675.758333333331</v>
      </c>
      <c r="I67" s="23">
        <f t="shared" si="6"/>
        <v>210.20000000000073</v>
      </c>
      <c r="J67" s="17" t="str">
        <f t="shared" si="2"/>
        <v>NOT DUE</v>
      </c>
      <c r="K67" s="31" t="s">
        <v>4245</v>
      </c>
      <c r="L67" s="144"/>
    </row>
    <row r="68" spans="1:12" ht="15" customHeight="1">
      <c r="A68" s="17" t="s">
        <v>1203</v>
      </c>
      <c r="B68" s="31" t="s">
        <v>678</v>
      </c>
      <c r="C68" s="31" t="s">
        <v>4246</v>
      </c>
      <c r="D68" s="21">
        <v>12000</v>
      </c>
      <c r="E68" s="13">
        <v>42348</v>
      </c>
      <c r="F68" s="13">
        <v>44126</v>
      </c>
      <c r="G68" s="27">
        <v>14346</v>
      </c>
      <c r="H68" s="22">
        <f>IF(I68&lt;=12000,$F$5+(I68/24),"error")</f>
        <v>44920.341666666667</v>
      </c>
      <c r="I68" s="23">
        <f t="shared" si="6"/>
        <v>6080.2000000000007</v>
      </c>
      <c r="J68" s="17" t="str">
        <f t="shared" si="2"/>
        <v>NOT DUE</v>
      </c>
      <c r="K68" s="31" t="s">
        <v>4245</v>
      </c>
      <c r="L68" s="144"/>
    </row>
    <row r="69" spans="1:12" ht="15" customHeight="1">
      <c r="A69" s="17" t="s">
        <v>1204</v>
      </c>
      <c r="B69" s="31" t="s">
        <v>678</v>
      </c>
      <c r="C69" s="31" t="s">
        <v>4247</v>
      </c>
      <c r="D69" s="21">
        <v>12000</v>
      </c>
      <c r="E69" s="13">
        <v>42348</v>
      </c>
      <c r="F69" s="13">
        <v>44126</v>
      </c>
      <c r="G69" s="27">
        <v>14346</v>
      </c>
      <c r="H69" s="22">
        <f t="shared" ref="H69:H131" si="12">IF(I69&lt;=12000,$F$5+(I69/24),"error")</f>
        <v>44920.341666666667</v>
      </c>
      <c r="I69" s="23">
        <f t="shared" si="6"/>
        <v>6080.2000000000007</v>
      </c>
      <c r="J69" s="17" t="str">
        <f t="shared" si="2"/>
        <v>NOT DUE</v>
      </c>
      <c r="K69" s="31" t="s">
        <v>4245</v>
      </c>
      <c r="L69" s="144"/>
    </row>
    <row r="70" spans="1:12" ht="15" customHeight="1">
      <c r="A70" s="17" t="s">
        <v>1205</v>
      </c>
      <c r="B70" s="31" t="s">
        <v>678</v>
      </c>
      <c r="C70" s="31" t="s">
        <v>4248</v>
      </c>
      <c r="D70" s="21">
        <v>12000</v>
      </c>
      <c r="E70" s="13">
        <v>42348</v>
      </c>
      <c r="F70" s="13">
        <v>44126</v>
      </c>
      <c r="G70" s="27">
        <v>14346</v>
      </c>
      <c r="H70" s="22">
        <f t="shared" si="12"/>
        <v>44920.341666666667</v>
      </c>
      <c r="I70" s="23">
        <f t="shared" si="6"/>
        <v>6080.2000000000007</v>
      </c>
      <c r="J70" s="17" t="str">
        <f t="shared" si="2"/>
        <v>NOT DUE</v>
      </c>
      <c r="K70" s="31" t="s">
        <v>4245</v>
      </c>
      <c r="L70" s="144"/>
    </row>
    <row r="71" spans="1:12" ht="15" customHeight="1">
      <c r="A71" s="17" t="s">
        <v>1206</v>
      </c>
      <c r="B71" s="31" t="s">
        <v>678</v>
      </c>
      <c r="C71" s="31" t="s">
        <v>4249</v>
      </c>
      <c r="D71" s="21">
        <v>12000</v>
      </c>
      <c r="E71" s="13">
        <v>42348</v>
      </c>
      <c r="F71" s="13">
        <v>44126</v>
      </c>
      <c r="G71" s="27">
        <v>14346</v>
      </c>
      <c r="H71" s="22">
        <f t="shared" si="12"/>
        <v>44920.341666666667</v>
      </c>
      <c r="I71" s="23">
        <f t="shared" si="6"/>
        <v>6080.2000000000007</v>
      </c>
      <c r="J71" s="17" t="str">
        <f t="shared" si="2"/>
        <v>NOT DUE</v>
      </c>
      <c r="K71" s="31" t="s">
        <v>4245</v>
      </c>
      <c r="L71" s="144"/>
    </row>
    <row r="72" spans="1:12" ht="15" customHeight="1">
      <c r="A72" s="17" t="s">
        <v>1207</v>
      </c>
      <c r="B72" s="31" t="s">
        <v>678</v>
      </c>
      <c r="C72" s="31" t="s">
        <v>4250</v>
      </c>
      <c r="D72" s="21">
        <v>12000</v>
      </c>
      <c r="E72" s="13">
        <v>42348</v>
      </c>
      <c r="F72" s="13">
        <v>44126</v>
      </c>
      <c r="G72" s="27">
        <v>14346</v>
      </c>
      <c r="H72" s="22">
        <f t="shared" si="12"/>
        <v>44920.341666666667</v>
      </c>
      <c r="I72" s="23">
        <f t="shared" si="6"/>
        <v>6080.2000000000007</v>
      </c>
      <c r="J72" s="17" t="str">
        <f t="shared" si="2"/>
        <v>NOT DUE</v>
      </c>
      <c r="K72" s="31" t="s">
        <v>4245</v>
      </c>
      <c r="L72" s="144"/>
    </row>
    <row r="73" spans="1:12" ht="15" customHeight="1">
      <c r="A73" s="17" t="s">
        <v>1208</v>
      </c>
      <c r="B73" s="31" t="s">
        <v>678</v>
      </c>
      <c r="C73" s="31" t="s">
        <v>4251</v>
      </c>
      <c r="D73" s="21">
        <v>12000</v>
      </c>
      <c r="E73" s="13">
        <v>42348</v>
      </c>
      <c r="F73" s="13">
        <v>44126</v>
      </c>
      <c r="G73" s="27">
        <v>14346</v>
      </c>
      <c r="H73" s="22">
        <f t="shared" si="12"/>
        <v>44920.341666666667</v>
      </c>
      <c r="I73" s="23">
        <f t="shared" si="6"/>
        <v>6080.2000000000007</v>
      </c>
      <c r="J73" s="17" t="str">
        <f t="shared" si="2"/>
        <v>NOT DUE</v>
      </c>
      <c r="K73" s="31" t="s">
        <v>4245</v>
      </c>
      <c r="L73" s="144"/>
    </row>
    <row r="74" spans="1:12" ht="15" customHeight="1">
      <c r="A74" s="17" t="s">
        <v>1209</v>
      </c>
      <c r="B74" s="31" t="s">
        <v>678</v>
      </c>
      <c r="C74" s="31" t="s">
        <v>4252</v>
      </c>
      <c r="D74" s="21">
        <v>12000</v>
      </c>
      <c r="E74" s="13">
        <v>42348</v>
      </c>
      <c r="F74" s="13">
        <v>44126</v>
      </c>
      <c r="G74" s="27">
        <v>14346</v>
      </c>
      <c r="H74" s="22">
        <f t="shared" si="12"/>
        <v>44920.341666666667</v>
      </c>
      <c r="I74" s="23">
        <f t="shared" si="6"/>
        <v>6080.2000000000007</v>
      </c>
      <c r="J74" s="17" t="str">
        <f t="shared" si="2"/>
        <v>NOT DUE</v>
      </c>
      <c r="K74" s="31" t="s">
        <v>4245</v>
      </c>
      <c r="L74" s="144"/>
    </row>
    <row r="75" spans="1:12" ht="25.5" customHeight="1">
      <c r="A75" s="17" t="s">
        <v>1210</v>
      </c>
      <c r="B75" s="31" t="s">
        <v>679</v>
      </c>
      <c r="C75" s="31" t="s">
        <v>4244</v>
      </c>
      <c r="D75" s="21">
        <v>1500</v>
      </c>
      <c r="E75" s="13">
        <v>42348</v>
      </c>
      <c r="F75" s="13">
        <v>44567</v>
      </c>
      <c r="G75" s="27">
        <v>18976</v>
      </c>
      <c r="H75" s="22">
        <f>IF(I75&lt;=1500,$F$5+(I75/24),"error")</f>
        <v>44675.758333333331</v>
      </c>
      <c r="I75" s="23">
        <f t="shared" si="6"/>
        <v>210.20000000000073</v>
      </c>
      <c r="J75" s="17" t="str">
        <f t="shared" si="2"/>
        <v>NOT DUE</v>
      </c>
      <c r="K75" s="31" t="s">
        <v>4245</v>
      </c>
      <c r="L75" s="144"/>
    </row>
    <row r="76" spans="1:12" ht="15" customHeight="1">
      <c r="A76" s="17" t="s">
        <v>1211</v>
      </c>
      <c r="B76" s="31" t="s">
        <v>679</v>
      </c>
      <c r="C76" s="31" t="s">
        <v>4246</v>
      </c>
      <c r="D76" s="21">
        <v>12000</v>
      </c>
      <c r="E76" s="13">
        <v>42348</v>
      </c>
      <c r="F76" s="13">
        <v>44126</v>
      </c>
      <c r="G76" s="27">
        <v>14346</v>
      </c>
      <c r="H76" s="22">
        <f t="shared" si="12"/>
        <v>44920.341666666667</v>
      </c>
      <c r="I76" s="23">
        <f t="shared" si="6"/>
        <v>6080.2000000000007</v>
      </c>
      <c r="J76" s="17" t="str">
        <f t="shared" si="2"/>
        <v>NOT DUE</v>
      </c>
      <c r="K76" s="31" t="s">
        <v>4245</v>
      </c>
      <c r="L76" s="144"/>
    </row>
    <row r="77" spans="1:12" ht="15" customHeight="1">
      <c r="A77" s="17" t="s">
        <v>1212</v>
      </c>
      <c r="B77" s="31" t="s">
        <v>679</v>
      </c>
      <c r="C77" s="31" t="s">
        <v>4247</v>
      </c>
      <c r="D77" s="21">
        <v>12000</v>
      </c>
      <c r="E77" s="13">
        <v>42348</v>
      </c>
      <c r="F77" s="13">
        <v>44126</v>
      </c>
      <c r="G77" s="27">
        <v>14346</v>
      </c>
      <c r="H77" s="22">
        <f t="shared" si="12"/>
        <v>44920.341666666667</v>
      </c>
      <c r="I77" s="23">
        <f t="shared" si="6"/>
        <v>6080.2000000000007</v>
      </c>
      <c r="J77" s="17" t="str">
        <f t="shared" si="2"/>
        <v>NOT DUE</v>
      </c>
      <c r="K77" s="31" t="s">
        <v>4245</v>
      </c>
      <c r="L77" s="144"/>
    </row>
    <row r="78" spans="1:12" ht="15" customHeight="1">
      <c r="A78" s="17" t="s">
        <v>1213</v>
      </c>
      <c r="B78" s="31" t="s">
        <v>679</v>
      </c>
      <c r="C78" s="31" t="s">
        <v>4248</v>
      </c>
      <c r="D78" s="21">
        <v>12000</v>
      </c>
      <c r="E78" s="13">
        <v>42348</v>
      </c>
      <c r="F78" s="13">
        <v>44126</v>
      </c>
      <c r="G78" s="27">
        <v>14346</v>
      </c>
      <c r="H78" s="22">
        <f t="shared" si="12"/>
        <v>44920.341666666667</v>
      </c>
      <c r="I78" s="23">
        <f t="shared" si="6"/>
        <v>6080.2000000000007</v>
      </c>
      <c r="J78" s="17" t="str">
        <f t="shared" ref="J78:J141" si="13">IF(I78="","",IF(I78&lt;0,"OVERDUE","NOT DUE"))</f>
        <v>NOT DUE</v>
      </c>
      <c r="K78" s="31" t="s">
        <v>4245</v>
      </c>
      <c r="L78" s="144"/>
    </row>
    <row r="79" spans="1:12" ht="15" customHeight="1">
      <c r="A79" s="17" t="s">
        <v>1214</v>
      </c>
      <c r="B79" s="31" t="s">
        <v>679</v>
      </c>
      <c r="C79" s="31" t="s">
        <v>4249</v>
      </c>
      <c r="D79" s="21">
        <v>12000</v>
      </c>
      <c r="E79" s="13">
        <v>42348</v>
      </c>
      <c r="F79" s="13">
        <v>44126</v>
      </c>
      <c r="G79" s="27">
        <v>14346</v>
      </c>
      <c r="H79" s="22">
        <f t="shared" si="12"/>
        <v>44920.341666666667</v>
      </c>
      <c r="I79" s="23">
        <f t="shared" si="6"/>
        <v>6080.2000000000007</v>
      </c>
      <c r="J79" s="17" t="str">
        <f t="shared" si="13"/>
        <v>NOT DUE</v>
      </c>
      <c r="K79" s="31" t="s">
        <v>4245</v>
      </c>
      <c r="L79" s="144"/>
    </row>
    <row r="80" spans="1:12" ht="15" customHeight="1">
      <c r="A80" s="17" t="s">
        <v>1215</v>
      </c>
      <c r="B80" s="31" t="s">
        <v>679</v>
      </c>
      <c r="C80" s="31" t="s">
        <v>4250</v>
      </c>
      <c r="D80" s="21">
        <v>12000</v>
      </c>
      <c r="E80" s="13">
        <v>42348</v>
      </c>
      <c r="F80" s="13">
        <v>44126</v>
      </c>
      <c r="G80" s="27">
        <v>14346</v>
      </c>
      <c r="H80" s="22">
        <f t="shared" si="12"/>
        <v>44920.341666666667</v>
      </c>
      <c r="I80" s="23">
        <f t="shared" si="6"/>
        <v>6080.2000000000007</v>
      </c>
      <c r="J80" s="17" t="str">
        <f t="shared" si="13"/>
        <v>NOT DUE</v>
      </c>
      <c r="K80" s="31" t="s">
        <v>4245</v>
      </c>
      <c r="L80" s="144"/>
    </row>
    <row r="81" spans="1:12" ht="15" customHeight="1">
      <c r="A81" s="17" t="s">
        <v>1216</v>
      </c>
      <c r="B81" s="31" t="s">
        <v>679</v>
      </c>
      <c r="C81" s="31" t="s">
        <v>4251</v>
      </c>
      <c r="D81" s="21">
        <v>12000</v>
      </c>
      <c r="E81" s="13">
        <v>42348</v>
      </c>
      <c r="F81" s="13">
        <v>44126</v>
      </c>
      <c r="G81" s="27">
        <v>14346</v>
      </c>
      <c r="H81" s="22">
        <f t="shared" si="12"/>
        <v>44920.341666666667</v>
      </c>
      <c r="I81" s="23">
        <f t="shared" si="6"/>
        <v>6080.2000000000007</v>
      </c>
      <c r="J81" s="17" t="str">
        <f t="shared" si="13"/>
        <v>NOT DUE</v>
      </c>
      <c r="K81" s="31" t="s">
        <v>4245</v>
      </c>
      <c r="L81" s="144"/>
    </row>
    <row r="82" spans="1:12" ht="15" customHeight="1">
      <c r="A82" s="17" t="s">
        <v>1217</v>
      </c>
      <c r="B82" s="31" t="s">
        <v>679</v>
      </c>
      <c r="C82" s="31" t="s">
        <v>4252</v>
      </c>
      <c r="D82" s="21">
        <v>12000</v>
      </c>
      <c r="E82" s="13">
        <v>42348</v>
      </c>
      <c r="F82" s="13">
        <v>44126</v>
      </c>
      <c r="G82" s="27">
        <v>14346</v>
      </c>
      <c r="H82" s="22">
        <f t="shared" si="12"/>
        <v>44920.341666666667</v>
      </c>
      <c r="I82" s="23">
        <f t="shared" si="6"/>
        <v>6080.2000000000007</v>
      </c>
      <c r="J82" s="17" t="str">
        <f t="shared" si="13"/>
        <v>NOT DUE</v>
      </c>
      <c r="K82" s="31" t="s">
        <v>4245</v>
      </c>
      <c r="L82" s="144"/>
    </row>
    <row r="83" spans="1:12" ht="25.5" customHeight="1">
      <c r="A83" s="17" t="s">
        <v>1218</v>
      </c>
      <c r="B83" s="31" t="s">
        <v>680</v>
      </c>
      <c r="C83" s="31" t="s">
        <v>4244</v>
      </c>
      <c r="D83" s="21">
        <v>1500</v>
      </c>
      <c r="E83" s="13">
        <v>42348</v>
      </c>
      <c r="F83" s="13">
        <v>44567</v>
      </c>
      <c r="G83" s="27">
        <v>18976</v>
      </c>
      <c r="H83" s="22">
        <f>IF(I83&lt;=1500,$F$5+(I83/24),"error")</f>
        <v>44675.758333333331</v>
      </c>
      <c r="I83" s="23">
        <f t="shared" si="6"/>
        <v>210.20000000000073</v>
      </c>
      <c r="J83" s="17" t="str">
        <f t="shared" si="13"/>
        <v>NOT DUE</v>
      </c>
      <c r="K83" s="31" t="s">
        <v>4245</v>
      </c>
      <c r="L83" s="144"/>
    </row>
    <row r="84" spans="1:12" ht="15" customHeight="1">
      <c r="A84" s="17" t="s">
        <v>1219</v>
      </c>
      <c r="B84" s="31" t="s">
        <v>680</v>
      </c>
      <c r="C84" s="31" t="s">
        <v>4246</v>
      </c>
      <c r="D84" s="21">
        <v>12000</v>
      </c>
      <c r="E84" s="13">
        <v>42348</v>
      </c>
      <c r="F84" s="13">
        <v>44126</v>
      </c>
      <c r="G84" s="27">
        <v>14346</v>
      </c>
      <c r="H84" s="22">
        <f t="shared" si="12"/>
        <v>44920.341666666667</v>
      </c>
      <c r="I84" s="23">
        <f t="shared" si="6"/>
        <v>6080.2000000000007</v>
      </c>
      <c r="J84" s="17" t="str">
        <f t="shared" si="13"/>
        <v>NOT DUE</v>
      </c>
      <c r="K84" s="31" t="s">
        <v>4245</v>
      </c>
      <c r="L84" s="144"/>
    </row>
    <row r="85" spans="1:12" ht="15" customHeight="1">
      <c r="A85" s="17" t="s">
        <v>1220</v>
      </c>
      <c r="B85" s="31" t="s">
        <v>680</v>
      </c>
      <c r="C85" s="31" t="s">
        <v>4247</v>
      </c>
      <c r="D85" s="21">
        <v>12000</v>
      </c>
      <c r="E85" s="13">
        <v>42348</v>
      </c>
      <c r="F85" s="13">
        <v>44126</v>
      </c>
      <c r="G85" s="27">
        <v>14346</v>
      </c>
      <c r="H85" s="22">
        <f t="shared" si="12"/>
        <v>44920.341666666667</v>
      </c>
      <c r="I85" s="23">
        <f t="shared" si="6"/>
        <v>6080.2000000000007</v>
      </c>
      <c r="J85" s="17" t="str">
        <f t="shared" si="13"/>
        <v>NOT DUE</v>
      </c>
      <c r="K85" s="31" t="s">
        <v>4245</v>
      </c>
      <c r="L85" s="144"/>
    </row>
    <row r="86" spans="1:12" ht="15" customHeight="1">
      <c r="A86" s="17" t="s">
        <v>1221</v>
      </c>
      <c r="B86" s="31" t="s">
        <v>680</v>
      </c>
      <c r="C86" s="31" t="s">
        <v>4248</v>
      </c>
      <c r="D86" s="21">
        <v>12000</v>
      </c>
      <c r="E86" s="13">
        <v>42348</v>
      </c>
      <c r="F86" s="13">
        <v>44126</v>
      </c>
      <c r="G86" s="27">
        <v>14346</v>
      </c>
      <c r="H86" s="22">
        <f t="shared" si="12"/>
        <v>44920.341666666667</v>
      </c>
      <c r="I86" s="23">
        <f t="shared" si="6"/>
        <v>6080.2000000000007</v>
      </c>
      <c r="J86" s="17" t="str">
        <f t="shared" si="13"/>
        <v>NOT DUE</v>
      </c>
      <c r="K86" s="31" t="s">
        <v>4245</v>
      </c>
      <c r="L86" s="144"/>
    </row>
    <row r="87" spans="1:12" ht="15" customHeight="1">
      <c r="A87" s="17" t="s">
        <v>1222</v>
      </c>
      <c r="B87" s="31" t="s">
        <v>680</v>
      </c>
      <c r="C87" s="31" t="s">
        <v>4249</v>
      </c>
      <c r="D87" s="21">
        <v>12000</v>
      </c>
      <c r="E87" s="13">
        <v>42348</v>
      </c>
      <c r="F87" s="13">
        <v>44126</v>
      </c>
      <c r="G87" s="27">
        <v>14346</v>
      </c>
      <c r="H87" s="22">
        <f t="shared" si="12"/>
        <v>44920.341666666667</v>
      </c>
      <c r="I87" s="23">
        <f t="shared" si="6"/>
        <v>6080.2000000000007</v>
      </c>
      <c r="J87" s="17" t="str">
        <f t="shared" si="13"/>
        <v>NOT DUE</v>
      </c>
      <c r="K87" s="31" t="s">
        <v>4245</v>
      </c>
      <c r="L87" s="144"/>
    </row>
    <row r="88" spans="1:12" ht="15" customHeight="1">
      <c r="A88" s="17" t="s">
        <v>1223</v>
      </c>
      <c r="B88" s="31" t="s">
        <v>680</v>
      </c>
      <c r="C88" s="31" t="s">
        <v>4250</v>
      </c>
      <c r="D88" s="21">
        <v>12000</v>
      </c>
      <c r="E88" s="13">
        <v>42348</v>
      </c>
      <c r="F88" s="13">
        <v>44126</v>
      </c>
      <c r="G88" s="27">
        <v>14346</v>
      </c>
      <c r="H88" s="22">
        <f t="shared" si="12"/>
        <v>44920.341666666667</v>
      </c>
      <c r="I88" s="23">
        <f t="shared" si="6"/>
        <v>6080.2000000000007</v>
      </c>
      <c r="J88" s="17" t="str">
        <f t="shared" si="13"/>
        <v>NOT DUE</v>
      </c>
      <c r="K88" s="31" t="s">
        <v>4245</v>
      </c>
      <c r="L88" s="144"/>
    </row>
    <row r="89" spans="1:12" ht="15" customHeight="1">
      <c r="A89" s="17" t="s">
        <v>1224</v>
      </c>
      <c r="B89" s="31" t="s">
        <v>680</v>
      </c>
      <c r="C89" s="31" t="s">
        <v>4251</v>
      </c>
      <c r="D89" s="21">
        <v>12000</v>
      </c>
      <c r="E89" s="13">
        <v>42348</v>
      </c>
      <c r="F89" s="13">
        <v>44126</v>
      </c>
      <c r="G89" s="27">
        <v>14346</v>
      </c>
      <c r="H89" s="22">
        <f t="shared" si="12"/>
        <v>44920.341666666667</v>
      </c>
      <c r="I89" s="23">
        <f t="shared" si="6"/>
        <v>6080.2000000000007</v>
      </c>
      <c r="J89" s="17" t="str">
        <f t="shared" si="13"/>
        <v>NOT DUE</v>
      </c>
      <c r="K89" s="31" t="s">
        <v>4245</v>
      </c>
      <c r="L89" s="144"/>
    </row>
    <row r="90" spans="1:12" ht="15" customHeight="1">
      <c r="A90" s="17" t="s">
        <v>1225</v>
      </c>
      <c r="B90" s="31" t="s">
        <v>680</v>
      </c>
      <c r="C90" s="31" t="s">
        <v>4252</v>
      </c>
      <c r="D90" s="21">
        <v>12000</v>
      </c>
      <c r="E90" s="13">
        <v>42348</v>
      </c>
      <c r="F90" s="13">
        <v>44126</v>
      </c>
      <c r="G90" s="27">
        <v>14346</v>
      </c>
      <c r="H90" s="22">
        <f t="shared" si="12"/>
        <v>44920.341666666667</v>
      </c>
      <c r="I90" s="23">
        <f t="shared" si="6"/>
        <v>6080.2000000000007</v>
      </c>
      <c r="J90" s="17" t="str">
        <f t="shared" si="13"/>
        <v>NOT DUE</v>
      </c>
      <c r="K90" s="31" t="s">
        <v>4245</v>
      </c>
      <c r="L90" s="144"/>
    </row>
    <row r="91" spans="1:12" ht="25.5" customHeight="1">
      <c r="A91" s="17" t="s">
        <v>1226</v>
      </c>
      <c r="B91" s="31" t="s">
        <v>4253</v>
      </c>
      <c r="C91" s="31" t="s">
        <v>4244</v>
      </c>
      <c r="D91" s="21">
        <v>1500</v>
      </c>
      <c r="E91" s="13">
        <v>42348</v>
      </c>
      <c r="F91" s="13">
        <v>44567</v>
      </c>
      <c r="G91" s="27">
        <v>18976</v>
      </c>
      <c r="H91" s="22">
        <f>IF(I91&lt;=1500,$F$5+(I91/24),"error")</f>
        <v>44675.758333333331</v>
      </c>
      <c r="I91" s="23">
        <f t="shared" si="6"/>
        <v>210.20000000000073</v>
      </c>
      <c r="J91" s="17" t="str">
        <f t="shared" si="13"/>
        <v>NOT DUE</v>
      </c>
      <c r="K91" s="31" t="s">
        <v>4245</v>
      </c>
      <c r="L91" s="144"/>
    </row>
    <row r="92" spans="1:12" ht="15" customHeight="1">
      <c r="A92" s="17" t="s">
        <v>1227</v>
      </c>
      <c r="B92" s="31" t="s">
        <v>4253</v>
      </c>
      <c r="C92" s="31" t="s">
        <v>4246</v>
      </c>
      <c r="D92" s="21">
        <v>12000</v>
      </c>
      <c r="E92" s="13">
        <v>42348</v>
      </c>
      <c r="F92" s="13">
        <v>44126</v>
      </c>
      <c r="G92" s="27">
        <v>14346</v>
      </c>
      <c r="H92" s="22">
        <f t="shared" si="12"/>
        <v>44920.341666666667</v>
      </c>
      <c r="I92" s="23">
        <f t="shared" si="6"/>
        <v>6080.2000000000007</v>
      </c>
      <c r="J92" s="17" t="str">
        <f t="shared" si="13"/>
        <v>NOT DUE</v>
      </c>
      <c r="K92" s="31" t="s">
        <v>4245</v>
      </c>
      <c r="L92" s="144"/>
    </row>
    <row r="93" spans="1:12" ht="15" customHeight="1">
      <c r="A93" s="17" t="s">
        <v>1228</v>
      </c>
      <c r="B93" s="31" t="s">
        <v>4253</v>
      </c>
      <c r="C93" s="31" t="s">
        <v>4247</v>
      </c>
      <c r="D93" s="21">
        <v>12000</v>
      </c>
      <c r="E93" s="13">
        <v>42348</v>
      </c>
      <c r="F93" s="13">
        <v>44126</v>
      </c>
      <c r="G93" s="27">
        <v>14346</v>
      </c>
      <c r="H93" s="22">
        <f t="shared" si="12"/>
        <v>44920.341666666667</v>
      </c>
      <c r="I93" s="23">
        <f t="shared" si="6"/>
        <v>6080.2000000000007</v>
      </c>
      <c r="J93" s="17" t="str">
        <f t="shared" si="13"/>
        <v>NOT DUE</v>
      </c>
      <c r="K93" s="31" t="s">
        <v>4245</v>
      </c>
      <c r="L93" s="144"/>
    </row>
    <row r="94" spans="1:12" ht="15" customHeight="1">
      <c r="A94" s="17" t="s">
        <v>1229</v>
      </c>
      <c r="B94" s="31" t="s">
        <v>4253</v>
      </c>
      <c r="C94" s="31" t="s">
        <v>4248</v>
      </c>
      <c r="D94" s="21">
        <v>12000</v>
      </c>
      <c r="E94" s="13">
        <v>42348</v>
      </c>
      <c r="F94" s="13">
        <v>44126</v>
      </c>
      <c r="G94" s="27">
        <v>14346</v>
      </c>
      <c r="H94" s="22">
        <f t="shared" si="12"/>
        <v>44920.341666666667</v>
      </c>
      <c r="I94" s="23">
        <f t="shared" si="6"/>
        <v>6080.2000000000007</v>
      </c>
      <c r="J94" s="17" t="str">
        <f t="shared" si="13"/>
        <v>NOT DUE</v>
      </c>
      <c r="K94" s="31" t="s">
        <v>4245</v>
      </c>
      <c r="L94" s="144"/>
    </row>
    <row r="95" spans="1:12" ht="15" customHeight="1">
      <c r="A95" s="17" t="s">
        <v>1230</v>
      </c>
      <c r="B95" s="31" t="s">
        <v>4253</v>
      </c>
      <c r="C95" s="31" t="s">
        <v>4249</v>
      </c>
      <c r="D95" s="21">
        <v>12000</v>
      </c>
      <c r="E95" s="13">
        <v>42348</v>
      </c>
      <c r="F95" s="13">
        <v>44126</v>
      </c>
      <c r="G95" s="27">
        <v>14346</v>
      </c>
      <c r="H95" s="22">
        <f t="shared" si="12"/>
        <v>44920.341666666667</v>
      </c>
      <c r="I95" s="23">
        <f t="shared" si="6"/>
        <v>6080.2000000000007</v>
      </c>
      <c r="J95" s="17" t="str">
        <f t="shared" si="13"/>
        <v>NOT DUE</v>
      </c>
      <c r="K95" s="31" t="s">
        <v>4245</v>
      </c>
      <c r="L95" s="144"/>
    </row>
    <row r="96" spans="1:12" ht="15" customHeight="1">
      <c r="A96" s="17" t="s">
        <v>1231</v>
      </c>
      <c r="B96" s="31" t="s">
        <v>4253</v>
      </c>
      <c r="C96" s="31" t="s">
        <v>4250</v>
      </c>
      <c r="D96" s="21">
        <v>12000</v>
      </c>
      <c r="E96" s="13">
        <v>42348</v>
      </c>
      <c r="F96" s="13">
        <v>44126</v>
      </c>
      <c r="G96" s="27">
        <v>14346</v>
      </c>
      <c r="H96" s="22">
        <f t="shared" si="12"/>
        <v>44920.341666666667</v>
      </c>
      <c r="I96" s="23">
        <f t="shared" si="6"/>
        <v>6080.2000000000007</v>
      </c>
      <c r="J96" s="17" t="str">
        <f t="shared" si="13"/>
        <v>NOT DUE</v>
      </c>
      <c r="K96" s="31" t="s">
        <v>4245</v>
      </c>
      <c r="L96" s="144"/>
    </row>
    <row r="97" spans="1:12" ht="15" customHeight="1">
      <c r="A97" s="17" t="s">
        <v>1232</v>
      </c>
      <c r="B97" s="31" t="s">
        <v>4253</v>
      </c>
      <c r="C97" s="31" t="s">
        <v>4251</v>
      </c>
      <c r="D97" s="21">
        <v>12000</v>
      </c>
      <c r="E97" s="13">
        <v>42348</v>
      </c>
      <c r="F97" s="13">
        <v>44126</v>
      </c>
      <c r="G97" s="27">
        <v>14346</v>
      </c>
      <c r="H97" s="22">
        <f t="shared" si="12"/>
        <v>44920.341666666667</v>
      </c>
      <c r="I97" s="23">
        <f t="shared" si="6"/>
        <v>6080.2000000000007</v>
      </c>
      <c r="J97" s="17" t="str">
        <f t="shared" si="13"/>
        <v>NOT DUE</v>
      </c>
      <c r="K97" s="31" t="s">
        <v>4245</v>
      </c>
      <c r="L97" s="144"/>
    </row>
    <row r="98" spans="1:12" ht="15" customHeight="1">
      <c r="A98" s="17" t="s">
        <v>1233</v>
      </c>
      <c r="B98" s="31" t="s">
        <v>4253</v>
      </c>
      <c r="C98" s="31" t="s">
        <v>4252</v>
      </c>
      <c r="D98" s="21">
        <v>12000</v>
      </c>
      <c r="E98" s="13">
        <v>42348</v>
      </c>
      <c r="F98" s="13">
        <v>44126</v>
      </c>
      <c r="G98" s="27">
        <v>14346</v>
      </c>
      <c r="H98" s="22">
        <f t="shared" si="12"/>
        <v>44920.341666666667</v>
      </c>
      <c r="I98" s="23">
        <f t="shared" si="6"/>
        <v>6080.2000000000007</v>
      </c>
      <c r="J98" s="17" t="str">
        <f t="shared" si="13"/>
        <v>NOT DUE</v>
      </c>
      <c r="K98" s="31" t="s">
        <v>4245</v>
      </c>
      <c r="L98" s="144"/>
    </row>
    <row r="99" spans="1:12" ht="25.5" customHeight="1">
      <c r="A99" s="17" t="s">
        <v>1234</v>
      </c>
      <c r="B99" s="31" t="s">
        <v>97</v>
      </c>
      <c r="C99" s="31" t="s">
        <v>4254</v>
      </c>
      <c r="D99" s="21">
        <v>12000</v>
      </c>
      <c r="E99" s="13">
        <v>42348</v>
      </c>
      <c r="F99" s="13">
        <v>44125</v>
      </c>
      <c r="G99" s="27">
        <v>14346</v>
      </c>
      <c r="H99" s="22">
        <f t="shared" si="12"/>
        <v>44920.341666666667</v>
      </c>
      <c r="I99" s="23">
        <f t="shared" si="6"/>
        <v>6080.2000000000007</v>
      </c>
      <c r="J99" s="17" t="str">
        <f t="shared" si="13"/>
        <v>NOT DUE</v>
      </c>
      <c r="K99" s="31" t="s">
        <v>4255</v>
      </c>
      <c r="L99" s="144"/>
    </row>
    <row r="100" spans="1:12" ht="15" customHeight="1">
      <c r="A100" s="17" t="s">
        <v>1235</v>
      </c>
      <c r="B100" s="31" t="s">
        <v>97</v>
      </c>
      <c r="C100" s="31" t="s">
        <v>4256</v>
      </c>
      <c r="D100" s="21">
        <v>12000</v>
      </c>
      <c r="E100" s="13">
        <v>42348</v>
      </c>
      <c r="F100" s="13">
        <v>44125</v>
      </c>
      <c r="G100" s="27">
        <v>14346</v>
      </c>
      <c r="H100" s="22">
        <f t="shared" si="12"/>
        <v>44920.341666666667</v>
      </c>
      <c r="I100" s="23">
        <f t="shared" si="6"/>
        <v>6080.2000000000007</v>
      </c>
      <c r="J100" s="17" t="str">
        <f t="shared" si="13"/>
        <v>NOT DUE</v>
      </c>
      <c r="K100" s="31" t="s">
        <v>4255</v>
      </c>
      <c r="L100" s="144"/>
    </row>
    <row r="101" spans="1:12" ht="15" customHeight="1">
      <c r="A101" s="17" t="s">
        <v>1236</v>
      </c>
      <c r="B101" s="31" t="s">
        <v>97</v>
      </c>
      <c r="C101" s="31" t="s">
        <v>4257</v>
      </c>
      <c r="D101" s="21">
        <v>12000</v>
      </c>
      <c r="E101" s="13">
        <v>42348</v>
      </c>
      <c r="F101" s="13">
        <v>44125</v>
      </c>
      <c r="G101" s="27">
        <v>14346</v>
      </c>
      <c r="H101" s="22">
        <f t="shared" si="12"/>
        <v>44920.341666666667</v>
      </c>
      <c r="I101" s="23">
        <f t="shared" si="6"/>
        <v>6080.2000000000007</v>
      </c>
      <c r="J101" s="17" t="str">
        <f t="shared" si="13"/>
        <v>NOT DUE</v>
      </c>
      <c r="K101" s="31" t="s">
        <v>4255</v>
      </c>
      <c r="L101" s="144"/>
    </row>
    <row r="102" spans="1:12" ht="26.45" customHeight="1">
      <c r="A102" s="17" t="s">
        <v>1237</v>
      </c>
      <c r="B102" s="31" t="s">
        <v>98</v>
      </c>
      <c r="C102" s="31" t="s">
        <v>4254</v>
      </c>
      <c r="D102" s="21">
        <v>12000</v>
      </c>
      <c r="E102" s="13">
        <v>42348</v>
      </c>
      <c r="F102" s="13">
        <v>44125</v>
      </c>
      <c r="G102" s="27">
        <v>14346</v>
      </c>
      <c r="H102" s="22">
        <f t="shared" si="12"/>
        <v>44920.341666666667</v>
      </c>
      <c r="I102" s="23">
        <f t="shared" si="6"/>
        <v>6080.2000000000007</v>
      </c>
      <c r="J102" s="17" t="str">
        <f t="shared" si="13"/>
        <v>NOT DUE</v>
      </c>
      <c r="K102" s="31" t="s">
        <v>4255</v>
      </c>
      <c r="L102" s="144"/>
    </row>
    <row r="103" spans="1:12" ht="15" customHeight="1">
      <c r="A103" s="17" t="s">
        <v>1238</v>
      </c>
      <c r="B103" s="31" t="s">
        <v>98</v>
      </c>
      <c r="C103" s="31" t="s">
        <v>4256</v>
      </c>
      <c r="D103" s="21">
        <v>12000</v>
      </c>
      <c r="E103" s="13">
        <v>42348</v>
      </c>
      <c r="F103" s="13">
        <v>44125</v>
      </c>
      <c r="G103" s="27">
        <v>14346</v>
      </c>
      <c r="H103" s="22">
        <f t="shared" si="12"/>
        <v>44920.341666666667</v>
      </c>
      <c r="I103" s="23">
        <f t="shared" si="6"/>
        <v>6080.2000000000007</v>
      </c>
      <c r="J103" s="17" t="str">
        <f t="shared" si="13"/>
        <v>NOT DUE</v>
      </c>
      <c r="K103" s="31" t="s">
        <v>4255</v>
      </c>
      <c r="L103" s="144"/>
    </row>
    <row r="104" spans="1:12" ht="15" customHeight="1">
      <c r="A104" s="17" t="s">
        <v>1239</v>
      </c>
      <c r="B104" s="31" t="s">
        <v>98</v>
      </c>
      <c r="C104" s="31" t="s">
        <v>4257</v>
      </c>
      <c r="D104" s="21">
        <v>12000</v>
      </c>
      <c r="E104" s="13">
        <v>42348</v>
      </c>
      <c r="F104" s="13">
        <v>44125</v>
      </c>
      <c r="G104" s="27">
        <v>14346</v>
      </c>
      <c r="H104" s="22">
        <f t="shared" si="12"/>
        <v>44920.341666666667</v>
      </c>
      <c r="I104" s="23">
        <f t="shared" ref="I104:I167" si="14">D104-($F$4-G104)</f>
        <v>6080.2000000000007</v>
      </c>
      <c r="J104" s="17" t="str">
        <f t="shared" si="13"/>
        <v>NOT DUE</v>
      </c>
      <c r="K104" s="31" t="s">
        <v>4255</v>
      </c>
      <c r="L104" s="144"/>
    </row>
    <row r="105" spans="1:12" ht="25.5" customHeight="1">
      <c r="A105" s="17" t="s">
        <v>1240</v>
      </c>
      <c r="B105" s="31" t="s">
        <v>99</v>
      </c>
      <c r="C105" s="31" t="s">
        <v>4254</v>
      </c>
      <c r="D105" s="21">
        <v>12000</v>
      </c>
      <c r="E105" s="13">
        <v>42348</v>
      </c>
      <c r="F105" s="13">
        <v>44125</v>
      </c>
      <c r="G105" s="27">
        <v>14346</v>
      </c>
      <c r="H105" s="22">
        <f t="shared" si="12"/>
        <v>44920.341666666667</v>
      </c>
      <c r="I105" s="23">
        <f t="shared" si="14"/>
        <v>6080.2000000000007</v>
      </c>
      <c r="J105" s="17" t="str">
        <f t="shared" si="13"/>
        <v>NOT DUE</v>
      </c>
      <c r="K105" s="31" t="s">
        <v>4255</v>
      </c>
      <c r="L105" s="144"/>
    </row>
    <row r="106" spans="1:12" ht="15" customHeight="1">
      <c r="A106" s="17" t="s">
        <v>1241</v>
      </c>
      <c r="B106" s="31" t="s">
        <v>99</v>
      </c>
      <c r="C106" s="31" t="s">
        <v>4256</v>
      </c>
      <c r="D106" s="21">
        <v>12000</v>
      </c>
      <c r="E106" s="13">
        <v>42348</v>
      </c>
      <c r="F106" s="13">
        <v>44125</v>
      </c>
      <c r="G106" s="27">
        <v>14346</v>
      </c>
      <c r="H106" s="22">
        <f t="shared" si="12"/>
        <v>44920.341666666667</v>
      </c>
      <c r="I106" s="23">
        <f t="shared" si="14"/>
        <v>6080.2000000000007</v>
      </c>
      <c r="J106" s="17" t="str">
        <f t="shared" si="13"/>
        <v>NOT DUE</v>
      </c>
      <c r="K106" s="31" t="s">
        <v>4255</v>
      </c>
      <c r="L106" s="144"/>
    </row>
    <row r="107" spans="1:12" ht="15" customHeight="1">
      <c r="A107" s="17" t="s">
        <v>1242</v>
      </c>
      <c r="B107" s="31" t="s">
        <v>99</v>
      </c>
      <c r="C107" s="31" t="s">
        <v>4257</v>
      </c>
      <c r="D107" s="21">
        <v>12000</v>
      </c>
      <c r="E107" s="13">
        <v>42348</v>
      </c>
      <c r="F107" s="13">
        <v>44125</v>
      </c>
      <c r="G107" s="27">
        <v>14346</v>
      </c>
      <c r="H107" s="22">
        <f t="shared" si="12"/>
        <v>44920.341666666667</v>
      </c>
      <c r="I107" s="23">
        <f t="shared" si="14"/>
        <v>6080.2000000000007</v>
      </c>
      <c r="J107" s="17" t="str">
        <f t="shared" si="13"/>
        <v>NOT DUE</v>
      </c>
      <c r="K107" s="31" t="s">
        <v>4255</v>
      </c>
      <c r="L107" s="144"/>
    </row>
    <row r="108" spans="1:12" ht="25.5" customHeight="1">
      <c r="A108" s="17" t="s">
        <v>1243</v>
      </c>
      <c r="B108" s="31" t="s">
        <v>100</v>
      </c>
      <c r="C108" s="31" t="s">
        <v>4254</v>
      </c>
      <c r="D108" s="21">
        <v>12000</v>
      </c>
      <c r="E108" s="13">
        <v>42348</v>
      </c>
      <c r="F108" s="13">
        <v>44125</v>
      </c>
      <c r="G108" s="27">
        <v>14346</v>
      </c>
      <c r="H108" s="22">
        <f t="shared" si="12"/>
        <v>44920.341666666667</v>
      </c>
      <c r="I108" s="23">
        <f t="shared" si="14"/>
        <v>6080.2000000000007</v>
      </c>
      <c r="J108" s="17" t="str">
        <f t="shared" si="13"/>
        <v>NOT DUE</v>
      </c>
      <c r="K108" s="31" t="s">
        <v>4255</v>
      </c>
      <c r="L108" s="144"/>
    </row>
    <row r="109" spans="1:12" ht="15" customHeight="1">
      <c r="A109" s="17" t="s">
        <v>1244</v>
      </c>
      <c r="B109" s="31" t="s">
        <v>100</v>
      </c>
      <c r="C109" s="31" t="s">
        <v>4256</v>
      </c>
      <c r="D109" s="21">
        <v>12000</v>
      </c>
      <c r="E109" s="13">
        <v>42348</v>
      </c>
      <c r="F109" s="13">
        <v>44125</v>
      </c>
      <c r="G109" s="27">
        <v>14346</v>
      </c>
      <c r="H109" s="22">
        <f t="shared" si="12"/>
        <v>44920.341666666667</v>
      </c>
      <c r="I109" s="23">
        <f t="shared" si="14"/>
        <v>6080.2000000000007</v>
      </c>
      <c r="J109" s="17" t="str">
        <f t="shared" si="13"/>
        <v>NOT DUE</v>
      </c>
      <c r="K109" s="31" t="s">
        <v>4255</v>
      </c>
      <c r="L109" s="144"/>
    </row>
    <row r="110" spans="1:12" ht="15" customHeight="1">
      <c r="A110" s="17" t="s">
        <v>1245</v>
      </c>
      <c r="B110" s="31" t="s">
        <v>100</v>
      </c>
      <c r="C110" s="31" t="s">
        <v>4257</v>
      </c>
      <c r="D110" s="21">
        <v>12000</v>
      </c>
      <c r="E110" s="13">
        <v>42348</v>
      </c>
      <c r="F110" s="13">
        <v>44125</v>
      </c>
      <c r="G110" s="27">
        <v>14346</v>
      </c>
      <c r="H110" s="22">
        <f t="shared" si="12"/>
        <v>44920.341666666667</v>
      </c>
      <c r="I110" s="23">
        <f t="shared" si="14"/>
        <v>6080.2000000000007</v>
      </c>
      <c r="J110" s="17" t="str">
        <f t="shared" si="13"/>
        <v>NOT DUE</v>
      </c>
      <c r="K110" s="31" t="s">
        <v>4255</v>
      </c>
      <c r="L110" s="144"/>
    </row>
    <row r="111" spans="1:12" ht="25.5" customHeight="1">
      <c r="A111" s="17" t="s">
        <v>1246</v>
      </c>
      <c r="B111" s="31" t="s">
        <v>101</v>
      </c>
      <c r="C111" s="31" t="s">
        <v>4254</v>
      </c>
      <c r="D111" s="21">
        <v>12000</v>
      </c>
      <c r="E111" s="13">
        <v>42348</v>
      </c>
      <c r="F111" s="13">
        <v>44125</v>
      </c>
      <c r="G111" s="27">
        <v>14346</v>
      </c>
      <c r="H111" s="22">
        <f t="shared" si="12"/>
        <v>44920.341666666667</v>
      </c>
      <c r="I111" s="23">
        <f t="shared" si="14"/>
        <v>6080.2000000000007</v>
      </c>
      <c r="J111" s="17" t="str">
        <f t="shared" si="13"/>
        <v>NOT DUE</v>
      </c>
      <c r="K111" s="31" t="s">
        <v>4255</v>
      </c>
      <c r="L111" s="144"/>
    </row>
    <row r="112" spans="1:12" ht="15" customHeight="1">
      <c r="A112" s="17" t="s">
        <v>1247</v>
      </c>
      <c r="B112" s="31" t="s">
        <v>101</v>
      </c>
      <c r="C112" s="31" t="s">
        <v>4256</v>
      </c>
      <c r="D112" s="21">
        <v>12000</v>
      </c>
      <c r="E112" s="13">
        <v>42348</v>
      </c>
      <c r="F112" s="13">
        <v>44125</v>
      </c>
      <c r="G112" s="27">
        <v>14346</v>
      </c>
      <c r="H112" s="22">
        <f t="shared" si="12"/>
        <v>44920.341666666667</v>
      </c>
      <c r="I112" s="23">
        <f t="shared" si="14"/>
        <v>6080.2000000000007</v>
      </c>
      <c r="J112" s="17" t="str">
        <f t="shared" si="13"/>
        <v>NOT DUE</v>
      </c>
      <c r="K112" s="31" t="s">
        <v>4255</v>
      </c>
      <c r="L112" s="144"/>
    </row>
    <row r="113" spans="1:12" ht="15" customHeight="1">
      <c r="A113" s="17" t="s">
        <v>1248</v>
      </c>
      <c r="B113" s="31" t="s">
        <v>101</v>
      </c>
      <c r="C113" s="31" t="s">
        <v>4257</v>
      </c>
      <c r="D113" s="21">
        <v>12000</v>
      </c>
      <c r="E113" s="13">
        <v>42348</v>
      </c>
      <c r="F113" s="13">
        <v>44125</v>
      </c>
      <c r="G113" s="27">
        <v>14346</v>
      </c>
      <c r="H113" s="22">
        <f t="shared" si="12"/>
        <v>44920.341666666667</v>
      </c>
      <c r="I113" s="23">
        <f t="shared" si="14"/>
        <v>6080.2000000000007</v>
      </c>
      <c r="J113" s="17" t="str">
        <f t="shared" si="13"/>
        <v>NOT DUE</v>
      </c>
      <c r="K113" s="31" t="s">
        <v>4255</v>
      </c>
      <c r="L113" s="144"/>
    </row>
    <row r="114" spans="1:12" ht="25.5" customHeight="1">
      <c r="A114" s="17" t="s">
        <v>1249</v>
      </c>
      <c r="B114" s="31" t="s">
        <v>102</v>
      </c>
      <c r="C114" s="31" t="s">
        <v>4254</v>
      </c>
      <c r="D114" s="21">
        <v>12000</v>
      </c>
      <c r="E114" s="13">
        <v>42348</v>
      </c>
      <c r="F114" s="13">
        <v>44125</v>
      </c>
      <c r="G114" s="27">
        <v>14346</v>
      </c>
      <c r="H114" s="22">
        <f t="shared" si="12"/>
        <v>44920.341666666667</v>
      </c>
      <c r="I114" s="23">
        <f t="shared" si="14"/>
        <v>6080.2000000000007</v>
      </c>
      <c r="J114" s="17" t="str">
        <f t="shared" si="13"/>
        <v>NOT DUE</v>
      </c>
      <c r="K114" s="31" t="s">
        <v>4255</v>
      </c>
      <c r="L114" s="144"/>
    </row>
    <row r="115" spans="1:12" ht="15" customHeight="1">
      <c r="A115" s="17" t="s">
        <v>1250</v>
      </c>
      <c r="B115" s="31" t="s">
        <v>102</v>
      </c>
      <c r="C115" s="31" t="s">
        <v>4256</v>
      </c>
      <c r="D115" s="21">
        <v>12000</v>
      </c>
      <c r="E115" s="13">
        <v>42348</v>
      </c>
      <c r="F115" s="13">
        <v>44125</v>
      </c>
      <c r="G115" s="27">
        <v>14346</v>
      </c>
      <c r="H115" s="22">
        <f t="shared" si="12"/>
        <v>44920.341666666667</v>
      </c>
      <c r="I115" s="23">
        <f t="shared" si="14"/>
        <v>6080.2000000000007</v>
      </c>
      <c r="J115" s="17" t="str">
        <f t="shared" si="13"/>
        <v>NOT DUE</v>
      </c>
      <c r="K115" s="31" t="s">
        <v>4255</v>
      </c>
      <c r="L115" s="144"/>
    </row>
    <row r="116" spans="1:12" ht="15" customHeight="1">
      <c r="A116" s="17" t="s">
        <v>1251</v>
      </c>
      <c r="B116" s="31" t="s">
        <v>102</v>
      </c>
      <c r="C116" s="31" t="s">
        <v>4257</v>
      </c>
      <c r="D116" s="21">
        <v>12000</v>
      </c>
      <c r="E116" s="13">
        <v>42348</v>
      </c>
      <c r="F116" s="13">
        <v>44125</v>
      </c>
      <c r="G116" s="27">
        <v>14346</v>
      </c>
      <c r="H116" s="22">
        <f t="shared" si="12"/>
        <v>44920.341666666667</v>
      </c>
      <c r="I116" s="23">
        <f t="shared" si="14"/>
        <v>6080.2000000000007</v>
      </c>
      <c r="J116" s="17" t="str">
        <f t="shared" si="13"/>
        <v>NOT DUE</v>
      </c>
      <c r="K116" s="31" t="s">
        <v>4255</v>
      </c>
      <c r="L116" s="144"/>
    </row>
    <row r="117" spans="1:12" ht="15" customHeight="1">
      <c r="A117" s="17" t="s">
        <v>1252</v>
      </c>
      <c r="B117" s="31" t="s">
        <v>255</v>
      </c>
      <c r="C117" s="31" t="s">
        <v>4258</v>
      </c>
      <c r="D117" s="21">
        <v>12000</v>
      </c>
      <c r="E117" s="13">
        <v>42348</v>
      </c>
      <c r="F117" s="13">
        <v>44125</v>
      </c>
      <c r="G117" s="27">
        <v>14346</v>
      </c>
      <c r="H117" s="22">
        <f t="shared" si="12"/>
        <v>44920.341666666667</v>
      </c>
      <c r="I117" s="23">
        <f t="shared" si="14"/>
        <v>6080.2000000000007</v>
      </c>
      <c r="J117" s="17" t="str">
        <f t="shared" si="13"/>
        <v>NOT DUE</v>
      </c>
      <c r="K117" s="31" t="s">
        <v>4259</v>
      </c>
      <c r="L117" s="144"/>
    </row>
    <row r="118" spans="1:12" ht="15" customHeight="1">
      <c r="A118" s="17" t="s">
        <v>1253</v>
      </c>
      <c r="B118" s="31" t="s">
        <v>255</v>
      </c>
      <c r="C118" s="31" t="s">
        <v>4260</v>
      </c>
      <c r="D118" s="21">
        <v>12000</v>
      </c>
      <c r="E118" s="13">
        <v>42348</v>
      </c>
      <c r="F118" s="13">
        <v>44125</v>
      </c>
      <c r="G118" s="27">
        <v>14346</v>
      </c>
      <c r="H118" s="22">
        <f t="shared" si="12"/>
        <v>44920.341666666667</v>
      </c>
      <c r="I118" s="23">
        <f t="shared" si="14"/>
        <v>6080.2000000000007</v>
      </c>
      <c r="J118" s="17" t="str">
        <f t="shared" si="13"/>
        <v>NOT DUE</v>
      </c>
      <c r="K118" s="31" t="s">
        <v>4259</v>
      </c>
      <c r="L118" s="144"/>
    </row>
    <row r="119" spans="1:12" ht="25.5" customHeight="1">
      <c r="A119" s="17" t="s">
        <v>1254</v>
      </c>
      <c r="B119" s="31" t="s">
        <v>255</v>
      </c>
      <c r="C119" s="31" t="s">
        <v>4261</v>
      </c>
      <c r="D119" s="21">
        <v>12000</v>
      </c>
      <c r="E119" s="13">
        <v>42348</v>
      </c>
      <c r="F119" s="13">
        <v>44125</v>
      </c>
      <c r="G119" s="27">
        <v>14346</v>
      </c>
      <c r="H119" s="22">
        <f t="shared" si="12"/>
        <v>44920.341666666667</v>
      </c>
      <c r="I119" s="23">
        <f t="shared" si="14"/>
        <v>6080.2000000000007</v>
      </c>
      <c r="J119" s="17" t="str">
        <f t="shared" si="13"/>
        <v>NOT DUE</v>
      </c>
      <c r="K119" s="31" t="s">
        <v>4259</v>
      </c>
      <c r="L119" s="144"/>
    </row>
    <row r="120" spans="1:12" ht="15" customHeight="1">
      <c r="A120" s="17" t="s">
        <v>1255</v>
      </c>
      <c r="B120" s="31" t="s">
        <v>255</v>
      </c>
      <c r="C120" s="31" t="s">
        <v>4262</v>
      </c>
      <c r="D120" s="21">
        <v>20000</v>
      </c>
      <c r="E120" s="13">
        <v>42348</v>
      </c>
      <c r="F120" s="13">
        <v>42348</v>
      </c>
      <c r="G120" s="27">
        <v>0</v>
      </c>
      <c r="H120" s="22">
        <f>IF(I120&lt;=20000,$F$5+(I120/24),"error")</f>
        <v>44655.925000000003</v>
      </c>
      <c r="I120" s="23">
        <f t="shared" si="14"/>
        <v>-265.79999999999927</v>
      </c>
      <c r="J120" s="17" t="str">
        <f t="shared" si="13"/>
        <v>OVERDUE</v>
      </c>
      <c r="K120" s="31" t="s">
        <v>4259</v>
      </c>
      <c r="L120" s="144"/>
    </row>
    <row r="121" spans="1:12" ht="15" customHeight="1">
      <c r="A121" s="17" t="s">
        <v>1256</v>
      </c>
      <c r="B121" s="31" t="s">
        <v>256</v>
      </c>
      <c r="C121" s="31" t="s">
        <v>4258</v>
      </c>
      <c r="D121" s="21">
        <v>12000</v>
      </c>
      <c r="E121" s="13">
        <v>42348</v>
      </c>
      <c r="F121" s="13">
        <v>44125</v>
      </c>
      <c r="G121" s="27">
        <v>14346</v>
      </c>
      <c r="H121" s="22">
        <f t="shared" si="12"/>
        <v>44920.341666666667</v>
      </c>
      <c r="I121" s="23">
        <f t="shared" si="14"/>
        <v>6080.2000000000007</v>
      </c>
      <c r="J121" s="17" t="str">
        <f t="shared" si="13"/>
        <v>NOT DUE</v>
      </c>
      <c r="K121" s="31" t="s">
        <v>4259</v>
      </c>
      <c r="L121" s="144"/>
    </row>
    <row r="122" spans="1:12" ht="15" customHeight="1">
      <c r="A122" s="17" t="s">
        <v>1257</v>
      </c>
      <c r="B122" s="31" t="s">
        <v>256</v>
      </c>
      <c r="C122" s="31" t="s">
        <v>4260</v>
      </c>
      <c r="D122" s="21">
        <v>12000</v>
      </c>
      <c r="E122" s="13">
        <v>42348</v>
      </c>
      <c r="F122" s="13">
        <v>44125</v>
      </c>
      <c r="G122" s="27">
        <v>14346</v>
      </c>
      <c r="H122" s="22">
        <f t="shared" si="12"/>
        <v>44920.341666666667</v>
      </c>
      <c r="I122" s="23">
        <f t="shared" si="14"/>
        <v>6080.2000000000007</v>
      </c>
      <c r="J122" s="17" t="str">
        <f t="shared" si="13"/>
        <v>NOT DUE</v>
      </c>
      <c r="K122" s="31" t="s">
        <v>4259</v>
      </c>
      <c r="L122" s="144"/>
    </row>
    <row r="123" spans="1:12" ht="25.5" customHeight="1">
      <c r="A123" s="17" t="s">
        <v>1258</v>
      </c>
      <c r="B123" s="31" t="s">
        <v>256</v>
      </c>
      <c r="C123" s="31" t="s">
        <v>4261</v>
      </c>
      <c r="D123" s="21">
        <v>12000</v>
      </c>
      <c r="E123" s="13">
        <v>42348</v>
      </c>
      <c r="F123" s="13">
        <v>44125</v>
      </c>
      <c r="G123" s="27">
        <v>14346</v>
      </c>
      <c r="H123" s="22">
        <f t="shared" si="12"/>
        <v>44920.341666666667</v>
      </c>
      <c r="I123" s="23">
        <f t="shared" si="14"/>
        <v>6080.2000000000007</v>
      </c>
      <c r="J123" s="17" t="str">
        <f t="shared" si="13"/>
        <v>NOT DUE</v>
      </c>
      <c r="K123" s="31" t="s">
        <v>4259</v>
      </c>
      <c r="L123" s="144"/>
    </row>
    <row r="124" spans="1:12" ht="15" customHeight="1">
      <c r="A124" s="17" t="s">
        <v>1259</v>
      </c>
      <c r="B124" s="31" t="s">
        <v>256</v>
      </c>
      <c r="C124" s="31" t="s">
        <v>4262</v>
      </c>
      <c r="D124" s="21">
        <v>20000</v>
      </c>
      <c r="E124" s="13">
        <v>42348</v>
      </c>
      <c r="F124" s="13">
        <v>42348</v>
      </c>
      <c r="G124" s="27">
        <v>0</v>
      </c>
      <c r="H124" s="22">
        <f>IF(I124&lt;=20000,$F$5+(I124/24),"error")</f>
        <v>44655.925000000003</v>
      </c>
      <c r="I124" s="23">
        <f t="shared" si="14"/>
        <v>-265.79999999999927</v>
      </c>
      <c r="J124" s="17" t="str">
        <f t="shared" si="13"/>
        <v>OVERDUE</v>
      </c>
      <c r="K124" s="31" t="s">
        <v>4259</v>
      </c>
      <c r="L124" s="144"/>
    </row>
    <row r="125" spans="1:12" ht="15" customHeight="1">
      <c r="A125" s="17" t="s">
        <v>1260</v>
      </c>
      <c r="B125" s="31" t="s">
        <v>257</v>
      </c>
      <c r="C125" s="31" t="s">
        <v>4258</v>
      </c>
      <c r="D125" s="21">
        <v>12000</v>
      </c>
      <c r="E125" s="13">
        <v>42348</v>
      </c>
      <c r="F125" s="13">
        <v>44125</v>
      </c>
      <c r="G125" s="27">
        <v>14346</v>
      </c>
      <c r="H125" s="22">
        <f t="shared" si="12"/>
        <v>44920.341666666667</v>
      </c>
      <c r="I125" s="23">
        <f t="shared" si="14"/>
        <v>6080.2000000000007</v>
      </c>
      <c r="J125" s="17" t="str">
        <f t="shared" si="13"/>
        <v>NOT DUE</v>
      </c>
      <c r="K125" s="31" t="s">
        <v>4259</v>
      </c>
      <c r="L125" s="144"/>
    </row>
    <row r="126" spans="1:12" ht="15" customHeight="1">
      <c r="A126" s="17" t="s">
        <v>1261</v>
      </c>
      <c r="B126" s="31" t="s">
        <v>257</v>
      </c>
      <c r="C126" s="31" t="s">
        <v>4260</v>
      </c>
      <c r="D126" s="21">
        <v>12000</v>
      </c>
      <c r="E126" s="13">
        <v>42348</v>
      </c>
      <c r="F126" s="13">
        <v>44125</v>
      </c>
      <c r="G126" s="27">
        <v>14346</v>
      </c>
      <c r="H126" s="22">
        <f t="shared" si="12"/>
        <v>44920.341666666667</v>
      </c>
      <c r="I126" s="23">
        <f t="shared" si="14"/>
        <v>6080.2000000000007</v>
      </c>
      <c r="J126" s="17" t="str">
        <f t="shared" si="13"/>
        <v>NOT DUE</v>
      </c>
      <c r="K126" s="31" t="s">
        <v>4259</v>
      </c>
      <c r="L126" s="144"/>
    </row>
    <row r="127" spans="1:12" ht="25.5" customHeight="1">
      <c r="A127" s="17" t="s">
        <v>1262</v>
      </c>
      <c r="B127" s="31" t="s">
        <v>257</v>
      </c>
      <c r="C127" s="31" t="s">
        <v>4261</v>
      </c>
      <c r="D127" s="21">
        <v>12000</v>
      </c>
      <c r="E127" s="13">
        <v>42348</v>
      </c>
      <c r="F127" s="13">
        <v>44125</v>
      </c>
      <c r="G127" s="27">
        <v>14346</v>
      </c>
      <c r="H127" s="22">
        <f t="shared" si="12"/>
        <v>44920.341666666667</v>
      </c>
      <c r="I127" s="23">
        <f t="shared" si="14"/>
        <v>6080.2000000000007</v>
      </c>
      <c r="J127" s="17" t="str">
        <f t="shared" si="13"/>
        <v>NOT DUE</v>
      </c>
      <c r="K127" s="31" t="s">
        <v>4259</v>
      </c>
      <c r="L127" s="144"/>
    </row>
    <row r="128" spans="1:12" ht="15" customHeight="1">
      <c r="A128" s="17" t="s">
        <v>1263</v>
      </c>
      <c r="B128" s="31" t="s">
        <v>257</v>
      </c>
      <c r="C128" s="31" t="s">
        <v>4262</v>
      </c>
      <c r="D128" s="21">
        <v>20000</v>
      </c>
      <c r="E128" s="13">
        <v>42348</v>
      </c>
      <c r="F128" s="13">
        <v>42348</v>
      </c>
      <c r="G128" s="27">
        <v>0</v>
      </c>
      <c r="H128" s="22">
        <f>IF(I128&lt;=20000,$F$5+(I128/24),"error")</f>
        <v>44655.925000000003</v>
      </c>
      <c r="I128" s="23">
        <f t="shared" si="14"/>
        <v>-265.79999999999927</v>
      </c>
      <c r="J128" s="17" t="str">
        <f t="shared" si="13"/>
        <v>OVERDUE</v>
      </c>
      <c r="K128" s="31" t="s">
        <v>4259</v>
      </c>
      <c r="L128" s="144"/>
    </row>
    <row r="129" spans="1:12" ht="15" customHeight="1">
      <c r="A129" s="17" t="s">
        <v>1264</v>
      </c>
      <c r="B129" s="31" t="s">
        <v>258</v>
      </c>
      <c r="C129" s="31" t="s">
        <v>4258</v>
      </c>
      <c r="D129" s="21">
        <v>12000</v>
      </c>
      <c r="E129" s="13">
        <v>42348</v>
      </c>
      <c r="F129" s="13">
        <v>44125</v>
      </c>
      <c r="G129" s="27">
        <v>14346</v>
      </c>
      <c r="H129" s="22">
        <f t="shared" si="12"/>
        <v>44920.341666666667</v>
      </c>
      <c r="I129" s="23">
        <f t="shared" si="14"/>
        <v>6080.2000000000007</v>
      </c>
      <c r="J129" s="17" t="str">
        <f t="shared" si="13"/>
        <v>NOT DUE</v>
      </c>
      <c r="K129" s="31" t="s">
        <v>4259</v>
      </c>
      <c r="L129" s="144"/>
    </row>
    <row r="130" spans="1:12" ht="15" customHeight="1">
      <c r="A130" s="17" t="s">
        <v>1265</v>
      </c>
      <c r="B130" s="31" t="s">
        <v>258</v>
      </c>
      <c r="C130" s="31" t="s">
        <v>4260</v>
      </c>
      <c r="D130" s="21">
        <v>12000</v>
      </c>
      <c r="E130" s="13">
        <v>42348</v>
      </c>
      <c r="F130" s="13">
        <v>44125</v>
      </c>
      <c r="G130" s="27">
        <v>14346</v>
      </c>
      <c r="H130" s="22">
        <f t="shared" si="12"/>
        <v>44920.341666666667</v>
      </c>
      <c r="I130" s="23">
        <f t="shared" si="14"/>
        <v>6080.2000000000007</v>
      </c>
      <c r="J130" s="17" t="str">
        <f t="shared" si="13"/>
        <v>NOT DUE</v>
      </c>
      <c r="K130" s="31" t="s">
        <v>4259</v>
      </c>
      <c r="L130" s="144"/>
    </row>
    <row r="131" spans="1:12" ht="25.5">
      <c r="A131" s="17" t="s">
        <v>1266</v>
      </c>
      <c r="B131" s="31" t="s">
        <v>258</v>
      </c>
      <c r="C131" s="31" t="s">
        <v>4261</v>
      </c>
      <c r="D131" s="21">
        <v>12000</v>
      </c>
      <c r="E131" s="13">
        <v>42348</v>
      </c>
      <c r="F131" s="13">
        <v>44125</v>
      </c>
      <c r="G131" s="27">
        <v>14346</v>
      </c>
      <c r="H131" s="22">
        <f t="shared" si="12"/>
        <v>44920.341666666667</v>
      </c>
      <c r="I131" s="23">
        <f t="shared" si="14"/>
        <v>6080.2000000000007</v>
      </c>
      <c r="J131" s="17" t="str">
        <f t="shared" si="13"/>
        <v>NOT DUE</v>
      </c>
      <c r="K131" s="31" t="s">
        <v>4259</v>
      </c>
      <c r="L131" s="144"/>
    </row>
    <row r="132" spans="1:12" ht="15" customHeight="1">
      <c r="A132" s="17" t="s">
        <v>1267</v>
      </c>
      <c r="B132" s="31" t="s">
        <v>258</v>
      </c>
      <c r="C132" s="31" t="s">
        <v>4262</v>
      </c>
      <c r="D132" s="21">
        <v>20000</v>
      </c>
      <c r="E132" s="13">
        <v>42348</v>
      </c>
      <c r="F132" s="13">
        <v>42348</v>
      </c>
      <c r="G132" s="27">
        <v>0</v>
      </c>
      <c r="H132" s="22">
        <f>IF(I132&lt;=20000,$F$5+(I132/24),"error")</f>
        <v>44655.925000000003</v>
      </c>
      <c r="I132" s="23">
        <f t="shared" si="14"/>
        <v>-265.79999999999927</v>
      </c>
      <c r="J132" s="17" t="str">
        <f t="shared" si="13"/>
        <v>OVERDUE</v>
      </c>
      <c r="K132" s="31" t="s">
        <v>4259</v>
      </c>
      <c r="L132" s="144"/>
    </row>
    <row r="133" spans="1:12" ht="15" customHeight="1">
      <c r="A133" s="17" t="s">
        <v>1268</v>
      </c>
      <c r="B133" s="31" t="s">
        <v>259</v>
      </c>
      <c r="C133" s="31" t="s">
        <v>4258</v>
      </c>
      <c r="D133" s="21">
        <v>12000</v>
      </c>
      <c r="E133" s="13">
        <v>42348</v>
      </c>
      <c r="F133" s="13">
        <v>44125</v>
      </c>
      <c r="G133" s="27">
        <v>14346</v>
      </c>
      <c r="H133" s="22">
        <f t="shared" ref="H133:H135" si="15">IF(I133&lt;=12000,$F$5+(I133/24),"error")</f>
        <v>44920.341666666667</v>
      </c>
      <c r="I133" s="23">
        <f t="shared" si="14"/>
        <v>6080.2000000000007</v>
      </c>
      <c r="J133" s="17" t="str">
        <f t="shared" si="13"/>
        <v>NOT DUE</v>
      </c>
      <c r="K133" s="31" t="s">
        <v>4259</v>
      </c>
      <c r="L133" s="144"/>
    </row>
    <row r="134" spans="1:12" ht="15" customHeight="1">
      <c r="A134" s="17" t="s">
        <v>1269</v>
      </c>
      <c r="B134" s="31" t="s">
        <v>259</v>
      </c>
      <c r="C134" s="31" t="s">
        <v>4260</v>
      </c>
      <c r="D134" s="21">
        <v>12000</v>
      </c>
      <c r="E134" s="13">
        <v>42348</v>
      </c>
      <c r="F134" s="13">
        <v>44125</v>
      </c>
      <c r="G134" s="27">
        <v>14346</v>
      </c>
      <c r="H134" s="22">
        <f t="shared" si="15"/>
        <v>44920.341666666667</v>
      </c>
      <c r="I134" s="23">
        <f t="shared" si="14"/>
        <v>6080.2000000000007</v>
      </c>
      <c r="J134" s="17" t="str">
        <f t="shared" si="13"/>
        <v>NOT DUE</v>
      </c>
      <c r="K134" s="31" t="s">
        <v>4259</v>
      </c>
      <c r="L134" s="144"/>
    </row>
    <row r="135" spans="1:12" ht="25.5" customHeight="1">
      <c r="A135" s="17" t="s">
        <v>1270</v>
      </c>
      <c r="B135" s="31" t="s">
        <v>259</v>
      </c>
      <c r="C135" s="31" t="s">
        <v>4261</v>
      </c>
      <c r="D135" s="21">
        <v>12000</v>
      </c>
      <c r="E135" s="13">
        <v>42348</v>
      </c>
      <c r="F135" s="13">
        <v>44125</v>
      </c>
      <c r="G135" s="27">
        <v>14346</v>
      </c>
      <c r="H135" s="22">
        <f t="shared" si="15"/>
        <v>44920.341666666667</v>
      </c>
      <c r="I135" s="23">
        <f t="shared" si="14"/>
        <v>6080.2000000000007</v>
      </c>
      <c r="J135" s="17" t="str">
        <f t="shared" si="13"/>
        <v>NOT DUE</v>
      </c>
      <c r="K135" s="31" t="s">
        <v>4259</v>
      </c>
      <c r="L135" s="144"/>
    </row>
    <row r="136" spans="1:12" ht="15" customHeight="1">
      <c r="A136" s="17" t="s">
        <v>1271</v>
      </c>
      <c r="B136" s="31" t="s">
        <v>259</v>
      </c>
      <c r="C136" s="31" t="s">
        <v>4262</v>
      </c>
      <c r="D136" s="21">
        <v>20000</v>
      </c>
      <c r="E136" s="13">
        <v>42348</v>
      </c>
      <c r="F136" s="13">
        <v>42348</v>
      </c>
      <c r="G136" s="27">
        <v>0</v>
      </c>
      <c r="H136" s="22">
        <f>IF(I136&lt;=20000,$F$5+(I136/24),"error")</f>
        <v>44655.925000000003</v>
      </c>
      <c r="I136" s="23">
        <f t="shared" si="14"/>
        <v>-265.79999999999927</v>
      </c>
      <c r="J136" s="17" t="str">
        <f t="shared" si="13"/>
        <v>OVERDUE</v>
      </c>
      <c r="K136" s="31" t="s">
        <v>4259</v>
      </c>
      <c r="L136" s="144"/>
    </row>
    <row r="137" spans="1:12" ht="15" customHeight="1">
      <c r="A137" s="17" t="s">
        <v>1272</v>
      </c>
      <c r="B137" s="31" t="s">
        <v>260</v>
      </c>
      <c r="C137" s="31" t="s">
        <v>4258</v>
      </c>
      <c r="D137" s="21">
        <v>12000</v>
      </c>
      <c r="E137" s="13">
        <v>42348</v>
      </c>
      <c r="F137" s="13">
        <v>44125</v>
      </c>
      <c r="G137" s="27">
        <v>14346</v>
      </c>
      <c r="H137" s="22">
        <f t="shared" ref="H137:H139" si="16">IF(I137&lt;=12000,$F$5+(I137/24),"error")</f>
        <v>44920.341666666667</v>
      </c>
      <c r="I137" s="23">
        <f t="shared" si="14"/>
        <v>6080.2000000000007</v>
      </c>
      <c r="J137" s="17" t="str">
        <f t="shared" si="13"/>
        <v>NOT DUE</v>
      </c>
      <c r="K137" s="31" t="s">
        <v>4259</v>
      </c>
      <c r="L137" s="144"/>
    </row>
    <row r="138" spans="1:12" ht="15" customHeight="1">
      <c r="A138" s="17" t="s">
        <v>1273</v>
      </c>
      <c r="B138" s="31" t="s">
        <v>260</v>
      </c>
      <c r="C138" s="31" t="s">
        <v>4260</v>
      </c>
      <c r="D138" s="21">
        <v>12000</v>
      </c>
      <c r="E138" s="13">
        <v>42348</v>
      </c>
      <c r="F138" s="13">
        <v>44125</v>
      </c>
      <c r="G138" s="27">
        <v>14346</v>
      </c>
      <c r="H138" s="22">
        <f t="shared" si="16"/>
        <v>44920.341666666667</v>
      </c>
      <c r="I138" s="23">
        <f t="shared" si="14"/>
        <v>6080.2000000000007</v>
      </c>
      <c r="J138" s="17" t="str">
        <f t="shared" si="13"/>
        <v>NOT DUE</v>
      </c>
      <c r="K138" s="31" t="s">
        <v>4259</v>
      </c>
      <c r="L138" s="144"/>
    </row>
    <row r="139" spans="1:12" ht="25.5" customHeight="1">
      <c r="A139" s="17" t="s">
        <v>1274</v>
      </c>
      <c r="B139" s="31" t="s">
        <v>260</v>
      </c>
      <c r="C139" s="31" t="s">
        <v>4261</v>
      </c>
      <c r="D139" s="21">
        <v>12000</v>
      </c>
      <c r="E139" s="13">
        <v>42348</v>
      </c>
      <c r="F139" s="13">
        <v>44125</v>
      </c>
      <c r="G139" s="27">
        <v>14346</v>
      </c>
      <c r="H139" s="22">
        <f t="shared" si="16"/>
        <v>44920.341666666667</v>
      </c>
      <c r="I139" s="23">
        <f t="shared" si="14"/>
        <v>6080.2000000000007</v>
      </c>
      <c r="J139" s="17" t="str">
        <f t="shared" si="13"/>
        <v>NOT DUE</v>
      </c>
      <c r="K139" s="31" t="s">
        <v>4259</v>
      </c>
      <c r="L139" s="144"/>
    </row>
    <row r="140" spans="1:12" ht="15" customHeight="1">
      <c r="A140" s="17" t="s">
        <v>1275</v>
      </c>
      <c r="B140" s="31" t="s">
        <v>260</v>
      </c>
      <c r="C140" s="31" t="s">
        <v>4262</v>
      </c>
      <c r="D140" s="21">
        <v>20000</v>
      </c>
      <c r="E140" s="13">
        <v>42348</v>
      </c>
      <c r="F140" s="13">
        <v>42348</v>
      </c>
      <c r="G140" s="27">
        <v>0</v>
      </c>
      <c r="H140" s="22">
        <f>IF(I140&lt;=20000,$F$5+(I140/24),"error")</f>
        <v>44655.925000000003</v>
      </c>
      <c r="I140" s="23">
        <f t="shared" si="14"/>
        <v>-265.79999999999927</v>
      </c>
      <c r="J140" s="17" t="str">
        <f t="shared" si="13"/>
        <v>OVERDUE</v>
      </c>
      <c r="K140" s="31" t="s">
        <v>4259</v>
      </c>
      <c r="L140" s="144"/>
    </row>
    <row r="141" spans="1:12" ht="25.5">
      <c r="A141" s="17" t="s">
        <v>1276</v>
      </c>
      <c r="B141" s="31" t="s">
        <v>149</v>
      </c>
      <c r="C141" s="31" t="s">
        <v>4263</v>
      </c>
      <c r="D141" s="21">
        <v>12000</v>
      </c>
      <c r="E141" s="13">
        <v>42348</v>
      </c>
      <c r="F141" s="13">
        <v>44124</v>
      </c>
      <c r="G141" s="27">
        <v>14346</v>
      </c>
      <c r="H141" s="22">
        <f t="shared" ref="H141:H143" si="17">IF(I141&lt;=12000,$F$5+(I141/24),"error")</f>
        <v>44920.341666666667</v>
      </c>
      <c r="I141" s="23">
        <f t="shared" si="14"/>
        <v>6080.2000000000007</v>
      </c>
      <c r="J141" s="17" t="str">
        <f t="shared" si="13"/>
        <v>NOT DUE</v>
      </c>
      <c r="K141" s="31" t="s">
        <v>4264</v>
      </c>
      <c r="L141" s="144"/>
    </row>
    <row r="142" spans="1:12" ht="25.5" customHeight="1">
      <c r="A142" s="17" t="s">
        <v>1277</v>
      </c>
      <c r="B142" s="31" t="s">
        <v>149</v>
      </c>
      <c r="C142" s="31" t="s">
        <v>4265</v>
      </c>
      <c r="D142" s="21">
        <v>20000</v>
      </c>
      <c r="E142" s="13">
        <v>42348</v>
      </c>
      <c r="F142" s="13">
        <v>42348</v>
      </c>
      <c r="G142" s="27">
        <v>0</v>
      </c>
      <c r="H142" s="22">
        <f>IF(I142&lt;=20000,$F$5+(I142/24),"error")</f>
        <v>44655.925000000003</v>
      </c>
      <c r="I142" s="23">
        <f t="shared" si="14"/>
        <v>-265.79999999999927</v>
      </c>
      <c r="J142" s="17" t="str">
        <f t="shared" ref="J142:J207" si="18">IF(I142="","",IF(I142&lt;0,"OVERDUE","NOT DUE"))</f>
        <v>OVERDUE</v>
      </c>
      <c r="K142" s="31" t="s">
        <v>4264</v>
      </c>
      <c r="L142" s="144"/>
    </row>
    <row r="143" spans="1:12" ht="25.5" customHeight="1">
      <c r="A143" s="17" t="s">
        <v>1278</v>
      </c>
      <c r="B143" s="31" t="s">
        <v>150</v>
      </c>
      <c r="C143" s="31" t="s">
        <v>4263</v>
      </c>
      <c r="D143" s="21">
        <v>12000</v>
      </c>
      <c r="E143" s="13">
        <v>42348</v>
      </c>
      <c r="F143" s="13">
        <v>44124</v>
      </c>
      <c r="G143" s="27">
        <v>14346</v>
      </c>
      <c r="H143" s="22">
        <f t="shared" si="17"/>
        <v>44920.341666666667</v>
      </c>
      <c r="I143" s="23">
        <f t="shared" si="14"/>
        <v>6080.2000000000007</v>
      </c>
      <c r="J143" s="17" t="str">
        <f t="shared" si="18"/>
        <v>NOT DUE</v>
      </c>
      <c r="K143" s="31" t="s">
        <v>4264</v>
      </c>
      <c r="L143" s="144"/>
    </row>
    <row r="144" spans="1:12" ht="25.5" customHeight="1">
      <c r="A144" s="17" t="s">
        <v>1279</v>
      </c>
      <c r="B144" s="31" t="s">
        <v>150</v>
      </c>
      <c r="C144" s="31" t="s">
        <v>4265</v>
      </c>
      <c r="D144" s="21">
        <v>20000</v>
      </c>
      <c r="E144" s="13">
        <v>42348</v>
      </c>
      <c r="F144" s="13">
        <v>42348</v>
      </c>
      <c r="G144" s="27">
        <v>0</v>
      </c>
      <c r="H144" s="22">
        <f>IF(I144&lt;=20000,$F$5+(I144/24),"error")</f>
        <v>44655.925000000003</v>
      </c>
      <c r="I144" s="23">
        <f t="shared" si="14"/>
        <v>-265.79999999999927</v>
      </c>
      <c r="J144" s="17" t="str">
        <f t="shared" si="18"/>
        <v>OVERDUE</v>
      </c>
      <c r="K144" s="31" t="s">
        <v>4264</v>
      </c>
      <c r="L144" s="144"/>
    </row>
    <row r="145" spans="1:12" ht="25.5" customHeight="1">
      <c r="A145" s="17" t="s">
        <v>1280</v>
      </c>
      <c r="B145" s="31" t="s">
        <v>151</v>
      </c>
      <c r="C145" s="31" t="s">
        <v>4263</v>
      </c>
      <c r="D145" s="21">
        <v>12000</v>
      </c>
      <c r="E145" s="13">
        <v>42348</v>
      </c>
      <c r="F145" s="13">
        <v>44124</v>
      </c>
      <c r="G145" s="27">
        <v>14346</v>
      </c>
      <c r="H145" s="22">
        <f t="shared" ref="H145:H147" si="19">IF(I145&lt;=12000,$F$5+(I145/24),"error")</f>
        <v>44920.341666666667</v>
      </c>
      <c r="I145" s="23">
        <f t="shared" si="14"/>
        <v>6080.2000000000007</v>
      </c>
      <c r="J145" s="17" t="str">
        <f t="shared" si="18"/>
        <v>NOT DUE</v>
      </c>
      <c r="K145" s="31" t="s">
        <v>4264</v>
      </c>
      <c r="L145" s="144"/>
    </row>
    <row r="146" spans="1:12" ht="26.45" customHeight="1">
      <c r="A146" s="17" t="s">
        <v>1281</v>
      </c>
      <c r="B146" s="31" t="s">
        <v>151</v>
      </c>
      <c r="C146" s="31" t="s">
        <v>4265</v>
      </c>
      <c r="D146" s="21">
        <v>20000</v>
      </c>
      <c r="E146" s="13">
        <v>42348</v>
      </c>
      <c r="F146" s="13">
        <v>42348</v>
      </c>
      <c r="G146" s="27">
        <v>0</v>
      </c>
      <c r="H146" s="22">
        <f>IF(I146&lt;=20000,$F$5+(I146/24),"error")</f>
        <v>44655.925000000003</v>
      </c>
      <c r="I146" s="23">
        <f t="shared" si="14"/>
        <v>-265.79999999999927</v>
      </c>
      <c r="J146" s="17" t="str">
        <f t="shared" si="18"/>
        <v>OVERDUE</v>
      </c>
      <c r="K146" s="31" t="s">
        <v>4264</v>
      </c>
      <c r="L146" s="144"/>
    </row>
    <row r="147" spans="1:12" ht="26.45" customHeight="1">
      <c r="A147" s="17" t="s">
        <v>1282</v>
      </c>
      <c r="B147" s="31" t="s">
        <v>152</v>
      </c>
      <c r="C147" s="31" t="s">
        <v>4263</v>
      </c>
      <c r="D147" s="21">
        <v>12000</v>
      </c>
      <c r="E147" s="13">
        <v>42348</v>
      </c>
      <c r="F147" s="13">
        <v>44124</v>
      </c>
      <c r="G147" s="27">
        <v>14346</v>
      </c>
      <c r="H147" s="22">
        <f t="shared" si="19"/>
        <v>44920.341666666667</v>
      </c>
      <c r="I147" s="23">
        <f t="shared" si="14"/>
        <v>6080.2000000000007</v>
      </c>
      <c r="J147" s="17" t="str">
        <f t="shared" si="18"/>
        <v>NOT DUE</v>
      </c>
      <c r="K147" s="31" t="s">
        <v>4264</v>
      </c>
      <c r="L147" s="144"/>
    </row>
    <row r="148" spans="1:12" ht="25.5" customHeight="1">
      <c r="A148" s="17" t="s">
        <v>1283</v>
      </c>
      <c r="B148" s="31" t="s">
        <v>152</v>
      </c>
      <c r="C148" s="31" t="s">
        <v>4265</v>
      </c>
      <c r="D148" s="21">
        <v>20000</v>
      </c>
      <c r="E148" s="13">
        <v>42348</v>
      </c>
      <c r="F148" s="13">
        <v>42348</v>
      </c>
      <c r="G148" s="27">
        <v>0</v>
      </c>
      <c r="H148" s="22">
        <f>IF(I148&lt;=20000,$F$5+(I148/24),"error")</f>
        <v>44655.925000000003</v>
      </c>
      <c r="I148" s="23">
        <f t="shared" si="14"/>
        <v>-265.79999999999927</v>
      </c>
      <c r="J148" s="17" t="str">
        <f t="shared" si="18"/>
        <v>OVERDUE</v>
      </c>
      <c r="K148" s="31" t="s">
        <v>4264</v>
      </c>
      <c r="L148" s="144"/>
    </row>
    <row r="149" spans="1:12" ht="25.5" customHeight="1">
      <c r="A149" s="17" t="s">
        <v>1284</v>
      </c>
      <c r="B149" s="31" t="s">
        <v>153</v>
      </c>
      <c r="C149" s="31" t="s">
        <v>4263</v>
      </c>
      <c r="D149" s="21">
        <v>12000</v>
      </c>
      <c r="E149" s="13">
        <v>42348</v>
      </c>
      <c r="F149" s="13">
        <v>44124</v>
      </c>
      <c r="G149" s="27">
        <v>14346</v>
      </c>
      <c r="H149" s="22">
        <f t="shared" ref="H149" si="20">IF(I149&lt;=12000,$F$5+(I149/24),"error")</f>
        <v>44920.341666666667</v>
      </c>
      <c r="I149" s="23">
        <f t="shared" si="14"/>
        <v>6080.2000000000007</v>
      </c>
      <c r="J149" s="17" t="str">
        <f t="shared" si="18"/>
        <v>NOT DUE</v>
      </c>
      <c r="K149" s="31" t="s">
        <v>4264</v>
      </c>
      <c r="L149" s="144"/>
    </row>
    <row r="150" spans="1:12" ht="25.5" customHeight="1">
      <c r="A150" s="17" t="s">
        <v>1285</v>
      </c>
      <c r="B150" s="31" t="s">
        <v>153</v>
      </c>
      <c r="C150" s="31" t="s">
        <v>4265</v>
      </c>
      <c r="D150" s="21">
        <v>20000</v>
      </c>
      <c r="E150" s="13">
        <v>42348</v>
      </c>
      <c r="F150" s="13">
        <v>42348</v>
      </c>
      <c r="G150" s="27">
        <v>0</v>
      </c>
      <c r="H150" s="22">
        <f>IF(I150&lt;=20000,$F$5+(I150/24),"error")</f>
        <v>44655.925000000003</v>
      </c>
      <c r="I150" s="23">
        <f t="shared" si="14"/>
        <v>-265.79999999999927</v>
      </c>
      <c r="J150" s="17" t="str">
        <f t="shared" si="18"/>
        <v>OVERDUE</v>
      </c>
      <c r="K150" s="31" t="s">
        <v>4264</v>
      </c>
      <c r="L150" s="144"/>
    </row>
    <row r="151" spans="1:12" ht="26.45" customHeight="1">
      <c r="A151" s="17" t="s">
        <v>1286</v>
      </c>
      <c r="B151" s="31" t="s">
        <v>154</v>
      </c>
      <c r="C151" s="31" t="s">
        <v>4263</v>
      </c>
      <c r="D151" s="21">
        <v>12000</v>
      </c>
      <c r="E151" s="13">
        <v>42348</v>
      </c>
      <c r="F151" s="13">
        <v>44124</v>
      </c>
      <c r="G151" s="27">
        <v>14346</v>
      </c>
      <c r="H151" s="22">
        <f>IF(I151&lt;=12000,$F$5+(I151/24),"error")</f>
        <v>44920.341666666667</v>
      </c>
      <c r="I151" s="23">
        <f t="shared" si="14"/>
        <v>6080.2000000000007</v>
      </c>
      <c r="J151" s="17" t="str">
        <f t="shared" si="18"/>
        <v>NOT DUE</v>
      </c>
      <c r="K151" s="31" t="s">
        <v>4264</v>
      </c>
      <c r="L151" s="144"/>
    </row>
    <row r="152" spans="1:12" ht="26.45" customHeight="1">
      <c r="A152" s="17" t="s">
        <v>1287</v>
      </c>
      <c r="B152" s="31" t="s">
        <v>154</v>
      </c>
      <c r="C152" s="31" t="s">
        <v>4265</v>
      </c>
      <c r="D152" s="21">
        <v>20000</v>
      </c>
      <c r="E152" s="13">
        <v>42348</v>
      </c>
      <c r="F152" s="13">
        <v>42348</v>
      </c>
      <c r="G152" s="27">
        <v>0</v>
      </c>
      <c r="H152" s="22">
        <f>IF(I152&lt;=20000,$F$5+(I152/24),"error")</f>
        <v>44655.925000000003</v>
      </c>
      <c r="I152" s="23">
        <f t="shared" si="14"/>
        <v>-265.79999999999927</v>
      </c>
      <c r="J152" s="17" t="str">
        <f t="shared" si="18"/>
        <v>OVERDUE</v>
      </c>
      <c r="K152" s="31" t="s">
        <v>4264</v>
      </c>
      <c r="L152" s="144"/>
    </row>
    <row r="153" spans="1:12" ht="25.5" customHeight="1">
      <c r="A153" s="17" t="s">
        <v>1288</v>
      </c>
      <c r="B153" s="31" t="s">
        <v>766</v>
      </c>
      <c r="C153" s="31" t="s">
        <v>4266</v>
      </c>
      <c r="D153" s="50">
        <v>12000</v>
      </c>
      <c r="E153" s="13">
        <v>42348</v>
      </c>
      <c r="F153" s="13">
        <v>44124</v>
      </c>
      <c r="G153" s="27">
        <v>14346</v>
      </c>
      <c r="H153" s="22">
        <f>IF(I153&lt;=12000,$F$5+(I153/24),"error")</f>
        <v>44920.341666666667</v>
      </c>
      <c r="I153" s="23">
        <f t="shared" si="14"/>
        <v>6080.2000000000007</v>
      </c>
      <c r="J153" s="17" t="str">
        <f t="shared" si="18"/>
        <v>NOT DUE</v>
      </c>
      <c r="K153" s="31" t="s">
        <v>4267</v>
      </c>
      <c r="L153" s="144"/>
    </row>
    <row r="154" spans="1:12" ht="15" customHeight="1">
      <c r="A154" s="17" t="s">
        <v>1289</v>
      </c>
      <c r="B154" s="31" t="s">
        <v>766</v>
      </c>
      <c r="C154" s="31" t="s">
        <v>4268</v>
      </c>
      <c r="D154" s="50">
        <v>2000</v>
      </c>
      <c r="E154" s="13">
        <v>42348</v>
      </c>
      <c r="F154" s="13">
        <v>44436</v>
      </c>
      <c r="G154" s="27">
        <v>17696</v>
      </c>
      <c r="H154" s="22">
        <f>IF(I154&lt;=2000,$F$5+(I154/24),"error")</f>
        <v>44643.258333333331</v>
      </c>
      <c r="I154" s="23">
        <f t="shared" si="14"/>
        <v>-569.79999999999927</v>
      </c>
      <c r="J154" s="17" t="str">
        <f t="shared" si="18"/>
        <v>OVERDUE</v>
      </c>
      <c r="K154" s="31" t="s">
        <v>4267</v>
      </c>
      <c r="L154" s="144" t="s">
        <v>5527</v>
      </c>
    </row>
    <row r="155" spans="1:12" ht="15" customHeight="1">
      <c r="A155" s="17" t="s">
        <v>1290</v>
      </c>
      <c r="B155" s="31" t="s">
        <v>268</v>
      </c>
      <c r="C155" s="31" t="s">
        <v>4269</v>
      </c>
      <c r="D155" s="21">
        <v>12000</v>
      </c>
      <c r="E155" s="13">
        <v>42348</v>
      </c>
      <c r="F155" s="13">
        <v>44124</v>
      </c>
      <c r="G155" s="27">
        <v>14346</v>
      </c>
      <c r="H155" s="22">
        <f>IF(I155&lt;=12000,$F$5+(I155/24),"error")</f>
        <v>44920.341666666667</v>
      </c>
      <c r="I155" s="23">
        <f t="shared" si="14"/>
        <v>6080.2000000000007</v>
      </c>
      <c r="J155" s="17" t="str">
        <f t="shared" si="18"/>
        <v>NOT DUE</v>
      </c>
      <c r="K155" s="31" t="s">
        <v>4270</v>
      </c>
      <c r="L155" s="144"/>
    </row>
    <row r="156" spans="1:12" ht="26.45" customHeight="1">
      <c r="A156" s="17" t="s">
        <v>1291</v>
      </c>
      <c r="B156" s="31" t="s">
        <v>268</v>
      </c>
      <c r="C156" s="31" t="s">
        <v>4271</v>
      </c>
      <c r="D156" s="21">
        <v>12000</v>
      </c>
      <c r="E156" s="13">
        <v>42348</v>
      </c>
      <c r="F156" s="13">
        <v>44124</v>
      </c>
      <c r="G156" s="27">
        <v>14346</v>
      </c>
      <c r="H156" s="22">
        <f t="shared" ref="H156:H180" si="21">IF(I156&lt;=12000,$F$5+(I156/24),"error")</f>
        <v>44920.341666666667</v>
      </c>
      <c r="I156" s="23">
        <f t="shared" si="14"/>
        <v>6080.2000000000007</v>
      </c>
      <c r="J156" s="17" t="str">
        <f t="shared" si="18"/>
        <v>NOT DUE</v>
      </c>
      <c r="K156" s="31" t="s">
        <v>4270</v>
      </c>
      <c r="L156" s="144"/>
    </row>
    <row r="157" spans="1:12" ht="15" customHeight="1">
      <c r="A157" s="17" t="s">
        <v>1292</v>
      </c>
      <c r="B157" s="31" t="s">
        <v>268</v>
      </c>
      <c r="C157" s="31" t="s">
        <v>4272</v>
      </c>
      <c r="D157" s="50">
        <v>12000</v>
      </c>
      <c r="E157" s="13">
        <v>42348</v>
      </c>
      <c r="F157" s="13">
        <v>44124</v>
      </c>
      <c r="G157" s="27">
        <v>14346</v>
      </c>
      <c r="H157" s="22">
        <f t="shared" si="21"/>
        <v>44920.341666666667</v>
      </c>
      <c r="I157" s="23">
        <f t="shared" si="14"/>
        <v>6080.2000000000007</v>
      </c>
      <c r="J157" s="17" t="str">
        <f t="shared" si="18"/>
        <v>NOT DUE</v>
      </c>
      <c r="K157" s="31" t="s">
        <v>4270</v>
      </c>
      <c r="L157" s="144"/>
    </row>
    <row r="158" spans="1:12" ht="15" customHeight="1">
      <c r="A158" s="17" t="s">
        <v>1293</v>
      </c>
      <c r="B158" s="31" t="s">
        <v>269</v>
      </c>
      <c r="C158" s="31" t="s">
        <v>4269</v>
      </c>
      <c r="D158" s="21">
        <v>12000</v>
      </c>
      <c r="E158" s="13">
        <v>42348</v>
      </c>
      <c r="F158" s="13">
        <v>44124</v>
      </c>
      <c r="G158" s="27">
        <v>14346</v>
      </c>
      <c r="H158" s="22">
        <f t="shared" si="21"/>
        <v>44920.341666666667</v>
      </c>
      <c r="I158" s="23">
        <f t="shared" si="14"/>
        <v>6080.2000000000007</v>
      </c>
      <c r="J158" s="17" t="str">
        <f t="shared" si="18"/>
        <v>NOT DUE</v>
      </c>
      <c r="K158" s="31" t="s">
        <v>4270</v>
      </c>
      <c r="L158" s="144"/>
    </row>
    <row r="159" spans="1:12" ht="25.5" customHeight="1">
      <c r="A159" s="17" t="s">
        <v>1294</v>
      </c>
      <c r="B159" s="31" t="s">
        <v>269</v>
      </c>
      <c r="C159" s="31" t="s">
        <v>4271</v>
      </c>
      <c r="D159" s="21">
        <v>12000</v>
      </c>
      <c r="E159" s="13">
        <v>42348</v>
      </c>
      <c r="F159" s="13">
        <v>44124</v>
      </c>
      <c r="G159" s="27">
        <v>14346</v>
      </c>
      <c r="H159" s="22">
        <f t="shared" si="21"/>
        <v>44920.341666666667</v>
      </c>
      <c r="I159" s="23">
        <f t="shared" si="14"/>
        <v>6080.2000000000007</v>
      </c>
      <c r="J159" s="17" t="str">
        <f t="shared" si="18"/>
        <v>NOT DUE</v>
      </c>
      <c r="K159" s="31" t="s">
        <v>4270</v>
      </c>
      <c r="L159" s="144"/>
    </row>
    <row r="160" spans="1:12" ht="15" customHeight="1">
      <c r="A160" s="17" t="s">
        <v>1295</v>
      </c>
      <c r="B160" s="31" t="s">
        <v>269</v>
      </c>
      <c r="C160" s="31" t="s">
        <v>4272</v>
      </c>
      <c r="D160" s="50">
        <v>12000</v>
      </c>
      <c r="E160" s="13">
        <v>42348</v>
      </c>
      <c r="F160" s="13">
        <v>44124</v>
      </c>
      <c r="G160" s="27">
        <v>14346</v>
      </c>
      <c r="H160" s="22">
        <f t="shared" si="21"/>
        <v>44920.341666666667</v>
      </c>
      <c r="I160" s="23">
        <f t="shared" si="14"/>
        <v>6080.2000000000007</v>
      </c>
      <c r="J160" s="17" t="str">
        <f t="shared" si="18"/>
        <v>NOT DUE</v>
      </c>
      <c r="K160" s="31" t="s">
        <v>4270</v>
      </c>
      <c r="L160" s="144"/>
    </row>
    <row r="161" spans="1:12" ht="15" customHeight="1">
      <c r="A161" s="17" t="s">
        <v>1296</v>
      </c>
      <c r="B161" s="31" t="s">
        <v>270</v>
      </c>
      <c r="C161" s="31" t="s">
        <v>4269</v>
      </c>
      <c r="D161" s="21">
        <v>12000</v>
      </c>
      <c r="E161" s="13">
        <v>42348</v>
      </c>
      <c r="F161" s="13">
        <v>44124</v>
      </c>
      <c r="G161" s="27">
        <v>14346</v>
      </c>
      <c r="H161" s="22">
        <f t="shared" si="21"/>
        <v>44920.341666666667</v>
      </c>
      <c r="I161" s="23">
        <f t="shared" si="14"/>
        <v>6080.2000000000007</v>
      </c>
      <c r="J161" s="17" t="str">
        <f t="shared" si="18"/>
        <v>NOT DUE</v>
      </c>
      <c r="K161" s="31" t="s">
        <v>4270</v>
      </c>
      <c r="L161" s="144"/>
    </row>
    <row r="162" spans="1:12" ht="25.5">
      <c r="A162" s="17" t="s">
        <v>1297</v>
      </c>
      <c r="B162" s="31" t="s">
        <v>270</v>
      </c>
      <c r="C162" s="31" t="s">
        <v>4271</v>
      </c>
      <c r="D162" s="21">
        <v>12000</v>
      </c>
      <c r="E162" s="13">
        <v>42348</v>
      </c>
      <c r="F162" s="13">
        <v>44124</v>
      </c>
      <c r="G162" s="27">
        <v>14346</v>
      </c>
      <c r="H162" s="22">
        <f t="shared" si="21"/>
        <v>44920.341666666667</v>
      </c>
      <c r="I162" s="23">
        <f t="shared" si="14"/>
        <v>6080.2000000000007</v>
      </c>
      <c r="J162" s="17" t="str">
        <f t="shared" si="18"/>
        <v>NOT DUE</v>
      </c>
      <c r="K162" s="31" t="s">
        <v>4270</v>
      </c>
      <c r="L162" s="144"/>
    </row>
    <row r="163" spans="1:12" ht="15" customHeight="1">
      <c r="A163" s="17" t="s">
        <v>1298</v>
      </c>
      <c r="B163" s="31" t="s">
        <v>270</v>
      </c>
      <c r="C163" s="31" t="s">
        <v>4272</v>
      </c>
      <c r="D163" s="50">
        <v>12000</v>
      </c>
      <c r="E163" s="13">
        <v>42348</v>
      </c>
      <c r="F163" s="13">
        <v>44124</v>
      </c>
      <c r="G163" s="27">
        <v>14346</v>
      </c>
      <c r="H163" s="22">
        <f t="shared" si="21"/>
        <v>44920.341666666667</v>
      </c>
      <c r="I163" s="23">
        <f t="shared" si="14"/>
        <v>6080.2000000000007</v>
      </c>
      <c r="J163" s="17" t="str">
        <f t="shared" si="18"/>
        <v>NOT DUE</v>
      </c>
      <c r="K163" s="31" t="s">
        <v>4270</v>
      </c>
      <c r="L163" s="144"/>
    </row>
    <row r="164" spans="1:12" ht="15" customHeight="1">
      <c r="A164" s="17" t="s">
        <v>1299</v>
      </c>
      <c r="B164" s="31" t="s">
        <v>271</v>
      </c>
      <c r="C164" s="31" t="s">
        <v>4269</v>
      </c>
      <c r="D164" s="21">
        <v>12000</v>
      </c>
      <c r="E164" s="13">
        <v>42348</v>
      </c>
      <c r="F164" s="13">
        <v>44124</v>
      </c>
      <c r="G164" s="27">
        <v>14346</v>
      </c>
      <c r="H164" s="22">
        <f t="shared" si="21"/>
        <v>44920.341666666667</v>
      </c>
      <c r="I164" s="23">
        <f t="shared" si="14"/>
        <v>6080.2000000000007</v>
      </c>
      <c r="J164" s="17" t="str">
        <f t="shared" si="18"/>
        <v>NOT DUE</v>
      </c>
      <c r="K164" s="31" t="s">
        <v>4270</v>
      </c>
      <c r="L164" s="144"/>
    </row>
    <row r="165" spans="1:12" ht="25.5" customHeight="1">
      <c r="A165" s="17" t="s">
        <v>1300</v>
      </c>
      <c r="B165" s="31" t="s">
        <v>271</v>
      </c>
      <c r="C165" s="31" t="s">
        <v>4271</v>
      </c>
      <c r="D165" s="21">
        <v>12000</v>
      </c>
      <c r="E165" s="13">
        <v>42348</v>
      </c>
      <c r="F165" s="13">
        <v>44124</v>
      </c>
      <c r="G165" s="27">
        <v>14346</v>
      </c>
      <c r="H165" s="22">
        <f t="shared" si="21"/>
        <v>44920.341666666667</v>
      </c>
      <c r="I165" s="23">
        <f t="shared" si="14"/>
        <v>6080.2000000000007</v>
      </c>
      <c r="J165" s="17" t="str">
        <f t="shared" si="18"/>
        <v>NOT DUE</v>
      </c>
      <c r="K165" s="31" t="s">
        <v>4270</v>
      </c>
      <c r="L165" s="144"/>
    </row>
    <row r="166" spans="1:12" ht="15" customHeight="1">
      <c r="A166" s="17" t="s">
        <v>1301</v>
      </c>
      <c r="B166" s="31" t="s">
        <v>271</v>
      </c>
      <c r="C166" s="31" t="s">
        <v>4272</v>
      </c>
      <c r="D166" s="50">
        <v>12000</v>
      </c>
      <c r="E166" s="13">
        <v>42348</v>
      </c>
      <c r="F166" s="13">
        <v>44124</v>
      </c>
      <c r="G166" s="27">
        <v>14346</v>
      </c>
      <c r="H166" s="22">
        <f t="shared" si="21"/>
        <v>44920.341666666667</v>
      </c>
      <c r="I166" s="23">
        <f t="shared" si="14"/>
        <v>6080.2000000000007</v>
      </c>
      <c r="J166" s="17" t="str">
        <f t="shared" si="18"/>
        <v>NOT DUE</v>
      </c>
      <c r="K166" s="31" t="s">
        <v>4270</v>
      </c>
      <c r="L166" s="144"/>
    </row>
    <row r="167" spans="1:12" ht="15" customHeight="1">
      <c r="A167" s="17" t="s">
        <v>1302</v>
      </c>
      <c r="B167" s="31" t="s">
        <v>272</v>
      </c>
      <c r="C167" s="31" t="s">
        <v>4269</v>
      </c>
      <c r="D167" s="21">
        <v>12000</v>
      </c>
      <c r="E167" s="13">
        <v>42348</v>
      </c>
      <c r="F167" s="13">
        <v>44124</v>
      </c>
      <c r="G167" s="27">
        <v>14346</v>
      </c>
      <c r="H167" s="22">
        <f t="shared" si="21"/>
        <v>44920.341666666667</v>
      </c>
      <c r="I167" s="23">
        <f t="shared" si="14"/>
        <v>6080.2000000000007</v>
      </c>
      <c r="J167" s="17" t="str">
        <f t="shared" si="18"/>
        <v>NOT DUE</v>
      </c>
      <c r="K167" s="31" t="s">
        <v>4270</v>
      </c>
      <c r="L167" s="144"/>
    </row>
    <row r="168" spans="1:12" ht="25.5" customHeight="1">
      <c r="A168" s="17" t="s">
        <v>1303</v>
      </c>
      <c r="B168" s="31" t="s">
        <v>272</v>
      </c>
      <c r="C168" s="31" t="s">
        <v>4271</v>
      </c>
      <c r="D168" s="21">
        <v>12000</v>
      </c>
      <c r="E168" s="13">
        <v>42348</v>
      </c>
      <c r="F168" s="13">
        <v>44124</v>
      </c>
      <c r="G168" s="27">
        <v>14346</v>
      </c>
      <c r="H168" s="22">
        <f t="shared" si="21"/>
        <v>44920.341666666667</v>
      </c>
      <c r="I168" s="23">
        <f t="shared" ref="I168:I233" si="22">D168-($F$4-G168)</f>
        <v>6080.2000000000007</v>
      </c>
      <c r="J168" s="17" t="str">
        <f t="shared" si="18"/>
        <v>NOT DUE</v>
      </c>
      <c r="K168" s="31" t="s">
        <v>4270</v>
      </c>
      <c r="L168" s="144"/>
    </row>
    <row r="169" spans="1:12" ht="15" customHeight="1">
      <c r="A169" s="17" t="s">
        <v>1304</v>
      </c>
      <c r="B169" s="31" t="s">
        <v>272</v>
      </c>
      <c r="C169" s="31" t="s">
        <v>4272</v>
      </c>
      <c r="D169" s="50">
        <v>12000</v>
      </c>
      <c r="E169" s="13">
        <v>42348</v>
      </c>
      <c r="F169" s="13">
        <v>44124</v>
      </c>
      <c r="G169" s="27">
        <v>14346</v>
      </c>
      <c r="H169" s="22">
        <f t="shared" si="21"/>
        <v>44920.341666666667</v>
      </c>
      <c r="I169" s="23">
        <f t="shared" si="22"/>
        <v>6080.2000000000007</v>
      </c>
      <c r="J169" s="17" t="str">
        <f t="shared" si="18"/>
        <v>NOT DUE</v>
      </c>
      <c r="K169" s="31" t="s">
        <v>4270</v>
      </c>
      <c r="L169" s="144"/>
    </row>
    <row r="170" spans="1:12" ht="15" customHeight="1">
      <c r="A170" s="17" t="s">
        <v>1305</v>
      </c>
      <c r="B170" s="31" t="s">
        <v>273</v>
      </c>
      <c r="C170" s="31" t="s">
        <v>4269</v>
      </c>
      <c r="D170" s="21">
        <v>12000</v>
      </c>
      <c r="E170" s="13">
        <v>42348</v>
      </c>
      <c r="F170" s="13">
        <v>44124</v>
      </c>
      <c r="G170" s="27">
        <v>14346</v>
      </c>
      <c r="H170" s="22">
        <f t="shared" si="21"/>
        <v>44920.341666666667</v>
      </c>
      <c r="I170" s="23">
        <f t="shared" si="22"/>
        <v>6080.2000000000007</v>
      </c>
      <c r="J170" s="17" t="str">
        <f t="shared" si="18"/>
        <v>NOT DUE</v>
      </c>
      <c r="K170" s="31" t="s">
        <v>4270</v>
      </c>
      <c r="L170" s="144"/>
    </row>
    <row r="171" spans="1:12" ht="25.5" customHeight="1">
      <c r="A171" s="17" t="s">
        <v>1306</v>
      </c>
      <c r="B171" s="31" t="s">
        <v>273</v>
      </c>
      <c r="C171" s="31" t="s">
        <v>4271</v>
      </c>
      <c r="D171" s="21">
        <v>12000</v>
      </c>
      <c r="E171" s="13">
        <v>42348</v>
      </c>
      <c r="F171" s="13">
        <v>44124</v>
      </c>
      <c r="G171" s="27">
        <v>14346</v>
      </c>
      <c r="H171" s="22">
        <f t="shared" si="21"/>
        <v>44920.341666666667</v>
      </c>
      <c r="I171" s="23">
        <f t="shared" si="22"/>
        <v>6080.2000000000007</v>
      </c>
      <c r="J171" s="17" t="str">
        <f t="shared" si="18"/>
        <v>NOT DUE</v>
      </c>
      <c r="K171" s="31" t="s">
        <v>4270</v>
      </c>
      <c r="L171" s="144"/>
    </row>
    <row r="172" spans="1:12" ht="15" customHeight="1">
      <c r="A172" s="17" t="s">
        <v>1307</v>
      </c>
      <c r="B172" s="31" t="s">
        <v>273</v>
      </c>
      <c r="C172" s="31" t="s">
        <v>4272</v>
      </c>
      <c r="D172" s="50">
        <v>12000</v>
      </c>
      <c r="E172" s="13">
        <v>42348</v>
      </c>
      <c r="F172" s="13">
        <v>44124</v>
      </c>
      <c r="G172" s="27">
        <v>14346</v>
      </c>
      <c r="H172" s="22">
        <f t="shared" si="21"/>
        <v>44920.341666666667</v>
      </c>
      <c r="I172" s="23">
        <f t="shared" si="22"/>
        <v>6080.2000000000007</v>
      </c>
      <c r="J172" s="17" t="str">
        <f t="shared" si="18"/>
        <v>NOT DUE</v>
      </c>
      <c r="K172" s="31" t="s">
        <v>4270</v>
      </c>
      <c r="L172" s="144"/>
    </row>
    <row r="173" spans="1:12" ht="15" customHeight="1">
      <c r="A173" s="17" t="s">
        <v>1308</v>
      </c>
      <c r="B173" s="31" t="s">
        <v>4273</v>
      </c>
      <c r="C173" s="31" t="s">
        <v>4269</v>
      </c>
      <c r="D173" s="21">
        <v>12000</v>
      </c>
      <c r="E173" s="13">
        <v>42348</v>
      </c>
      <c r="F173" s="13">
        <v>44124</v>
      </c>
      <c r="G173" s="27">
        <v>14346</v>
      </c>
      <c r="H173" s="22">
        <f t="shared" si="21"/>
        <v>44920.341666666667</v>
      </c>
      <c r="I173" s="23">
        <f t="shared" si="22"/>
        <v>6080.2000000000007</v>
      </c>
      <c r="J173" s="17" t="str">
        <f t="shared" si="18"/>
        <v>NOT DUE</v>
      </c>
      <c r="K173" s="31" t="s">
        <v>4270</v>
      </c>
      <c r="L173" s="144"/>
    </row>
    <row r="174" spans="1:12" ht="25.5" customHeight="1">
      <c r="A174" s="17" t="s">
        <v>1309</v>
      </c>
      <c r="B174" s="31" t="s">
        <v>4273</v>
      </c>
      <c r="C174" s="31" t="s">
        <v>4271</v>
      </c>
      <c r="D174" s="21">
        <v>12000</v>
      </c>
      <c r="E174" s="13">
        <v>42348</v>
      </c>
      <c r="F174" s="13">
        <v>44124</v>
      </c>
      <c r="G174" s="27">
        <v>14346</v>
      </c>
      <c r="H174" s="22">
        <f t="shared" si="21"/>
        <v>44920.341666666667</v>
      </c>
      <c r="I174" s="23">
        <f t="shared" si="22"/>
        <v>6080.2000000000007</v>
      </c>
      <c r="J174" s="17" t="str">
        <f t="shared" si="18"/>
        <v>NOT DUE</v>
      </c>
      <c r="K174" s="31" t="s">
        <v>4270</v>
      </c>
      <c r="L174" s="144"/>
    </row>
    <row r="175" spans="1:12" ht="15" customHeight="1">
      <c r="A175" s="17" t="s">
        <v>1310</v>
      </c>
      <c r="B175" s="31" t="s">
        <v>4273</v>
      </c>
      <c r="C175" s="31" t="s">
        <v>4272</v>
      </c>
      <c r="D175" s="50">
        <v>12000</v>
      </c>
      <c r="E175" s="13">
        <v>42348</v>
      </c>
      <c r="F175" s="13">
        <v>44124</v>
      </c>
      <c r="G175" s="27">
        <v>14346</v>
      </c>
      <c r="H175" s="22">
        <f t="shared" si="21"/>
        <v>44920.341666666667</v>
      </c>
      <c r="I175" s="23">
        <f t="shared" si="22"/>
        <v>6080.2000000000007</v>
      </c>
      <c r="J175" s="17" t="str">
        <f t="shared" si="18"/>
        <v>NOT DUE</v>
      </c>
      <c r="K175" s="31" t="s">
        <v>4270</v>
      </c>
      <c r="L175" s="144"/>
    </row>
    <row r="176" spans="1:12">
      <c r="A176" s="17" t="s">
        <v>1311</v>
      </c>
      <c r="B176" s="31" t="s">
        <v>778</v>
      </c>
      <c r="C176" s="31" t="s">
        <v>4274</v>
      </c>
      <c r="D176" s="21">
        <v>4000</v>
      </c>
      <c r="E176" s="13">
        <v>42348</v>
      </c>
      <c r="F176" s="13">
        <v>44260</v>
      </c>
      <c r="G176" s="27">
        <v>15859</v>
      </c>
      <c r="H176" s="15">
        <f>IF(I176&lt;=4000,$F$5+(I176/24),"error")</f>
        <v>44650.05</v>
      </c>
      <c r="I176" s="23">
        <f t="shared" si="22"/>
        <v>-406.79999999999927</v>
      </c>
      <c r="J176" s="17" t="str">
        <f t="shared" si="18"/>
        <v>OVERDUE</v>
      </c>
      <c r="K176" s="31" t="s">
        <v>4275</v>
      </c>
      <c r="L176" s="144" t="s">
        <v>5541</v>
      </c>
    </row>
    <row r="177" spans="1:12">
      <c r="A177" s="17" t="s">
        <v>1312</v>
      </c>
      <c r="B177" s="31" t="s">
        <v>778</v>
      </c>
      <c r="C177" s="31" t="s">
        <v>4276</v>
      </c>
      <c r="D177" s="21">
        <v>12000</v>
      </c>
      <c r="E177" s="13">
        <v>42348</v>
      </c>
      <c r="F177" s="13">
        <v>43836</v>
      </c>
      <c r="G177" s="27">
        <v>12177</v>
      </c>
      <c r="H177" s="22">
        <f t="shared" si="21"/>
        <v>44829.966666666667</v>
      </c>
      <c r="I177" s="23">
        <f t="shared" si="22"/>
        <v>3911.2000000000007</v>
      </c>
      <c r="J177" s="17" t="str">
        <f t="shared" si="18"/>
        <v>NOT DUE</v>
      </c>
      <c r="K177" s="31" t="s">
        <v>4275</v>
      </c>
      <c r="L177" s="144"/>
    </row>
    <row r="178" spans="1:12" ht="25.5" customHeight="1">
      <c r="A178" s="17" t="s">
        <v>1313</v>
      </c>
      <c r="B178" s="31" t="s">
        <v>778</v>
      </c>
      <c r="C178" s="31" t="s">
        <v>4277</v>
      </c>
      <c r="D178" s="21">
        <v>12000</v>
      </c>
      <c r="E178" s="13">
        <v>42348</v>
      </c>
      <c r="F178" s="13">
        <v>43836</v>
      </c>
      <c r="G178" s="27">
        <v>12177</v>
      </c>
      <c r="H178" s="22">
        <f t="shared" si="21"/>
        <v>44829.966666666667</v>
      </c>
      <c r="I178" s="23">
        <f t="shared" si="22"/>
        <v>3911.2000000000007</v>
      </c>
      <c r="J178" s="17" t="str">
        <f t="shared" si="18"/>
        <v>NOT DUE</v>
      </c>
      <c r="K178" s="31" t="s">
        <v>4275</v>
      </c>
      <c r="L178" s="144"/>
    </row>
    <row r="179" spans="1:12" ht="25.5" customHeight="1">
      <c r="A179" s="17" t="s">
        <v>1314</v>
      </c>
      <c r="B179" s="31" t="s">
        <v>778</v>
      </c>
      <c r="C179" s="31" t="s">
        <v>4278</v>
      </c>
      <c r="D179" s="21">
        <v>20000</v>
      </c>
      <c r="E179" s="13">
        <v>42348</v>
      </c>
      <c r="F179" s="13">
        <v>42348</v>
      </c>
      <c r="G179" s="27">
        <v>0</v>
      </c>
      <c r="H179" s="15">
        <f>IF(I179&lt;=20000,$F$5+(I179/24),"error")</f>
        <v>44655.925000000003</v>
      </c>
      <c r="I179" s="23">
        <f t="shared" si="22"/>
        <v>-265.79999999999927</v>
      </c>
      <c r="J179" s="17" t="str">
        <f t="shared" si="18"/>
        <v>OVERDUE</v>
      </c>
      <c r="K179" s="31" t="s">
        <v>4275</v>
      </c>
      <c r="L179" s="144" t="s">
        <v>5541</v>
      </c>
    </row>
    <row r="180" spans="1:12">
      <c r="A180" s="17" t="s">
        <v>1315</v>
      </c>
      <c r="B180" s="31" t="s">
        <v>4279</v>
      </c>
      <c r="C180" s="31" t="s">
        <v>4280</v>
      </c>
      <c r="D180" s="21">
        <v>12000</v>
      </c>
      <c r="E180" s="13">
        <v>42348</v>
      </c>
      <c r="F180" s="13">
        <v>43836</v>
      </c>
      <c r="G180" s="27">
        <v>12177</v>
      </c>
      <c r="H180" s="22">
        <f t="shared" si="21"/>
        <v>44829.966666666667</v>
      </c>
      <c r="I180" s="23">
        <f t="shared" si="22"/>
        <v>3911.2000000000007</v>
      </c>
      <c r="J180" s="17" t="str">
        <f t="shared" si="18"/>
        <v>NOT DUE</v>
      </c>
      <c r="K180" s="31" t="s">
        <v>4281</v>
      </c>
      <c r="L180" s="144"/>
    </row>
    <row r="181" spans="1:12" ht="25.5" customHeight="1">
      <c r="A181" s="17" t="s">
        <v>1316</v>
      </c>
      <c r="B181" s="31" t="s">
        <v>4279</v>
      </c>
      <c r="C181" s="31" t="s">
        <v>4282</v>
      </c>
      <c r="D181" s="21">
        <v>20000</v>
      </c>
      <c r="E181" s="13">
        <v>42348</v>
      </c>
      <c r="F181" s="13">
        <v>42348</v>
      </c>
      <c r="G181" s="27">
        <v>0</v>
      </c>
      <c r="H181" s="15">
        <f>IF(I181&lt;=20000,$F$5+(I181/24),"error")</f>
        <v>44655.925000000003</v>
      </c>
      <c r="I181" s="23">
        <f t="shared" si="22"/>
        <v>-265.79999999999927</v>
      </c>
      <c r="J181" s="17" t="str">
        <f t="shared" si="18"/>
        <v>OVERDUE</v>
      </c>
      <c r="K181" s="31" t="s">
        <v>4281</v>
      </c>
      <c r="L181" s="144" t="s">
        <v>5541</v>
      </c>
    </row>
    <row r="182" spans="1:12" ht="25.5" customHeight="1">
      <c r="A182" s="17" t="s">
        <v>1317</v>
      </c>
      <c r="B182" s="31" t="s">
        <v>4279</v>
      </c>
      <c r="C182" s="31" t="s">
        <v>4283</v>
      </c>
      <c r="D182" s="21">
        <v>20000</v>
      </c>
      <c r="E182" s="13">
        <v>42348</v>
      </c>
      <c r="F182" s="13">
        <v>42348</v>
      </c>
      <c r="G182" s="27">
        <v>0</v>
      </c>
      <c r="H182" s="15">
        <f>IF(I182&lt;=20000,$F$5+(I182/24),"error")</f>
        <v>44655.925000000003</v>
      </c>
      <c r="I182" s="23">
        <f t="shared" si="22"/>
        <v>-265.79999999999927</v>
      </c>
      <c r="J182" s="17" t="str">
        <f t="shared" si="18"/>
        <v>OVERDUE</v>
      </c>
      <c r="K182" s="31" t="s">
        <v>4281</v>
      </c>
      <c r="L182" s="144" t="s">
        <v>5541</v>
      </c>
    </row>
    <row r="183" spans="1:12">
      <c r="A183" s="17" t="s">
        <v>1318</v>
      </c>
      <c r="B183" s="31" t="s">
        <v>4202</v>
      </c>
      <c r="C183" s="31" t="s">
        <v>4284</v>
      </c>
      <c r="D183" s="21">
        <v>12000</v>
      </c>
      <c r="E183" s="13">
        <v>42348</v>
      </c>
      <c r="F183" s="13">
        <v>43909</v>
      </c>
      <c r="G183" s="27">
        <v>12600</v>
      </c>
      <c r="H183" s="22">
        <f t="shared" ref="H183:H196" si="23">IF(I183&lt;=12000,$F$5+(I183/24),"error")</f>
        <v>44847.591666666667</v>
      </c>
      <c r="I183" s="23">
        <f t="shared" si="22"/>
        <v>4334.2000000000007</v>
      </c>
      <c r="J183" s="17" t="str">
        <f t="shared" si="18"/>
        <v>NOT DUE</v>
      </c>
      <c r="K183" s="31" t="s">
        <v>4285</v>
      </c>
      <c r="L183" s="144"/>
    </row>
    <row r="184" spans="1:12" ht="25.5" customHeight="1">
      <c r="A184" s="17" t="s">
        <v>1319</v>
      </c>
      <c r="B184" s="31" t="s">
        <v>4202</v>
      </c>
      <c r="C184" s="31" t="s">
        <v>4286</v>
      </c>
      <c r="D184" s="21">
        <v>12000</v>
      </c>
      <c r="E184" s="13">
        <v>42348</v>
      </c>
      <c r="F184" s="13">
        <v>43909</v>
      </c>
      <c r="G184" s="27">
        <v>12600</v>
      </c>
      <c r="H184" s="22">
        <f t="shared" si="23"/>
        <v>44847.591666666667</v>
      </c>
      <c r="I184" s="23">
        <f t="shared" si="22"/>
        <v>4334.2000000000007</v>
      </c>
      <c r="J184" s="17" t="str">
        <f t="shared" si="18"/>
        <v>NOT DUE</v>
      </c>
      <c r="K184" s="31" t="s">
        <v>4285</v>
      </c>
      <c r="L184" s="144"/>
    </row>
    <row r="185" spans="1:12" ht="25.5" customHeight="1">
      <c r="A185" s="17" t="s">
        <v>1320</v>
      </c>
      <c r="B185" s="31" t="s">
        <v>4202</v>
      </c>
      <c r="C185" s="31" t="s">
        <v>4287</v>
      </c>
      <c r="D185" s="21">
        <v>12000</v>
      </c>
      <c r="E185" s="13">
        <v>42348</v>
      </c>
      <c r="F185" s="13">
        <v>43909</v>
      </c>
      <c r="G185" s="27">
        <v>12600</v>
      </c>
      <c r="H185" s="22">
        <f t="shared" si="23"/>
        <v>44847.591666666667</v>
      </c>
      <c r="I185" s="23">
        <f t="shared" si="22"/>
        <v>4334.2000000000007</v>
      </c>
      <c r="J185" s="17" t="str">
        <f t="shared" si="18"/>
        <v>NOT DUE</v>
      </c>
      <c r="K185" s="31" t="s">
        <v>4285</v>
      </c>
      <c r="L185" s="144"/>
    </row>
    <row r="186" spans="1:12" ht="15" customHeight="1">
      <c r="A186" s="17" t="s">
        <v>1321</v>
      </c>
      <c r="B186" s="31" t="s">
        <v>4288</v>
      </c>
      <c r="C186" s="31" t="s">
        <v>4284</v>
      </c>
      <c r="D186" s="21">
        <v>12000</v>
      </c>
      <c r="E186" s="13">
        <v>42348</v>
      </c>
      <c r="F186" s="13">
        <v>43909</v>
      </c>
      <c r="G186" s="27">
        <v>12600</v>
      </c>
      <c r="H186" s="22">
        <f t="shared" si="23"/>
        <v>44847.591666666667</v>
      </c>
      <c r="I186" s="23">
        <f t="shared" si="22"/>
        <v>4334.2000000000007</v>
      </c>
      <c r="J186" s="17" t="str">
        <f t="shared" si="18"/>
        <v>NOT DUE</v>
      </c>
      <c r="K186" s="31" t="s">
        <v>4289</v>
      </c>
      <c r="L186" s="144"/>
    </row>
    <row r="187" spans="1:12" ht="25.5" customHeight="1">
      <c r="A187" s="17" t="s">
        <v>1322</v>
      </c>
      <c r="B187" s="31" t="s">
        <v>4288</v>
      </c>
      <c r="C187" s="31" t="s">
        <v>4286</v>
      </c>
      <c r="D187" s="21">
        <v>12000</v>
      </c>
      <c r="E187" s="13">
        <v>42348</v>
      </c>
      <c r="F187" s="13">
        <v>43909</v>
      </c>
      <c r="G187" s="27">
        <v>12600</v>
      </c>
      <c r="H187" s="22">
        <f t="shared" si="23"/>
        <v>44847.591666666667</v>
      </c>
      <c r="I187" s="23">
        <f t="shared" si="22"/>
        <v>4334.2000000000007</v>
      </c>
      <c r="J187" s="17" t="str">
        <f t="shared" si="18"/>
        <v>NOT DUE</v>
      </c>
      <c r="K187" s="31" t="s">
        <v>4289</v>
      </c>
      <c r="L187" s="144"/>
    </row>
    <row r="188" spans="1:12" ht="25.5">
      <c r="A188" s="17" t="s">
        <v>1323</v>
      </c>
      <c r="B188" s="31" t="s">
        <v>4288</v>
      </c>
      <c r="C188" s="31" t="s">
        <v>4287</v>
      </c>
      <c r="D188" s="21">
        <v>12000</v>
      </c>
      <c r="E188" s="13">
        <v>42348</v>
      </c>
      <c r="F188" s="13">
        <v>43909</v>
      </c>
      <c r="G188" s="27">
        <v>12600</v>
      </c>
      <c r="H188" s="22">
        <f t="shared" si="23"/>
        <v>44847.591666666667</v>
      </c>
      <c r="I188" s="23">
        <f t="shared" si="22"/>
        <v>4334.2000000000007</v>
      </c>
      <c r="J188" s="17" t="str">
        <f t="shared" si="18"/>
        <v>NOT DUE</v>
      </c>
      <c r="K188" s="31" t="s">
        <v>4289</v>
      </c>
      <c r="L188" s="144"/>
    </row>
    <row r="189" spans="1:12" ht="25.5" customHeight="1">
      <c r="A189" s="17" t="s">
        <v>1324</v>
      </c>
      <c r="B189" s="31" t="s">
        <v>4290</v>
      </c>
      <c r="C189" s="31" t="s">
        <v>4284</v>
      </c>
      <c r="D189" s="21">
        <v>12000</v>
      </c>
      <c r="E189" s="13">
        <v>42348</v>
      </c>
      <c r="F189" s="13">
        <v>43909</v>
      </c>
      <c r="G189" s="27">
        <v>12600</v>
      </c>
      <c r="H189" s="22">
        <f t="shared" si="23"/>
        <v>44847.591666666667</v>
      </c>
      <c r="I189" s="23">
        <f t="shared" si="22"/>
        <v>4334.2000000000007</v>
      </c>
      <c r="J189" s="17" t="str">
        <f t="shared" si="18"/>
        <v>NOT DUE</v>
      </c>
      <c r="K189" s="31" t="s">
        <v>4291</v>
      </c>
      <c r="L189" s="144"/>
    </row>
    <row r="190" spans="1:12" ht="25.5" customHeight="1">
      <c r="A190" s="17" t="s">
        <v>1325</v>
      </c>
      <c r="B190" s="31" t="s">
        <v>4290</v>
      </c>
      <c r="C190" s="31" t="s">
        <v>4286</v>
      </c>
      <c r="D190" s="21">
        <v>12000</v>
      </c>
      <c r="E190" s="13">
        <v>42348</v>
      </c>
      <c r="F190" s="13">
        <v>43909</v>
      </c>
      <c r="G190" s="27">
        <v>12600</v>
      </c>
      <c r="H190" s="22">
        <f t="shared" si="23"/>
        <v>44847.591666666667</v>
      </c>
      <c r="I190" s="23">
        <f t="shared" si="22"/>
        <v>4334.2000000000007</v>
      </c>
      <c r="J190" s="17" t="str">
        <f t="shared" si="18"/>
        <v>NOT DUE</v>
      </c>
      <c r="K190" s="31" t="s">
        <v>4291</v>
      </c>
      <c r="L190" s="144"/>
    </row>
    <row r="191" spans="1:12" ht="25.5" customHeight="1">
      <c r="A191" s="17" t="s">
        <v>1326</v>
      </c>
      <c r="B191" s="31" t="s">
        <v>4290</v>
      </c>
      <c r="C191" s="31" t="s">
        <v>4287</v>
      </c>
      <c r="D191" s="21">
        <v>12000</v>
      </c>
      <c r="E191" s="13">
        <v>42348</v>
      </c>
      <c r="F191" s="13">
        <v>43909</v>
      </c>
      <c r="G191" s="27">
        <v>12600</v>
      </c>
      <c r="H191" s="22">
        <f t="shared" si="23"/>
        <v>44847.591666666667</v>
      </c>
      <c r="I191" s="23">
        <f t="shared" si="22"/>
        <v>4334.2000000000007</v>
      </c>
      <c r="J191" s="17" t="str">
        <f t="shared" si="18"/>
        <v>NOT DUE</v>
      </c>
      <c r="K191" s="31" t="s">
        <v>4291</v>
      </c>
      <c r="L191" s="144"/>
    </row>
    <row r="192" spans="1:12" ht="25.5" customHeight="1">
      <c r="A192" s="17" t="s">
        <v>1327</v>
      </c>
      <c r="B192" s="31" t="s">
        <v>4292</v>
      </c>
      <c r="C192" s="31" t="s">
        <v>4284</v>
      </c>
      <c r="D192" s="21">
        <v>12000</v>
      </c>
      <c r="E192" s="13">
        <v>42348</v>
      </c>
      <c r="F192" s="13">
        <v>43909</v>
      </c>
      <c r="G192" s="27">
        <v>12600</v>
      </c>
      <c r="H192" s="22">
        <f t="shared" si="23"/>
        <v>44847.591666666667</v>
      </c>
      <c r="I192" s="23">
        <f t="shared" si="22"/>
        <v>4334.2000000000007</v>
      </c>
      <c r="J192" s="17" t="str">
        <f t="shared" si="18"/>
        <v>NOT DUE</v>
      </c>
      <c r="K192" s="31" t="s">
        <v>4291</v>
      </c>
      <c r="L192" s="144"/>
    </row>
    <row r="193" spans="1:12" ht="25.5" customHeight="1">
      <c r="A193" s="17" t="s">
        <v>1328</v>
      </c>
      <c r="B193" s="31" t="s">
        <v>4292</v>
      </c>
      <c r="C193" s="31" t="s">
        <v>4286</v>
      </c>
      <c r="D193" s="21">
        <v>12000</v>
      </c>
      <c r="E193" s="13">
        <v>42348</v>
      </c>
      <c r="F193" s="13">
        <v>43909</v>
      </c>
      <c r="G193" s="27">
        <v>12600</v>
      </c>
      <c r="H193" s="22">
        <f t="shared" si="23"/>
        <v>44847.591666666667</v>
      </c>
      <c r="I193" s="23">
        <f t="shared" si="22"/>
        <v>4334.2000000000007</v>
      </c>
      <c r="J193" s="17" t="str">
        <f t="shared" si="18"/>
        <v>NOT DUE</v>
      </c>
      <c r="K193" s="31" t="s">
        <v>4291</v>
      </c>
      <c r="L193" s="144"/>
    </row>
    <row r="194" spans="1:12" ht="25.5" customHeight="1">
      <c r="A194" s="17" t="s">
        <v>1329</v>
      </c>
      <c r="B194" s="31" t="s">
        <v>4292</v>
      </c>
      <c r="C194" s="31" t="s">
        <v>4287</v>
      </c>
      <c r="D194" s="21">
        <v>12000</v>
      </c>
      <c r="E194" s="13">
        <v>42348</v>
      </c>
      <c r="F194" s="13">
        <v>43909</v>
      </c>
      <c r="G194" s="27">
        <v>12600</v>
      </c>
      <c r="H194" s="22">
        <f t="shared" si="23"/>
        <v>44847.591666666667</v>
      </c>
      <c r="I194" s="23">
        <f t="shared" si="22"/>
        <v>4334.2000000000007</v>
      </c>
      <c r="J194" s="17" t="str">
        <f t="shared" si="18"/>
        <v>NOT DUE</v>
      </c>
      <c r="K194" s="31" t="s">
        <v>4291</v>
      </c>
      <c r="L194" s="144"/>
    </row>
    <row r="195" spans="1:12" ht="15" customHeight="1">
      <c r="A195" s="17" t="s">
        <v>1330</v>
      </c>
      <c r="B195" s="31" t="s">
        <v>783</v>
      </c>
      <c r="C195" s="31" t="s">
        <v>4293</v>
      </c>
      <c r="D195" s="21">
        <v>2000</v>
      </c>
      <c r="E195" s="13">
        <v>42348</v>
      </c>
      <c r="F195" s="13">
        <v>44548</v>
      </c>
      <c r="G195" s="27">
        <v>18791</v>
      </c>
      <c r="H195" s="15">
        <f>IF(I195&lt;=2000,F195+(D195/24),"error")</f>
        <v>44631.333333333336</v>
      </c>
      <c r="I195" s="23">
        <f t="shared" si="22"/>
        <v>525.20000000000073</v>
      </c>
      <c r="J195" s="17" t="str">
        <f t="shared" si="18"/>
        <v>NOT DUE</v>
      </c>
      <c r="K195" s="31" t="s">
        <v>4294</v>
      </c>
      <c r="L195" s="144" t="s">
        <v>5449</v>
      </c>
    </row>
    <row r="196" spans="1:12" ht="15" customHeight="1">
      <c r="A196" s="17" t="s">
        <v>1331</v>
      </c>
      <c r="B196" s="31" t="s">
        <v>783</v>
      </c>
      <c r="C196" s="31" t="s">
        <v>836</v>
      </c>
      <c r="D196" s="21">
        <v>12000</v>
      </c>
      <c r="E196" s="13">
        <v>42348</v>
      </c>
      <c r="F196" s="13">
        <v>44245</v>
      </c>
      <c r="G196" s="27">
        <v>15616</v>
      </c>
      <c r="H196" s="22">
        <f t="shared" si="23"/>
        <v>44973.258333333331</v>
      </c>
      <c r="I196" s="23">
        <f t="shared" si="22"/>
        <v>7350.2000000000007</v>
      </c>
      <c r="J196" s="17" t="str">
        <f t="shared" si="18"/>
        <v>NOT DUE</v>
      </c>
      <c r="K196" s="31" t="s">
        <v>4295</v>
      </c>
      <c r="L196" s="144" t="s">
        <v>5449</v>
      </c>
    </row>
    <row r="197" spans="1:12" ht="25.5" customHeight="1">
      <c r="A197" s="17" t="s">
        <v>1332</v>
      </c>
      <c r="B197" s="31" t="s">
        <v>4296</v>
      </c>
      <c r="C197" s="31" t="s">
        <v>4297</v>
      </c>
      <c r="D197" s="21">
        <v>12000</v>
      </c>
      <c r="E197" s="13">
        <v>42348</v>
      </c>
      <c r="F197" s="13">
        <v>44245</v>
      </c>
      <c r="G197" s="27">
        <v>15616</v>
      </c>
      <c r="H197" s="22">
        <f>IF(I197&lt;=12000,$F$5+(I197/24),"error")</f>
        <v>44973.258333333331</v>
      </c>
      <c r="I197" s="23">
        <f t="shared" si="22"/>
        <v>7350.2000000000007</v>
      </c>
      <c r="J197" s="17" t="str">
        <f t="shared" si="18"/>
        <v>NOT DUE</v>
      </c>
      <c r="K197" s="31" t="s">
        <v>4295</v>
      </c>
      <c r="L197" s="144" t="s">
        <v>5449</v>
      </c>
    </row>
    <row r="198" spans="1:12" ht="15" customHeight="1">
      <c r="A198" s="17" t="s">
        <v>1333</v>
      </c>
      <c r="B198" s="31" t="s">
        <v>4216</v>
      </c>
      <c r="C198" s="31" t="s">
        <v>4298</v>
      </c>
      <c r="D198" s="21">
        <v>2500</v>
      </c>
      <c r="E198" s="13">
        <v>42348</v>
      </c>
      <c r="F198" s="13">
        <v>44559</v>
      </c>
      <c r="G198" s="27">
        <v>18976</v>
      </c>
      <c r="H198" s="15">
        <f>IF(I198&lt;=2500,$F$5+(I198/24),"error")</f>
        <v>44717.425000000003</v>
      </c>
      <c r="I198" s="23">
        <f t="shared" si="22"/>
        <v>1210.2000000000007</v>
      </c>
      <c r="J198" s="17" t="str">
        <f t="shared" si="18"/>
        <v>NOT DUE</v>
      </c>
      <c r="K198" s="31" t="s">
        <v>4215</v>
      </c>
      <c r="L198" s="144"/>
    </row>
    <row r="199" spans="1:12" ht="15" customHeight="1">
      <c r="A199" s="17" t="s">
        <v>1334</v>
      </c>
      <c r="B199" s="31" t="s">
        <v>4216</v>
      </c>
      <c r="C199" s="31" t="s">
        <v>4299</v>
      </c>
      <c r="D199" s="43">
        <v>6000</v>
      </c>
      <c r="E199" s="13">
        <v>42348</v>
      </c>
      <c r="F199" s="13">
        <v>44559</v>
      </c>
      <c r="G199" s="27">
        <v>18976</v>
      </c>
      <c r="H199" s="15">
        <f>IF(I199&lt;=6000,$F$5+(I199/24),"error")</f>
        <v>44863.258333333331</v>
      </c>
      <c r="I199" s="23">
        <f t="shared" si="22"/>
        <v>4710.2000000000007</v>
      </c>
      <c r="J199" s="17" t="str">
        <f t="shared" si="18"/>
        <v>NOT DUE</v>
      </c>
      <c r="K199" s="31" t="s">
        <v>4215</v>
      </c>
      <c r="L199" s="144"/>
    </row>
    <row r="200" spans="1:12" ht="15" customHeight="1">
      <c r="A200" s="17" t="s">
        <v>1335</v>
      </c>
      <c r="B200" s="31" t="s">
        <v>4216</v>
      </c>
      <c r="C200" s="31" t="s">
        <v>4300</v>
      </c>
      <c r="D200" s="21">
        <v>6000</v>
      </c>
      <c r="E200" s="13">
        <v>42348</v>
      </c>
      <c r="F200" s="13">
        <v>44559</v>
      </c>
      <c r="G200" s="27">
        <v>18976</v>
      </c>
      <c r="H200" s="15">
        <f t="shared" ref="H200:H201" si="24">IF(I200&lt;=6000,$F$5+(I200/24),"error")</f>
        <v>44863.258333333331</v>
      </c>
      <c r="I200" s="23">
        <f t="shared" si="22"/>
        <v>4710.2000000000007</v>
      </c>
      <c r="J200" s="17" t="str">
        <f t="shared" si="18"/>
        <v>NOT DUE</v>
      </c>
      <c r="K200" s="31" t="s">
        <v>4215</v>
      </c>
      <c r="L200" s="144"/>
    </row>
    <row r="201" spans="1:12" ht="15" customHeight="1">
      <c r="A201" s="17" t="s">
        <v>1336</v>
      </c>
      <c r="B201" s="31" t="s">
        <v>4216</v>
      </c>
      <c r="C201" s="31" t="s">
        <v>824</v>
      </c>
      <c r="D201" s="21">
        <v>6000</v>
      </c>
      <c r="E201" s="13">
        <v>42348</v>
      </c>
      <c r="F201" s="13">
        <v>44559</v>
      </c>
      <c r="G201" s="27">
        <v>18976</v>
      </c>
      <c r="H201" s="15">
        <f t="shared" si="24"/>
        <v>44863.258333333331</v>
      </c>
      <c r="I201" s="23">
        <f t="shared" si="22"/>
        <v>4710.2000000000007</v>
      </c>
      <c r="J201" s="17" t="str">
        <f t="shared" si="18"/>
        <v>NOT DUE</v>
      </c>
      <c r="K201" s="31" t="s">
        <v>4215</v>
      </c>
      <c r="L201" s="144"/>
    </row>
    <row r="202" spans="1:12" ht="15" customHeight="1">
      <c r="A202" s="17" t="s">
        <v>1337</v>
      </c>
      <c r="B202" s="31" t="s">
        <v>4220</v>
      </c>
      <c r="C202" s="31" t="s">
        <v>4298</v>
      </c>
      <c r="D202" s="21">
        <v>2500</v>
      </c>
      <c r="E202" s="13">
        <v>42348</v>
      </c>
      <c r="F202" s="13">
        <v>44559</v>
      </c>
      <c r="G202" s="27">
        <v>18976</v>
      </c>
      <c r="H202" s="15">
        <f>IF(I202&lt;=2500,$F$5+(I202/24),"error")</f>
        <v>44717.425000000003</v>
      </c>
      <c r="I202" s="23">
        <f t="shared" si="22"/>
        <v>1210.2000000000007</v>
      </c>
      <c r="J202" s="17" t="str">
        <f t="shared" si="18"/>
        <v>NOT DUE</v>
      </c>
      <c r="K202" s="31" t="s">
        <v>4215</v>
      </c>
      <c r="L202" s="144"/>
    </row>
    <row r="203" spans="1:12" ht="15" customHeight="1">
      <c r="A203" s="17" t="s">
        <v>1338</v>
      </c>
      <c r="B203" s="31" t="s">
        <v>4220</v>
      </c>
      <c r="C203" s="31" t="s">
        <v>4301</v>
      </c>
      <c r="D203" s="43">
        <v>6000</v>
      </c>
      <c r="E203" s="13">
        <v>42348</v>
      </c>
      <c r="F203" s="13">
        <v>44559</v>
      </c>
      <c r="G203" s="27">
        <v>18976</v>
      </c>
      <c r="H203" s="15">
        <f>IF(I203&lt;=6000,$F$5+(I203/24),"error")</f>
        <v>44863.258333333331</v>
      </c>
      <c r="I203" s="23">
        <f t="shared" si="22"/>
        <v>4710.2000000000007</v>
      </c>
      <c r="J203" s="17" t="str">
        <f t="shared" si="18"/>
        <v>NOT DUE</v>
      </c>
      <c r="K203" s="31" t="s">
        <v>4215</v>
      </c>
      <c r="L203" s="144"/>
    </row>
    <row r="204" spans="1:12" ht="15" customHeight="1">
      <c r="A204" s="17" t="s">
        <v>1339</v>
      </c>
      <c r="B204" s="31" t="s">
        <v>4220</v>
      </c>
      <c r="C204" s="31" t="s">
        <v>4300</v>
      </c>
      <c r="D204" s="21">
        <v>6000</v>
      </c>
      <c r="E204" s="13">
        <v>42348</v>
      </c>
      <c r="F204" s="13">
        <v>44559</v>
      </c>
      <c r="G204" s="27">
        <v>18976</v>
      </c>
      <c r="H204" s="15">
        <f t="shared" ref="H204" si="25">IF(I204&lt;=6000,$F$5+(I204/24),"error")</f>
        <v>44863.258333333331</v>
      </c>
      <c r="I204" s="23">
        <f t="shared" si="22"/>
        <v>4710.2000000000007</v>
      </c>
      <c r="J204" s="17" t="str">
        <f t="shared" si="18"/>
        <v>NOT DUE</v>
      </c>
      <c r="K204" s="31" t="s">
        <v>4215</v>
      </c>
      <c r="L204" s="144"/>
    </row>
    <row r="205" spans="1:12" ht="15" customHeight="1">
      <c r="A205" s="17" t="s">
        <v>1340</v>
      </c>
      <c r="B205" s="31" t="s">
        <v>4220</v>
      </c>
      <c r="C205" s="31" t="s">
        <v>824</v>
      </c>
      <c r="D205" s="21">
        <v>6000</v>
      </c>
      <c r="E205" s="13">
        <v>42348</v>
      </c>
      <c r="F205" s="13">
        <v>44559</v>
      </c>
      <c r="G205" s="27">
        <v>18976</v>
      </c>
      <c r="H205" s="15">
        <f>IF(I205&lt;=6000,$F$5+(I205/24),"error")</f>
        <v>44863.258333333331</v>
      </c>
      <c r="I205" s="23">
        <f t="shared" si="22"/>
        <v>4710.2000000000007</v>
      </c>
      <c r="J205" s="17" t="str">
        <f t="shared" si="18"/>
        <v>NOT DUE</v>
      </c>
      <c r="K205" s="31" t="s">
        <v>4215</v>
      </c>
      <c r="L205" s="144"/>
    </row>
    <row r="206" spans="1:12" ht="15" customHeight="1">
      <c r="A206" s="17" t="s">
        <v>1341</v>
      </c>
      <c r="B206" s="31" t="s">
        <v>4221</v>
      </c>
      <c r="C206" s="31" t="s">
        <v>4298</v>
      </c>
      <c r="D206" s="21">
        <v>2500</v>
      </c>
      <c r="E206" s="13">
        <v>42348</v>
      </c>
      <c r="F206" s="13">
        <v>44559</v>
      </c>
      <c r="G206" s="27">
        <v>18976</v>
      </c>
      <c r="H206" s="15">
        <f>IF(I206&lt;=2500,$F$5+(I206/24),"error")</f>
        <v>44717.425000000003</v>
      </c>
      <c r="I206" s="23">
        <f t="shared" si="22"/>
        <v>1210.2000000000007</v>
      </c>
      <c r="J206" s="17" t="str">
        <f t="shared" si="18"/>
        <v>NOT DUE</v>
      </c>
      <c r="K206" s="31" t="s">
        <v>4215</v>
      </c>
      <c r="L206" s="144"/>
    </row>
    <row r="207" spans="1:12" ht="15" customHeight="1">
      <c r="A207" s="17" t="s">
        <v>1342</v>
      </c>
      <c r="B207" s="31" t="s">
        <v>4221</v>
      </c>
      <c r="C207" s="31" t="s">
        <v>4301</v>
      </c>
      <c r="D207" s="43">
        <v>6000</v>
      </c>
      <c r="E207" s="13">
        <v>42348</v>
      </c>
      <c r="F207" s="287">
        <v>44565</v>
      </c>
      <c r="G207" s="288">
        <v>18976</v>
      </c>
      <c r="H207" s="15">
        <f>IF(I207&lt;=6000,$F$5+(I207/24),"error")</f>
        <v>44863.258333333331</v>
      </c>
      <c r="I207" s="23">
        <f t="shared" si="22"/>
        <v>4710.2000000000007</v>
      </c>
      <c r="J207" s="17" t="str">
        <f t="shared" si="18"/>
        <v>NOT DUE</v>
      </c>
      <c r="K207" s="31" t="s">
        <v>4215</v>
      </c>
      <c r="L207" s="144"/>
    </row>
    <row r="208" spans="1:12" ht="15" customHeight="1">
      <c r="A208" s="17" t="s">
        <v>1343</v>
      </c>
      <c r="B208" s="31" t="s">
        <v>4221</v>
      </c>
      <c r="C208" s="31" t="s">
        <v>4300</v>
      </c>
      <c r="D208" s="21">
        <v>6000</v>
      </c>
      <c r="E208" s="13">
        <v>42348</v>
      </c>
      <c r="F208" s="287">
        <v>44565</v>
      </c>
      <c r="G208" s="288">
        <v>18976</v>
      </c>
      <c r="H208" s="15">
        <f t="shared" ref="H208" si="26">IF(I208&lt;=6000,$F$5+(I208/24),"error")</f>
        <v>44863.258333333331</v>
      </c>
      <c r="I208" s="23">
        <f t="shared" si="22"/>
        <v>4710.2000000000007</v>
      </c>
      <c r="J208" s="17" t="str">
        <f t="shared" ref="J208:J274" si="27">IF(I208="","",IF(I208&lt;0,"OVERDUE","NOT DUE"))</f>
        <v>NOT DUE</v>
      </c>
      <c r="K208" s="31" t="s">
        <v>4215</v>
      </c>
      <c r="L208" s="144"/>
    </row>
    <row r="209" spans="1:12" ht="15" customHeight="1">
      <c r="A209" s="17" t="s">
        <v>1344</v>
      </c>
      <c r="B209" s="31" t="s">
        <v>4221</v>
      </c>
      <c r="C209" s="31" t="s">
        <v>824</v>
      </c>
      <c r="D209" s="21">
        <v>6000</v>
      </c>
      <c r="E209" s="13">
        <v>42348</v>
      </c>
      <c r="F209" s="287">
        <v>44565</v>
      </c>
      <c r="G209" s="288">
        <v>18976</v>
      </c>
      <c r="H209" s="15">
        <f>IF(I209&lt;=6000,$F$5+(I209/24),"error")</f>
        <v>44863.258333333331</v>
      </c>
      <c r="I209" s="23">
        <f t="shared" si="22"/>
        <v>4710.2000000000007</v>
      </c>
      <c r="J209" s="17" t="str">
        <f t="shared" si="27"/>
        <v>NOT DUE</v>
      </c>
      <c r="K209" s="31" t="s">
        <v>4215</v>
      </c>
      <c r="L209" s="144"/>
    </row>
    <row r="210" spans="1:12" ht="15" customHeight="1">
      <c r="A210" s="17" t="s">
        <v>1345</v>
      </c>
      <c r="B210" s="31" t="s">
        <v>4222</v>
      </c>
      <c r="C210" s="31" t="s">
        <v>4298</v>
      </c>
      <c r="D210" s="21">
        <v>2500</v>
      </c>
      <c r="E210" s="13">
        <v>42348</v>
      </c>
      <c r="F210" s="13">
        <v>44559</v>
      </c>
      <c r="G210" s="27">
        <v>18976</v>
      </c>
      <c r="H210" s="15">
        <f>IF(I210&lt;=2500,$F$5+(I210/24),"error")</f>
        <v>44717.425000000003</v>
      </c>
      <c r="I210" s="23">
        <f t="shared" si="22"/>
        <v>1210.2000000000007</v>
      </c>
      <c r="J210" s="17" t="str">
        <f t="shared" si="27"/>
        <v>NOT DUE</v>
      </c>
      <c r="K210" s="31" t="s">
        <v>4215</v>
      </c>
      <c r="L210" s="144"/>
    </row>
    <row r="211" spans="1:12" ht="15" customHeight="1">
      <c r="A211" s="17" t="s">
        <v>1346</v>
      </c>
      <c r="B211" s="31" t="s">
        <v>4222</v>
      </c>
      <c r="C211" s="31" t="s">
        <v>4301</v>
      </c>
      <c r="D211" s="43">
        <v>6000</v>
      </c>
      <c r="E211" s="13">
        <v>42348</v>
      </c>
      <c r="F211" s="287">
        <v>44564</v>
      </c>
      <c r="G211" s="288">
        <v>18976</v>
      </c>
      <c r="H211" s="15">
        <f>IF(I211&lt;=6000,$F$5+(I211/24),"error")</f>
        <v>44863.258333333331</v>
      </c>
      <c r="I211" s="23">
        <f t="shared" si="22"/>
        <v>4710.2000000000007</v>
      </c>
      <c r="J211" s="17" t="str">
        <f t="shared" si="27"/>
        <v>NOT DUE</v>
      </c>
      <c r="K211" s="31" t="s">
        <v>4215</v>
      </c>
      <c r="L211" s="144"/>
    </row>
    <row r="212" spans="1:12" ht="15" customHeight="1">
      <c r="A212" s="17" t="s">
        <v>1347</v>
      </c>
      <c r="B212" s="31" t="s">
        <v>4222</v>
      </c>
      <c r="C212" s="31" t="s">
        <v>4300</v>
      </c>
      <c r="D212" s="21">
        <v>6000</v>
      </c>
      <c r="E212" s="13">
        <v>42348</v>
      </c>
      <c r="F212" s="287">
        <v>44564</v>
      </c>
      <c r="G212" s="288">
        <v>18976</v>
      </c>
      <c r="H212" s="15">
        <f t="shared" ref="H212" si="28">IF(I212&lt;=6000,$F$5+(I212/24),"error")</f>
        <v>44863.258333333331</v>
      </c>
      <c r="I212" s="23">
        <f t="shared" si="22"/>
        <v>4710.2000000000007</v>
      </c>
      <c r="J212" s="17" t="str">
        <f t="shared" si="27"/>
        <v>NOT DUE</v>
      </c>
      <c r="K212" s="31" t="s">
        <v>4215</v>
      </c>
      <c r="L212" s="144"/>
    </row>
    <row r="213" spans="1:12" ht="15" customHeight="1">
      <c r="A213" s="17" t="s">
        <v>1348</v>
      </c>
      <c r="B213" s="31" t="s">
        <v>4222</v>
      </c>
      <c r="C213" s="31" t="s">
        <v>824</v>
      </c>
      <c r="D213" s="21">
        <v>6000</v>
      </c>
      <c r="E213" s="13">
        <v>42348</v>
      </c>
      <c r="F213" s="287">
        <v>44564</v>
      </c>
      <c r="G213" s="288">
        <v>18976</v>
      </c>
      <c r="H213" s="15">
        <f>IF(I213&lt;=6000,$F$5+(I213/24),"error")</f>
        <v>44863.258333333331</v>
      </c>
      <c r="I213" s="23">
        <f t="shared" si="22"/>
        <v>4710.2000000000007</v>
      </c>
      <c r="J213" s="17" t="str">
        <f t="shared" si="27"/>
        <v>NOT DUE</v>
      </c>
      <c r="K213" s="31" t="s">
        <v>4215</v>
      </c>
      <c r="L213" s="144"/>
    </row>
    <row r="214" spans="1:12" ht="15" customHeight="1">
      <c r="A214" s="17" t="s">
        <v>1349</v>
      </c>
      <c r="B214" s="31" t="s">
        <v>4223</v>
      </c>
      <c r="C214" s="31" t="s">
        <v>4298</v>
      </c>
      <c r="D214" s="21">
        <v>2500</v>
      </c>
      <c r="E214" s="13">
        <v>42348</v>
      </c>
      <c r="F214" s="13">
        <v>44559</v>
      </c>
      <c r="G214" s="27">
        <v>18976</v>
      </c>
      <c r="H214" s="15">
        <f>IF(I214&lt;=2500,$F$5+(I214/24),"error")</f>
        <v>44717.425000000003</v>
      </c>
      <c r="I214" s="23">
        <f t="shared" si="22"/>
        <v>1210.2000000000007</v>
      </c>
      <c r="J214" s="17" t="str">
        <f t="shared" si="27"/>
        <v>NOT DUE</v>
      </c>
      <c r="K214" s="31" t="s">
        <v>4215</v>
      </c>
      <c r="L214" s="144"/>
    </row>
    <row r="215" spans="1:12" ht="15" customHeight="1">
      <c r="A215" s="17" t="s">
        <v>1350</v>
      </c>
      <c r="B215" s="31" t="s">
        <v>4223</v>
      </c>
      <c r="C215" s="31" t="s">
        <v>4301</v>
      </c>
      <c r="D215" s="43">
        <v>6000</v>
      </c>
      <c r="E215" s="13">
        <v>42348</v>
      </c>
      <c r="F215" s="287">
        <v>44564</v>
      </c>
      <c r="G215" s="288">
        <v>18976</v>
      </c>
      <c r="H215" s="15">
        <f>IF(I215&lt;=6000,$F$5+(I215/24),"error")</f>
        <v>44863.258333333331</v>
      </c>
      <c r="I215" s="23">
        <f t="shared" si="22"/>
        <v>4710.2000000000007</v>
      </c>
      <c r="J215" s="17" t="str">
        <f t="shared" si="27"/>
        <v>NOT DUE</v>
      </c>
      <c r="K215" s="31" t="s">
        <v>4215</v>
      </c>
      <c r="L215" s="144"/>
    </row>
    <row r="216" spans="1:12" ht="15" customHeight="1">
      <c r="A216" s="17" t="s">
        <v>1351</v>
      </c>
      <c r="B216" s="31" t="s">
        <v>4223</v>
      </c>
      <c r="C216" s="31" t="s">
        <v>4300</v>
      </c>
      <c r="D216" s="21">
        <v>6000</v>
      </c>
      <c r="E216" s="13">
        <v>42348</v>
      </c>
      <c r="F216" s="287">
        <v>44564</v>
      </c>
      <c r="G216" s="288">
        <v>18976</v>
      </c>
      <c r="H216" s="15">
        <f t="shared" ref="H216" si="29">IF(I216&lt;=6000,$F$5+(I216/24),"error")</f>
        <v>44863.258333333331</v>
      </c>
      <c r="I216" s="23">
        <f t="shared" si="22"/>
        <v>4710.2000000000007</v>
      </c>
      <c r="J216" s="17" t="str">
        <f t="shared" si="27"/>
        <v>NOT DUE</v>
      </c>
      <c r="K216" s="31" t="s">
        <v>4215</v>
      </c>
      <c r="L216" s="144"/>
    </row>
    <row r="217" spans="1:12" ht="15" customHeight="1">
      <c r="A217" s="17" t="s">
        <v>1352</v>
      </c>
      <c r="B217" s="31" t="s">
        <v>4223</v>
      </c>
      <c r="C217" s="31" t="s">
        <v>824</v>
      </c>
      <c r="D217" s="21">
        <v>6000</v>
      </c>
      <c r="E217" s="13">
        <v>42348</v>
      </c>
      <c r="F217" s="287">
        <v>44564</v>
      </c>
      <c r="G217" s="288">
        <v>18976</v>
      </c>
      <c r="H217" s="15">
        <f>IF(I217&lt;=6000,$F$5+(I217/24),"error")</f>
        <v>44863.258333333331</v>
      </c>
      <c r="I217" s="23">
        <f t="shared" si="22"/>
        <v>4710.2000000000007</v>
      </c>
      <c r="J217" s="17" t="str">
        <f t="shared" si="27"/>
        <v>NOT DUE</v>
      </c>
      <c r="K217" s="31" t="s">
        <v>4215</v>
      </c>
      <c r="L217" s="144"/>
    </row>
    <row r="218" spans="1:12" ht="15" customHeight="1">
      <c r="A218" s="17" t="s">
        <v>1353</v>
      </c>
      <c r="B218" s="31" t="s">
        <v>4224</v>
      </c>
      <c r="C218" s="31" t="s">
        <v>4298</v>
      </c>
      <c r="D218" s="21">
        <v>2500</v>
      </c>
      <c r="E218" s="13">
        <v>42348</v>
      </c>
      <c r="F218" s="13">
        <v>44559</v>
      </c>
      <c r="G218" s="27">
        <v>18976</v>
      </c>
      <c r="H218" s="15">
        <f>IF(I218&lt;=2500,$F$5+(I218/24),"error")</f>
        <v>44717.425000000003</v>
      </c>
      <c r="I218" s="23">
        <f t="shared" si="22"/>
        <v>1210.2000000000007</v>
      </c>
      <c r="J218" s="17" t="str">
        <f t="shared" si="27"/>
        <v>NOT DUE</v>
      </c>
      <c r="K218" s="31" t="s">
        <v>4215</v>
      </c>
      <c r="L218" s="144"/>
    </row>
    <row r="219" spans="1:12" ht="15" customHeight="1">
      <c r="A219" s="17" t="s">
        <v>1354</v>
      </c>
      <c r="B219" s="31" t="s">
        <v>4224</v>
      </c>
      <c r="C219" s="31" t="s">
        <v>4301</v>
      </c>
      <c r="D219" s="43">
        <v>6000</v>
      </c>
      <c r="E219" s="13">
        <v>42348</v>
      </c>
      <c r="F219" s="13">
        <v>44560</v>
      </c>
      <c r="G219" s="27">
        <v>18976</v>
      </c>
      <c r="H219" s="15">
        <f>IF(I219&lt;=6000,$F$5+(I219/24),"error")</f>
        <v>44863.258333333331</v>
      </c>
      <c r="I219" s="23">
        <f t="shared" si="22"/>
        <v>4710.2000000000007</v>
      </c>
      <c r="J219" s="17" t="str">
        <f t="shared" si="27"/>
        <v>NOT DUE</v>
      </c>
      <c r="K219" s="31" t="s">
        <v>4215</v>
      </c>
      <c r="L219" s="144"/>
    </row>
    <row r="220" spans="1:12" ht="15" customHeight="1">
      <c r="A220" s="17" t="s">
        <v>1355</v>
      </c>
      <c r="B220" s="31" t="s">
        <v>4224</v>
      </c>
      <c r="C220" s="31" t="s">
        <v>4300</v>
      </c>
      <c r="D220" s="21">
        <v>6000</v>
      </c>
      <c r="E220" s="13">
        <v>42348</v>
      </c>
      <c r="F220" s="13">
        <v>44560</v>
      </c>
      <c r="G220" s="27">
        <v>18976</v>
      </c>
      <c r="H220" s="15">
        <f t="shared" ref="H220" si="30">IF(I220&lt;=6000,$F$5+(I220/24),"error")</f>
        <v>44863.258333333331</v>
      </c>
      <c r="I220" s="23">
        <f t="shared" si="22"/>
        <v>4710.2000000000007</v>
      </c>
      <c r="J220" s="17" t="str">
        <f t="shared" si="27"/>
        <v>NOT DUE</v>
      </c>
      <c r="K220" s="31" t="s">
        <v>4215</v>
      </c>
      <c r="L220" s="144"/>
    </row>
    <row r="221" spans="1:12" ht="15" customHeight="1">
      <c r="A221" s="17" t="s">
        <v>1356</v>
      </c>
      <c r="B221" s="31" t="s">
        <v>4224</v>
      </c>
      <c r="C221" s="31" t="s">
        <v>824</v>
      </c>
      <c r="D221" s="21">
        <v>6000</v>
      </c>
      <c r="E221" s="13">
        <v>42348</v>
      </c>
      <c r="F221" s="13">
        <v>44560</v>
      </c>
      <c r="G221" s="27">
        <v>18976</v>
      </c>
      <c r="H221" s="15">
        <f>IF(I221&lt;=6000,$F$5+(I221/24),"error")</f>
        <v>44863.258333333331</v>
      </c>
      <c r="I221" s="23">
        <f t="shared" si="22"/>
        <v>4710.2000000000007</v>
      </c>
      <c r="J221" s="17" t="str">
        <f t="shared" si="27"/>
        <v>NOT DUE</v>
      </c>
      <c r="K221" s="31" t="s">
        <v>4215</v>
      </c>
      <c r="L221" s="144"/>
    </row>
    <row r="222" spans="1:12" ht="15" customHeight="1">
      <c r="A222" s="17" t="s">
        <v>1357</v>
      </c>
      <c r="B222" s="31" t="s">
        <v>4202</v>
      </c>
      <c r="C222" s="31" t="s">
        <v>836</v>
      </c>
      <c r="D222" s="21">
        <v>12000</v>
      </c>
      <c r="E222" s="13">
        <v>42348</v>
      </c>
      <c r="F222" s="13">
        <v>43909</v>
      </c>
      <c r="G222" s="27">
        <v>12600</v>
      </c>
      <c r="H222" s="15">
        <f>IF(I222&lt;=12000,$F$5+(I222/24),"error")</f>
        <v>44847.591666666667</v>
      </c>
      <c r="I222" s="23">
        <f t="shared" si="22"/>
        <v>4334.2000000000007</v>
      </c>
      <c r="J222" s="17" t="str">
        <f t="shared" si="27"/>
        <v>NOT DUE</v>
      </c>
      <c r="K222" s="31" t="s">
        <v>4285</v>
      </c>
      <c r="L222" s="144"/>
    </row>
    <row r="223" spans="1:12" ht="15" customHeight="1">
      <c r="A223" s="17" t="s">
        <v>1358</v>
      </c>
      <c r="B223" s="31" t="s">
        <v>4202</v>
      </c>
      <c r="C223" s="31" t="s">
        <v>4302</v>
      </c>
      <c r="D223" s="21">
        <v>12000</v>
      </c>
      <c r="E223" s="13">
        <v>42348</v>
      </c>
      <c r="F223" s="13">
        <v>43909</v>
      </c>
      <c r="G223" s="27">
        <v>12600</v>
      </c>
      <c r="H223" s="15">
        <f>IF(I223&lt;=12000,$F$5+(I223/24),"error")</f>
        <v>44847.591666666667</v>
      </c>
      <c r="I223" s="23">
        <f t="shared" si="22"/>
        <v>4334.2000000000007</v>
      </c>
      <c r="J223" s="17" t="str">
        <f t="shared" si="27"/>
        <v>NOT DUE</v>
      </c>
      <c r="K223" s="31" t="s">
        <v>4285</v>
      </c>
      <c r="L223" s="144"/>
    </row>
    <row r="224" spans="1:12" ht="15" customHeight="1">
      <c r="A224" s="17" t="s">
        <v>1359</v>
      </c>
      <c r="B224" s="31" t="s">
        <v>4303</v>
      </c>
      <c r="C224" s="31" t="s">
        <v>4304</v>
      </c>
      <c r="D224" s="21">
        <v>300</v>
      </c>
      <c r="E224" s="13">
        <v>42348</v>
      </c>
      <c r="F224" s="13">
        <v>44645</v>
      </c>
      <c r="G224" s="27">
        <v>19976</v>
      </c>
      <c r="H224" s="22">
        <f>IF(I224&lt;=300,$F$5+(I224/24),"error")</f>
        <v>44667.425000000003</v>
      </c>
      <c r="I224" s="23">
        <f>D224-($F$4-G224)</f>
        <v>10.200000000000728</v>
      </c>
      <c r="J224" s="17" t="str">
        <f>IF(I224="","",IF(I224&lt;0,"OVERDUE","NOT DUE"))</f>
        <v>NOT DUE</v>
      </c>
      <c r="K224" s="31" t="s">
        <v>4305</v>
      </c>
      <c r="L224" s="144"/>
    </row>
    <row r="225" spans="1:12" ht="25.5" customHeight="1">
      <c r="A225" s="17" t="s">
        <v>1360</v>
      </c>
      <c r="B225" s="31" t="s">
        <v>4306</v>
      </c>
      <c r="C225" s="31" t="s">
        <v>4307</v>
      </c>
      <c r="D225" s="21">
        <v>1500</v>
      </c>
      <c r="E225" s="13">
        <v>42348</v>
      </c>
      <c r="F225" s="13">
        <v>44603</v>
      </c>
      <c r="G225" s="27">
        <v>19413</v>
      </c>
      <c r="H225" s="15">
        <f>IF(I225&lt;=1500,$F$5+(I225/24),"error")</f>
        <v>44693.966666666667</v>
      </c>
      <c r="I225" s="23">
        <f t="shared" si="22"/>
        <v>647.20000000000073</v>
      </c>
      <c r="J225" s="17" t="str">
        <f t="shared" si="27"/>
        <v>NOT DUE</v>
      </c>
      <c r="K225" s="31" t="s">
        <v>4308</v>
      </c>
      <c r="L225" s="144"/>
    </row>
    <row r="226" spans="1:12" ht="26.45" customHeight="1">
      <c r="A226" s="17" t="s">
        <v>1361</v>
      </c>
      <c r="B226" s="31" t="s">
        <v>4306</v>
      </c>
      <c r="C226" s="31" t="s">
        <v>4309</v>
      </c>
      <c r="D226" s="50">
        <v>5000</v>
      </c>
      <c r="E226" s="13">
        <v>42348</v>
      </c>
      <c r="F226" s="13">
        <v>44272</v>
      </c>
      <c r="G226" s="27">
        <v>16056</v>
      </c>
      <c r="H226" s="22">
        <f>IF(I226&lt;=5000,$F$5+(I226/24),"error")</f>
        <v>44699.925000000003</v>
      </c>
      <c r="I226" s="23">
        <f t="shared" si="22"/>
        <v>790.20000000000073</v>
      </c>
      <c r="J226" s="17" t="str">
        <f t="shared" si="27"/>
        <v>NOT DUE</v>
      </c>
      <c r="K226" s="31" t="s">
        <v>4308</v>
      </c>
      <c r="L226" s="144"/>
    </row>
    <row r="227" spans="1:12" ht="51" customHeight="1">
      <c r="A227" s="17" t="s">
        <v>1362</v>
      </c>
      <c r="B227" s="31" t="s">
        <v>4310</v>
      </c>
      <c r="C227" s="31" t="s">
        <v>4302</v>
      </c>
      <c r="D227" s="50">
        <v>20000</v>
      </c>
      <c r="E227" s="13">
        <v>42348</v>
      </c>
      <c r="F227" s="13">
        <v>42348</v>
      </c>
      <c r="G227" s="27">
        <v>0</v>
      </c>
      <c r="H227" s="22">
        <f>IF(I227&lt;=20000,$F$5+(I227/24),"error")</f>
        <v>44655.925000000003</v>
      </c>
      <c r="I227" s="23">
        <f t="shared" si="22"/>
        <v>-265.79999999999927</v>
      </c>
      <c r="J227" s="17" t="str">
        <f t="shared" si="27"/>
        <v>OVERDUE</v>
      </c>
      <c r="K227" s="31" t="s">
        <v>4308</v>
      </c>
      <c r="L227" s="144" t="s">
        <v>5541</v>
      </c>
    </row>
    <row r="228" spans="1:12" ht="15" customHeight="1">
      <c r="A228" s="17" t="s">
        <v>1363</v>
      </c>
      <c r="B228" s="31" t="s">
        <v>37</v>
      </c>
      <c r="C228" s="31" t="s">
        <v>4311</v>
      </c>
      <c r="D228" s="50">
        <v>500</v>
      </c>
      <c r="E228" s="13">
        <v>42348</v>
      </c>
      <c r="F228" s="13">
        <v>44638</v>
      </c>
      <c r="G228" s="27">
        <v>19970</v>
      </c>
      <c r="H228" s="22">
        <f>IF(I228&lt;=500,$F$5+(I228/24),"error")</f>
        <v>44675.508333333331</v>
      </c>
      <c r="I228" s="23">
        <f t="shared" si="22"/>
        <v>204.20000000000073</v>
      </c>
      <c r="J228" s="17" t="str">
        <f t="shared" si="27"/>
        <v>NOT DUE</v>
      </c>
      <c r="K228" s="31"/>
      <c r="L228" s="144"/>
    </row>
    <row r="229" spans="1:12" ht="15" customHeight="1">
      <c r="A229" s="17" t="s">
        <v>1364</v>
      </c>
      <c r="B229" s="31" t="s">
        <v>37</v>
      </c>
      <c r="C229" s="31" t="s">
        <v>4312</v>
      </c>
      <c r="D229" s="50">
        <v>6000</v>
      </c>
      <c r="E229" s="13">
        <v>42348</v>
      </c>
      <c r="F229" s="13">
        <v>44536</v>
      </c>
      <c r="G229" s="27">
        <v>18622</v>
      </c>
      <c r="H229" s="15">
        <f>IF(I229&lt;=6000,$F$5+(I229/24),"error")</f>
        <v>44848.508333333331</v>
      </c>
      <c r="I229" s="23">
        <f t="shared" si="22"/>
        <v>4356.2000000000007</v>
      </c>
      <c r="J229" s="17" t="str">
        <f t="shared" si="27"/>
        <v>NOT DUE</v>
      </c>
      <c r="K229" s="31"/>
      <c r="L229" s="144" t="s">
        <v>5499</v>
      </c>
    </row>
    <row r="230" spans="1:12" ht="26.45" customHeight="1">
      <c r="A230" s="17" t="s">
        <v>1365</v>
      </c>
      <c r="B230" s="31" t="s">
        <v>4313</v>
      </c>
      <c r="C230" s="31" t="s">
        <v>4314</v>
      </c>
      <c r="D230" s="50">
        <v>12000</v>
      </c>
      <c r="E230" s="13">
        <v>42348</v>
      </c>
      <c r="F230" s="13">
        <v>43909</v>
      </c>
      <c r="G230" s="27">
        <v>12600</v>
      </c>
      <c r="H230" s="15">
        <f>IF(I230&lt;=12000,$F$5+(I230/24),"error")</f>
        <v>44847.591666666667</v>
      </c>
      <c r="I230" s="23">
        <f t="shared" si="22"/>
        <v>4334.2000000000007</v>
      </c>
      <c r="J230" s="17" t="str">
        <f t="shared" si="27"/>
        <v>NOT DUE</v>
      </c>
      <c r="K230" s="31" t="s">
        <v>4315</v>
      </c>
      <c r="L230" s="144"/>
    </row>
    <row r="231" spans="1:12" ht="15" customHeight="1">
      <c r="A231" s="17" t="s">
        <v>1366</v>
      </c>
      <c r="B231" s="31" t="s">
        <v>4313</v>
      </c>
      <c r="C231" s="31" t="s">
        <v>4235</v>
      </c>
      <c r="D231" s="50">
        <v>6000</v>
      </c>
      <c r="E231" s="13">
        <v>42348</v>
      </c>
      <c r="F231" s="13">
        <v>44547</v>
      </c>
      <c r="G231" s="27">
        <v>18791</v>
      </c>
      <c r="H231" s="15">
        <f>IF(I231&lt;=6000,$F$5+(I231/24),"error")</f>
        <v>44855.55</v>
      </c>
      <c r="I231" s="23">
        <f t="shared" si="22"/>
        <v>4525.2000000000007</v>
      </c>
      <c r="J231" s="17" t="str">
        <f t="shared" si="27"/>
        <v>NOT DUE</v>
      </c>
      <c r="K231" s="31" t="s">
        <v>4315</v>
      </c>
      <c r="L231" s="144" t="s">
        <v>5495</v>
      </c>
    </row>
    <row r="232" spans="1:12" ht="25.5">
      <c r="A232" s="17" t="s">
        <v>1367</v>
      </c>
      <c r="B232" s="31" t="s">
        <v>4316</v>
      </c>
      <c r="C232" s="31" t="s">
        <v>4248</v>
      </c>
      <c r="D232" s="50">
        <v>5000</v>
      </c>
      <c r="E232" s="13">
        <v>42348</v>
      </c>
      <c r="F232" s="13">
        <v>44272</v>
      </c>
      <c r="G232" s="27">
        <v>16056</v>
      </c>
      <c r="H232" s="22">
        <f>IF(I232&lt;=5000,$F$5+(I232/24),"error")</f>
        <v>44699.925000000003</v>
      </c>
      <c r="I232" s="23">
        <f t="shared" si="22"/>
        <v>790.20000000000073</v>
      </c>
      <c r="J232" s="17" t="str">
        <f t="shared" si="27"/>
        <v>NOT DUE</v>
      </c>
      <c r="K232" s="31" t="s">
        <v>4317</v>
      </c>
      <c r="L232" s="144"/>
    </row>
    <row r="233" spans="1:12" ht="15" customHeight="1">
      <c r="A233" s="17" t="s">
        <v>1368</v>
      </c>
      <c r="B233" s="31" t="s">
        <v>4288</v>
      </c>
      <c r="C233" s="31" t="s">
        <v>4318</v>
      </c>
      <c r="D233" s="21">
        <v>12000</v>
      </c>
      <c r="E233" s="13">
        <v>42348</v>
      </c>
      <c r="F233" s="13">
        <v>43909</v>
      </c>
      <c r="G233" s="27">
        <v>12600</v>
      </c>
      <c r="H233" s="22">
        <f>IF(I233&lt;=12000,$F$5+(I233/24),"error")</f>
        <v>44847.591666666667</v>
      </c>
      <c r="I233" s="23">
        <f t="shared" si="22"/>
        <v>4334.2000000000007</v>
      </c>
      <c r="J233" s="17" t="str">
        <f t="shared" si="27"/>
        <v>NOT DUE</v>
      </c>
      <c r="K233" s="31" t="s">
        <v>4289</v>
      </c>
      <c r="L233" s="144"/>
    </row>
    <row r="234" spans="1:12" ht="15" customHeight="1">
      <c r="A234" s="17" t="s">
        <v>1369</v>
      </c>
      <c r="B234" s="31" t="s">
        <v>4288</v>
      </c>
      <c r="C234" s="31" t="s">
        <v>4319</v>
      </c>
      <c r="D234" s="21">
        <v>12000</v>
      </c>
      <c r="E234" s="13">
        <v>42348</v>
      </c>
      <c r="F234" s="13">
        <v>43909</v>
      </c>
      <c r="G234" s="27">
        <v>12600</v>
      </c>
      <c r="H234" s="22">
        <f t="shared" ref="H234:H235" si="31">IF(I234&lt;=12000,$F$5+(I234/24),"error")</f>
        <v>44847.591666666667</v>
      </c>
      <c r="I234" s="23">
        <f t="shared" ref="I234:I264" si="32">D234-($F$4-G234)</f>
        <v>4334.2000000000007</v>
      </c>
      <c r="J234" s="17" t="str">
        <f t="shared" si="27"/>
        <v>NOT DUE</v>
      </c>
      <c r="K234" s="31" t="s">
        <v>4289</v>
      </c>
      <c r="L234" s="144"/>
    </row>
    <row r="235" spans="1:12" ht="25.5" customHeight="1">
      <c r="A235" s="17" t="s">
        <v>1370</v>
      </c>
      <c r="B235" s="31" t="s">
        <v>4320</v>
      </c>
      <c r="C235" s="31" t="s">
        <v>4248</v>
      </c>
      <c r="D235" s="21">
        <v>12000</v>
      </c>
      <c r="E235" s="13">
        <v>42348</v>
      </c>
      <c r="F235" s="13">
        <v>43552</v>
      </c>
      <c r="G235" s="27">
        <v>10962</v>
      </c>
      <c r="H235" s="22">
        <f t="shared" si="31"/>
        <v>44779.341666666667</v>
      </c>
      <c r="I235" s="23">
        <f t="shared" si="32"/>
        <v>2696.2000000000007</v>
      </c>
      <c r="J235" s="17" t="str">
        <f t="shared" si="27"/>
        <v>NOT DUE</v>
      </c>
      <c r="K235" s="31" t="s">
        <v>4321</v>
      </c>
      <c r="L235" s="144"/>
    </row>
    <row r="236" spans="1:12" ht="26.25" customHeight="1">
      <c r="A236" s="17" t="s">
        <v>1371</v>
      </c>
      <c r="B236" s="31" t="s">
        <v>4322</v>
      </c>
      <c r="C236" s="31" t="s">
        <v>4304</v>
      </c>
      <c r="D236" s="21">
        <v>200</v>
      </c>
      <c r="E236" s="13">
        <v>42348</v>
      </c>
      <c r="F236" s="13">
        <v>44645</v>
      </c>
      <c r="G236" s="27">
        <v>19886</v>
      </c>
      <c r="H236" s="22">
        <f>IF(I236&lt;=200,$F$5+(I236/24),"error")</f>
        <v>44659.508333333331</v>
      </c>
      <c r="I236" s="23">
        <f>D236-($F$4-G236)</f>
        <v>-179.79999999999927</v>
      </c>
      <c r="J236" s="17" t="str">
        <f>IF(I236="","",IF(I236&lt;0,"OVERDUE","NOT DUE"))</f>
        <v>OVERDUE</v>
      </c>
      <c r="K236" s="31" t="s">
        <v>4323</v>
      </c>
      <c r="L236" s="144" t="s">
        <v>5541</v>
      </c>
    </row>
    <row r="237" spans="1:12" ht="15" customHeight="1">
      <c r="A237" s="17" t="s">
        <v>1372</v>
      </c>
      <c r="B237" s="31" t="s">
        <v>4324</v>
      </c>
      <c r="C237" s="31" t="s">
        <v>4325</v>
      </c>
      <c r="D237" s="21">
        <v>10000</v>
      </c>
      <c r="E237" s="13">
        <v>42348</v>
      </c>
      <c r="F237" s="13">
        <v>44131</v>
      </c>
      <c r="G237" s="27">
        <v>14351</v>
      </c>
      <c r="H237" s="22">
        <f>IF(I237&lt;=10000,$F$5+(I237/24),"error")</f>
        <v>44837.216666666667</v>
      </c>
      <c r="I237" s="23">
        <f t="shared" si="32"/>
        <v>4085.2000000000007</v>
      </c>
      <c r="J237" s="17" t="str">
        <f t="shared" si="27"/>
        <v>NOT DUE</v>
      </c>
      <c r="K237" s="31" t="s">
        <v>4326</v>
      </c>
      <c r="L237" s="144"/>
    </row>
    <row r="238" spans="1:12">
      <c r="A238" s="17" t="s">
        <v>1373</v>
      </c>
      <c r="B238" s="31" t="s">
        <v>4324</v>
      </c>
      <c r="C238" s="31" t="s">
        <v>4327</v>
      </c>
      <c r="D238" s="21">
        <v>20000</v>
      </c>
      <c r="E238" s="13">
        <v>42348</v>
      </c>
      <c r="F238" s="13">
        <v>42348</v>
      </c>
      <c r="G238" s="27">
        <v>0</v>
      </c>
      <c r="H238" s="22">
        <f>IF(I238&lt;=20000,$F$5+(I238/24),"error")</f>
        <v>44655.925000000003</v>
      </c>
      <c r="I238" s="23">
        <f t="shared" si="32"/>
        <v>-265.79999999999927</v>
      </c>
      <c r="J238" s="17" t="str">
        <f t="shared" si="27"/>
        <v>OVERDUE</v>
      </c>
      <c r="K238" s="31" t="s">
        <v>4326</v>
      </c>
      <c r="L238" s="144" t="s">
        <v>5541</v>
      </c>
    </row>
    <row r="239" spans="1:12" ht="15" customHeight="1">
      <c r="A239" s="17" t="s">
        <v>1374</v>
      </c>
      <c r="B239" s="31" t="s">
        <v>4324</v>
      </c>
      <c r="C239" s="31" t="s">
        <v>4328</v>
      </c>
      <c r="D239" s="21">
        <v>5000</v>
      </c>
      <c r="E239" s="13">
        <v>42348</v>
      </c>
      <c r="F239" s="13">
        <v>44603</v>
      </c>
      <c r="G239" s="27">
        <v>19413</v>
      </c>
      <c r="H239" s="22">
        <f>IF(I239&lt;=5000,$F$5+(I239/24),"error")</f>
        <v>44839.8</v>
      </c>
      <c r="I239" s="23">
        <f t="shared" si="32"/>
        <v>4147.2000000000007</v>
      </c>
      <c r="J239" s="17" t="str">
        <f t="shared" si="27"/>
        <v>NOT DUE</v>
      </c>
      <c r="K239" s="31" t="s">
        <v>4326</v>
      </c>
      <c r="L239" s="144"/>
    </row>
    <row r="240" spans="1:12">
      <c r="A240" s="17" t="s">
        <v>1375</v>
      </c>
      <c r="B240" s="31" t="s">
        <v>4324</v>
      </c>
      <c r="C240" s="31" t="s">
        <v>4329</v>
      </c>
      <c r="D240" s="21">
        <v>20000</v>
      </c>
      <c r="E240" s="13">
        <v>42348</v>
      </c>
      <c r="F240" s="13">
        <v>42348</v>
      </c>
      <c r="G240" s="27">
        <v>0</v>
      </c>
      <c r="H240" s="22">
        <f>IF(I240&lt;=20000,$F$5+(I240/24),"error")</f>
        <v>44655.925000000003</v>
      </c>
      <c r="I240" s="23">
        <f t="shared" si="32"/>
        <v>-265.79999999999927</v>
      </c>
      <c r="J240" s="17" t="str">
        <f t="shared" si="27"/>
        <v>OVERDUE</v>
      </c>
      <c r="K240" s="31" t="s">
        <v>4326</v>
      </c>
      <c r="L240" s="144" t="s">
        <v>5541</v>
      </c>
    </row>
    <row r="241" spans="1:12" ht="25.5">
      <c r="A241" s="17" t="s">
        <v>1376</v>
      </c>
      <c r="B241" s="31" t="s">
        <v>4856</v>
      </c>
      <c r="C241" s="31" t="s">
        <v>4849</v>
      </c>
      <c r="D241" s="21">
        <v>12000</v>
      </c>
      <c r="E241" s="13">
        <v>42348</v>
      </c>
      <c r="F241" s="13">
        <v>43909</v>
      </c>
      <c r="G241" s="27">
        <v>12600</v>
      </c>
      <c r="H241" s="22">
        <f>IF(I241&lt;=12000,$F$5+(I241/24),"error")</f>
        <v>44847.591666666667</v>
      </c>
      <c r="I241" s="23">
        <f t="shared" si="32"/>
        <v>4334.2000000000007</v>
      </c>
      <c r="J241" s="17" t="str">
        <f t="shared" si="27"/>
        <v>NOT DUE</v>
      </c>
      <c r="K241" s="31" t="s">
        <v>4330</v>
      </c>
      <c r="L241" s="144" t="s">
        <v>5075</v>
      </c>
    </row>
    <row r="242" spans="1:12" ht="25.5">
      <c r="A242" s="17" t="s">
        <v>1377</v>
      </c>
      <c r="B242" s="31" t="s">
        <v>4857</v>
      </c>
      <c r="C242" s="31" t="s">
        <v>4850</v>
      </c>
      <c r="D242" s="21">
        <v>12000</v>
      </c>
      <c r="E242" s="13">
        <v>42348</v>
      </c>
      <c r="F242" s="13">
        <v>43623</v>
      </c>
      <c r="G242" s="27">
        <v>11120</v>
      </c>
      <c r="H242" s="22">
        <f>IF(I242&lt;=12000,$F$5+(I242/24),"error")</f>
        <v>44785.925000000003</v>
      </c>
      <c r="I242" s="23">
        <f t="shared" si="32"/>
        <v>2854.2000000000007</v>
      </c>
      <c r="J242" s="17" t="str">
        <f t="shared" si="27"/>
        <v>NOT DUE</v>
      </c>
      <c r="K242" s="31" t="s">
        <v>4847</v>
      </c>
      <c r="L242" s="144"/>
    </row>
    <row r="243" spans="1:12" ht="25.5" customHeight="1">
      <c r="A243" s="17" t="s">
        <v>1378</v>
      </c>
      <c r="B243" s="31" t="s">
        <v>4331</v>
      </c>
      <c r="C243" s="31" t="s">
        <v>4248</v>
      </c>
      <c r="D243" s="21">
        <v>2500</v>
      </c>
      <c r="E243" s="13">
        <v>42348</v>
      </c>
      <c r="F243" s="13">
        <v>44519</v>
      </c>
      <c r="G243" s="27">
        <v>18622</v>
      </c>
      <c r="H243" s="22">
        <f>IF(I243&lt;=2500,$F$5+(I243/24),"error")</f>
        <v>44702.675000000003</v>
      </c>
      <c r="I243" s="23">
        <f t="shared" si="32"/>
        <v>856.20000000000073</v>
      </c>
      <c r="J243" s="17" t="str">
        <f t="shared" si="27"/>
        <v>NOT DUE</v>
      </c>
      <c r="K243" s="31" t="s">
        <v>4332</v>
      </c>
      <c r="L243" s="144"/>
    </row>
    <row r="244" spans="1:12" ht="33.75">
      <c r="A244" s="17" t="s">
        <v>1379</v>
      </c>
      <c r="B244" s="31" t="s">
        <v>4290</v>
      </c>
      <c r="C244" s="31" t="s">
        <v>4318</v>
      </c>
      <c r="D244" s="21">
        <v>6000</v>
      </c>
      <c r="E244" s="13">
        <v>42348</v>
      </c>
      <c r="F244" s="13">
        <v>44436</v>
      </c>
      <c r="G244" s="27">
        <v>17696</v>
      </c>
      <c r="H244" s="22">
        <f>IF(I244&lt;=6000,$F$5+(I244/24),"error")</f>
        <v>44809.925000000003</v>
      </c>
      <c r="I244" s="23">
        <f t="shared" si="32"/>
        <v>3430.2000000000007</v>
      </c>
      <c r="J244" s="17" t="str">
        <f t="shared" si="27"/>
        <v>NOT DUE</v>
      </c>
      <c r="K244" s="31" t="s">
        <v>4291</v>
      </c>
      <c r="L244" s="233" t="s">
        <v>5495</v>
      </c>
    </row>
    <row r="245" spans="1:12" ht="25.5" customHeight="1">
      <c r="A245" s="17" t="s">
        <v>1380</v>
      </c>
      <c r="B245" s="31" t="s">
        <v>4290</v>
      </c>
      <c r="C245" s="31" t="s">
        <v>4333</v>
      </c>
      <c r="D245" s="21">
        <v>6000</v>
      </c>
      <c r="E245" s="13">
        <v>42348</v>
      </c>
      <c r="F245" s="13">
        <v>44436</v>
      </c>
      <c r="G245" s="27">
        <v>17696</v>
      </c>
      <c r="H245" s="22">
        <f t="shared" ref="H245:H247" si="33">IF(I245&lt;=6000,$F$5+(I245/24),"error")</f>
        <v>44809.925000000003</v>
      </c>
      <c r="I245" s="23">
        <f t="shared" si="32"/>
        <v>3430.2000000000007</v>
      </c>
      <c r="J245" s="17" t="str">
        <f t="shared" si="27"/>
        <v>NOT DUE</v>
      </c>
      <c r="K245" s="31" t="s">
        <v>4291</v>
      </c>
      <c r="L245" s="233" t="s">
        <v>5495</v>
      </c>
    </row>
    <row r="246" spans="1:12" ht="25.5" customHeight="1">
      <c r="A246" s="17" t="s">
        <v>1381</v>
      </c>
      <c r="B246" s="31" t="s">
        <v>4292</v>
      </c>
      <c r="C246" s="31" t="s">
        <v>4318</v>
      </c>
      <c r="D246" s="21">
        <v>6000</v>
      </c>
      <c r="E246" s="13">
        <v>42348</v>
      </c>
      <c r="F246" s="13">
        <v>44436</v>
      </c>
      <c r="G246" s="27">
        <v>17696</v>
      </c>
      <c r="H246" s="22">
        <f t="shared" si="33"/>
        <v>44809.925000000003</v>
      </c>
      <c r="I246" s="23">
        <f t="shared" si="32"/>
        <v>3430.2000000000007</v>
      </c>
      <c r="J246" s="17" t="str">
        <f t="shared" si="27"/>
        <v>NOT DUE</v>
      </c>
      <c r="K246" s="31" t="s">
        <v>4291</v>
      </c>
      <c r="L246" s="233" t="s">
        <v>5495</v>
      </c>
    </row>
    <row r="247" spans="1:12" ht="25.5" customHeight="1">
      <c r="A247" s="17" t="s">
        <v>1382</v>
      </c>
      <c r="B247" s="31" t="s">
        <v>4292</v>
      </c>
      <c r="C247" s="31" t="s">
        <v>4333</v>
      </c>
      <c r="D247" s="21">
        <v>6000</v>
      </c>
      <c r="E247" s="13">
        <v>42348</v>
      </c>
      <c r="F247" s="13">
        <v>44436</v>
      </c>
      <c r="G247" s="27">
        <v>17696</v>
      </c>
      <c r="H247" s="22">
        <f t="shared" si="33"/>
        <v>44809.925000000003</v>
      </c>
      <c r="I247" s="23">
        <f t="shared" si="32"/>
        <v>3430.2000000000007</v>
      </c>
      <c r="J247" s="17" t="str">
        <f t="shared" si="27"/>
        <v>NOT DUE</v>
      </c>
      <c r="K247" s="31" t="s">
        <v>4291</v>
      </c>
      <c r="L247" s="233" t="s">
        <v>5495</v>
      </c>
    </row>
    <row r="248" spans="1:12" ht="15" customHeight="1">
      <c r="A248" s="17" t="s">
        <v>1383</v>
      </c>
      <c r="B248" s="31" t="s">
        <v>4334</v>
      </c>
      <c r="C248" s="31" t="s">
        <v>4335</v>
      </c>
      <c r="D248" s="21">
        <v>2000</v>
      </c>
      <c r="E248" s="13">
        <v>42348</v>
      </c>
      <c r="F248" s="13">
        <v>44578</v>
      </c>
      <c r="G248" s="27">
        <v>19146</v>
      </c>
      <c r="H248" s="22">
        <f>IF(I248&lt;=2000,$F$5+(I248/24),"error")</f>
        <v>44703.675000000003</v>
      </c>
      <c r="I248" s="23">
        <f t="shared" si="32"/>
        <v>880.20000000000073</v>
      </c>
      <c r="J248" s="17" t="str">
        <f t="shared" si="27"/>
        <v>NOT DUE</v>
      </c>
      <c r="K248" s="31"/>
      <c r="L248" s="283"/>
    </row>
    <row r="249" spans="1:12" ht="15" customHeight="1">
      <c r="A249" s="17" t="s">
        <v>1384</v>
      </c>
      <c r="B249" s="31" t="s">
        <v>4336</v>
      </c>
      <c r="C249" s="31" t="s">
        <v>4335</v>
      </c>
      <c r="D249" s="21">
        <v>2000</v>
      </c>
      <c r="E249" s="13">
        <v>42348</v>
      </c>
      <c r="F249" s="13">
        <v>44578</v>
      </c>
      <c r="G249" s="27">
        <v>19146</v>
      </c>
      <c r="H249" s="22">
        <f>IF(I249&lt;=2000,$F$5+(I249/24),"error")</f>
        <v>44703.675000000003</v>
      </c>
      <c r="I249" s="23">
        <f t="shared" si="32"/>
        <v>880.20000000000073</v>
      </c>
      <c r="J249" s="17" t="str">
        <f t="shared" si="27"/>
        <v>NOT DUE</v>
      </c>
      <c r="K249" s="31"/>
      <c r="L249" s="233" t="s">
        <v>5471</v>
      </c>
    </row>
    <row r="250" spans="1:12" ht="25.5" customHeight="1">
      <c r="A250" s="17" t="s">
        <v>1385</v>
      </c>
      <c r="B250" s="31" t="s">
        <v>4337</v>
      </c>
      <c r="C250" s="31" t="s">
        <v>4338</v>
      </c>
      <c r="D250" s="21">
        <v>2500</v>
      </c>
      <c r="E250" s="13">
        <v>42348</v>
      </c>
      <c r="F250" s="13">
        <v>44519</v>
      </c>
      <c r="G250" s="27">
        <v>18622</v>
      </c>
      <c r="H250" s="22">
        <f>IF(I250&lt;=2500,$F$5+(I250/24),"error")</f>
        <v>44702.675000000003</v>
      </c>
      <c r="I250" s="23">
        <f>D250-($F$4-G250)</f>
        <v>856.20000000000073</v>
      </c>
      <c r="J250" s="17" t="str">
        <f>IF(I250="","",IF(I250&lt;0,"OVERDUE","NOT DUE"))</f>
        <v>NOT DUE</v>
      </c>
      <c r="K250" s="31" t="s">
        <v>4339</v>
      </c>
      <c r="L250" s="144" t="s">
        <v>5075</v>
      </c>
    </row>
    <row r="251" spans="1:12" ht="25.5" customHeight="1">
      <c r="A251" s="17" t="s">
        <v>1386</v>
      </c>
      <c r="B251" s="31" t="s">
        <v>4340</v>
      </c>
      <c r="C251" s="31" t="s">
        <v>4341</v>
      </c>
      <c r="D251" s="21">
        <v>2500</v>
      </c>
      <c r="E251" s="13">
        <v>42348</v>
      </c>
      <c r="F251" s="13">
        <v>44519</v>
      </c>
      <c r="G251" s="27">
        <v>18622</v>
      </c>
      <c r="H251" s="22">
        <f t="shared" ref="H251" si="34">IF(I251&lt;=2500,$F$5+(I251/24),"error")</f>
        <v>44702.675000000003</v>
      </c>
      <c r="I251" s="23">
        <f t="shared" si="32"/>
        <v>856.20000000000073</v>
      </c>
      <c r="J251" s="17" t="str">
        <f t="shared" si="27"/>
        <v>NOT DUE</v>
      </c>
      <c r="K251" s="31" t="s">
        <v>4339</v>
      </c>
      <c r="L251" s="144" t="s">
        <v>5075</v>
      </c>
    </row>
    <row r="252" spans="1:12" ht="25.5" customHeight="1">
      <c r="A252" s="17" t="s">
        <v>1387</v>
      </c>
      <c r="B252" s="31" t="s">
        <v>4342</v>
      </c>
      <c r="C252" s="31" t="s">
        <v>4248</v>
      </c>
      <c r="D252" s="21">
        <v>2500</v>
      </c>
      <c r="E252" s="13">
        <v>42348</v>
      </c>
      <c r="F252" s="13">
        <v>44519</v>
      </c>
      <c r="G252" s="27">
        <v>18622</v>
      </c>
      <c r="H252" s="22">
        <f>IF(I252&lt;=2500,$F$5+(I252/24),"error")</f>
        <v>44702.675000000003</v>
      </c>
      <c r="I252" s="23">
        <f t="shared" si="32"/>
        <v>856.20000000000073</v>
      </c>
      <c r="J252" s="17" t="str">
        <f t="shared" si="27"/>
        <v>NOT DUE</v>
      </c>
      <c r="K252" s="31" t="s">
        <v>4339</v>
      </c>
      <c r="L252" s="144" t="s">
        <v>5075</v>
      </c>
    </row>
    <row r="253" spans="1:12" ht="25.5" customHeight="1">
      <c r="A253" s="17" t="s">
        <v>1388</v>
      </c>
      <c r="B253" s="31" t="s">
        <v>4343</v>
      </c>
      <c r="C253" s="31" t="s">
        <v>4248</v>
      </c>
      <c r="D253" s="21">
        <v>5000</v>
      </c>
      <c r="E253" s="13">
        <v>42348</v>
      </c>
      <c r="F253" s="13">
        <v>44260</v>
      </c>
      <c r="G253" s="27">
        <v>15859</v>
      </c>
      <c r="H253" s="22">
        <f>IF(I253&lt;=5000,$F$5+(I253/24),"error")</f>
        <v>44691.716666666667</v>
      </c>
      <c r="I253" s="23">
        <f t="shared" si="32"/>
        <v>593.20000000000073</v>
      </c>
      <c r="J253" s="17" t="str">
        <f t="shared" si="27"/>
        <v>NOT DUE</v>
      </c>
      <c r="K253" s="31" t="s">
        <v>4339</v>
      </c>
      <c r="L253" s="144"/>
    </row>
    <row r="254" spans="1:12" ht="15" customHeight="1">
      <c r="A254" s="17" t="s">
        <v>1389</v>
      </c>
      <c r="B254" s="31" t="s">
        <v>4344</v>
      </c>
      <c r="C254" s="31" t="s">
        <v>4345</v>
      </c>
      <c r="D254" s="21">
        <v>1000</v>
      </c>
      <c r="E254" s="13">
        <v>42348</v>
      </c>
      <c r="F254" s="13">
        <v>44645</v>
      </c>
      <c r="G254" s="27">
        <v>19886</v>
      </c>
      <c r="H254" s="22">
        <f>IF(I254&lt;=1000,$F$5+(I254/24),"error")</f>
        <v>44692.841666666667</v>
      </c>
      <c r="I254" s="23">
        <f t="shared" si="32"/>
        <v>620.20000000000073</v>
      </c>
      <c r="J254" s="17" t="str">
        <f t="shared" si="27"/>
        <v>NOT DUE</v>
      </c>
      <c r="K254" s="31" t="s">
        <v>4346</v>
      </c>
      <c r="L254" s="144"/>
    </row>
    <row r="255" spans="1:12" ht="15" customHeight="1">
      <c r="A255" s="17" t="s">
        <v>1390</v>
      </c>
      <c r="B255" s="31" t="s">
        <v>4347</v>
      </c>
      <c r="C255" s="31" t="s">
        <v>4348</v>
      </c>
      <c r="D255" s="21">
        <v>12000</v>
      </c>
      <c r="E255" s="13">
        <v>42348</v>
      </c>
      <c r="F255" s="13">
        <v>43903</v>
      </c>
      <c r="G255" s="27">
        <v>12600</v>
      </c>
      <c r="H255" s="22">
        <f>IF(I255&lt;=12000,$F$5+(I255/24),"error")</f>
        <v>44847.591666666667</v>
      </c>
      <c r="I255" s="23">
        <f t="shared" si="32"/>
        <v>4334.2000000000007</v>
      </c>
      <c r="J255" s="17" t="str">
        <f t="shared" si="27"/>
        <v>NOT DUE</v>
      </c>
      <c r="K255" s="31" t="s">
        <v>4349</v>
      </c>
      <c r="L255" s="144"/>
    </row>
    <row r="256" spans="1:12">
      <c r="A256" s="17" t="s">
        <v>1391</v>
      </c>
      <c r="B256" s="31" t="s">
        <v>4350</v>
      </c>
      <c r="C256" s="31" t="s">
        <v>4351</v>
      </c>
      <c r="D256" s="21">
        <v>5000</v>
      </c>
      <c r="E256" s="13">
        <v>42348</v>
      </c>
      <c r="F256" s="13">
        <v>44261</v>
      </c>
      <c r="G256" s="27">
        <v>15859</v>
      </c>
      <c r="H256" s="22">
        <f>IF(I256&lt;=5000,$F$5+(I256/24),"error")</f>
        <v>44691.716666666667</v>
      </c>
      <c r="I256" s="23">
        <f t="shared" si="32"/>
        <v>593.20000000000073</v>
      </c>
      <c r="J256" s="17" t="str">
        <f t="shared" si="27"/>
        <v>NOT DUE</v>
      </c>
      <c r="K256" s="31" t="s">
        <v>4352</v>
      </c>
      <c r="L256" s="144"/>
    </row>
    <row r="257" spans="1:12" ht="15" customHeight="1">
      <c r="A257" s="17" t="s">
        <v>1392</v>
      </c>
      <c r="B257" s="31" t="s">
        <v>4353</v>
      </c>
      <c r="C257" s="31" t="s">
        <v>4354</v>
      </c>
      <c r="D257" s="43">
        <v>2000</v>
      </c>
      <c r="E257" s="13">
        <v>42348</v>
      </c>
      <c r="F257" s="13">
        <v>44646</v>
      </c>
      <c r="G257" s="27">
        <v>19886</v>
      </c>
      <c r="H257" s="22">
        <f>IF(I257&lt;=2000,$F$5+(I257/24),"error")</f>
        <v>44734.508333333331</v>
      </c>
      <c r="I257" s="23">
        <f t="shared" si="32"/>
        <v>1620.2000000000007</v>
      </c>
      <c r="J257" s="17" t="str">
        <f t="shared" si="27"/>
        <v>NOT DUE</v>
      </c>
      <c r="K257" s="31" t="s">
        <v>4355</v>
      </c>
      <c r="L257" s="144"/>
    </row>
    <row r="258" spans="1:12" ht="15" customHeight="1">
      <c r="A258" s="17" t="s">
        <v>1393</v>
      </c>
      <c r="B258" s="31" t="s">
        <v>4356</v>
      </c>
      <c r="C258" s="31" t="s">
        <v>4357</v>
      </c>
      <c r="D258" s="43">
        <v>1000</v>
      </c>
      <c r="E258" s="13">
        <v>42348</v>
      </c>
      <c r="F258" s="13">
        <v>44646</v>
      </c>
      <c r="G258" s="27">
        <v>19886</v>
      </c>
      <c r="H258" s="22">
        <f>IF(I258&lt;=1000,$F$5+(I258/24),"error")</f>
        <v>44692.841666666667</v>
      </c>
      <c r="I258" s="23">
        <f t="shared" si="32"/>
        <v>620.20000000000073</v>
      </c>
      <c r="J258" s="17" t="str">
        <f t="shared" si="27"/>
        <v>NOT DUE</v>
      </c>
      <c r="K258" s="31"/>
      <c r="L258" s="144"/>
    </row>
    <row r="259" spans="1:12" ht="25.5" customHeight="1">
      <c r="A259" s="17" t="s">
        <v>1394</v>
      </c>
      <c r="B259" s="31" t="s">
        <v>85</v>
      </c>
      <c r="C259" s="31" t="s">
        <v>4358</v>
      </c>
      <c r="D259" s="43">
        <v>6000</v>
      </c>
      <c r="E259" s="13">
        <v>42348</v>
      </c>
      <c r="F259" s="13">
        <v>44582</v>
      </c>
      <c r="G259" s="27">
        <v>19146</v>
      </c>
      <c r="H259" s="22">
        <f>IF(I259&lt;=6000,$F$5+(I259/24),"error")</f>
        <v>44870.341666666667</v>
      </c>
      <c r="I259" s="23">
        <f t="shared" si="32"/>
        <v>4880.2000000000007</v>
      </c>
      <c r="J259" s="17" t="str">
        <f t="shared" si="27"/>
        <v>NOT DUE</v>
      </c>
      <c r="K259" s="31" t="s">
        <v>4359</v>
      </c>
      <c r="L259" s="144"/>
    </row>
    <row r="260" spans="1:12" ht="25.5" customHeight="1">
      <c r="A260" s="17" t="s">
        <v>1395</v>
      </c>
      <c r="B260" s="31" t="s">
        <v>86</v>
      </c>
      <c r="C260" s="31" t="s">
        <v>4358</v>
      </c>
      <c r="D260" s="43">
        <v>6000</v>
      </c>
      <c r="E260" s="13">
        <v>42348</v>
      </c>
      <c r="F260" s="13">
        <v>44582</v>
      </c>
      <c r="G260" s="27">
        <v>19146</v>
      </c>
      <c r="H260" s="22">
        <f t="shared" ref="H260:H263" si="35">IF(I260&lt;=6000,$F$5+(I260/24),"error")</f>
        <v>44870.341666666667</v>
      </c>
      <c r="I260" s="23">
        <f t="shared" si="32"/>
        <v>4880.2000000000007</v>
      </c>
      <c r="J260" s="17" t="str">
        <f t="shared" si="27"/>
        <v>NOT DUE</v>
      </c>
      <c r="K260" s="31" t="s">
        <v>4359</v>
      </c>
      <c r="L260" s="144"/>
    </row>
    <row r="261" spans="1:12" ht="25.5" customHeight="1">
      <c r="A261" s="17" t="s">
        <v>1396</v>
      </c>
      <c r="B261" s="31" t="s">
        <v>87</v>
      </c>
      <c r="C261" s="31" t="s">
        <v>4358</v>
      </c>
      <c r="D261" s="43">
        <v>6000</v>
      </c>
      <c r="E261" s="13">
        <v>42348</v>
      </c>
      <c r="F261" s="13">
        <v>44582</v>
      </c>
      <c r="G261" s="27">
        <v>19146</v>
      </c>
      <c r="H261" s="22">
        <f t="shared" si="35"/>
        <v>44870.341666666667</v>
      </c>
      <c r="I261" s="23">
        <f t="shared" si="32"/>
        <v>4880.2000000000007</v>
      </c>
      <c r="J261" s="17" t="str">
        <f t="shared" si="27"/>
        <v>NOT DUE</v>
      </c>
      <c r="K261" s="31" t="s">
        <v>4359</v>
      </c>
      <c r="L261" s="144"/>
    </row>
    <row r="262" spans="1:12" ht="25.5" customHeight="1">
      <c r="A262" s="17" t="s">
        <v>1397</v>
      </c>
      <c r="B262" s="31" t="s">
        <v>88</v>
      </c>
      <c r="C262" s="31" t="s">
        <v>4358</v>
      </c>
      <c r="D262" s="43">
        <v>6000</v>
      </c>
      <c r="E262" s="13">
        <v>42348</v>
      </c>
      <c r="F262" s="13">
        <v>44582</v>
      </c>
      <c r="G262" s="27">
        <v>19146</v>
      </c>
      <c r="H262" s="22">
        <f>IF(I262&lt;=6000,$F$5+(I262/24),"error")</f>
        <v>44870.341666666667</v>
      </c>
      <c r="I262" s="23">
        <f t="shared" si="32"/>
        <v>4880.2000000000007</v>
      </c>
      <c r="J262" s="17" t="str">
        <f t="shared" si="27"/>
        <v>NOT DUE</v>
      </c>
      <c r="K262" s="31" t="s">
        <v>4359</v>
      </c>
      <c r="L262" s="144"/>
    </row>
    <row r="263" spans="1:12" ht="25.5" customHeight="1">
      <c r="A263" s="17" t="s">
        <v>1398</v>
      </c>
      <c r="B263" s="31" t="s">
        <v>89</v>
      </c>
      <c r="C263" s="31" t="s">
        <v>4358</v>
      </c>
      <c r="D263" s="43">
        <v>6000</v>
      </c>
      <c r="E263" s="13">
        <v>42348</v>
      </c>
      <c r="F263" s="13">
        <v>44582</v>
      </c>
      <c r="G263" s="27">
        <v>19146</v>
      </c>
      <c r="H263" s="22">
        <f t="shared" si="35"/>
        <v>44870.341666666667</v>
      </c>
      <c r="I263" s="23">
        <f t="shared" si="32"/>
        <v>4880.2000000000007</v>
      </c>
      <c r="J263" s="17" t="str">
        <f t="shared" si="27"/>
        <v>NOT DUE</v>
      </c>
      <c r="K263" s="31" t="s">
        <v>4359</v>
      </c>
      <c r="L263" s="144"/>
    </row>
    <row r="264" spans="1:12" ht="25.5" customHeight="1">
      <c r="A264" s="17" t="s">
        <v>1399</v>
      </c>
      <c r="B264" s="31" t="s">
        <v>90</v>
      </c>
      <c r="C264" s="31" t="s">
        <v>4358</v>
      </c>
      <c r="D264" s="43">
        <v>6000</v>
      </c>
      <c r="E264" s="13">
        <v>42348</v>
      </c>
      <c r="F264" s="13">
        <v>44582</v>
      </c>
      <c r="G264" s="27">
        <v>19146</v>
      </c>
      <c r="H264" s="22">
        <f>IF(I264&lt;=6000,$F$5+(I264/24),"error")</f>
        <v>44870.341666666667</v>
      </c>
      <c r="I264" s="23">
        <f t="shared" si="32"/>
        <v>4880.2000000000007</v>
      </c>
      <c r="J264" s="17" t="str">
        <f t="shared" si="27"/>
        <v>NOT DUE</v>
      </c>
      <c r="K264" s="31" t="s">
        <v>4359</v>
      </c>
      <c r="L264" s="144"/>
    </row>
    <row r="265" spans="1:12" ht="25.5" customHeight="1">
      <c r="A265" s="17" t="s">
        <v>1400</v>
      </c>
      <c r="B265" s="31" t="s">
        <v>4833</v>
      </c>
      <c r="C265" s="31" t="s">
        <v>4834</v>
      </c>
      <c r="D265" s="43">
        <v>500</v>
      </c>
      <c r="E265" s="13">
        <v>42348</v>
      </c>
      <c r="F265" s="13">
        <v>44663</v>
      </c>
      <c r="G265" s="27">
        <v>20221</v>
      </c>
      <c r="H265" s="22">
        <f>IF(I265&lt;=500,$F$5+(I265/24),"error")</f>
        <v>44685.966666666667</v>
      </c>
      <c r="I265" s="23">
        <f t="shared" ref="I265" si="36">D265-($F$4-G265)</f>
        <v>455.20000000000073</v>
      </c>
      <c r="J265" s="17" t="str">
        <f t="shared" ref="J265" si="37">IF(I265="","",IF(I265&lt;0,"OVERDUE","NOT DUE"))</f>
        <v>NOT DUE</v>
      </c>
      <c r="K265" s="31"/>
      <c r="L265" s="144"/>
    </row>
    <row r="266" spans="1:12">
      <c r="A266" s="17" t="s">
        <v>1401</v>
      </c>
      <c r="B266" s="31" t="s">
        <v>4360</v>
      </c>
      <c r="C266" s="31" t="s">
        <v>4361</v>
      </c>
      <c r="D266" s="43" t="s">
        <v>4</v>
      </c>
      <c r="E266" s="13">
        <v>42348</v>
      </c>
      <c r="F266" s="13">
        <v>44655</v>
      </c>
      <c r="G266" s="74"/>
      <c r="H266" s="15">
        <f>EDATE(F266-1,1)</f>
        <v>44684</v>
      </c>
      <c r="I266" s="16">
        <f ca="1">IF(ISBLANK(H266),"",H266-DATE(YEAR(NOW()),MONTH(NOW()),DAY(NOW())))</f>
        <v>14</v>
      </c>
      <c r="J266" s="17" t="str">
        <f ca="1">IF(I266="","",IF(I266&lt;0,"OVERDUE","NOT DUE"))</f>
        <v>NOT DUE</v>
      </c>
      <c r="K266" s="31"/>
      <c r="L266" s="144"/>
    </row>
    <row r="267" spans="1:12" ht="25.5">
      <c r="A267" s="17" t="s">
        <v>1402</v>
      </c>
      <c r="B267" s="31" t="s">
        <v>4362</v>
      </c>
      <c r="C267" s="31" t="s">
        <v>386</v>
      </c>
      <c r="D267" s="43" t="s">
        <v>4</v>
      </c>
      <c r="E267" s="13">
        <v>42348</v>
      </c>
      <c r="F267" s="13">
        <v>44655</v>
      </c>
      <c r="G267" s="74"/>
      <c r="H267" s="15">
        <f>EDATE(F267-1,1)</f>
        <v>44684</v>
      </c>
      <c r="I267" s="16">
        <f ca="1">IF(ISBLANK(H267),"",H267-DATE(YEAR(NOW()),MONTH(NOW()),DAY(NOW())))</f>
        <v>14</v>
      </c>
      <c r="J267" s="17" t="str">
        <f t="shared" ca="1" si="27"/>
        <v>NOT DUE</v>
      </c>
      <c r="K267" s="31"/>
      <c r="L267" s="144"/>
    </row>
    <row r="268" spans="1:12" ht="25.5">
      <c r="A268" s="17" t="s">
        <v>1403</v>
      </c>
      <c r="B268" s="31" t="s">
        <v>4363</v>
      </c>
      <c r="C268" s="31" t="s">
        <v>4364</v>
      </c>
      <c r="D268" s="43" t="s">
        <v>787</v>
      </c>
      <c r="E268" s="13">
        <v>42348</v>
      </c>
      <c r="F268" s="13">
        <v>44655</v>
      </c>
      <c r="G268" s="74"/>
      <c r="H268" s="15">
        <f>DATE(YEAR(F268),MONTH(F268)+6,DAY(F268)-1)</f>
        <v>44837</v>
      </c>
      <c r="I268" s="16">
        <f ca="1">IF(ISBLANK(H268),"",H268-DATE(YEAR(NOW()),MONTH(NOW()),DAY(NOW())))</f>
        <v>167</v>
      </c>
      <c r="J268" s="17" t="str">
        <f t="shared" ca="1" si="27"/>
        <v>NOT DUE</v>
      </c>
      <c r="K268" s="31"/>
      <c r="L268" s="144"/>
    </row>
    <row r="269" spans="1:12" ht="25.5">
      <c r="A269" s="17" t="s">
        <v>1404</v>
      </c>
      <c r="B269" s="31" t="s">
        <v>4365</v>
      </c>
      <c r="C269" s="31" t="s">
        <v>392</v>
      </c>
      <c r="D269" s="43" t="s">
        <v>377</v>
      </c>
      <c r="E269" s="13">
        <v>42348</v>
      </c>
      <c r="F269" s="13">
        <v>44534</v>
      </c>
      <c r="G269" s="74"/>
      <c r="H269" s="15">
        <f>DATE(YEAR(F269)+1,MONTH(F269),DAY(F269)-1)</f>
        <v>44898</v>
      </c>
      <c r="I269" s="16">
        <f t="shared" ref="I269:I332" ca="1" si="38">IF(ISBLANK(H269),"",H269-DATE(YEAR(NOW()),MONTH(NOW()),DAY(NOW())))</f>
        <v>228</v>
      </c>
      <c r="J269" s="17" t="str">
        <f t="shared" ca="1" si="27"/>
        <v>NOT DUE</v>
      </c>
      <c r="K269" s="31"/>
      <c r="L269" s="144"/>
    </row>
    <row r="270" spans="1:12" ht="25.5">
      <c r="A270" s="17" t="s">
        <v>1405</v>
      </c>
      <c r="B270" s="31" t="s">
        <v>4366</v>
      </c>
      <c r="C270" s="31" t="s">
        <v>4367</v>
      </c>
      <c r="D270" s="43" t="s">
        <v>377</v>
      </c>
      <c r="E270" s="13">
        <v>42348</v>
      </c>
      <c r="F270" s="13">
        <v>44534</v>
      </c>
      <c r="G270" s="74"/>
      <c r="H270" s="15">
        <f>DATE(YEAR(F270)+1,MONTH(F270),DAY(F270)-1)</f>
        <v>44898</v>
      </c>
      <c r="I270" s="16">
        <f t="shared" ca="1" si="38"/>
        <v>228</v>
      </c>
      <c r="J270" s="17" t="str">
        <f t="shared" ca="1" si="27"/>
        <v>NOT DUE</v>
      </c>
      <c r="K270" s="31"/>
      <c r="L270" s="144"/>
    </row>
    <row r="271" spans="1:12" ht="26.45" customHeight="1">
      <c r="A271" s="17" t="s">
        <v>1406</v>
      </c>
      <c r="B271" s="31" t="s">
        <v>877</v>
      </c>
      <c r="C271" s="31" t="s">
        <v>878</v>
      </c>
      <c r="D271" s="21" t="s">
        <v>1</v>
      </c>
      <c r="E271" s="13">
        <v>42348</v>
      </c>
      <c r="F271" s="13">
        <f t="shared" ref="F271:F284" si="39">F$5</f>
        <v>44667</v>
      </c>
      <c r="G271" s="74"/>
      <c r="H271" s="15">
        <f>DATE(YEAR(F271),MONTH(F271),DAY(F271)+1)</f>
        <v>44668</v>
      </c>
      <c r="I271" s="16">
        <f t="shared" ca="1" si="38"/>
        <v>-2</v>
      </c>
      <c r="J271" s="17" t="str">
        <f t="shared" ca="1" si="27"/>
        <v>OVERDUE</v>
      </c>
      <c r="K271" s="31" t="s">
        <v>904</v>
      </c>
      <c r="L271" s="144"/>
    </row>
    <row r="272" spans="1:12" ht="25.5" customHeight="1">
      <c r="A272" s="17" t="s">
        <v>1407</v>
      </c>
      <c r="B272" s="31" t="s">
        <v>879</v>
      </c>
      <c r="C272" s="31" t="s">
        <v>880</v>
      </c>
      <c r="D272" s="21" t="s">
        <v>1</v>
      </c>
      <c r="E272" s="13">
        <v>42348</v>
      </c>
      <c r="F272" s="13">
        <f t="shared" si="39"/>
        <v>44667</v>
      </c>
      <c r="G272" s="74"/>
      <c r="H272" s="15">
        <f t="shared" ref="H272:H284" si="40">DATE(YEAR(F272),MONTH(F272),DAY(F272)+1)</f>
        <v>44668</v>
      </c>
      <c r="I272" s="16">
        <f t="shared" ca="1" si="38"/>
        <v>-2</v>
      </c>
      <c r="J272" s="17" t="str">
        <f t="shared" ca="1" si="27"/>
        <v>OVERDUE</v>
      </c>
      <c r="K272" s="31" t="s">
        <v>905</v>
      </c>
      <c r="L272" s="144"/>
    </row>
    <row r="273" spans="1:12" ht="25.5" customHeight="1">
      <c r="A273" s="17" t="s">
        <v>1408</v>
      </c>
      <c r="B273" s="31" t="s">
        <v>881</v>
      </c>
      <c r="C273" s="31" t="s">
        <v>880</v>
      </c>
      <c r="D273" s="21" t="s">
        <v>1</v>
      </c>
      <c r="E273" s="13">
        <v>42348</v>
      </c>
      <c r="F273" s="13">
        <f t="shared" si="39"/>
        <v>44667</v>
      </c>
      <c r="G273" s="74"/>
      <c r="H273" s="15">
        <f t="shared" si="40"/>
        <v>44668</v>
      </c>
      <c r="I273" s="16">
        <f t="shared" ca="1" si="38"/>
        <v>-2</v>
      </c>
      <c r="J273" s="17" t="str">
        <f t="shared" ca="1" si="27"/>
        <v>OVERDUE</v>
      </c>
      <c r="K273" s="31" t="s">
        <v>906</v>
      </c>
      <c r="L273" s="144"/>
    </row>
    <row r="274" spans="1:12" ht="25.5" customHeight="1">
      <c r="A274" s="17" t="s">
        <v>1409</v>
      </c>
      <c r="B274" s="31" t="s">
        <v>882</v>
      </c>
      <c r="C274" s="31" t="s">
        <v>883</v>
      </c>
      <c r="D274" s="21" t="s">
        <v>1</v>
      </c>
      <c r="E274" s="13">
        <v>42348</v>
      </c>
      <c r="F274" s="13">
        <f t="shared" si="39"/>
        <v>44667</v>
      </c>
      <c r="G274" s="74"/>
      <c r="H274" s="15">
        <f t="shared" si="40"/>
        <v>44668</v>
      </c>
      <c r="I274" s="16">
        <f t="shared" ca="1" si="38"/>
        <v>-2</v>
      </c>
      <c r="J274" s="17" t="str">
        <f t="shared" ca="1" si="27"/>
        <v>OVERDUE</v>
      </c>
      <c r="K274" s="31" t="s">
        <v>907</v>
      </c>
      <c r="L274" s="144"/>
    </row>
    <row r="275" spans="1:12" ht="15" customHeight="1">
      <c r="A275" s="17" t="s">
        <v>1410</v>
      </c>
      <c r="B275" s="31" t="s">
        <v>884</v>
      </c>
      <c r="C275" s="31" t="s">
        <v>885</v>
      </c>
      <c r="D275" s="21" t="s">
        <v>1</v>
      </c>
      <c r="E275" s="13">
        <v>42348</v>
      </c>
      <c r="F275" s="13">
        <f t="shared" si="39"/>
        <v>44667</v>
      </c>
      <c r="G275" s="74"/>
      <c r="H275" s="15">
        <f t="shared" si="40"/>
        <v>44668</v>
      </c>
      <c r="I275" s="16">
        <f t="shared" ca="1" si="38"/>
        <v>-2</v>
      </c>
      <c r="J275" s="17" t="str">
        <f t="shared" ref="J275:J333" ca="1" si="41">IF(I275="","",IF(I275&lt;0,"OVERDUE","NOT DUE"))</f>
        <v>OVERDUE</v>
      </c>
      <c r="K275" s="31" t="s">
        <v>908</v>
      </c>
      <c r="L275" s="144"/>
    </row>
    <row r="276" spans="1:12" ht="25.5" customHeight="1">
      <c r="A276" s="17" t="s">
        <v>1411</v>
      </c>
      <c r="B276" s="31" t="s">
        <v>886</v>
      </c>
      <c r="C276" s="31" t="s">
        <v>887</v>
      </c>
      <c r="D276" s="21" t="s">
        <v>1</v>
      </c>
      <c r="E276" s="13">
        <v>42348</v>
      </c>
      <c r="F276" s="13">
        <f t="shared" si="39"/>
        <v>44667</v>
      </c>
      <c r="G276" s="74"/>
      <c r="H276" s="15">
        <f t="shared" si="40"/>
        <v>44668</v>
      </c>
      <c r="I276" s="16">
        <f t="shared" ca="1" si="38"/>
        <v>-2</v>
      </c>
      <c r="J276" s="17" t="str">
        <f t="shared" ca="1" si="41"/>
        <v>OVERDUE</v>
      </c>
      <c r="K276" s="31" t="s">
        <v>909</v>
      </c>
      <c r="L276" s="144"/>
    </row>
    <row r="277" spans="1:12" ht="25.5" customHeight="1">
      <c r="A277" s="17" t="s">
        <v>1412</v>
      </c>
      <c r="B277" s="31" t="s">
        <v>888</v>
      </c>
      <c r="C277" s="31" t="s">
        <v>889</v>
      </c>
      <c r="D277" s="21" t="s">
        <v>1</v>
      </c>
      <c r="E277" s="13">
        <v>42348</v>
      </c>
      <c r="F277" s="13">
        <f t="shared" si="39"/>
        <v>44667</v>
      </c>
      <c r="G277" s="74"/>
      <c r="H277" s="15">
        <f t="shared" si="40"/>
        <v>44668</v>
      </c>
      <c r="I277" s="16">
        <f t="shared" ca="1" si="38"/>
        <v>-2</v>
      </c>
      <c r="J277" s="17" t="str">
        <f t="shared" ca="1" si="41"/>
        <v>OVERDUE</v>
      </c>
      <c r="K277" s="31" t="s">
        <v>910</v>
      </c>
      <c r="L277" s="144"/>
    </row>
    <row r="278" spans="1:12" ht="25.5" customHeight="1">
      <c r="A278" s="17" t="s">
        <v>1413</v>
      </c>
      <c r="B278" s="31" t="s">
        <v>890</v>
      </c>
      <c r="C278" s="31" t="s">
        <v>891</v>
      </c>
      <c r="D278" s="21" t="s">
        <v>1</v>
      </c>
      <c r="E278" s="13">
        <v>42348</v>
      </c>
      <c r="F278" s="13">
        <f t="shared" si="39"/>
        <v>44667</v>
      </c>
      <c r="G278" s="74"/>
      <c r="H278" s="15">
        <f t="shared" si="40"/>
        <v>44668</v>
      </c>
      <c r="I278" s="16">
        <f t="shared" ca="1" si="38"/>
        <v>-2</v>
      </c>
      <c r="J278" s="17" t="str">
        <f t="shared" ca="1" si="41"/>
        <v>OVERDUE</v>
      </c>
      <c r="K278" s="31" t="s">
        <v>911</v>
      </c>
      <c r="L278" s="144"/>
    </row>
    <row r="279" spans="1:12" ht="26.45" customHeight="1">
      <c r="A279" s="17" t="s">
        <v>1414</v>
      </c>
      <c r="B279" s="31" t="s">
        <v>892</v>
      </c>
      <c r="C279" s="31" t="s">
        <v>893</v>
      </c>
      <c r="D279" s="21" t="s">
        <v>1</v>
      </c>
      <c r="E279" s="13">
        <v>42348</v>
      </c>
      <c r="F279" s="13">
        <f t="shared" si="39"/>
        <v>44667</v>
      </c>
      <c r="G279" s="74"/>
      <c r="H279" s="15">
        <f t="shared" si="40"/>
        <v>44668</v>
      </c>
      <c r="I279" s="16">
        <f t="shared" ca="1" si="38"/>
        <v>-2</v>
      </c>
      <c r="J279" s="17" t="str">
        <f t="shared" ca="1" si="41"/>
        <v>OVERDUE</v>
      </c>
      <c r="K279" s="31" t="s">
        <v>912</v>
      </c>
      <c r="L279" s="144"/>
    </row>
    <row r="280" spans="1:12" ht="15" customHeight="1">
      <c r="A280" s="17" t="s">
        <v>1415</v>
      </c>
      <c r="B280" s="31" t="s">
        <v>894</v>
      </c>
      <c r="C280" s="31" t="s">
        <v>895</v>
      </c>
      <c r="D280" s="21" t="s">
        <v>1</v>
      </c>
      <c r="E280" s="13">
        <v>42348</v>
      </c>
      <c r="F280" s="13">
        <f t="shared" si="39"/>
        <v>44667</v>
      </c>
      <c r="G280" s="74"/>
      <c r="H280" s="15">
        <f t="shared" si="40"/>
        <v>44668</v>
      </c>
      <c r="I280" s="16">
        <f t="shared" ca="1" si="38"/>
        <v>-2</v>
      </c>
      <c r="J280" s="17" t="str">
        <f t="shared" ca="1" si="41"/>
        <v>OVERDUE</v>
      </c>
      <c r="K280" s="31" t="s">
        <v>913</v>
      </c>
      <c r="L280" s="144"/>
    </row>
    <row r="281" spans="1:12" ht="15" customHeight="1">
      <c r="A281" s="17" t="s">
        <v>1416</v>
      </c>
      <c r="B281" s="31" t="s">
        <v>896</v>
      </c>
      <c r="C281" s="31" t="s">
        <v>895</v>
      </c>
      <c r="D281" s="21" t="s">
        <v>1</v>
      </c>
      <c r="E281" s="13">
        <v>42348</v>
      </c>
      <c r="F281" s="13">
        <f t="shared" si="39"/>
        <v>44667</v>
      </c>
      <c r="G281" s="74"/>
      <c r="H281" s="15">
        <f t="shared" si="40"/>
        <v>44668</v>
      </c>
      <c r="I281" s="16">
        <f t="shared" ca="1" si="38"/>
        <v>-2</v>
      </c>
      <c r="J281" s="17" t="str">
        <f t="shared" ca="1" si="41"/>
        <v>OVERDUE</v>
      </c>
      <c r="K281" s="31" t="s">
        <v>914</v>
      </c>
      <c r="L281" s="144"/>
    </row>
    <row r="282" spans="1:12" ht="15" customHeight="1">
      <c r="A282" s="17" t="s">
        <v>1417</v>
      </c>
      <c r="B282" s="31" t="s">
        <v>897</v>
      </c>
      <c r="C282" s="31" t="s">
        <v>898</v>
      </c>
      <c r="D282" s="21" t="s">
        <v>1</v>
      </c>
      <c r="E282" s="13">
        <v>42348</v>
      </c>
      <c r="F282" s="13">
        <f t="shared" si="39"/>
        <v>44667</v>
      </c>
      <c r="G282" s="74"/>
      <c r="H282" s="15">
        <f t="shared" si="40"/>
        <v>44668</v>
      </c>
      <c r="I282" s="16">
        <f t="shared" ca="1" si="38"/>
        <v>-2</v>
      </c>
      <c r="J282" s="17" t="str">
        <f t="shared" ca="1" si="41"/>
        <v>OVERDUE</v>
      </c>
      <c r="K282" s="31" t="s">
        <v>911</v>
      </c>
      <c r="L282" s="144"/>
    </row>
    <row r="283" spans="1:12" ht="15" customHeight="1">
      <c r="A283" s="17" t="s">
        <v>1418</v>
      </c>
      <c r="B283" s="31" t="s">
        <v>899</v>
      </c>
      <c r="C283" s="31" t="s">
        <v>895</v>
      </c>
      <c r="D283" s="21" t="s">
        <v>1</v>
      </c>
      <c r="E283" s="13">
        <v>42348</v>
      </c>
      <c r="F283" s="13">
        <f t="shared" si="39"/>
        <v>44667</v>
      </c>
      <c r="G283" s="74"/>
      <c r="H283" s="15">
        <f t="shared" si="40"/>
        <v>44668</v>
      </c>
      <c r="I283" s="16">
        <f t="shared" ca="1" si="38"/>
        <v>-2</v>
      </c>
      <c r="J283" s="17" t="str">
        <f t="shared" ca="1" si="41"/>
        <v>OVERDUE</v>
      </c>
      <c r="K283" s="31" t="s">
        <v>915</v>
      </c>
      <c r="L283" s="144"/>
    </row>
    <row r="284" spans="1:12" ht="15" customHeight="1">
      <c r="A284" s="17" t="s">
        <v>1419</v>
      </c>
      <c r="B284" s="31" t="s">
        <v>900</v>
      </c>
      <c r="C284" s="31" t="s">
        <v>895</v>
      </c>
      <c r="D284" s="21" t="s">
        <v>1</v>
      </c>
      <c r="E284" s="13">
        <v>42348</v>
      </c>
      <c r="F284" s="13">
        <f t="shared" si="39"/>
        <v>44667</v>
      </c>
      <c r="G284" s="74"/>
      <c r="H284" s="15">
        <f t="shared" si="40"/>
        <v>44668</v>
      </c>
      <c r="I284" s="16">
        <f t="shared" ca="1" si="38"/>
        <v>-2</v>
      </c>
      <c r="J284" s="17" t="str">
        <f t="shared" ca="1" si="41"/>
        <v>OVERDUE</v>
      </c>
      <c r="K284" s="31" t="s">
        <v>916</v>
      </c>
      <c r="L284" s="144"/>
    </row>
    <row r="285" spans="1:12" ht="25.5">
      <c r="A285" s="17" t="s">
        <v>1420</v>
      </c>
      <c r="B285" s="31" t="s">
        <v>888</v>
      </c>
      <c r="C285" s="31" t="s">
        <v>928</v>
      </c>
      <c r="D285" s="21" t="s">
        <v>25</v>
      </c>
      <c r="E285" s="13">
        <v>42348</v>
      </c>
      <c r="F285" s="13">
        <v>44665</v>
      </c>
      <c r="G285" s="74"/>
      <c r="H285" s="15">
        <f>DATE(YEAR(F285),MONTH(F285),DAY(F285)+7)</f>
        <v>44672</v>
      </c>
      <c r="I285" s="16">
        <f t="shared" ca="1" si="38"/>
        <v>2</v>
      </c>
      <c r="J285" s="17" t="str">
        <f t="shared" ca="1" si="41"/>
        <v>NOT DUE</v>
      </c>
      <c r="K285" s="31" t="s">
        <v>910</v>
      </c>
      <c r="L285" s="144"/>
    </row>
    <row r="286" spans="1:12" ht="15" customHeight="1">
      <c r="A286" s="17" t="s">
        <v>1421</v>
      </c>
      <c r="B286" s="31" t="s">
        <v>929</v>
      </c>
      <c r="C286" s="31" t="s">
        <v>930</v>
      </c>
      <c r="D286" s="21" t="s">
        <v>25</v>
      </c>
      <c r="E286" s="13">
        <v>42348</v>
      </c>
      <c r="F286" s="13">
        <v>44665</v>
      </c>
      <c r="G286" s="74"/>
      <c r="H286" s="15">
        <f t="shared" ref="H286:H288" si="42">DATE(YEAR(F286),MONTH(F286),DAY(F286)+7)</f>
        <v>44672</v>
      </c>
      <c r="I286" s="16">
        <f t="shared" ca="1" si="38"/>
        <v>2</v>
      </c>
      <c r="J286" s="17" t="str">
        <f t="shared" ca="1" si="41"/>
        <v>NOT DUE</v>
      </c>
      <c r="K286" s="31" t="s">
        <v>934</v>
      </c>
      <c r="L286" s="144"/>
    </row>
    <row r="287" spans="1:12" ht="15" customHeight="1">
      <c r="A287" s="17" t="s">
        <v>1422</v>
      </c>
      <c r="B287" s="31" t="s">
        <v>931</v>
      </c>
      <c r="C287" s="31" t="s">
        <v>895</v>
      </c>
      <c r="D287" s="21" t="s">
        <v>25</v>
      </c>
      <c r="E287" s="13">
        <v>42348</v>
      </c>
      <c r="F287" s="13">
        <v>44665</v>
      </c>
      <c r="G287" s="74"/>
      <c r="H287" s="15">
        <f t="shared" si="42"/>
        <v>44672</v>
      </c>
      <c r="I287" s="16">
        <f t="shared" ca="1" si="38"/>
        <v>2</v>
      </c>
      <c r="J287" s="17" t="str">
        <f t="shared" ca="1" si="41"/>
        <v>NOT DUE</v>
      </c>
      <c r="K287" s="31" t="s">
        <v>935</v>
      </c>
      <c r="L287" s="144"/>
    </row>
    <row r="288" spans="1:12" ht="15" customHeight="1">
      <c r="A288" s="17" t="s">
        <v>1423</v>
      </c>
      <c r="B288" s="31" t="s">
        <v>932</v>
      </c>
      <c r="C288" s="31" t="s">
        <v>933</v>
      </c>
      <c r="D288" s="21" t="s">
        <v>25</v>
      </c>
      <c r="E288" s="13">
        <v>42348</v>
      </c>
      <c r="F288" s="13">
        <v>44665</v>
      </c>
      <c r="G288" s="74"/>
      <c r="H288" s="15">
        <f t="shared" si="42"/>
        <v>44672</v>
      </c>
      <c r="I288" s="16">
        <f t="shared" ca="1" si="38"/>
        <v>2</v>
      </c>
      <c r="J288" s="17" t="str">
        <f t="shared" ca="1" si="41"/>
        <v>NOT DUE</v>
      </c>
      <c r="K288" s="31" t="s">
        <v>936</v>
      </c>
      <c r="L288" s="144"/>
    </row>
    <row r="289" spans="1:12" ht="15" customHeight="1">
      <c r="A289" s="17" t="s">
        <v>1424</v>
      </c>
      <c r="B289" s="31" t="s">
        <v>4368</v>
      </c>
      <c r="C289" s="31" t="s">
        <v>389</v>
      </c>
      <c r="D289" s="21" t="s">
        <v>4</v>
      </c>
      <c r="E289" s="13">
        <v>42348</v>
      </c>
      <c r="F289" s="13">
        <v>44665</v>
      </c>
      <c r="G289" s="74"/>
      <c r="H289" s="15">
        <f>EDATE(F289-1,1)</f>
        <v>44694</v>
      </c>
      <c r="I289" s="16">
        <f t="shared" ca="1" si="38"/>
        <v>24</v>
      </c>
      <c r="J289" s="17" t="str">
        <f t="shared" ca="1" si="41"/>
        <v>NOT DUE</v>
      </c>
      <c r="K289" s="31" t="s">
        <v>937</v>
      </c>
      <c r="L289" s="144"/>
    </row>
    <row r="290" spans="1:12">
      <c r="A290" s="17" t="s">
        <v>1425</v>
      </c>
      <c r="B290" s="31" t="s">
        <v>943</v>
      </c>
      <c r="C290" s="31" t="s">
        <v>895</v>
      </c>
      <c r="D290" s="21" t="s">
        <v>4</v>
      </c>
      <c r="E290" s="13">
        <v>42348</v>
      </c>
      <c r="F290" s="13">
        <v>44665</v>
      </c>
      <c r="G290" s="74"/>
      <c r="H290" s="15">
        <f t="shared" ref="H290:H293" si="43">EDATE(F290-1,1)</f>
        <v>44694</v>
      </c>
      <c r="I290" s="16">
        <f t="shared" ca="1" si="38"/>
        <v>24</v>
      </c>
      <c r="J290" s="17" t="str">
        <f t="shared" ca="1" si="41"/>
        <v>NOT DUE</v>
      </c>
      <c r="K290" s="31" t="s">
        <v>910</v>
      </c>
      <c r="L290" s="144"/>
    </row>
    <row r="291" spans="1:12" ht="26.45" customHeight="1">
      <c r="A291" s="17" t="s">
        <v>1426</v>
      </c>
      <c r="B291" s="31" t="s">
        <v>944</v>
      </c>
      <c r="C291" s="31" t="s">
        <v>895</v>
      </c>
      <c r="D291" s="21" t="s">
        <v>4</v>
      </c>
      <c r="E291" s="13">
        <v>42348</v>
      </c>
      <c r="F291" s="13">
        <v>44665</v>
      </c>
      <c r="G291" s="74"/>
      <c r="H291" s="15">
        <f t="shared" si="43"/>
        <v>44694</v>
      </c>
      <c r="I291" s="16">
        <f t="shared" ca="1" si="38"/>
        <v>24</v>
      </c>
      <c r="J291" s="17" t="str">
        <f t="shared" ca="1" si="41"/>
        <v>NOT DUE</v>
      </c>
      <c r="K291" s="31" t="s">
        <v>951</v>
      </c>
      <c r="L291" s="144"/>
    </row>
    <row r="292" spans="1:12" ht="15" customHeight="1">
      <c r="A292" s="17" t="s">
        <v>1427</v>
      </c>
      <c r="B292" s="31" t="s">
        <v>931</v>
      </c>
      <c r="C292" s="31" t="s">
        <v>895</v>
      </c>
      <c r="D292" s="21" t="s">
        <v>4</v>
      </c>
      <c r="E292" s="13">
        <v>42348</v>
      </c>
      <c r="F292" s="13">
        <v>44665</v>
      </c>
      <c r="G292" s="74"/>
      <c r="H292" s="15">
        <f t="shared" si="43"/>
        <v>44694</v>
      </c>
      <c r="I292" s="16">
        <f t="shared" ca="1" si="38"/>
        <v>24</v>
      </c>
      <c r="J292" s="17" t="str">
        <f t="shared" ca="1" si="41"/>
        <v>NOT DUE</v>
      </c>
      <c r="K292" s="31" t="s">
        <v>952</v>
      </c>
      <c r="L292" s="144"/>
    </row>
    <row r="293" spans="1:12" ht="25.5">
      <c r="A293" s="17" t="s">
        <v>1428</v>
      </c>
      <c r="B293" s="31" t="s">
        <v>945</v>
      </c>
      <c r="C293" s="31" t="s">
        <v>946</v>
      </c>
      <c r="D293" s="21" t="s">
        <v>4</v>
      </c>
      <c r="E293" s="13">
        <v>42348</v>
      </c>
      <c r="F293" s="13">
        <v>44665</v>
      </c>
      <c r="G293" s="74"/>
      <c r="H293" s="15">
        <f t="shared" si="43"/>
        <v>44694</v>
      </c>
      <c r="I293" s="16">
        <f t="shared" ca="1" si="38"/>
        <v>24</v>
      </c>
      <c r="J293" s="17" t="str">
        <f t="shared" ca="1" si="41"/>
        <v>NOT DUE</v>
      </c>
      <c r="K293" s="31" t="s">
        <v>953</v>
      </c>
      <c r="L293" s="144"/>
    </row>
    <row r="294" spans="1:12" ht="26.45" customHeight="1">
      <c r="A294" s="17" t="s">
        <v>1429</v>
      </c>
      <c r="B294" s="31" t="s">
        <v>954</v>
      </c>
      <c r="C294" s="31" t="s">
        <v>4369</v>
      </c>
      <c r="D294" s="21" t="s">
        <v>787</v>
      </c>
      <c r="E294" s="13">
        <v>42348</v>
      </c>
      <c r="F294" s="13">
        <v>44630</v>
      </c>
      <c r="G294" s="74"/>
      <c r="H294" s="15">
        <f>DATE(YEAR(F294),MONTH(F294)+6,DAY(F294)-1)</f>
        <v>44813</v>
      </c>
      <c r="I294" s="16">
        <f t="shared" ca="1" si="38"/>
        <v>143</v>
      </c>
      <c r="J294" s="17" t="str">
        <f t="shared" ca="1" si="41"/>
        <v>NOT DUE</v>
      </c>
      <c r="K294" s="31" t="s">
        <v>958</v>
      </c>
      <c r="L294" s="144"/>
    </row>
    <row r="295" spans="1:12" ht="15" customHeight="1">
      <c r="A295" s="17" t="s">
        <v>1430</v>
      </c>
      <c r="B295" s="31" t="s">
        <v>955</v>
      </c>
      <c r="C295" s="31" t="s">
        <v>946</v>
      </c>
      <c r="D295" s="21" t="s">
        <v>787</v>
      </c>
      <c r="E295" s="13">
        <v>42348</v>
      </c>
      <c r="F295" s="13">
        <v>44611</v>
      </c>
      <c r="G295" s="74"/>
      <c r="H295" s="15">
        <f>DATE(YEAR(F295),MONTH(F295)+6,DAY(F295)-1)</f>
        <v>44791</v>
      </c>
      <c r="I295" s="16">
        <f t="shared" ca="1" si="38"/>
        <v>121</v>
      </c>
      <c r="J295" s="17" t="str">
        <f t="shared" ca="1" si="41"/>
        <v>NOT DUE</v>
      </c>
      <c r="K295" s="31" t="s">
        <v>959</v>
      </c>
      <c r="L295" s="144"/>
    </row>
    <row r="296" spans="1:12" ht="26.45" customHeight="1">
      <c r="A296" s="17" t="s">
        <v>1431</v>
      </c>
      <c r="B296" s="31" t="s">
        <v>960</v>
      </c>
      <c r="C296" s="31" t="s">
        <v>895</v>
      </c>
      <c r="D296" s="21" t="s">
        <v>377</v>
      </c>
      <c r="E296" s="13">
        <v>42348</v>
      </c>
      <c r="F296" s="13">
        <v>44568</v>
      </c>
      <c r="G296" s="74"/>
      <c r="H296" s="15">
        <f>DATE(YEAR(F296)+1,MONTH(F296),DAY(F296)-1)</f>
        <v>44932</v>
      </c>
      <c r="I296" s="16">
        <f t="shared" ca="1" si="38"/>
        <v>262</v>
      </c>
      <c r="J296" s="17" t="str">
        <f t="shared" ca="1" si="41"/>
        <v>NOT DUE</v>
      </c>
      <c r="K296" s="31" t="s">
        <v>971</v>
      </c>
      <c r="L296" s="144"/>
    </row>
    <row r="297" spans="1:12" ht="25.5">
      <c r="A297" s="17" t="s">
        <v>1432</v>
      </c>
      <c r="B297" s="31" t="s">
        <v>961</v>
      </c>
      <c r="C297" s="31" t="s">
        <v>895</v>
      </c>
      <c r="D297" s="21" t="s">
        <v>377</v>
      </c>
      <c r="E297" s="13">
        <v>42348</v>
      </c>
      <c r="F297" s="13">
        <v>44568</v>
      </c>
      <c r="G297" s="74"/>
      <c r="H297" s="15">
        <f t="shared" ref="H297:H304" si="44">DATE(YEAR(F297)+1,MONTH(F297),DAY(F297)-1)</f>
        <v>44932</v>
      </c>
      <c r="I297" s="16">
        <f t="shared" ca="1" si="38"/>
        <v>262</v>
      </c>
      <c r="J297" s="17" t="str">
        <f t="shared" ca="1" si="41"/>
        <v>NOT DUE</v>
      </c>
      <c r="K297" s="31" t="s">
        <v>972</v>
      </c>
      <c r="L297" s="144"/>
    </row>
    <row r="298" spans="1:12" ht="26.45" customHeight="1">
      <c r="A298" s="17" t="s">
        <v>1433</v>
      </c>
      <c r="B298" s="31" t="s">
        <v>962</v>
      </c>
      <c r="C298" s="31" t="s">
        <v>895</v>
      </c>
      <c r="D298" s="21" t="s">
        <v>377</v>
      </c>
      <c r="E298" s="13">
        <v>42348</v>
      </c>
      <c r="F298" s="13">
        <v>44568</v>
      </c>
      <c r="G298" s="74"/>
      <c r="H298" s="15">
        <f t="shared" si="44"/>
        <v>44932</v>
      </c>
      <c r="I298" s="16">
        <f t="shared" ca="1" si="38"/>
        <v>262</v>
      </c>
      <c r="J298" s="17" t="str">
        <f t="shared" ca="1" si="41"/>
        <v>NOT DUE</v>
      </c>
      <c r="K298" s="31" t="s">
        <v>973</v>
      </c>
      <c r="L298" s="144"/>
    </row>
    <row r="299" spans="1:12" ht="15" customHeight="1">
      <c r="A299" s="17" t="s">
        <v>1434</v>
      </c>
      <c r="B299" s="31" t="s">
        <v>963</v>
      </c>
      <c r="C299" s="31" t="s">
        <v>895</v>
      </c>
      <c r="D299" s="21" t="s">
        <v>377</v>
      </c>
      <c r="E299" s="13">
        <v>42348</v>
      </c>
      <c r="F299" s="13">
        <v>44568</v>
      </c>
      <c r="G299" s="74"/>
      <c r="H299" s="15">
        <f t="shared" si="44"/>
        <v>44932</v>
      </c>
      <c r="I299" s="16">
        <f t="shared" ca="1" si="38"/>
        <v>262</v>
      </c>
      <c r="J299" s="17" t="str">
        <f t="shared" ca="1" si="41"/>
        <v>NOT DUE</v>
      </c>
      <c r="K299" s="31" t="s">
        <v>974</v>
      </c>
      <c r="L299" s="144"/>
    </row>
    <row r="300" spans="1:12" ht="15" customHeight="1">
      <c r="A300" s="17" t="s">
        <v>1435</v>
      </c>
      <c r="B300" s="31" t="s">
        <v>964</v>
      </c>
      <c r="C300" s="31" t="s">
        <v>895</v>
      </c>
      <c r="D300" s="21" t="s">
        <v>377</v>
      </c>
      <c r="E300" s="13">
        <v>42348</v>
      </c>
      <c r="F300" s="13">
        <v>44568</v>
      </c>
      <c r="G300" s="74"/>
      <c r="H300" s="15">
        <f t="shared" si="44"/>
        <v>44932</v>
      </c>
      <c r="I300" s="16">
        <f t="shared" ca="1" si="38"/>
        <v>262</v>
      </c>
      <c r="J300" s="17" t="str">
        <f t="shared" ca="1" si="41"/>
        <v>NOT DUE</v>
      </c>
      <c r="K300" s="31" t="s">
        <v>972</v>
      </c>
      <c r="L300" s="144"/>
    </row>
    <row r="301" spans="1:12" ht="15" customHeight="1">
      <c r="A301" s="17" t="s">
        <v>1436</v>
      </c>
      <c r="B301" s="31" t="s">
        <v>965</v>
      </c>
      <c r="C301" s="31" t="s">
        <v>895</v>
      </c>
      <c r="D301" s="21" t="s">
        <v>377</v>
      </c>
      <c r="E301" s="13">
        <v>42348</v>
      </c>
      <c r="F301" s="13">
        <v>44568</v>
      </c>
      <c r="G301" s="74"/>
      <c r="H301" s="15">
        <f t="shared" si="44"/>
        <v>44932</v>
      </c>
      <c r="I301" s="16">
        <f t="shared" ca="1" si="38"/>
        <v>262</v>
      </c>
      <c r="J301" s="17" t="str">
        <f t="shared" ca="1" si="41"/>
        <v>NOT DUE</v>
      </c>
      <c r="K301" s="31" t="s">
        <v>975</v>
      </c>
      <c r="L301" s="144"/>
    </row>
    <row r="302" spans="1:12" ht="15" customHeight="1">
      <c r="A302" s="17" t="s">
        <v>1437</v>
      </c>
      <c r="B302" s="31" t="s">
        <v>966</v>
      </c>
      <c r="C302" s="31" t="s">
        <v>967</v>
      </c>
      <c r="D302" s="21" t="s">
        <v>377</v>
      </c>
      <c r="E302" s="13">
        <v>42348</v>
      </c>
      <c r="F302" s="13">
        <v>44568</v>
      </c>
      <c r="G302" s="74"/>
      <c r="H302" s="15">
        <f t="shared" si="44"/>
        <v>44932</v>
      </c>
      <c r="I302" s="16">
        <f t="shared" ca="1" si="38"/>
        <v>262</v>
      </c>
      <c r="J302" s="17" t="str">
        <f t="shared" ca="1" si="41"/>
        <v>NOT DUE</v>
      </c>
      <c r="K302" s="31" t="s">
        <v>976</v>
      </c>
      <c r="L302" s="144"/>
    </row>
    <row r="303" spans="1:12" ht="25.5">
      <c r="A303" s="17" t="s">
        <v>1438</v>
      </c>
      <c r="B303" s="31" t="s">
        <v>968</v>
      </c>
      <c r="C303" s="31" t="s">
        <v>969</v>
      </c>
      <c r="D303" s="21" t="s">
        <v>377</v>
      </c>
      <c r="E303" s="13">
        <v>42348</v>
      </c>
      <c r="F303" s="13">
        <v>44568</v>
      </c>
      <c r="G303" s="74"/>
      <c r="H303" s="15">
        <f t="shared" si="44"/>
        <v>44932</v>
      </c>
      <c r="I303" s="16">
        <f t="shared" ca="1" si="38"/>
        <v>262</v>
      </c>
      <c r="J303" s="17" t="str">
        <f t="shared" ca="1" si="41"/>
        <v>NOT DUE</v>
      </c>
      <c r="K303" s="31" t="s">
        <v>977</v>
      </c>
      <c r="L303" s="144"/>
    </row>
    <row r="304" spans="1:12" ht="26.45" customHeight="1">
      <c r="A304" s="17" t="s">
        <v>1439</v>
      </c>
      <c r="B304" s="31" t="s">
        <v>970</v>
      </c>
      <c r="C304" s="31" t="s">
        <v>895</v>
      </c>
      <c r="D304" s="21" t="s">
        <v>377</v>
      </c>
      <c r="E304" s="13">
        <v>42348</v>
      </c>
      <c r="F304" s="13">
        <v>44568</v>
      </c>
      <c r="G304" s="74"/>
      <c r="H304" s="15">
        <f t="shared" si="44"/>
        <v>44932</v>
      </c>
      <c r="I304" s="16">
        <f t="shared" ca="1" si="38"/>
        <v>262</v>
      </c>
      <c r="J304" s="17" t="str">
        <f t="shared" ca="1" si="41"/>
        <v>NOT DUE</v>
      </c>
      <c r="K304" s="31" t="s">
        <v>978</v>
      </c>
      <c r="L304" s="144"/>
    </row>
    <row r="305" spans="1:12" ht="15" customHeight="1">
      <c r="A305" s="17" t="s">
        <v>1440</v>
      </c>
      <c r="B305" s="31" t="s">
        <v>988</v>
      </c>
      <c r="C305" s="31" t="s">
        <v>946</v>
      </c>
      <c r="D305" s="21" t="s">
        <v>1074</v>
      </c>
      <c r="E305" s="13">
        <v>42348</v>
      </c>
      <c r="F305" s="13">
        <v>43838</v>
      </c>
      <c r="G305" s="74"/>
      <c r="H305" s="15">
        <f>DATE(YEAR(F305)+4,MONTH(F305),DAY(F305)-1)</f>
        <v>45298</v>
      </c>
      <c r="I305" s="16">
        <f t="shared" ca="1" si="38"/>
        <v>628</v>
      </c>
      <c r="J305" s="17" t="str">
        <f t="shared" ca="1" si="41"/>
        <v>NOT DUE</v>
      </c>
      <c r="K305" s="31" t="s">
        <v>1052</v>
      </c>
      <c r="L305" s="144"/>
    </row>
    <row r="306" spans="1:12" ht="15" customHeight="1">
      <c r="A306" s="17" t="s">
        <v>1441</v>
      </c>
      <c r="B306" s="31" t="s">
        <v>989</v>
      </c>
      <c r="C306" s="31" t="s">
        <v>990</v>
      </c>
      <c r="D306" s="21" t="s">
        <v>1074</v>
      </c>
      <c r="E306" s="13">
        <v>42348</v>
      </c>
      <c r="F306" s="13">
        <v>43838</v>
      </c>
      <c r="G306" s="74"/>
      <c r="H306" s="15">
        <f t="shared" ref="H306:H333" si="45">DATE(YEAR(F306)+4,MONTH(F306),DAY(F306)-1)</f>
        <v>45298</v>
      </c>
      <c r="I306" s="16">
        <f t="shared" ca="1" si="38"/>
        <v>628</v>
      </c>
      <c r="J306" s="17" t="str">
        <f t="shared" ca="1" si="41"/>
        <v>NOT DUE</v>
      </c>
      <c r="K306" s="31" t="s">
        <v>1053</v>
      </c>
      <c r="L306" s="144"/>
    </row>
    <row r="307" spans="1:12" ht="15" customHeight="1">
      <c r="A307" s="17" t="s">
        <v>1442</v>
      </c>
      <c r="B307" s="31" t="s">
        <v>991</v>
      </c>
      <c r="C307" s="31" t="s">
        <v>946</v>
      </c>
      <c r="D307" s="21" t="s">
        <v>1074</v>
      </c>
      <c r="E307" s="13">
        <v>42348</v>
      </c>
      <c r="F307" s="13">
        <v>43838</v>
      </c>
      <c r="G307" s="74"/>
      <c r="H307" s="15">
        <f t="shared" si="45"/>
        <v>45298</v>
      </c>
      <c r="I307" s="16">
        <f t="shared" ca="1" si="38"/>
        <v>628</v>
      </c>
      <c r="J307" s="17" t="str">
        <f t="shared" ca="1" si="41"/>
        <v>NOT DUE</v>
      </c>
      <c r="K307" s="31" t="s">
        <v>1054</v>
      </c>
      <c r="L307" s="144"/>
    </row>
    <row r="308" spans="1:12" ht="15" customHeight="1">
      <c r="A308" s="17" t="s">
        <v>1443</v>
      </c>
      <c r="B308" s="31" t="s">
        <v>992</v>
      </c>
      <c r="C308" s="31" t="s">
        <v>946</v>
      </c>
      <c r="D308" s="21" t="s">
        <v>1074</v>
      </c>
      <c r="E308" s="13">
        <v>42348</v>
      </c>
      <c r="F308" s="13">
        <v>43838</v>
      </c>
      <c r="G308" s="74"/>
      <c r="H308" s="15">
        <f t="shared" si="45"/>
        <v>45298</v>
      </c>
      <c r="I308" s="16">
        <f t="shared" ca="1" si="38"/>
        <v>628</v>
      </c>
      <c r="J308" s="17" t="str">
        <f t="shared" ca="1" si="41"/>
        <v>NOT DUE</v>
      </c>
      <c r="K308" s="31" t="s">
        <v>1055</v>
      </c>
      <c r="L308" s="144"/>
    </row>
    <row r="309" spans="1:12" ht="15" customHeight="1">
      <c r="A309" s="17" t="s">
        <v>1444</v>
      </c>
      <c r="B309" s="31" t="s">
        <v>943</v>
      </c>
      <c r="C309" s="31" t="s">
        <v>946</v>
      </c>
      <c r="D309" s="21" t="s">
        <v>1074</v>
      </c>
      <c r="E309" s="13">
        <v>42348</v>
      </c>
      <c r="F309" s="13">
        <v>43838</v>
      </c>
      <c r="G309" s="74"/>
      <c r="H309" s="15">
        <f t="shared" si="45"/>
        <v>45298</v>
      </c>
      <c r="I309" s="16">
        <f t="shared" ca="1" si="38"/>
        <v>628</v>
      </c>
      <c r="J309" s="17" t="str">
        <f t="shared" ca="1" si="41"/>
        <v>NOT DUE</v>
      </c>
      <c r="K309" s="31" t="s">
        <v>1056</v>
      </c>
      <c r="L309" s="144"/>
    </row>
    <row r="310" spans="1:12" ht="26.45" customHeight="1">
      <c r="A310" s="17" t="s">
        <v>1445</v>
      </c>
      <c r="B310" s="31" t="s">
        <v>944</v>
      </c>
      <c r="C310" s="31" t="s">
        <v>993</v>
      </c>
      <c r="D310" s="21" t="s">
        <v>1074</v>
      </c>
      <c r="E310" s="13">
        <v>42348</v>
      </c>
      <c r="F310" s="13">
        <v>43838</v>
      </c>
      <c r="G310" s="74"/>
      <c r="H310" s="15">
        <f t="shared" si="45"/>
        <v>45298</v>
      </c>
      <c r="I310" s="16">
        <f t="shared" ca="1" si="38"/>
        <v>628</v>
      </c>
      <c r="J310" s="17" t="str">
        <f t="shared" ca="1" si="41"/>
        <v>NOT DUE</v>
      </c>
      <c r="K310" s="31" t="s">
        <v>1057</v>
      </c>
      <c r="L310" s="144"/>
    </row>
    <row r="311" spans="1:12" ht="15" customHeight="1">
      <c r="A311" s="17" t="s">
        <v>1446</v>
      </c>
      <c r="B311" s="31" t="s">
        <v>994</v>
      </c>
      <c r="C311" s="31" t="s">
        <v>895</v>
      </c>
      <c r="D311" s="21" t="s">
        <v>1074</v>
      </c>
      <c r="E311" s="13">
        <v>42348</v>
      </c>
      <c r="F311" s="13">
        <v>43838</v>
      </c>
      <c r="G311" s="74"/>
      <c r="H311" s="15">
        <f t="shared" si="45"/>
        <v>45298</v>
      </c>
      <c r="I311" s="16">
        <f t="shared" ca="1" si="38"/>
        <v>628</v>
      </c>
      <c r="J311" s="17" t="str">
        <f t="shared" ca="1" si="41"/>
        <v>NOT DUE</v>
      </c>
      <c r="K311" s="31" t="s">
        <v>1058</v>
      </c>
      <c r="L311" s="144"/>
    </row>
    <row r="312" spans="1:12" ht="15" customHeight="1">
      <c r="A312" s="17" t="s">
        <v>1447</v>
      </c>
      <c r="B312" s="31" t="s">
        <v>995</v>
      </c>
      <c r="C312" s="31" t="s">
        <v>996</v>
      </c>
      <c r="D312" s="21" t="s">
        <v>1074</v>
      </c>
      <c r="E312" s="13">
        <v>42348</v>
      </c>
      <c r="F312" s="13">
        <v>43838</v>
      </c>
      <c r="G312" s="74"/>
      <c r="H312" s="15">
        <f t="shared" si="45"/>
        <v>45298</v>
      </c>
      <c r="I312" s="16">
        <f t="shared" ca="1" si="38"/>
        <v>628</v>
      </c>
      <c r="J312" s="17" t="str">
        <f t="shared" ca="1" si="41"/>
        <v>NOT DUE</v>
      </c>
      <c r="K312" s="31" t="s">
        <v>1058</v>
      </c>
      <c r="L312" s="144"/>
    </row>
    <row r="313" spans="1:12" ht="25.5">
      <c r="A313" s="17" t="s">
        <v>1448</v>
      </c>
      <c r="B313" s="31" t="s">
        <v>997</v>
      </c>
      <c r="C313" s="31" t="s">
        <v>895</v>
      </c>
      <c r="D313" s="21" t="s">
        <v>1074</v>
      </c>
      <c r="E313" s="13">
        <v>42348</v>
      </c>
      <c r="F313" s="13">
        <v>43838</v>
      </c>
      <c r="G313" s="74"/>
      <c r="H313" s="15">
        <f t="shared" si="45"/>
        <v>45298</v>
      </c>
      <c r="I313" s="16">
        <f t="shared" ca="1" si="38"/>
        <v>628</v>
      </c>
      <c r="J313" s="17" t="str">
        <f t="shared" ca="1" si="41"/>
        <v>NOT DUE</v>
      </c>
      <c r="K313" s="31" t="s">
        <v>1059</v>
      </c>
      <c r="L313" s="144"/>
    </row>
    <row r="314" spans="1:12" ht="15" customHeight="1">
      <c r="A314" s="17" t="s">
        <v>1449</v>
      </c>
      <c r="B314" s="31" t="s">
        <v>998</v>
      </c>
      <c r="C314" s="31" t="s">
        <v>996</v>
      </c>
      <c r="D314" s="21" t="s">
        <v>1074</v>
      </c>
      <c r="E314" s="13">
        <v>42348</v>
      </c>
      <c r="F314" s="13">
        <v>43838</v>
      </c>
      <c r="G314" s="74"/>
      <c r="H314" s="15">
        <f t="shared" si="45"/>
        <v>45298</v>
      </c>
      <c r="I314" s="16">
        <f t="shared" ca="1" si="38"/>
        <v>628</v>
      </c>
      <c r="J314" s="17" t="str">
        <f t="shared" ca="1" si="41"/>
        <v>NOT DUE</v>
      </c>
      <c r="K314" s="31" t="s">
        <v>1052</v>
      </c>
      <c r="L314" s="144"/>
    </row>
    <row r="315" spans="1:12" ht="15" customHeight="1">
      <c r="A315" s="17" t="s">
        <v>1450</v>
      </c>
      <c r="B315" s="31" t="s">
        <v>999</v>
      </c>
      <c r="C315" s="31" t="s">
        <v>996</v>
      </c>
      <c r="D315" s="21" t="s">
        <v>1074</v>
      </c>
      <c r="E315" s="13">
        <v>42348</v>
      </c>
      <c r="F315" s="13">
        <v>43838</v>
      </c>
      <c r="G315" s="74"/>
      <c r="H315" s="15">
        <f t="shared" si="45"/>
        <v>45298</v>
      </c>
      <c r="I315" s="16">
        <f t="shared" ca="1" si="38"/>
        <v>628</v>
      </c>
      <c r="J315" s="17" t="str">
        <f t="shared" ca="1" si="41"/>
        <v>NOT DUE</v>
      </c>
      <c r="K315" s="31" t="s">
        <v>1060</v>
      </c>
      <c r="L315" s="144"/>
    </row>
    <row r="316" spans="1:12" ht="15" customHeight="1">
      <c r="A316" s="17" t="s">
        <v>1451</v>
      </c>
      <c r="B316" s="31" t="s">
        <v>1000</v>
      </c>
      <c r="C316" s="31" t="s">
        <v>996</v>
      </c>
      <c r="D316" s="21" t="s">
        <v>1074</v>
      </c>
      <c r="E316" s="13">
        <v>42348</v>
      </c>
      <c r="F316" s="13">
        <v>43838</v>
      </c>
      <c r="G316" s="74"/>
      <c r="H316" s="15">
        <f t="shared" si="45"/>
        <v>45298</v>
      </c>
      <c r="I316" s="16">
        <f t="shared" ca="1" si="38"/>
        <v>628</v>
      </c>
      <c r="J316" s="17" t="str">
        <f t="shared" ca="1" si="41"/>
        <v>NOT DUE</v>
      </c>
      <c r="K316" s="31" t="s">
        <v>1061</v>
      </c>
      <c r="L316" s="144"/>
    </row>
    <row r="317" spans="1:12" ht="26.45" customHeight="1">
      <c r="A317" s="17" t="s">
        <v>1452</v>
      </c>
      <c r="B317" s="31" t="s">
        <v>1001</v>
      </c>
      <c r="C317" s="31" t="s">
        <v>996</v>
      </c>
      <c r="D317" s="21" t="s">
        <v>1074</v>
      </c>
      <c r="E317" s="13">
        <v>42348</v>
      </c>
      <c r="F317" s="13">
        <v>43838</v>
      </c>
      <c r="G317" s="74"/>
      <c r="H317" s="15">
        <f t="shared" si="45"/>
        <v>45298</v>
      </c>
      <c r="I317" s="16">
        <f t="shared" ca="1" si="38"/>
        <v>628</v>
      </c>
      <c r="J317" s="17" t="str">
        <f t="shared" ca="1" si="41"/>
        <v>NOT DUE</v>
      </c>
      <c r="K317" s="31" t="s">
        <v>1057</v>
      </c>
      <c r="L317" s="144"/>
    </row>
    <row r="318" spans="1:12" ht="15" customHeight="1">
      <c r="A318" s="17" t="s">
        <v>1453</v>
      </c>
      <c r="B318" s="31" t="s">
        <v>1002</v>
      </c>
      <c r="C318" s="31" t="s">
        <v>895</v>
      </c>
      <c r="D318" s="21" t="s">
        <v>1074</v>
      </c>
      <c r="E318" s="13">
        <v>42348</v>
      </c>
      <c r="F318" s="13">
        <v>43838</v>
      </c>
      <c r="G318" s="74"/>
      <c r="H318" s="15">
        <f t="shared" si="45"/>
        <v>45298</v>
      </c>
      <c r="I318" s="16">
        <f t="shared" ca="1" si="38"/>
        <v>628</v>
      </c>
      <c r="J318" s="17" t="str">
        <f t="shared" ca="1" si="41"/>
        <v>NOT DUE</v>
      </c>
      <c r="K318" s="31" t="s">
        <v>1058</v>
      </c>
      <c r="L318" s="144"/>
    </row>
    <row r="319" spans="1:12" ht="15" customHeight="1">
      <c r="A319" s="17" t="s">
        <v>1454</v>
      </c>
      <c r="B319" s="31" t="s">
        <v>1003</v>
      </c>
      <c r="C319" s="31" t="s">
        <v>996</v>
      </c>
      <c r="D319" s="21" t="s">
        <v>1074</v>
      </c>
      <c r="E319" s="13">
        <v>42348</v>
      </c>
      <c r="F319" s="13">
        <v>43838</v>
      </c>
      <c r="G319" s="74"/>
      <c r="H319" s="15">
        <f t="shared" si="45"/>
        <v>45298</v>
      </c>
      <c r="I319" s="16">
        <f t="shared" ca="1" si="38"/>
        <v>628</v>
      </c>
      <c r="J319" s="17" t="str">
        <f t="shared" ca="1" si="41"/>
        <v>NOT DUE</v>
      </c>
      <c r="K319" s="31" t="s">
        <v>1058</v>
      </c>
      <c r="L319" s="144"/>
    </row>
    <row r="320" spans="1:12">
      <c r="A320" s="17" t="s">
        <v>1455</v>
      </c>
      <c r="B320" s="31" t="s">
        <v>1004</v>
      </c>
      <c r="C320" s="31" t="s">
        <v>895</v>
      </c>
      <c r="D320" s="21" t="s">
        <v>1074</v>
      </c>
      <c r="E320" s="13">
        <v>42348</v>
      </c>
      <c r="F320" s="13">
        <v>43838</v>
      </c>
      <c r="G320" s="74"/>
      <c r="H320" s="15">
        <f t="shared" si="45"/>
        <v>45298</v>
      </c>
      <c r="I320" s="16">
        <f t="shared" ca="1" si="38"/>
        <v>628</v>
      </c>
      <c r="J320" s="17" t="str">
        <f t="shared" ca="1" si="41"/>
        <v>NOT DUE</v>
      </c>
      <c r="K320" s="31" t="s">
        <v>1059</v>
      </c>
      <c r="L320" s="144"/>
    </row>
    <row r="321" spans="1:12" ht="25.5">
      <c r="A321" s="17" t="s">
        <v>1456</v>
      </c>
      <c r="B321" s="31" t="s">
        <v>1005</v>
      </c>
      <c r="C321" s="31" t="s">
        <v>895</v>
      </c>
      <c r="D321" s="21" t="s">
        <v>1074</v>
      </c>
      <c r="E321" s="13">
        <v>42348</v>
      </c>
      <c r="F321" s="13">
        <v>43838</v>
      </c>
      <c r="G321" s="74"/>
      <c r="H321" s="15">
        <f t="shared" si="45"/>
        <v>45298</v>
      </c>
      <c r="I321" s="16">
        <f t="shared" ca="1" si="38"/>
        <v>628</v>
      </c>
      <c r="J321" s="17" t="str">
        <f t="shared" ca="1" si="41"/>
        <v>NOT DUE</v>
      </c>
      <c r="K321" s="31" t="s">
        <v>1062</v>
      </c>
      <c r="L321" s="144"/>
    </row>
    <row r="322" spans="1:12" ht="15" customHeight="1">
      <c r="A322" s="17" t="s">
        <v>1457</v>
      </c>
      <c r="B322" s="31" t="s">
        <v>1006</v>
      </c>
      <c r="C322" s="31" t="s">
        <v>1007</v>
      </c>
      <c r="D322" s="21" t="s">
        <v>1074</v>
      </c>
      <c r="E322" s="13">
        <v>42348</v>
      </c>
      <c r="F322" s="13">
        <v>43838</v>
      </c>
      <c r="G322" s="74"/>
      <c r="H322" s="15">
        <f t="shared" si="45"/>
        <v>45298</v>
      </c>
      <c r="I322" s="16">
        <f t="shared" ca="1" si="38"/>
        <v>628</v>
      </c>
      <c r="J322" s="17" t="str">
        <f t="shared" ca="1" si="41"/>
        <v>NOT DUE</v>
      </c>
      <c r="K322" s="31" t="s">
        <v>1063</v>
      </c>
      <c r="L322" s="144"/>
    </row>
    <row r="323" spans="1:12" ht="15" customHeight="1">
      <c r="A323" s="17" t="s">
        <v>1458</v>
      </c>
      <c r="B323" s="31" t="s">
        <v>1008</v>
      </c>
      <c r="C323" s="31" t="s">
        <v>1009</v>
      </c>
      <c r="D323" s="21" t="s">
        <v>1074</v>
      </c>
      <c r="E323" s="13">
        <v>42348</v>
      </c>
      <c r="F323" s="13">
        <v>43838</v>
      </c>
      <c r="G323" s="74"/>
      <c r="H323" s="15">
        <f t="shared" si="45"/>
        <v>45298</v>
      </c>
      <c r="I323" s="16">
        <f t="shared" ca="1" si="38"/>
        <v>628</v>
      </c>
      <c r="J323" s="17" t="str">
        <f t="shared" ca="1" si="41"/>
        <v>NOT DUE</v>
      </c>
      <c r="K323" s="31" t="s">
        <v>1064</v>
      </c>
      <c r="L323" s="144"/>
    </row>
    <row r="324" spans="1:12" ht="15" customHeight="1">
      <c r="A324" s="17" t="s">
        <v>1459</v>
      </c>
      <c r="B324" s="31" t="s">
        <v>1010</v>
      </c>
      <c r="C324" s="31" t="s">
        <v>1011</v>
      </c>
      <c r="D324" s="21" t="s">
        <v>1074</v>
      </c>
      <c r="E324" s="13">
        <v>42348</v>
      </c>
      <c r="F324" s="13">
        <v>43838</v>
      </c>
      <c r="G324" s="74"/>
      <c r="H324" s="15">
        <f t="shared" si="45"/>
        <v>45298</v>
      </c>
      <c r="I324" s="16">
        <f t="shared" ca="1" si="38"/>
        <v>628</v>
      </c>
      <c r="J324" s="17" t="str">
        <f t="shared" ca="1" si="41"/>
        <v>NOT DUE</v>
      </c>
      <c r="K324" s="31" t="s">
        <v>1065</v>
      </c>
      <c r="L324" s="144"/>
    </row>
    <row r="325" spans="1:12" ht="15" customHeight="1">
      <c r="A325" s="17" t="s">
        <v>1460</v>
      </c>
      <c r="B325" s="31" t="s">
        <v>1012</v>
      </c>
      <c r="C325" s="31" t="s">
        <v>895</v>
      </c>
      <c r="D325" s="21" t="s">
        <v>1074</v>
      </c>
      <c r="E325" s="13">
        <v>42348</v>
      </c>
      <c r="F325" s="13">
        <v>43838</v>
      </c>
      <c r="G325" s="74"/>
      <c r="H325" s="15">
        <f t="shared" si="45"/>
        <v>45298</v>
      </c>
      <c r="I325" s="16">
        <f t="shared" ca="1" si="38"/>
        <v>628</v>
      </c>
      <c r="J325" s="17" t="str">
        <f t="shared" ca="1" si="41"/>
        <v>NOT DUE</v>
      </c>
      <c r="K325" s="31" t="s">
        <v>958</v>
      </c>
      <c r="L325" s="144"/>
    </row>
    <row r="326" spans="1:12" ht="15" customHeight="1">
      <c r="A326" s="17" t="s">
        <v>1461</v>
      </c>
      <c r="B326" s="31" t="s">
        <v>931</v>
      </c>
      <c r="C326" s="31" t="s">
        <v>895</v>
      </c>
      <c r="D326" s="21" t="s">
        <v>1074</v>
      </c>
      <c r="E326" s="13">
        <v>42348</v>
      </c>
      <c r="F326" s="13">
        <v>43838</v>
      </c>
      <c r="G326" s="74"/>
      <c r="H326" s="15">
        <f t="shared" si="45"/>
        <v>45298</v>
      </c>
      <c r="I326" s="16">
        <f t="shared" ca="1" si="38"/>
        <v>628</v>
      </c>
      <c r="J326" s="17" t="str">
        <f t="shared" ca="1" si="41"/>
        <v>NOT DUE</v>
      </c>
      <c r="K326" s="31" t="s">
        <v>1066</v>
      </c>
      <c r="L326" s="144"/>
    </row>
    <row r="327" spans="1:12" ht="15" customHeight="1">
      <c r="A327" s="17" t="s">
        <v>1462</v>
      </c>
      <c r="B327" s="31" t="s">
        <v>1013</v>
      </c>
      <c r="C327" s="31" t="s">
        <v>1014</v>
      </c>
      <c r="D327" s="21" t="s">
        <v>1074</v>
      </c>
      <c r="E327" s="13">
        <v>42348</v>
      </c>
      <c r="F327" s="13">
        <v>43838</v>
      </c>
      <c r="G327" s="74"/>
      <c r="H327" s="15">
        <f t="shared" si="45"/>
        <v>45298</v>
      </c>
      <c r="I327" s="16">
        <f t="shared" ca="1" si="38"/>
        <v>628</v>
      </c>
      <c r="J327" s="17" t="str">
        <f t="shared" ca="1" si="41"/>
        <v>NOT DUE</v>
      </c>
      <c r="K327" s="31" t="s">
        <v>1067</v>
      </c>
      <c r="L327" s="144"/>
    </row>
    <row r="328" spans="1:12" ht="25.5">
      <c r="A328" s="17" t="s">
        <v>1463</v>
      </c>
      <c r="B328" s="31" t="s">
        <v>1015</v>
      </c>
      <c r="C328" s="31" t="s">
        <v>895</v>
      </c>
      <c r="D328" s="21" t="s">
        <v>1074</v>
      </c>
      <c r="E328" s="13">
        <v>42348</v>
      </c>
      <c r="F328" s="13">
        <v>43838</v>
      </c>
      <c r="G328" s="74"/>
      <c r="H328" s="15">
        <f t="shared" si="45"/>
        <v>45298</v>
      </c>
      <c r="I328" s="16">
        <f t="shared" ca="1" si="38"/>
        <v>628</v>
      </c>
      <c r="J328" s="17" t="str">
        <f t="shared" ca="1" si="41"/>
        <v>NOT DUE</v>
      </c>
      <c r="K328" s="31" t="s">
        <v>1068</v>
      </c>
      <c r="L328" s="144"/>
    </row>
    <row r="329" spans="1:12" ht="26.45" customHeight="1">
      <c r="A329" s="17" t="s">
        <v>1464</v>
      </c>
      <c r="B329" s="31" t="s">
        <v>1016</v>
      </c>
      <c r="C329" s="31" t="s">
        <v>895</v>
      </c>
      <c r="D329" s="21" t="s">
        <v>1074</v>
      </c>
      <c r="E329" s="13">
        <v>42348</v>
      </c>
      <c r="F329" s="13">
        <v>43838</v>
      </c>
      <c r="G329" s="74"/>
      <c r="H329" s="15">
        <f t="shared" si="45"/>
        <v>45298</v>
      </c>
      <c r="I329" s="16">
        <f t="shared" ca="1" si="38"/>
        <v>628</v>
      </c>
      <c r="J329" s="17" t="str">
        <f t="shared" ca="1" si="41"/>
        <v>NOT DUE</v>
      </c>
      <c r="K329" s="31" t="s">
        <v>1069</v>
      </c>
      <c r="L329" s="144"/>
    </row>
    <row r="330" spans="1:12" ht="25.5">
      <c r="A330" s="17" t="s">
        <v>1465</v>
      </c>
      <c r="B330" s="31" t="s">
        <v>1017</v>
      </c>
      <c r="C330" s="31" t="s">
        <v>895</v>
      </c>
      <c r="D330" s="21" t="s">
        <v>1074</v>
      </c>
      <c r="E330" s="13">
        <v>42348</v>
      </c>
      <c r="F330" s="13">
        <v>43838</v>
      </c>
      <c r="G330" s="74"/>
      <c r="H330" s="15">
        <f t="shared" si="45"/>
        <v>45298</v>
      </c>
      <c r="I330" s="16">
        <f t="shared" ca="1" si="38"/>
        <v>628</v>
      </c>
      <c r="J330" s="17" t="str">
        <f t="shared" ca="1" si="41"/>
        <v>NOT DUE</v>
      </c>
      <c r="K330" s="31" t="s">
        <v>1070</v>
      </c>
      <c r="L330" s="144"/>
    </row>
    <row r="331" spans="1:12" ht="38.25" customHeight="1">
      <c r="A331" s="17" t="s">
        <v>4371</v>
      </c>
      <c r="B331" s="31" t="s">
        <v>1018</v>
      </c>
      <c r="C331" s="31" t="s">
        <v>1019</v>
      </c>
      <c r="D331" s="21" t="s">
        <v>1074</v>
      </c>
      <c r="E331" s="13">
        <v>42348</v>
      </c>
      <c r="F331" s="13">
        <v>43838</v>
      </c>
      <c r="G331" s="74"/>
      <c r="H331" s="15">
        <f t="shared" si="45"/>
        <v>45298</v>
      </c>
      <c r="I331" s="16">
        <f t="shared" ca="1" si="38"/>
        <v>628</v>
      </c>
      <c r="J331" s="17" t="str">
        <f t="shared" ca="1" si="41"/>
        <v>NOT DUE</v>
      </c>
      <c r="K331" s="31" t="s">
        <v>1071</v>
      </c>
      <c r="L331" s="144"/>
    </row>
    <row r="332" spans="1:12" ht="25.5">
      <c r="A332" s="17" t="s">
        <v>4835</v>
      </c>
      <c r="B332" s="31" t="s">
        <v>1020</v>
      </c>
      <c r="C332" s="31" t="s">
        <v>1021</v>
      </c>
      <c r="D332" s="21" t="s">
        <v>1074</v>
      </c>
      <c r="E332" s="13">
        <v>42348</v>
      </c>
      <c r="F332" s="13">
        <v>43838</v>
      </c>
      <c r="G332" s="74"/>
      <c r="H332" s="15">
        <f t="shared" si="45"/>
        <v>45298</v>
      </c>
      <c r="I332" s="16">
        <f t="shared" ca="1" si="38"/>
        <v>628</v>
      </c>
      <c r="J332" s="17" t="str">
        <f t="shared" ca="1" si="41"/>
        <v>NOT DUE</v>
      </c>
      <c r="K332" s="31" t="s">
        <v>1072</v>
      </c>
      <c r="L332" s="144"/>
    </row>
    <row r="333" spans="1:12" ht="38.25" customHeight="1">
      <c r="A333" s="17" t="s">
        <v>4851</v>
      </c>
      <c r="B333" s="31" t="s">
        <v>1022</v>
      </c>
      <c r="C333" s="31" t="s">
        <v>1023</v>
      </c>
      <c r="D333" s="21" t="s">
        <v>1074</v>
      </c>
      <c r="E333" s="13">
        <v>42348</v>
      </c>
      <c r="F333" s="13">
        <v>43838</v>
      </c>
      <c r="G333" s="74"/>
      <c r="H333" s="15">
        <f t="shared" si="45"/>
        <v>45298</v>
      </c>
      <c r="I333" s="16">
        <f t="shared" ref="I333" ca="1" si="46">IF(ISBLANK(H333),"",H333-DATE(YEAR(NOW()),MONTH(NOW()),DAY(NOW())))</f>
        <v>628</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97" t="s">
        <v>5521</v>
      </c>
      <c r="E339" s="306" t="s">
        <v>5518</v>
      </c>
      <c r="F339" s="306"/>
      <c r="G339" s="306"/>
      <c r="H339" s="262"/>
      <c r="J339" s="306" t="s">
        <v>5502</v>
      </c>
      <c r="K339" s="306"/>
    </row>
    <row r="340" spans="1:11">
      <c r="A340" s="261"/>
    </row>
    <row r="341" spans="1:11">
      <c r="A341" s="261"/>
    </row>
  </sheetData>
  <sheetProtection selectLockedCells="1"/>
  <protectedRanges>
    <protectedRange sqref="G215:G217" name="Range3"/>
    <protectedRange sqref="F215:F217" name="Range3_1"/>
    <protectedRange sqref="G211:G213" name="Range3_2"/>
    <protectedRange sqref="F211:F213" name="Range3_1_1"/>
    <protectedRange sqref="G207:G209" name="Range3_3"/>
    <protectedRange sqref="F207:F209" name="Range3_1_2"/>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32:J240 J248:J257 J38:J204 J259:J333 J243:J245">
    <cfRule type="cellIs" dxfId="200" priority="17" operator="equal">
      <formula>"overdue"</formula>
    </cfRule>
  </conditionalFormatting>
  <conditionalFormatting sqref="J231">
    <cfRule type="cellIs" dxfId="199" priority="16" operator="equal">
      <formula>"overdue"</formula>
    </cfRule>
  </conditionalFormatting>
  <conditionalFormatting sqref="J205">
    <cfRule type="cellIs" dxfId="198" priority="15" operator="equal">
      <formula>"overdue"</formula>
    </cfRule>
  </conditionalFormatting>
  <conditionalFormatting sqref="J209">
    <cfRule type="cellIs" dxfId="197" priority="14" operator="equal">
      <formula>"overdue"</formula>
    </cfRule>
  </conditionalFormatting>
  <conditionalFormatting sqref="J213">
    <cfRule type="cellIs" dxfId="196" priority="13" operator="equal">
      <formula>"overdue"</formula>
    </cfRule>
  </conditionalFormatting>
  <conditionalFormatting sqref="J217">
    <cfRule type="cellIs" dxfId="195" priority="12" operator="equal">
      <formula>"overdue"</formula>
    </cfRule>
  </conditionalFormatting>
  <conditionalFormatting sqref="J221">
    <cfRule type="cellIs" dxfId="194" priority="11" operator="equal">
      <formula>"overdue"</formula>
    </cfRule>
  </conditionalFormatting>
  <conditionalFormatting sqref="J23">
    <cfRule type="cellIs" dxfId="193" priority="10" operator="equal">
      <formula>"overdue"</formula>
    </cfRule>
  </conditionalFormatting>
  <conditionalFormatting sqref="J26">
    <cfRule type="cellIs" dxfId="192" priority="9" operator="equal">
      <formula>"overdue"</formula>
    </cfRule>
  </conditionalFormatting>
  <conditionalFormatting sqref="J32">
    <cfRule type="cellIs" dxfId="191" priority="8" operator="equal">
      <formula>"overdue"</formula>
    </cfRule>
  </conditionalFormatting>
  <conditionalFormatting sqref="J35">
    <cfRule type="cellIs" dxfId="190" priority="7" operator="equal">
      <formula>"overdue"</formula>
    </cfRule>
  </conditionalFormatting>
  <conditionalFormatting sqref="J29">
    <cfRule type="cellIs" dxfId="189" priority="6" operator="equal">
      <formula>"overdue"</formula>
    </cfRule>
  </conditionalFormatting>
  <conditionalFormatting sqref="J246:J247">
    <cfRule type="cellIs" dxfId="188" priority="5" operator="equal">
      <formula>"overdue"</formula>
    </cfRule>
  </conditionalFormatting>
  <conditionalFormatting sqref="J258">
    <cfRule type="cellIs" dxfId="187" priority="4" operator="equal">
      <formula>"overdue"</formula>
    </cfRule>
  </conditionalFormatting>
  <conditionalFormatting sqref="J37">
    <cfRule type="cellIs" dxfId="186" priority="3" operator="equal">
      <formula>"overdue"</formula>
    </cfRule>
  </conditionalFormatting>
  <conditionalFormatting sqref="J36">
    <cfRule type="cellIs" dxfId="185" priority="2" operator="equal">
      <formula>"overdue"</formula>
    </cfRule>
  </conditionalFormatting>
  <conditionalFormatting sqref="J241:J242">
    <cfRule type="cellIs" dxfId="184"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topLeftCell="A139" zoomScaleNormal="100" workbookViewId="0">
      <selection activeCell="F45" sqref="F45"/>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1076</v>
      </c>
      <c r="D3" s="309" t="s">
        <v>12</v>
      </c>
      <c r="E3" s="309"/>
      <c r="F3" s="5" t="s">
        <v>4372</v>
      </c>
    </row>
    <row r="4" spans="1:12" ht="18" customHeight="1">
      <c r="A4" s="308" t="s">
        <v>75</v>
      </c>
      <c r="B4" s="308"/>
      <c r="C4" s="37" t="s">
        <v>4196</v>
      </c>
      <c r="D4" s="309" t="s">
        <v>14</v>
      </c>
      <c r="E4" s="309"/>
      <c r="F4" s="6">
        <f>'Running Hours'!B11</f>
        <v>24968.1</v>
      </c>
    </row>
    <row r="5" spans="1:12" ht="18" customHeight="1">
      <c r="A5" s="308" t="s">
        <v>76</v>
      </c>
      <c r="B5" s="308"/>
      <c r="C5" s="38" t="s">
        <v>4197</v>
      </c>
      <c r="D5" s="46"/>
      <c r="E5" s="238"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1142</v>
      </c>
      <c r="B8" s="31" t="s">
        <v>4198</v>
      </c>
      <c r="C8" s="31" t="s">
        <v>4199</v>
      </c>
      <c r="D8" s="21" t="s">
        <v>1</v>
      </c>
      <c r="E8" s="13">
        <v>42348</v>
      </c>
      <c r="F8" s="13">
        <f>F$5</f>
        <v>44667</v>
      </c>
      <c r="G8" s="74"/>
      <c r="H8" s="15">
        <f>DATE(YEAR(F8),MONTH(F8),DAY(F8)+1)</f>
        <v>44668</v>
      </c>
      <c r="I8" s="16">
        <f t="shared" ref="I8:I13" ca="1" si="0">IF(ISBLANK(H8),"",H8-DATE(YEAR(NOW()),MONTH(NOW()),DAY(NOW())))</f>
        <v>-2</v>
      </c>
      <c r="J8" s="17" t="str">
        <f t="shared" ref="J8:J77" ca="1" si="1">IF(I8="","",IF(I8&lt;0,"OVERDUE","NOT DUE"))</f>
        <v>OVERDUE</v>
      </c>
      <c r="K8" s="31" t="s">
        <v>603</v>
      </c>
      <c r="L8" s="41"/>
    </row>
    <row r="9" spans="1:12" ht="39.75" customHeight="1">
      <c r="A9" s="17" t="s">
        <v>4373</v>
      </c>
      <c r="B9" s="31" t="s">
        <v>4200</v>
      </c>
      <c r="C9" s="31" t="s">
        <v>4201</v>
      </c>
      <c r="D9" s="21" t="s">
        <v>1</v>
      </c>
      <c r="E9" s="13">
        <v>42348</v>
      </c>
      <c r="F9" s="13">
        <f t="shared" ref="F9:F16" si="2">F$5</f>
        <v>44667</v>
      </c>
      <c r="G9" s="74"/>
      <c r="H9" s="15">
        <f t="shared" ref="H9:H16" si="3">DATE(YEAR(F9),MONTH(F9),DAY(F9)+1)</f>
        <v>44668</v>
      </c>
      <c r="I9" s="16">
        <f t="shared" ca="1" si="0"/>
        <v>-2</v>
      </c>
      <c r="J9" s="17" t="str">
        <f t="shared" ca="1" si="1"/>
        <v>OVERDUE</v>
      </c>
      <c r="K9" s="31" t="s">
        <v>603</v>
      </c>
      <c r="L9" s="144"/>
    </row>
    <row r="10" spans="1:12" ht="15" customHeight="1">
      <c r="A10" s="17" t="s">
        <v>4374</v>
      </c>
      <c r="B10" s="31" t="s">
        <v>4202</v>
      </c>
      <c r="C10" s="31" t="s">
        <v>4203</v>
      </c>
      <c r="D10" s="21" t="s">
        <v>1</v>
      </c>
      <c r="E10" s="13">
        <v>42348</v>
      </c>
      <c r="F10" s="13">
        <f t="shared" si="2"/>
        <v>44667</v>
      </c>
      <c r="G10" s="74"/>
      <c r="H10" s="15">
        <f t="shared" si="3"/>
        <v>44668</v>
      </c>
      <c r="I10" s="16">
        <f t="shared" ca="1" si="0"/>
        <v>-2</v>
      </c>
      <c r="J10" s="17" t="str">
        <f t="shared" ca="1" si="1"/>
        <v>OVERDUE</v>
      </c>
      <c r="K10" s="31" t="s">
        <v>603</v>
      </c>
      <c r="L10" s="41"/>
    </row>
    <row r="11" spans="1:12" ht="15" customHeight="1">
      <c r="A11" s="17" t="s">
        <v>4375</v>
      </c>
      <c r="B11" s="31" t="s">
        <v>852</v>
      </c>
      <c r="C11" s="31" t="s">
        <v>4204</v>
      </c>
      <c r="D11" s="21" t="s">
        <v>1</v>
      </c>
      <c r="E11" s="13">
        <v>42348</v>
      </c>
      <c r="F11" s="13">
        <f t="shared" si="2"/>
        <v>44667</v>
      </c>
      <c r="G11" s="74"/>
      <c r="H11" s="15">
        <f t="shared" si="3"/>
        <v>44668</v>
      </c>
      <c r="I11" s="16">
        <f t="shared" ca="1" si="0"/>
        <v>-2</v>
      </c>
      <c r="J11" s="17" t="str">
        <f t="shared" ca="1" si="1"/>
        <v>OVERDUE</v>
      </c>
      <c r="K11" s="31" t="s">
        <v>603</v>
      </c>
      <c r="L11" s="144"/>
    </row>
    <row r="12" spans="1:12" ht="15" customHeight="1">
      <c r="A12" s="17" t="s">
        <v>4376</v>
      </c>
      <c r="B12" s="31" t="s">
        <v>4205</v>
      </c>
      <c r="C12" s="31" t="s">
        <v>4206</v>
      </c>
      <c r="D12" s="21" t="s">
        <v>1</v>
      </c>
      <c r="E12" s="13">
        <v>42348</v>
      </c>
      <c r="F12" s="13">
        <f t="shared" si="2"/>
        <v>44667</v>
      </c>
      <c r="G12" s="74"/>
      <c r="H12" s="15">
        <f t="shared" si="3"/>
        <v>44668</v>
      </c>
      <c r="I12" s="16">
        <f t="shared" ca="1" si="0"/>
        <v>-2</v>
      </c>
      <c r="J12" s="17" t="str">
        <f t="shared" ca="1" si="1"/>
        <v>OVERDUE</v>
      </c>
      <c r="K12" s="31" t="s">
        <v>603</v>
      </c>
      <c r="L12" s="144"/>
    </row>
    <row r="13" spans="1:12" ht="15" customHeight="1">
      <c r="A13" s="17" t="s">
        <v>4377</v>
      </c>
      <c r="B13" s="31" t="s">
        <v>4207</v>
      </c>
      <c r="C13" s="31" t="s">
        <v>4206</v>
      </c>
      <c r="D13" s="21" t="s">
        <v>1</v>
      </c>
      <c r="E13" s="13">
        <v>42348</v>
      </c>
      <c r="F13" s="13">
        <f t="shared" si="2"/>
        <v>44667</v>
      </c>
      <c r="G13" s="74"/>
      <c r="H13" s="15">
        <f t="shared" si="3"/>
        <v>44668</v>
      </c>
      <c r="I13" s="16">
        <f t="shared" ca="1" si="0"/>
        <v>-2</v>
      </c>
      <c r="J13" s="17" t="str">
        <f t="shared" ca="1" si="1"/>
        <v>OVERDUE</v>
      </c>
      <c r="K13" s="31" t="s">
        <v>603</v>
      </c>
      <c r="L13" s="144"/>
    </row>
    <row r="14" spans="1:12" ht="38.25">
      <c r="A14" s="17" t="s">
        <v>4378</v>
      </c>
      <c r="B14" s="31" t="s">
        <v>4208</v>
      </c>
      <c r="C14" s="31" t="s">
        <v>4209</v>
      </c>
      <c r="D14" s="21" t="s">
        <v>1</v>
      </c>
      <c r="E14" s="13">
        <v>42348</v>
      </c>
      <c r="F14" s="13">
        <f t="shared" si="2"/>
        <v>44667</v>
      </c>
      <c r="G14" s="74"/>
      <c r="H14" s="15">
        <f t="shared" si="3"/>
        <v>44668</v>
      </c>
      <c r="I14" s="16">
        <f ca="1">IF(ISBLANK(H14),"",H14-DATE(YEAR(NOW()),MONTH(NOW()),DAY(NOW())))</f>
        <v>-2</v>
      </c>
      <c r="J14" s="17" t="str">
        <f t="shared" ca="1" si="1"/>
        <v>OVERDUE</v>
      </c>
      <c r="K14" s="31" t="s">
        <v>603</v>
      </c>
      <c r="L14" s="41"/>
    </row>
    <row r="15" spans="1:12">
      <c r="A15" s="17" t="s">
        <v>4379</v>
      </c>
      <c r="B15" s="31" t="s">
        <v>4210</v>
      </c>
      <c r="C15" s="31" t="s">
        <v>4211</v>
      </c>
      <c r="D15" s="21" t="s">
        <v>1</v>
      </c>
      <c r="E15" s="13">
        <v>42348</v>
      </c>
      <c r="F15" s="13">
        <f t="shared" si="2"/>
        <v>44667</v>
      </c>
      <c r="G15" s="74"/>
      <c r="H15" s="15">
        <f t="shared" si="3"/>
        <v>44668</v>
      </c>
      <c r="I15" s="16">
        <f ca="1">IF(ISBLANK(H15),"",H15-DATE(YEAR(NOW()),MONTH(NOW()),DAY(NOW())))</f>
        <v>-2</v>
      </c>
      <c r="J15" s="17" t="str">
        <f t="shared" ca="1" si="1"/>
        <v>OVERDUE</v>
      </c>
      <c r="K15" s="31" t="s">
        <v>603</v>
      </c>
      <c r="L15" s="41"/>
    </row>
    <row r="16" spans="1:12" ht="15" customHeight="1">
      <c r="A16" s="17" t="s">
        <v>4380</v>
      </c>
      <c r="B16" s="31" t="s">
        <v>4212</v>
      </c>
      <c r="C16" s="31" t="s">
        <v>4213</v>
      </c>
      <c r="D16" s="21" t="s">
        <v>1</v>
      </c>
      <c r="E16" s="13">
        <v>42348</v>
      </c>
      <c r="F16" s="13">
        <f t="shared" si="2"/>
        <v>44667</v>
      </c>
      <c r="G16" s="74"/>
      <c r="H16" s="15">
        <f t="shared" si="3"/>
        <v>44668</v>
      </c>
      <c r="I16" s="16">
        <f t="shared" ref="I16:I35" ca="1" si="4">IF(ISBLANK(H16),"",H16-DATE(YEAR(NOW()),MONTH(NOW()),DAY(NOW())))</f>
        <v>-2</v>
      </c>
      <c r="J16" s="17" t="str">
        <f t="shared" ca="1" si="1"/>
        <v>OVERDUE</v>
      </c>
      <c r="K16" s="31" t="s">
        <v>603</v>
      </c>
      <c r="L16" s="41"/>
    </row>
    <row r="17" spans="1:12" ht="15" customHeight="1">
      <c r="A17" s="17" t="s">
        <v>4381</v>
      </c>
      <c r="B17" s="31" t="s">
        <v>4212</v>
      </c>
      <c r="C17" s="31" t="s">
        <v>4214</v>
      </c>
      <c r="D17" s="21" t="s">
        <v>4</v>
      </c>
      <c r="E17" s="13">
        <v>42348</v>
      </c>
      <c r="F17" s="13">
        <v>44644</v>
      </c>
      <c r="G17" s="74"/>
      <c r="H17" s="15">
        <f>EDATE(F17-1,1)</f>
        <v>44674</v>
      </c>
      <c r="I17" s="16">
        <f t="shared" ca="1" si="4"/>
        <v>4</v>
      </c>
      <c r="J17" s="17" t="str">
        <f t="shared" ca="1" si="1"/>
        <v>NOT DUE</v>
      </c>
      <c r="K17" s="31" t="s">
        <v>4215</v>
      </c>
      <c r="L17" s="41"/>
    </row>
    <row r="18" spans="1:12" ht="15" customHeight="1">
      <c r="A18" s="17" t="s">
        <v>4382</v>
      </c>
      <c r="B18" s="31" t="s">
        <v>4216</v>
      </c>
      <c r="C18" s="31" t="s">
        <v>4217</v>
      </c>
      <c r="D18" s="21" t="s">
        <v>4</v>
      </c>
      <c r="E18" s="13">
        <v>42348</v>
      </c>
      <c r="F18" s="13">
        <v>44644</v>
      </c>
      <c r="G18" s="74"/>
      <c r="H18" s="15">
        <f t="shared" ref="H18:H35" si="5">EDATE(F18-1,1)</f>
        <v>44674</v>
      </c>
      <c r="I18" s="16">
        <f t="shared" ca="1" si="4"/>
        <v>4</v>
      </c>
      <c r="J18" s="17" t="str">
        <f t="shared" ca="1" si="1"/>
        <v>NOT DUE</v>
      </c>
      <c r="K18" s="31" t="s">
        <v>4215</v>
      </c>
      <c r="L18" s="41"/>
    </row>
    <row r="19" spans="1:12" ht="15" customHeight="1">
      <c r="A19" s="17" t="s">
        <v>4383</v>
      </c>
      <c r="B19" s="31" t="s">
        <v>4216</v>
      </c>
      <c r="C19" s="31" t="s">
        <v>4218</v>
      </c>
      <c r="D19" s="21" t="s">
        <v>4</v>
      </c>
      <c r="E19" s="13">
        <v>42348</v>
      </c>
      <c r="F19" s="13">
        <v>44644</v>
      </c>
      <c r="G19" s="74"/>
      <c r="H19" s="15">
        <f t="shared" si="5"/>
        <v>44674</v>
      </c>
      <c r="I19" s="16">
        <f t="shared" ca="1" si="4"/>
        <v>4</v>
      </c>
      <c r="J19" s="17" t="str">
        <f t="shared" ca="1" si="1"/>
        <v>NOT DUE</v>
      </c>
      <c r="K19" s="31" t="s">
        <v>4215</v>
      </c>
      <c r="L19" s="113"/>
    </row>
    <row r="20" spans="1:12" ht="15" customHeight="1">
      <c r="A20" s="17" t="s">
        <v>4384</v>
      </c>
      <c r="B20" s="31" t="s">
        <v>4216</v>
      </c>
      <c r="C20" s="31" t="s">
        <v>4219</v>
      </c>
      <c r="D20" s="21" t="s">
        <v>4</v>
      </c>
      <c r="E20" s="13">
        <v>42348</v>
      </c>
      <c r="F20" s="13">
        <v>44644</v>
      </c>
      <c r="G20" s="74"/>
      <c r="H20" s="15">
        <f t="shared" si="5"/>
        <v>44674</v>
      </c>
      <c r="I20" s="16">
        <f t="shared" ca="1" si="4"/>
        <v>4</v>
      </c>
      <c r="J20" s="17" t="str">
        <f t="shared" ca="1" si="1"/>
        <v>NOT DUE</v>
      </c>
      <c r="K20" s="31" t="s">
        <v>4215</v>
      </c>
      <c r="L20" s="113"/>
    </row>
    <row r="21" spans="1:12" ht="15" customHeight="1">
      <c r="A21" s="17" t="s">
        <v>4385</v>
      </c>
      <c r="B21" s="31" t="s">
        <v>4220</v>
      </c>
      <c r="C21" s="31" t="s">
        <v>4217</v>
      </c>
      <c r="D21" s="21" t="s">
        <v>4</v>
      </c>
      <c r="E21" s="13">
        <v>42348</v>
      </c>
      <c r="F21" s="13">
        <v>44644</v>
      </c>
      <c r="G21" s="74"/>
      <c r="H21" s="15">
        <f t="shared" si="5"/>
        <v>44674</v>
      </c>
      <c r="I21" s="16">
        <f t="shared" ca="1" si="4"/>
        <v>4</v>
      </c>
      <c r="J21" s="17" t="str">
        <f t="shared" ca="1" si="1"/>
        <v>NOT DUE</v>
      </c>
      <c r="K21" s="31" t="s">
        <v>4215</v>
      </c>
      <c r="L21" s="41"/>
    </row>
    <row r="22" spans="1:12" ht="15" customHeight="1">
      <c r="A22" s="17" t="s">
        <v>4386</v>
      </c>
      <c r="B22" s="31" t="s">
        <v>4220</v>
      </c>
      <c r="C22" s="31" t="s">
        <v>4218</v>
      </c>
      <c r="D22" s="21" t="s">
        <v>4</v>
      </c>
      <c r="E22" s="13">
        <v>42348</v>
      </c>
      <c r="F22" s="13">
        <v>44644</v>
      </c>
      <c r="G22" s="74"/>
      <c r="H22" s="15">
        <f t="shared" si="5"/>
        <v>44674</v>
      </c>
      <c r="I22" s="16">
        <f t="shared" ca="1" si="4"/>
        <v>4</v>
      </c>
      <c r="J22" s="17" t="str">
        <f t="shared" ca="1" si="1"/>
        <v>NOT DUE</v>
      </c>
      <c r="K22" s="31" t="s">
        <v>4215</v>
      </c>
      <c r="L22" s="41"/>
    </row>
    <row r="23" spans="1:12" ht="15" customHeight="1">
      <c r="A23" s="17" t="s">
        <v>4387</v>
      </c>
      <c r="B23" s="31" t="s">
        <v>4220</v>
      </c>
      <c r="C23" s="31" t="s">
        <v>4219</v>
      </c>
      <c r="D23" s="21" t="s">
        <v>4</v>
      </c>
      <c r="E23" s="13">
        <v>42348</v>
      </c>
      <c r="F23" s="13">
        <v>44644</v>
      </c>
      <c r="G23" s="74"/>
      <c r="H23" s="15">
        <f t="shared" si="5"/>
        <v>44674</v>
      </c>
      <c r="I23" s="16">
        <f t="shared" ca="1" si="4"/>
        <v>4</v>
      </c>
      <c r="J23" s="17" t="str">
        <f t="shared" ca="1" si="1"/>
        <v>NOT DUE</v>
      </c>
      <c r="K23" s="31" t="s">
        <v>4215</v>
      </c>
      <c r="L23" s="113"/>
    </row>
    <row r="24" spans="1:12" ht="15" customHeight="1">
      <c r="A24" s="17" t="s">
        <v>4388</v>
      </c>
      <c r="B24" s="31" t="s">
        <v>4221</v>
      </c>
      <c r="C24" s="31" t="s">
        <v>4217</v>
      </c>
      <c r="D24" s="21" t="s">
        <v>4</v>
      </c>
      <c r="E24" s="13">
        <v>42348</v>
      </c>
      <c r="F24" s="13">
        <v>44644</v>
      </c>
      <c r="G24" s="74"/>
      <c r="H24" s="15">
        <f t="shared" si="5"/>
        <v>44674</v>
      </c>
      <c r="I24" s="16">
        <f t="shared" ca="1" si="4"/>
        <v>4</v>
      </c>
      <c r="J24" s="17" t="str">
        <f t="shared" ca="1" si="1"/>
        <v>NOT DUE</v>
      </c>
      <c r="K24" s="31" t="s">
        <v>4215</v>
      </c>
      <c r="L24" s="41"/>
    </row>
    <row r="25" spans="1:12" ht="15" customHeight="1">
      <c r="A25" s="17" t="s">
        <v>4389</v>
      </c>
      <c r="B25" s="31" t="s">
        <v>4221</v>
      </c>
      <c r="C25" s="31" t="s">
        <v>4218</v>
      </c>
      <c r="D25" s="21" t="s">
        <v>4</v>
      </c>
      <c r="E25" s="13">
        <v>42348</v>
      </c>
      <c r="F25" s="13">
        <v>44644</v>
      </c>
      <c r="G25" s="74"/>
      <c r="H25" s="15">
        <f t="shared" si="5"/>
        <v>44674</v>
      </c>
      <c r="I25" s="16">
        <f t="shared" ca="1" si="4"/>
        <v>4</v>
      </c>
      <c r="J25" s="17" t="str">
        <f t="shared" ca="1" si="1"/>
        <v>NOT DUE</v>
      </c>
      <c r="K25" s="31" t="s">
        <v>4215</v>
      </c>
      <c r="L25" s="41"/>
    </row>
    <row r="26" spans="1:12" ht="15" customHeight="1">
      <c r="A26" s="17" t="s">
        <v>4390</v>
      </c>
      <c r="B26" s="31" t="s">
        <v>4221</v>
      </c>
      <c r="C26" s="31" t="s">
        <v>4219</v>
      </c>
      <c r="D26" s="21" t="s">
        <v>4</v>
      </c>
      <c r="E26" s="13">
        <v>42348</v>
      </c>
      <c r="F26" s="13">
        <v>44644</v>
      </c>
      <c r="G26" s="74"/>
      <c r="H26" s="15">
        <f t="shared" si="5"/>
        <v>44674</v>
      </c>
      <c r="I26" s="16">
        <f t="shared" ca="1" si="4"/>
        <v>4</v>
      </c>
      <c r="J26" s="17" t="str">
        <f t="shared" ca="1" si="1"/>
        <v>NOT DUE</v>
      </c>
      <c r="K26" s="31" t="s">
        <v>4215</v>
      </c>
      <c r="L26" s="41"/>
    </row>
    <row r="27" spans="1:12" ht="15" customHeight="1">
      <c r="A27" s="17" t="s">
        <v>4391</v>
      </c>
      <c r="B27" s="31" t="s">
        <v>4222</v>
      </c>
      <c r="C27" s="31" t="s">
        <v>4217</v>
      </c>
      <c r="D27" s="21" t="s">
        <v>4</v>
      </c>
      <c r="E27" s="13">
        <v>42348</v>
      </c>
      <c r="F27" s="13">
        <v>44644</v>
      </c>
      <c r="G27" s="74"/>
      <c r="H27" s="15">
        <f t="shared" si="5"/>
        <v>44674</v>
      </c>
      <c r="I27" s="16">
        <f t="shared" ca="1" si="4"/>
        <v>4</v>
      </c>
      <c r="J27" s="17" t="str">
        <f t="shared" ca="1" si="1"/>
        <v>NOT DUE</v>
      </c>
      <c r="K27" s="31" t="s">
        <v>4215</v>
      </c>
      <c r="L27" s="41"/>
    </row>
    <row r="28" spans="1:12" ht="15" customHeight="1">
      <c r="A28" s="17" t="s">
        <v>4392</v>
      </c>
      <c r="B28" s="31" t="s">
        <v>4222</v>
      </c>
      <c r="C28" s="31" t="s">
        <v>4218</v>
      </c>
      <c r="D28" s="21" t="s">
        <v>4</v>
      </c>
      <c r="E28" s="13">
        <v>42348</v>
      </c>
      <c r="F28" s="13">
        <v>44644</v>
      </c>
      <c r="G28" s="74"/>
      <c r="H28" s="15">
        <f t="shared" si="5"/>
        <v>44674</v>
      </c>
      <c r="I28" s="16">
        <f t="shared" ca="1" si="4"/>
        <v>4</v>
      </c>
      <c r="J28" s="17" t="str">
        <f t="shared" ca="1" si="1"/>
        <v>NOT DUE</v>
      </c>
      <c r="K28" s="31" t="s">
        <v>4215</v>
      </c>
      <c r="L28" s="41"/>
    </row>
    <row r="29" spans="1:12" ht="15" customHeight="1">
      <c r="A29" s="17" t="s">
        <v>4393</v>
      </c>
      <c r="B29" s="31" t="s">
        <v>4222</v>
      </c>
      <c r="C29" s="31" t="s">
        <v>4219</v>
      </c>
      <c r="D29" s="21" t="s">
        <v>4</v>
      </c>
      <c r="E29" s="13">
        <v>42348</v>
      </c>
      <c r="F29" s="13">
        <v>44644</v>
      </c>
      <c r="G29" s="74"/>
      <c r="H29" s="15">
        <f t="shared" si="5"/>
        <v>44674</v>
      </c>
      <c r="I29" s="16">
        <f t="shared" ca="1" si="4"/>
        <v>4</v>
      </c>
      <c r="J29" s="17" t="str">
        <f t="shared" ca="1" si="1"/>
        <v>NOT DUE</v>
      </c>
      <c r="K29" s="31" t="s">
        <v>4215</v>
      </c>
      <c r="L29" s="41"/>
    </row>
    <row r="30" spans="1:12" ht="15" customHeight="1">
      <c r="A30" s="17" t="s">
        <v>4394</v>
      </c>
      <c r="B30" s="31" t="s">
        <v>4223</v>
      </c>
      <c r="C30" s="31" t="s">
        <v>4217</v>
      </c>
      <c r="D30" s="21" t="s">
        <v>4</v>
      </c>
      <c r="E30" s="13">
        <v>42348</v>
      </c>
      <c r="F30" s="13">
        <v>44644</v>
      </c>
      <c r="G30" s="74"/>
      <c r="H30" s="15">
        <f t="shared" si="5"/>
        <v>44674</v>
      </c>
      <c r="I30" s="16">
        <f t="shared" ca="1" si="4"/>
        <v>4</v>
      </c>
      <c r="J30" s="17" t="str">
        <f t="shared" ca="1" si="1"/>
        <v>NOT DUE</v>
      </c>
      <c r="K30" s="31" t="s">
        <v>4215</v>
      </c>
      <c r="L30" s="41"/>
    </row>
    <row r="31" spans="1:12" ht="15" customHeight="1">
      <c r="A31" s="17" t="s">
        <v>4395</v>
      </c>
      <c r="B31" s="31" t="s">
        <v>4223</v>
      </c>
      <c r="C31" s="31" t="s">
        <v>4218</v>
      </c>
      <c r="D31" s="21" t="s">
        <v>4</v>
      </c>
      <c r="E31" s="13">
        <v>42348</v>
      </c>
      <c r="F31" s="13">
        <v>44644</v>
      </c>
      <c r="G31" s="74"/>
      <c r="H31" s="15">
        <f t="shared" si="5"/>
        <v>44674</v>
      </c>
      <c r="I31" s="16">
        <f t="shared" ca="1" si="4"/>
        <v>4</v>
      </c>
      <c r="J31" s="17" t="str">
        <f t="shared" ca="1" si="1"/>
        <v>NOT DUE</v>
      </c>
      <c r="K31" s="31" t="s">
        <v>4215</v>
      </c>
      <c r="L31" s="41"/>
    </row>
    <row r="32" spans="1:12" ht="15" customHeight="1">
      <c r="A32" s="17" t="s">
        <v>4396</v>
      </c>
      <c r="B32" s="31" t="s">
        <v>4223</v>
      </c>
      <c r="C32" s="31" t="s">
        <v>4219</v>
      </c>
      <c r="D32" s="21" t="s">
        <v>4</v>
      </c>
      <c r="E32" s="13">
        <v>42348</v>
      </c>
      <c r="F32" s="13">
        <v>44644</v>
      </c>
      <c r="G32" s="74"/>
      <c r="H32" s="15">
        <f t="shared" si="5"/>
        <v>44674</v>
      </c>
      <c r="I32" s="16">
        <f t="shared" ca="1" si="4"/>
        <v>4</v>
      </c>
      <c r="J32" s="17" t="str">
        <f t="shared" ca="1" si="1"/>
        <v>NOT DUE</v>
      </c>
      <c r="K32" s="31" t="s">
        <v>4215</v>
      </c>
      <c r="L32" s="41"/>
    </row>
    <row r="33" spans="1:12" ht="15" customHeight="1">
      <c r="A33" s="17" t="s">
        <v>4397</v>
      </c>
      <c r="B33" s="31" t="s">
        <v>4224</v>
      </c>
      <c r="C33" s="31" t="s">
        <v>4217</v>
      </c>
      <c r="D33" s="21" t="s">
        <v>4</v>
      </c>
      <c r="E33" s="13">
        <v>42348</v>
      </c>
      <c r="F33" s="13">
        <v>44644</v>
      </c>
      <c r="G33" s="74"/>
      <c r="H33" s="15">
        <f t="shared" si="5"/>
        <v>44674</v>
      </c>
      <c r="I33" s="16">
        <f t="shared" ca="1" si="4"/>
        <v>4</v>
      </c>
      <c r="J33" s="17" t="str">
        <f t="shared" ca="1" si="1"/>
        <v>NOT DUE</v>
      </c>
      <c r="K33" s="31" t="s">
        <v>4215</v>
      </c>
      <c r="L33" s="41"/>
    </row>
    <row r="34" spans="1:12" ht="15" customHeight="1">
      <c r="A34" s="17" t="s">
        <v>4398</v>
      </c>
      <c r="B34" s="31" t="s">
        <v>4224</v>
      </c>
      <c r="C34" s="31" t="s">
        <v>4218</v>
      </c>
      <c r="D34" s="21" t="s">
        <v>4</v>
      </c>
      <c r="E34" s="13">
        <v>42348</v>
      </c>
      <c r="F34" s="13">
        <v>44644</v>
      </c>
      <c r="G34" s="74"/>
      <c r="H34" s="15">
        <f t="shared" si="5"/>
        <v>44674</v>
      </c>
      <c r="I34" s="16">
        <f t="shared" ca="1" si="4"/>
        <v>4</v>
      </c>
      <c r="J34" s="17" t="str">
        <f t="shared" ca="1" si="1"/>
        <v>NOT DUE</v>
      </c>
      <c r="K34" s="31" t="s">
        <v>4215</v>
      </c>
      <c r="L34" s="41"/>
    </row>
    <row r="35" spans="1:12" ht="15" customHeight="1">
      <c r="A35" s="17" t="s">
        <v>4399</v>
      </c>
      <c r="B35" s="31" t="s">
        <v>4224</v>
      </c>
      <c r="C35" s="31" t="s">
        <v>4219</v>
      </c>
      <c r="D35" s="21" t="s">
        <v>4</v>
      </c>
      <c r="E35" s="13">
        <v>42348</v>
      </c>
      <c r="F35" s="13">
        <v>44644</v>
      </c>
      <c r="G35" s="74"/>
      <c r="H35" s="15">
        <f t="shared" si="5"/>
        <v>44674</v>
      </c>
      <c r="I35" s="16">
        <f t="shared" ca="1" si="4"/>
        <v>4</v>
      </c>
      <c r="J35" s="17" t="str">
        <f t="shared" ca="1" si="1"/>
        <v>NOT DUE</v>
      </c>
      <c r="K35" s="31" t="s">
        <v>4215</v>
      </c>
      <c r="L35" s="41"/>
    </row>
    <row r="36" spans="1:12" ht="15" customHeight="1">
      <c r="A36" s="17" t="s">
        <v>4400</v>
      </c>
      <c r="B36" s="31" t="s">
        <v>564</v>
      </c>
      <c r="C36" s="31" t="s">
        <v>4225</v>
      </c>
      <c r="D36" s="21">
        <v>200</v>
      </c>
      <c r="E36" s="13">
        <v>42348</v>
      </c>
      <c r="F36" s="13">
        <v>44665</v>
      </c>
      <c r="G36" s="27">
        <v>24840</v>
      </c>
      <c r="H36" s="22">
        <f>IF(I36&lt;=200,$F$5+(I36/24),"error")</f>
        <v>44669.995833333334</v>
      </c>
      <c r="I36" s="23">
        <f>D36-($F$4-G36)</f>
        <v>71.900000000001455</v>
      </c>
      <c r="J36" s="17" t="str">
        <f>IF(I36="","",IF(I36&lt;0,"OVERDUE","NOT DUE"))</f>
        <v>NOT DUE</v>
      </c>
      <c r="K36" s="31" t="s">
        <v>603</v>
      </c>
      <c r="L36" s="144"/>
    </row>
    <row r="37" spans="1:12" ht="15" customHeight="1">
      <c r="A37" s="17" t="s">
        <v>4401</v>
      </c>
      <c r="B37" s="31" t="s">
        <v>564</v>
      </c>
      <c r="C37" s="31" t="s">
        <v>4226</v>
      </c>
      <c r="D37" s="21">
        <v>2000</v>
      </c>
      <c r="E37" s="13">
        <v>42348</v>
      </c>
      <c r="F37" s="13">
        <v>44665</v>
      </c>
      <c r="G37" s="27">
        <v>23314</v>
      </c>
      <c r="H37" s="22">
        <f>IF(I37&lt;=2000,$F$5+(I37/24),"error")</f>
        <v>44681.412499999999</v>
      </c>
      <c r="I37" s="23">
        <f>D37-($F$4-G37)</f>
        <v>345.90000000000146</v>
      </c>
      <c r="J37" s="17" t="str">
        <f>IF(I37="","",IF(I37&lt;0,"OVERDUE","NOT DUE"))</f>
        <v>NOT DUE</v>
      </c>
      <c r="K37" s="31" t="s">
        <v>4227</v>
      </c>
      <c r="L37" s="144"/>
    </row>
    <row r="38" spans="1:12" ht="15" customHeight="1">
      <c r="A38" s="17" t="s">
        <v>4402</v>
      </c>
      <c r="B38" s="31" t="s">
        <v>564</v>
      </c>
      <c r="C38" s="31" t="s">
        <v>4228</v>
      </c>
      <c r="D38" s="21">
        <v>200</v>
      </c>
      <c r="E38" s="13">
        <v>42348</v>
      </c>
      <c r="F38" s="13">
        <v>44665</v>
      </c>
      <c r="G38" s="27">
        <v>24840</v>
      </c>
      <c r="H38" s="22">
        <f>IF(I38&lt;=200,$F$5+(I38/24),"error")</f>
        <v>44669.995833333334</v>
      </c>
      <c r="I38" s="23">
        <f>D38-($F$4-G38)</f>
        <v>71.900000000001455</v>
      </c>
      <c r="J38" s="17" t="str">
        <f>IF(I38="","",IF(I38&lt;0,"OVERDUE","NOT DUE"))</f>
        <v>NOT DUE</v>
      </c>
      <c r="K38" s="31" t="s">
        <v>603</v>
      </c>
      <c r="L38" s="144"/>
    </row>
    <row r="39" spans="1:12" ht="15" customHeight="1">
      <c r="A39" s="17" t="s">
        <v>4403</v>
      </c>
      <c r="B39" s="31" t="s">
        <v>564</v>
      </c>
      <c r="C39" s="31" t="s">
        <v>4229</v>
      </c>
      <c r="D39" s="21">
        <v>100</v>
      </c>
      <c r="E39" s="13">
        <v>42348</v>
      </c>
      <c r="F39" s="13">
        <v>44665</v>
      </c>
      <c r="G39" s="27">
        <v>24918</v>
      </c>
      <c r="H39" s="22">
        <f>IF(I39&lt;=100,$F$5+(I39/24),"error")</f>
        <v>44669.07916666667</v>
      </c>
      <c r="I39" s="23">
        <f>D39-($F$4-G39)</f>
        <v>49.900000000001455</v>
      </c>
      <c r="J39" s="17" t="str">
        <f>IF(I39="","",IF(I39&lt;0,"OVERDUE","NOT DUE"))</f>
        <v>NOT DUE</v>
      </c>
      <c r="K39" s="31" t="s">
        <v>603</v>
      </c>
      <c r="L39" s="144"/>
    </row>
    <row r="40" spans="1:12" ht="25.5" customHeight="1">
      <c r="A40" s="17" t="s">
        <v>4404</v>
      </c>
      <c r="B40" s="31" t="s">
        <v>564</v>
      </c>
      <c r="C40" s="31" t="s">
        <v>4230</v>
      </c>
      <c r="D40" s="21">
        <v>8000</v>
      </c>
      <c r="E40" s="13">
        <v>42348</v>
      </c>
      <c r="F40" s="13">
        <v>44245</v>
      </c>
      <c r="G40" s="27">
        <v>20502</v>
      </c>
      <c r="H40" s="22">
        <f>IF(I40&lt;=8000,$F$5+(I40/24),"error")</f>
        <v>44814.245833333334</v>
      </c>
      <c r="I40" s="23">
        <f t="shared" ref="I40:I103" si="6">D40-($F$4-G40)</f>
        <v>3533.9000000000015</v>
      </c>
      <c r="J40" s="17" t="str">
        <f t="shared" ref="J40:J44" si="7">IF(I40="","",IF(I40&lt;0,"OVERDUE","NOT DUE"))</f>
        <v>NOT DUE</v>
      </c>
      <c r="K40" s="31" t="s">
        <v>4227</v>
      </c>
      <c r="L40" s="144" t="s">
        <v>5449</v>
      </c>
    </row>
    <row r="41" spans="1:12" ht="15" customHeight="1">
      <c r="A41" s="17" t="s">
        <v>4405</v>
      </c>
      <c r="B41" s="31" t="s">
        <v>564</v>
      </c>
      <c r="C41" s="31" t="s">
        <v>4231</v>
      </c>
      <c r="D41" s="21">
        <v>8000</v>
      </c>
      <c r="E41" s="13">
        <v>42348</v>
      </c>
      <c r="F41" s="13">
        <v>44245</v>
      </c>
      <c r="G41" s="27">
        <v>20502</v>
      </c>
      <c r="H41" s="22">
        <f t="shared" ref="H41" si="8">IF(I41&lt;=8000,$F$5+(I41/24),"error")</f>
        <v>44814.245833333334</v>
      </c>
      <c r="I41" s="23">
        <f t="shared" si="6"/>
        <v>3533.9000000000015</v>
      </c>
      <c r="J41" s="17" t="str">
        <f t="shared" si="7"/>
        <v>NOT DUE</v>
      </c>
      <c r="K41" s="31" t="s">
        <v>4227</v>
      </c>
      <c r="L41" s="144" t="s">
        <v>5449</v>
      </c>
    </row>
    <row r="42" spans="1:12" ht="15" customHeight="1">
      <c r="A42" s="17" t="s">
        <v>4406</v>
      </c>
      <c r="B42" s="31" t="s">
        <v>564</v>
      </c>
      <c r="C42" s="31" t="s">
        <v>4232</v>
      </c>
      <c r="D42" s="21">
        <v>8000</v>
      </c>
      <c r="E42" s="13">
        <v>42348</v>
      </c>
      <c r="F42" s="13">
        <v>44245</v>
      </c>
      <c r="G42" s="27">
        <v>20502</v>
      </c>
      <c r="H42" s="22">
        <f>IF(I42&lt;=8000,$F$5+(I42/24),"error")</f>
        <v>44814.245833333334</v>
      </c>
      <c r="I42" s="23">
        <f t="shared" si="6"/>
        <v>3533.9000000000015</v>
      </c>
      <c r="J42" s="17" t="str">
        <f t="shared" si="7"/>
        <v>NOT DUE</v>
      </c>
      <c r="K42" s="31" t="s">
        <v>4227</v>
      </c>
      <c r="L42" s="144" t="s">
        <v>5449</v>
      </c>
    </row>
    <row r="43" spans="1:12" ht="15" customHeight="1">
      <c r="A43" s="17" t="s">
        <v>4407</v>
      </c>
      <c r="B43" s="31" t="s">
        <v>4233</v>
      </c>
      <c r="C43" s="31" t="s">
        <v>4234</v>
      </c>
      <c r="D43" s="21">
        <v>6000</v>
      </c>
      <c r="E43" s="13">
        <v>42348</v>
      </c>
      <c r="F43" s="13">
        <v>44537</v>
      </c>
      <c r="G43" s="27">
        <v>23482</v>
      </c>
      <c r="H43" s="22">
        <f>IF(I43&lt;=6000,$F$5+(I43/24),"error")</f>
        <v>44855.07916666667</v>
      </c>
      <c r="I43" s="23">
        <f t="shared" si="6"/>
        <v>4513.9000000000015</v>
      </c>
      <c r="J43" s="17" t="str">
        <f t="shared" si="7"/>
        <v>NOT DUE</v>
      </c>
      <c r="K43" s="31" t="s">
        <v>4227</v>
      </c>
      <c r="L43" s="144" t="s">
        <v>5495</v>
      </c>
    </row>
    <row r="44" spans="1:12" ht="15" customHeight="1">
      <c r="A44" s="17" t="s">
        <v>4408</v>
      </c>
      <c r="B44" s="31" t="s">
        <v>4233</v>
      </c>
      <c r="C44" s="31" t="s">
        <v>4235</v>
      </c>
      <c r="D44" s="21">
        <v>6000</v>
      </c>
      <c r="E44" s="13">
        <v>42348</v>
      </c>
      <c r="F44" s="13">
        <v>44537</v>
      </c>
      <c r="G44" s="27">
        <v>23482</v>
      </c>
      <c r="H44" s="22">
        <f>IF(I44&lt;=6000,$F$5+(I44/24),"error")</f>
        <v>44855.07916666667</v>
      </c>
      <c r="I44" s="23">
        <f t="shared" si="6"/>
        <v>4513.9000000000015</v>
      </c>
      <c r="J44" s="17" t="str">
        <f t="shared" si="7"/>
        <v>NOT DUE</v>
      </c>
      <c r="K44" s="31" t="s">
        <v>4227</v>
      </c>
      <c r="L44" s="144" t="s">
        <v>5495</v>
      </c>
    </row>
    <row r="45" spans="1:12" ht="15" customHeight="1">
      <c r="A45" s="17" t="s">
        <v>4409</v>
      </c>
      <c r="B45" s="31" t="s">
        <v>4236</v>
      </c>
      <c r="C45" s="31" t="s">
        <v>4237</v>
      </c>
      <c r="D45" s="21">
        <v>1500</v>
      </c>
      <c r="E45" s="13">
        <v>42348</v>
      </c>
      <c r="F45" s="229">
        <v>44568</v>
      </c>
      <c r="G45" s="27">
        <v>23743</v>
      </c>
      <c r="H45" s="22">
        <f>IF(I45&lt;=1500,$F$5+(I45/24),"error")</f>
        <v>44678.45416666667</v>
      </c>
      <c r="I45" s="23">
        <f t="shared" si="6"/>
        <v>274.90000000000146</v>
      </c>
      <c r="J45" s="17" t="str">
        <f t="shared" si="1"/>
        <v>NOT DUE</v>
      </c>
      <c r="K45" s="31" t="s">
        <v>4238</v>
      </c>
      <c r="L45" s="144"/>
    </row>
    <row r="46" spans="1:12" ht="15" customHeight="1">
      <c r="A46" s="17" t="s">
        <v>4410</v>
      </c>
      <c r="B46" s="31" t="s">
        <v>4239</v>
      </c>
      <c r="C46" s="31" t="s">
        <v>4237</v>
      </c>
      <c r="D46" s="21">
        <v>1500</v>
      </c>
      <c r="E46" s="13">
        <v>42348</v>
      </c>
      <c r="F46" s="13">
        <v>44568</v>
      </c>
      <c r="G46" s="27">
        <v>23743</v>
      </c>
      <c r="H46" s="22">
        <f t="shared" ref="H46:H49" si="9">IF(I46&lt;=1500,$F$5+(I46/24),"error")</f>
        <v>44678.45416666667</v>
      </c>
      <c r="I46" s="23">
        <f t="shared" si="6"/>
        <v>274.90000000000146</v>
      </c>
      <c r="J46" s="17" t="str">
        <f t="shared" si="1"/>
        <v>NOT DUE</v>
      </c>
      <c r="K46" s="31" t="s">
        <v>4238</v>
      </c>
      <c r="L46" s="144"/>
    </row>
    <row r="47" spans="1:12" ht="15" customHeight="1">
      <c r="A47" s="17" t="s">
        <v>4411</v>
      </c>
      <c r="B47" s="31" t="s">
        <v>4240</v>
      </c>
      <c r="C47" s="31" t="s">
        <v>4237</v>
      </c>
      <c r="D47" s="21">
        <v>1500</v>
      </c>
      <c r="E47" s="13">
        <v>42348</v>
      </c>
      <c r="F47" s="13">
        <v>44568</v>
      </c>
      <c r="G47" s="27">
        <v>23743</v>
      </c>
      <c r="H47" s="22">
        <f t="shared" si="9"/>
        <v>44678.45416666667</v>
      </c>
      <c r="I47" s="23">
        <f t="shared" si="6"/>
        <v>274.90000000000146</v>
      </c>
      <c r="J47" s="17" t="str">
        <f t="shared" si="1"/>
        <v>NOT DUE</v>
      </c>
      <c r="K47" s="31" t="s">
        <v>4238</v>
      </c>
      <c r="L47" s="144"/>
    </row>
    <row r="48" spans="1:12" ht="15" customHeight="1">
      <c r="A48" s="17" t="s">
        <v>4412</v>
      </c>
      <c r="B48" s="31" t="s">
        <v>4241</v>
      </c>
      <c r="C48" s="31" t="s">
        <v>4237</v>
      </c>
      <c r="D48" s="21">
        <v>1500</v>
      </c>
      <c r="E48" s="13">
        <v>42348</v>
      </c>
      <c r="F48" s="13">
        <v>44568</v>
      </c>
      <c r="G48" s="27">
        <v>23743</v>
      </c>
      <c r="H48" s="22">
        <f t="shared" si="9"/>
        <v>44678.45416666667</v>
      </c>
      <c r="I48" s="23">
        <f t="shared" si="6"/>
        <v>274.90000000000146</v>
      </c>
      <c r="J48" s="17" t="str">
        <f t="shared" si="1"/>
        <v>NOT DUE</v>
      </c>
      <c r="K48" s="31" t="s">
        <v>4238</v>
      </c>
      <c r="L48" s="144"/>
    </row>
    <row r="49" spans="1:12" ht="15" customHeight="1">
      <c r="A49" s="17" t="s">
        <v>4413</v>
      </c>
      <c r="B49" s="31" t="s">
        <v>4242</v>
      </c>
      <c r="C49" s="31" t="s">
        <v>4237</v>
      </c>
      <c r="D49" s="21">
        <v>1500</v>
      </c>
      <c r="E49" s="13">
        <v>42348</v>
      </c>
      <c r="F49" s="13">
        <v>44568</v>
      </c>
      <c r="G49" s="27">
        <v>23743</v>
      </c>
      <c r="H49" s="22">
        <f t="shared" si="9"/>
        <v>44678.45416666667</v>
      </c>
      <c r="I49" s="23">
        <f t="shared" si="6"/>
        <v>274.90000000000146</v>
      </c>
      <c r="J49" s="17" t="str">
        <f t="shared" si="1"/>
        <v>NOT DUE</v>
      </c>
      <c r="K49" s="31" t="s">
        <v>4238</v>
      </c>
      <c r="L49" s="144"/>
    </row>
    <row r="50" spans="1:12" ht="15" customHeight="1">
      <c r="A50" s="17" t="s">
        <v>4414</v>
      </c>
      <c r="B50" s="31" t="s">
        <v>4243</v>
      </c>
      <c r="C50" s="31" t="s">
        <v>4237</v>
      </c>
      <c r="D50" s="21">
        <v>1500</v>
      </c>
      <c r="E50" s="13">
        <v>42348</v>
      </c>
      <c r="F50" s="13">
        <v>44568</v>
      </c>
      <c r="G50" s="27">
        <v>23743</v>
      </c>
      <c r="H50" s="22">
        <f>IF(I50&lt;=1500,$F$5+(I50/24),"error")</f>
        <v>44678.45416666667</v>
      </c>
      <c r="I50" s="23">
        <f t="shared" si="6"/>
        <v>274.90000000000146</v>
      </c>
      <c r="J50" s="17" t="str">
        <f t="shared" si="1"/>
        <v>NOT DUE</v>
      </c>
      <c r="K50" s="31" t="s">
        <v>4238</v>
      </c>
      <c r="L50" s="144"/>
    </row>
    <row r="51" spans="1:12" ht="24" customHeight="1">
      <c r="A51" s="17" t="s">
        <v>4415</v>
      </c>
      <c r="B51" s="31" t="s">
        <v>676</v>
      </c>
      <c r="C51" s="31" t="s">
        <v>4244</v>
      </c>
      <c r="D51" s="21">
        <v>1500</v>
      </c>
      <c r="E51" s="13">
        <v>42348</v>
      </c>
      <c r="F51" s="13">
        <v>44610</v>
      </c>
      <c r="G51" s="27">
        <v>24226</v>
      </c>
      <c r="H51" s="22">
        <f>IF(I51&lt;=1500,$F$5+(I51/24),"error")</f>
        <v>44698.57916666667</v>
      </c>
      <c r="I51" s="23">
        <f t="shared" si="6"/>
        <v>757.90000000000146</v>
      </c>
      <c r="J51" s="17" t="str">
        <f t="shared" si="1"/>
        <v>NOT DUE</v>
      </c>
      <c r="K51" s="31" t="s">
        <v>4245</v>
      </c>
      <c r="L51" s="144"/>
    </row>
    <row r="52" spans="1:12" ht="15" customHeight="1">
      <c r="A52" s="17" t="s">
        <v>4416</v>
      </c>
      <c r="B52" s="31" t="s">
        <v>676</v>
      </c>
      <c r="C52" s="31" t="s">
        <v>4246</v>
      </c>
      <c r="D52" s="21">
        <v>12000</v>
      </c>
      <c r="E52" s="13">
        <v>42348</v>
      </c>
      <c r="F52" s="13">
        <v>43535</v>
      </c>
      <c r="G52" s="27">
        <v>12121</v>
      </c>
      <c r="H52" s="22">
        <f>IF(I52&lt;=12000,$F$5+(I52/24),"error")</f>
        <v>44631.70416666667</v>
      </c>
      <c r="I52" s="23">
        <f t="shared" si="6"/>
        <v>-847.09999999999854</v>
      </c>
      <c r="J52" s="17" t="str">
        <f t="shared" si="1"/>
        <v>OVERDUE</v>
      </c>
      <c r="K52" s="31" t="s">
        <v>4245</v>
      </c>
      <c r="L52" s="144" t="s">
        <v>5512</v>
      </c>
    </row>
    <row r="53" spans="1:12" ht="15" customHeight="1">
      <c r="A53" s="17" t="s">
        <v>4417</v>
      </c>
      <c r="B53" s="31" t="s">
        <v>676</v>
      </c>
      <c r="C53" s="31" t="s">
        <v>4247</v>
      </c>
      <c r="D53" s="21">
        <v>12000</v>
      </c>
      <c r="E53" s="13">
        <v>42348</v>
      </c>
      <c r="F53" s="13">
        <v>43535</v>
      </c>
      <c r="G53" s="27">
        <v>12121</v>
      </c>
      <c r="H53" s="22">
        <f t="shared" ref="H53:H57" si="10">IF(I53&lt;=12000,$F$5+(I53/24),"error")</f>
        <v>44631.70416666667</v>
      </c>
      <c r="I53" s="23">
        <f t="shared" si="6"/>
        <v>-847.09999999999854</v>
      </c>
      <c r="J53" s="17" t="str">
        <f t="shared" si="1"/>
        <v>OVERDUE</v>
      </c>
      <c r="K53" s="31" t="s">
        <v>4245</v>
      </c>
      <c r="L53" s="144" t="s">
        <v>5512</v>
      </c>
    </row>
    <row r="54" spans="1:12" ht="15" customHeight="1">
      <c r="A54" s="17" t="s">
        <v>4418</v>
      </c>
      <c r="B54" s="31" t="s">
        <v>676</v>
      </c>
      <c r="C54" s="31" t="s">
        <v>4248</v>
      </c>
      <c r="D54" s="21">
        <v>12000</v>
      </c>
      <c r="E54" s="13">
        <v>42348</v>
      </c>
      <c r="F54" s="13">
        <v>43535</v>
      </c>
      <c r="G54" s="27">
        <v>12121</v>
      </c>
      <c r="H54" s="22">
        <f t="shared" si="10"/>
        <v>44631.70416666667</v>
      </c>
      <c r="I54" s="23">
        <f t="shared" si="6"/>
        <v>-847.09999999999854</v>
      </c>
      <c r="J54" s="17" t="str">
        <f t="shared" si="1"/>
        <v>OVERDUE</v>
      </c>
      <c r="K54" s="31" t="s">
        <v>4245</v>
      </c>
      <c r="L54" s="144" t="s">
        <v>5512</v>
      </c>
    </row>
    <row r="55" spans="1:12" ht="15" customHeight="1">
      <c r="A55" s="17" t="s">
        <v>4419</v>
      </c>
      <c r="B55" s="31" t="s">
        <v>676</v>
      </c>
      <c r="C55" s="31" t="s">
        <v>4249</v>
      </c>
      <c r="D55" s="21">
        <v>12000</v>
      </c>
      <c r="E55" s="13">
        <v>42348</v>
      </c>
      <c r="F55" s="13">
        <v>43535</v>
      </c>
      <c r="G55" s="27">
        <v>12121</v>
      </c>
      <c r="H55" s="22">
        <f t="shared" si="10"/>
        <v>44631.70416666667</v>
      </c>
      <c r="I55" s="23">
        <f t="shared" si="6"/>
        <v>-847.09999999999854</v>
      </c>
      <c r="J55" s="17" t="str">
        <f t="shared" si="1"/>
        <v>OVERDUE</v>
      </c>
      <c r="K55" s="31" t="s">
        <v>4245</v>
      </c>
      <c r="L55" s="144" t="s">
        <v>5512</v>
      </c>
    </row>
    <row r="56" spans="1:12" ht="15" customHeight="1">
      <c r="A56" s="17" t="s">
        <v>4420</v>
      </c>
      <c r="B56" s="31" t="s">
        <v>676</v>
      </c>
      <c r="C56" s="31" t="s">
        <v>4250</v>
      </c>
      <c r="D56" s="21">
        <v>12000</v>
      </c>
      <c r="E56" s="13">
        <v>42348</v>
      </c>
      <c r="F56" s="13">
        <v>43535</v>
      </c>
      <c r="G56" s="27">
        <v>12121</v>
      </c>
      <c r="H56" s="22">
        <f t="shared" si="10"/>
        <v>44631.70416666667</v>
      </c>
      <c r="I56" s="23">
        <f t="shared" si="6"/>
        <v>-847.09999999999854</v>
      </c>
      <c r="J56" s="17" t="str">
        <f t="shared" si="1"/>
        <v>OVERDUE</v>
      </c>
      <c r="K56" s="31" t="s">
        <v>4245</v>
      </c>
      <c r="L56" s="144" t="s">
        <v>5512</v>
      </c>
    </row>
    <row r="57" spans="1:12" ht="15" customHeight="1">
      <c r="A57" s="17" t="s">
        <v>4421</v>
      </c>
      <c r="B57" s="31" t="s">
        <v>676</v>
      </c>
      <c r="C57" s="31" t="s">
        <v>4251</v>
      </c>
      <c r="D57" s="21">
        <v>12000</v>
      </c>
      <c r="E57" s="13">
        <v>42348</v>
      </c>
      <c r="F57" s="13">
        <v>43535</v>
      </c>
      <c r="G57" s="27">
        <v>12121</v>
      </c>
      <c r="H57" s="22">
        <f t="shared" si="10"/>
        <v>44631.70416666667</v>
      </c>
      <c r="I57" s="23">
        <f t="shared" si="6"/>
        <v>-847.09999999999854</v>
      </c>
      <c r="J57" s="17" t="str">
        <f t="shared" si="1"/>
        <v>OVERDUE</v>
      </c>
      <c r="K57" s="31" t="s">
        <v>4245</v>
      </c>
      <c r="L57" s="144" t="s">
        <v>5512</v>
      </c>
    </row>
    <row r="58" spans="1:12" ht="15" customHeight="1">
      <c r="A58" s="17" t="s">
        <v>4422</v>
      </c>
      <c r="B58" s="31" t="s">
        <v>676</v>
      </c>
      <c r="C58" s="31" t="s">
        <v>4252</v>
      </c>
      <c r="D58" s="21">
        <v>12000</v>
      </c>
      <c r="E58" s="13">
        <v>42348</v>
      </c>
      <c r="F58" s="13">
        <v>43535</v>
      </c>
      <c r="G58" s="27">
        <v>12121</v>
      </c>
      <c r="H58" s="22">
        <f>IF(I58&lt;=12000,$F$5+(I58/24),"error")</f>
        <v>44631.70416666667</v>
      </c>
      <c r="I58" s="23">
        <f t="shared" si="6"/>
        <v>-847.09999999999854</v>
      </c>
      <c r="J58" s="17" t="str">
        <f t="shared" si="1"/>
        <v>OVERDUE</v>
      </c>
      <c r="K58" s="31" t="s">
        <v>4245</v>
      </c>
      <c r="L58" s="144" t="s">
        <v>5512</v>
      </c>
    </row>
    <row r="59" spans="1:12" ht="25.5" customHeight="1">
      <c r="A59" s="17" t="s">
        <v>4423</v>
      </c>
      <c r="B59" s="31" t="s">
        <v>677</v>
      </c>
      <c r="C59" s="31" t="s">
        <v>4244</v>
      </c>
      <c r="D59" s="21">
        <v>1500</v>
      </c>
      <c r="E59" s="13">
        <v>42348</v>
      </c>
      <c r="F59" s="13">
        <v>44610</v>
      </c>
      <c r="G59" s="27">
        <v>24226</v>
      </c>
      <c r="H59" s="22">
        <f>IF(I59&lt;=1500,$F$5+(I59/24),"error")</f>
        <v>44698.57916666667</v>
      </c>
      <c r="I59" s="23">
        <f t="shared" si="6"/>
        <v>757.90000000000146</v>
      </c>
      <c r="J59" s="17" t="str">
        <f t="shared" si="1"/>
        <v>NOT DUE</v>
      </c>
      <c r="K59" s="31" t="s">
        <v>4245</v>
      </c>
      <c r="L59" s="144"/>
    </row>
    <row r="60" spans="1:12" ht="15" customHeight="1">
      <c r="A60" s="17" t="s">
        <v>4424</v>
      </c>
      <c r="B60" s="31" t="s">
        <v>677</v>
      </c>
      <c r="C60" s="31" t="s">
        <v>4246</v>
      </c>
      <c r="D60" s="21">
        <v>12000</v>
      </c>
      <c r="E60" s="13">
        <v>42348</v>
      </c>
      <c r="F60" s="13">
        <v>43535</v>
      </c>
      <c r="G60" s="27">
        <v>12121</v>
      </c>
      <c r="H60" s="22">
        <f>IF(I60&lt;=12000,$F$5+(I60/24),"error")</f>
        <v>44631.70416666667</v>
      </c>
      <c r="I60" s="23">
        <f t="shared" si="6"/>
        <v>-847.09999999999854</v>
      </c>
      <c r="J60" s="17" t="str">
        <f t="shared" si="1"/>
        <v>OVERDUE</v>
      </c>
      <c r="K60" s="31" t="s">
        <v>4245</v>
      </c>
      <c r="L60" s="144" t="s">
        <v>5512</v>
      </c>
    </row>
    <row r="61" spans="1:12" ht="15" customHeight="1">
      <c r="A61" s="17" t="s">
        <v>4425</v>
      </c>
      <c r="B61" s="31" t="s">
        <v>677</v>
      </c>
      <c r="C61" s="31" t="s">
        <v>4247</v>
      </c>
      <c r="D61" s="21">
        <v>12000</v>
      </c>
      <c r="E61" s="13">
        <v>42348</v>
      </c>
      <c r="F61" s="13">
        <v>43535</v>
      </c>
      <c r="G61" s="27">
        <v>12121</v>
      </c>
      <c r="H61" s="22">
        <f>IF(I61&lt;=12000,$F$5+(I61/24),"error")</f>
        <v>44631.70416666667</v>
      </c>
      <c r="I61" s="23">
        <f t="shared" si="6"/>
        <v>-847.09999999999854</v>
      </c>
      <c r="J61" s="17" t="str">
        <f t="shared" si="1"/>
        <v>OVERDUE</v>
      </c>
      <c r="K61" s="31" t="s">
        <v>4245</v>
      </c>
      <c r="L61" s="144" t="s">
        <v>5512</v>
      </c>
    </row>
    <row r="62" spans="1:12" ht="15" customHeight="1">
      <c r="A62" s="17" t="s">
        <v>4426</v>
      </c>
      <c r="B62" s="31" t="s">
        <v>677</v>
      </c>
      <c r="C62" s="31" t="s">
        <v>4248</v>
      </c>
      <c r="D62" s="21">
        <v>12000</v>
      </c>
      <c r="E62" s="13">
        <v>42348</v>
      </c>
      <c r="F62" s="13">
        <v>43535</v>
      </c>
      <c r="G62" s="27">
        <v>12121</v>
      </c>
      <c r="H62" s="22">
        <f>IF(I62&lt;=12000,$F$5+(I62/24),"error")</f>
        <v>44631.70416666667</v>
      </c>
      <c r="I62" s="23">
        <f t="shared" si="6"/>
        <v>-847.09999999999854</v>
      </c>
      <c r="J62" s="17" t="str">
        <f t="shared" si="1"/>
        <v>OVERDUE</v>
      </c>
      <c r="K62" s="31" t="s">
        <v>4245</v>
      </c>
      <c r="L62" s="144" t="s">
        <v>5512</v>
      </c>
    </row>
    <row r="63" spans="1:12" ht="15" customHeight="1">
      <c r="A63" s="17" t="s">
        <v>4427</v>
      </c>
      <c r="B63" s="31" t="s">
        <v>677</v>
      </c>
      <c r="C63" s="31" t="s">
        <v>4249</v>
      </c>
      <c r="D63" s="21">
        <v>12000</v>
      </c>
      <c r="E63" s="13">
        <v>42348</v>
      </c>
      <c r="F63" s="13">
        <v>43535</v>
      </c>
      <c r="G63" s="27">
        <v>12121</v>
      </c>
      <c r="H63" s="22">
        <f t="shared" ref="H63:H65" si="11">IF(I63&lt;=12000,$F$5+(I63/24),"error")</f>
        <v>44631.70416666667</v>
      </c>
      <c r="I63" s="23">
        <f t="shared" si="6"/>
        <v>-847.09999999999854</v>
      </c>
      <c r="J63" s="17" t="str">
        <f t="shared" si="1"/>
        <v>OVERDUE</v>
      </c>
      <c r="K63" s="31" t="s">
        <v>4245</v>
      </c>
      <c r="L63" s="144" t="s">
        <v>5512</v>
      </c>
    </row>
    <row r="64" spans="1:12" ht="15" customHeight="1">
      <c r="A64" s="17" t="s">
        <v>4428</v>
      </c>
      <c r="B64" s="31" t="s">
        <v>677</v>
      </c>
      <c r="C64" s="31" t="s">
        <v>4250</v>
      </c>
      <c r="D64" s="21">
        <v>12000</v>
      </c>
      <c r="E64" s="13">
        <v>42348</v>
      </c>
      <c r="F64" s="13">
        <v>43535</v>
      </c>
      <c r="G64" s="27">
        <v>12121</v>
      </c>
      <c r="H64" s="22">
        <f t="shared" si="11"/>
        <v>44631.70416666667</v>
      </c>
      <c r="I64" s="23">
        <f t="shared" si="6"/>
        <v>-847.09999999999854</v>
      </c>
      <c r="J64" s="17" t="str">
        <f t="shared" si="1"/>
        <v>OVERDUE</v>
      </c>
      <c r="K64" s="31" t="s">
        <v>4245</v>
      </c>
      <c r="L64" s="144" t="s">
        <v>5512</v>
      </c>
    </row>
    <row r="65" spans="1:12" ht="15" customHeight="1">
      <c r="A65" s="17" t="s">
        <v>4429</v>
      </c>
      <c r="B65" s="31" t="s">
        <v>677</v>
      </c>
      <c r="C65" s="31" t="s">
        <v>4251</v>
      </c>
      <c r="D65" s="21">
        <v>12000</v>
      </c>
      <c r="E65" s="13">
        <v>42348</v>
      </c>
      <c r="F65" s="13">
        <v>43535</v>
      </c>
      <c r="G65" s="27">
        <v>12121</v>
      </c>
      <c r="H65" s="22">
        <f t="shared" si="11"/>
        <v>44631.70416666667</v>
      </c>
      <c r="I65" s="23">
        <f t="shared" si="6"/>
        <v>-847.09999999999854</v>
      </c>
      <c r="J65" s="17" t="str">
        <f t="shared" si="1"/>
        <v>OVERDUE</v>
      </c>
      <c r="K65" s="31" t="s">
        <v>4245</v>
      </c>
      <c r="L65" s="144" t="s">
        <v>5512</v>
      </c>
    </row>
    <row r="66" spans="1:12" ht="15" customHeight="1">
      <c r="A66" s="17" t="s">
        <v>4430</v>
      </c>
      <c r="B66" s="31" t="s">
        <v>677</v>
      </c>
      <c r="C66" s="31" t="s">
        <v>4252</v>
      </c>
      <c r="D66" s="21">
        <v>12000</v>
      </c>
      <c r="E66" s="13">
        <v>42348</v>
      </c>
      <c r="F66" s="13">
        <v>43535</v>
      </c>
      <c r="G66" s="27">
        <v>12121</v>
      </c>
      <c r="H66" s="22">
        <f>IF(I66&lt;=12000,$F$5+(I66/24),"error")</f>
        <v>44631.70416666667</v>
      </c>
      <c r="I66" s="23">
        <f t="shared" si="6"/>
        <v>-847.09999999999854</v>
      </c>
      <c r="J66" s="17" t="str">
        <f t="shared" si="1"/>
        <v>OVERDUE</v>
      </c>
      <c r="K66" s="31" t="s">
        <v>4245</v>
      </c>
      <c r="L66" s="144" t="s">
        <v>5512</v>
      </c>
    </row>
    <row r="67" spans="1:12" ht="25.5" customHeight="1">
      <c r="A67" s="17" t="s">
        <v>4431</v>
      </c>
      <c r="B67" s="31" t="s">
        <v>678</v>
      </c>
      <c r="C67" s="31" t="s">
        <v>4244</v>
      </c>
      <c r="D67" s="21">
        <v>1500</v>
      </c>
      <c r="E67" s="13">
        <v>42348</v>
      </c>
      <c r="F67" s="13">
        <v>44610</v>
      </c>
      <c r="G67" s="27">
        <v>24226</v>
      </c>
      <c r="H67" s="22">
        <f>IF(I67&lt;=1500,$F$5+(I67/24),"error")</f>
        <v>44698.57916666667</v>
      </c>
      <c r="I67" s="23">
        <f t="shared" si="6"/>
        <v>757.90000000000146</v>
      </c>
      <c r="J67" s="17" t="str">
        <f t="shared" si="1"/>
        <v>NOT DUE</v>
      </c>
      <c r="K67" s="31" t="s">
        <v>4245</v>
      </c>
      <c r="L67" s="144"/>
    </row>
    <row r="68" spans="1:12" ht="15" customHeight="1">
      <c r="A68" s="17" t="s">
        <v>4432</v>
      </c>
      <c r="B68" s="31" t="s">
        <v>678</v>
      </c>
      <c r="C68" s="31" t="s">
        <v>4246</v>
      </c>
      <c r="D68" s="21">
        <v>12000</v>
      </c>
      <c r="E68" s="13">
        <v>42348</v>
      </c>
      <c r="F68" s="13">
        <v>43535</v>
      </c>
      <c r="G68" s="27">
        <v>12121</v>
      </c>
      <c r="H68" s="22">
        <f>IF(I68&lt;=12000,$F$5+(I68/24),"error")</f>
        <v>44631.70416666667</v>
      </c>
      <c r="I68" s="23">
        <f t="shared" si="6"/>
        <v>-847.09999999999854</v>
      </c>
      <c r="J68" s="17" t="str">
        <f t="shared" si="1"/>
        <v>OVERDUE</v>
      </c>
      <c r="K68" s="31" t="s">
        <v>4245</v>
      </c>
      <c r="L68" s="144" t="s">
        <v>5512</v>
      </c>
    </row>
    <row r="69" spans="1:12" ht="15" customHeight="1">
      <c r="A69" s="17" t="s">
        <v>4433</v>
      </c>
      <c r="B69" s="31" t="s">
        <v>678</v>
      </c>
      <c r="C69" s="31" t="s">
        <v>4247</v>
      </c>
      <c r="D69" s="21">
        <v>12000</v>
      </c>
      <c r="E69" s="13">
        <v>42348</v>
      </c>
      <c r="F69" s="13">
        <v>43535</v>
      </c>
      <c r="G69" s="27">
        <v>12121</v>
      </c>
      <c r="H69" s="22">
        <f t="shared" ref="H69:H131" si="12">IF(I69&lt;=12000,$F$5+(I69/24),"error")</f>
        <v>44631.70416666667</v>
      </c>
      <c r="I69" s="23">
        <f t="shared" si="6"/>
        <v>-847.09999999999854</v>
      </c>
      <c r="J69" s="17" t="str">
        <f t="shared" si="1"/>
        <v>OVERDUE</v>
      </c>
      <c r="K69" s="31" t="s">
        <v>4245</v>
      </c>
      <c r="L69" s="144" t="s">
        <v>5512</v>
      </c>
    </row>
    <row r="70" spans="1:12" ht="15" customHeight="1">
      <c r="A70" s="17" t="s">
        <v>4434</v>
      </c>
      <c r="B70" s="31" t="s">
        <v>678</v>
      </c>
      <c r="C70" s="31" t="s">
        <v>4248</v>
      </c>
      <c r="D70" s="21">
        <v>12000</v>
      </c>
      <c r="E70" s="13">
        <v>42348</v>
      </c>
      <c r="F70" s="13">
        <v>43535</v>
      </c>
      <c r="G70" s="27">
        <v>12121</v>
      </c>
      <c r="H70" s="22">
        <f t="shared" si="12"/>
        <v>44631.70416666667</v>
      </c>
      <c r="I70" s="23">
        <f t="shared" si="6"/>
        <v>-847.09999999999854</v>
      </c>
      <c r="J70" s="17" t="str">
        <f t="shared" si="1"/>
        <v>OVERDUE</v>
      </c>
      <c r="K70" s="31" t="s">
        <v>4245</v>
      </c>
      <c r="L70" s="144" t="s">
        <v>5512</v>
      </c>
    </row>
    <row r="71" spans="1:12" ht="15" customHeight="1">
      <c r="A71" s="17" t="s">
        <v>4435</v>
      </c>
      <c r="B71" s="31" t="s">
        <v>678</v>
      </c>
      <c r="C71" s="31" t="s">
        <v>4249</v>
      </c>
      <c r="D71" s="21">
        <v>12000</v>
      </c>
      <c r="E71" s="13">
        <v>42348</v>
      </c>
      <c r="F71" s="13">
        <v>43535</v>
      </c>
      <c r="G71" s="27">
        <v>12121</v>
      </c>
      <c r="H71" s="22">
        <f t="shared" si="12"/>
        <v>44631.70416666667</v>
      </c>
      <c r="I71" s="23">
        <f t="shared" si="6"/>
        <v>-847.09999999999854</v>
      </c>
      <c r="J71" s="17" t="str">
        <f t="shared" si="1"/>
        <v>OVERDUE</v>
      </c>
      <c r="K71" s="31" t="s">
        <v>4245</v>
      </c>
      <c r="L71" s="144" t="s">
        <v>5512</v>
      </c>
    </row>
    <row r="72" spans="1:12" ht="15" customHeight="1">
      <c r="A72" s="17" t="s">
        <v>4436</v>
      </c>
      <c r="B72" s="31" t="s">
        <v>678</v>
      </c>
      <c r="C72" s="31" t="s">
        <v>4250</v>
      </c>
      <c r="D72" s="21">
        <v>12000</v>
      </c>
      <c r="E72" s="13">
        <v>42348</v>
      </c>
      <c r="F72" s="13">
        <v>43535</v>
      </c>
      <c r="G72" s="27">
        <v>12121</v>
      </c>
      <c r="H72" s="22">
        <f t="shared" si="12"/>
        <v>44631.70416666667</v>
      </c>
      <c r="I72" s="23">
        <f t="shared" si="6"/>
        <v>-847.09999999999854</v>
      </c>
      <c r="J72" s="17" t="str">
        <f t="shared" si="1"/>
        <v>OVERDUE</v>
      </c>
      <c r="K72" s="31" t="s">
        <v>4245</v>
      </c>
      <c r="L72" s="144" t="s">
        <v>5512</v>
      </c>
    </row>
    <row r="73" spans="1:12" ht="15" customHeight="1">
      <c r="A73" s="17" t="s">
        <v>4437</v>
      </c>
      <c r="B73" s="31" t="s">
        <v>678</v>
      </c>
      <c r="C73" s="31" t="s">
        <v>4251</v>
      </c>
      <c r="D73" s="21">
        <v>12000</v>
      </c>
      <c r="E73" s="13">
        <v>42348</v>
      </c>
      <c r="F73" s="13">
        <v>43535</v>
      </c>
      <c r="G73" s="27">
        <v>12121</v>
      </c>
      <c r="H73" s="22">
        <f t="shared" si="12"/>
        <v>44631.70416666667</v>
      </c>
      <c r="I73" s="23">
        <f t="shared" si="6"/>
        <v>-847.09999999999854</v>
      </c>
      <c r="J73" s="17" t="str">
        <f t="shared" si="1"/>
        <v>OVERDUE</v>
      </c>
      <c r="K73" s="31" t="s">
        <v>4245</v>
      </c>
      <c r="L73" s="144" t="s">
        <v>5512</v>
      </c>
    </row>
    <row r="74" spans="1:12" ht="15" customHeight="1">
      <c r="A74" s="17" t="s">
        <v>4438</v>
      </c>
      <c r="B74" s="31" t="s">
        <v>678</v>
      </c>
      <c r="C74" s="31" t="s">
        <v>4252</v>
      </c>
      <c r="D74" s="21">
        <v>12000</v>
      </c>
      <c r="E74" s="13">
        <v>42348</v>
      </c>
      <c r="F74" s="13">
        <v>43535</v>
      </c>
      <c r="G74" s="27">
        <v>12121</v>
      </c>
      <c r="H74" s="22">
        <f t="shared" si="12"/>
        <v>44631.70416666667</v>
      </c>
      <c r="I74" s="23">
        <f t="shared" si="6"/>
        <v>-847.09999999999854</v>
      </c>
      <c r="J74" s="17" t="str">
        <f t="shared" si="1"/>
        <v>OVERDUE</v>
      </c>
      <c r="K74" s="31" t="s">
        <v>4245</v>
      </c>
      <c r="L74" s="144" t="s">
        <v>5512</v>
      </c>
    </row>
    <row r="75" spans="1:12" ht="25.5" customHeight="1">
      <c r="A75" s="17" t="s">
        <v>4439</v>
      </c>
      <c r="B75" s="31" t="s">
        <v>679</v>
      </c>
      <c r="C75" s="31" t="s">
        <v>4244</v>
      </c>
      <c r="D75" s="21">
        <v>1500</v>
      </c>
      <c r="E75" s="13">
        <v>42348</v>
      </c>
      <c r="F75" s="13">
        <v>44610</v>
      </c>
      <c r="G75" s="27">
        <v>24226</v>
      </c>
      <c r="H75" s="22">
        <f>IF(I75&lt;=1500,$F$5+(I75/24),"error")</f>
        <v>44698.57916666667</v>
      </c>
      <c r="I75" s="23">
        <f t="shared" si="6"/>
        <v>757.90000000000146</v>
      </c>
      <c r="J75" s="17" t="str">
        <f t="shared" si="1"/>
        <v>NOT DUE</v>
      </c>
      <c r="K75" s="31" t="s">
        <v>4245</v>
      </c>
      <c r="L75" s="144"/>
    </row>
    <row r="76" spans="1:12" ht="15" customHeight="1">
      <c r="A76" s="17" t="s">
        <v>4440</v>
      </c>
      <c r="B76" s="31" t="s">
        <v>679</v>
      </c>
      <c r="C76" s="31" t="s">
        <v>4246</v>
      </c>
      <c r="D76" s="21">
        <v>12000</v>
      </c>
      <c r="E76" s="13">
        <v>42348</v>
      </c>
      <c r="F76" s="13">
        <v>43535</v>
      </c>
      <c r="G76" s="27">
        <v>12121</v>
      </c>
      <c r="H76" s="22">
        <f t="shared" si="12"/>
        <v>44631.70416666667</v>
      </c>
      <c r="I76" s="23">
        <f t="shared" si="6"/>
        <v>-847.09999999999854</v>
      </c>
      <c r="J76" s="17" t="str">
        <f t="shared" si="1"/>
        <v>OVERDUE</v>
      </c>
      <c r="K76" s="31" t="s">
        <v>4245</v>
      </c>
      <c r="L76" s="144" t="s">
        <v>5512</v>
      </c>
    </row>
    <row r="77" spans="1:12" ht="15" customHeight="1">
      <c r="A77" s="17" t="s">
        <v>4441</v>
      </c>
      <c r="B77" s="31" t="s">
        <v>679</v>
      </c>
      <c r="C77" s="31" t="s">
        <v>4247</v>
      </c>
      <c r="D77" s="21">
        <v>12000</v>
      </c>
      <c r="E77" s="13">
        <v>42348</v>
      </c>
      <c r="F77" s="13">
        <v>43535</v>
      </c>
      <c r="G77" s="27">
        <v>12121</v>
      </c>
      <c r="H77" s="22">
        <f t="shared" si="12"/>
        <v>44631.70416666667</v>
      </c>
      <c r="I77" s="23">
        <f t="shared" si="6"/>
        <v>-847.09999999999854</v>
      </c>
      <c r="J77" s="17" t="str">
        <f t="shared" si="1"/>
        <v>OVERDUE</v>
      </c>
      <c r="K77" s="31" t="s">
        <v>4245</v>
      </c>
      <c r="L77" s="144" t="s">
        <v>5512</v>
      </c>
    </row>
    <row r="78" spans="1:12" ht="15" customHeight="1">
      <c r="A78" s="17" t="s">
        <v>4442</v>
      </c>
      <c r="B78" s="31" t="s">
        <v>679</v>
      </c>
      <c r="C78" s="31" t="s">
        <v>4248</v>
      </c>
      <c r="D78" s="21">
        <v>12000</v>
      </c>
      <c r="E78" s="13">
        <v>42348</v>
      </c>
      <c r="F78" s="13">
        <v>43535</v>
      </c>
      <c r="G78" s="27">
        <v>12121</v>
      </c>
      <c r="H78" s="22">
        <f t="shared" si="12"/>
        <v>44631.70416666667</v>
      </c>
      <c r="I78" s="23">
        <f t="shared" si="6"/>
        <v>-847.09999999999854</v>
      </c>
      <c r="J78" s="17" t="str">
        <f t="shared" ref="J78:J141" si="13">IF(I78="","",IF(I78&lt;0,"OVERDUE","NOT DUE"))</f>
        <v>OVERDUE</v>
      </c>
      <c r="K78" s="31" t="s">
        <v>4245</v>
      </c>
      <c r="L78" s="144" t="s">
        <v>5512</v>
      </c>
    </row>
    <row r="79" spans="1:12" ht="15" customHeight="1">
      <c r="A79" s="17" t="s">
        <v>4443</v>
      </c>
      <c r="B79" s="31" t="s">
        <v>679</v>
      </c>
      <c r="C79" s="31" t="s">
        <v>4249</v>
      </c>
      <c r="D79" s="21">
        <v>12000</v>
      </c>
      <c r="E79" s="13">
        <v>42348</v>
      </c>
      <c r="F79" s="13">
        <v>43535</v>
      </c>
      <c r="G79" s="27">
        <v>12121</v>
      </c>
      <c r="H79" s="22">
        <f t="shared" si="12"/>
        <v>44631.70416666667</v>
      </c>
      <c r="I79" s="23">
        <f t="shared" si="6"/>
        <v>-847.09999999999854</v>
      </c>
      <c r="J79" s="17" t="str">
        <f t="shared" si="13"/>
        <v>OVERDUE</v>
      </c>
      <c r="K79" s="31" t="s">
        <v>4245</v>
      </c>
      <c r="L79" s="144" t="s">
        <v>5512</v>
      </c>
    </row>
    <row r="80" spans="1:12" ht="15" customHeight="1">
      <c r="A80" s="17" t="s">
        <v>4444</v>
      </c>
      <c r="B80" s="31" t="s">
        <v>679</v>
      </c>
      <c r="C80" s="31" t="s">
        <v>4250</v>
      </c>
      <c r="D80" s="21">
        <v>12000</v>
      </c>
      <c r="E80" s="13">
        <v>42348</v>
      </c>
      <c r="F80" s="13">
        <v>43535</v>
      </c>
      <c r="G80" s="27">
        <v>12121</v>
      </c>
      <c r="H80" s="22">
        <f t="shared" si="12"/>
        <v>44631.70416666667</v>
      </c>
      <c r="I80" s="23">
        <f t="shared" si="6"/>
        <v>-847.09999999999854</v>
      </c>
      <c r="J80" s="17" t="str">
        <f t="shared" si="13"/>
        <v>OVERDUE</v>
      </c>
      <c r="K80" s="31" t="s">
        <v>4245</v>
      </c>
      <c r="L80" s="144" t="s">
        <v>5512</v>
      </c>
    </row>
    <row r="81" spans="1:12" ht="15" customHeight="1">
      <c r="A81" s="17" t="s">
        <v>4445</v>
      </c>
      <c r="B81" s="31" t="s">
        <v>679</v>
      </c>
      <c r="C81" s="31" t="s">
        <v>4251</v>
      </c>
      <c r="D81" s="21">
        <v>12000</v>
      </c>
      <c r="E81" s="13">
        <v>42348</v>
      </c>
      <c r="F81" s="13">
        <v>43535</v>
      </c>
      <c r="G81" s="27">
        <v>12121</v>
      </c>
      <c r="H81" s="22">
        <f t="shared" si="12"/>
        <v>44631.70416666667</v>
      </c>
      <c r="I81" s="23">
        <f t="shared" si="6"/>
        <v>-847.09999999999854</v>
      </c>
      <c r="J81" s="17" t="str">
        <f t="shared" si="13"/>
        <v>OVERDUE</v>
      </c>
      <c r="K81" s="31" t="s">
        <v>4245</v>
      </c>
      <c r="L81" s="144" t="s">
        <v>5512</v>
      </c>
    </row>
    <row r="82" spans="1:12" ht="15" customHeight="1">
      <c r="A82" s="17" t="s">
        <v>4446</v>
      </c>
      <c r="B82" s="31" t="s">
        <v>679</v>
      </c>
      <c r="C82" s="31" t="s">
        <v>4252</v>
      </c>
      <c r="D82" s="21">
        <v>12000</v>
      </c>
      <c r="E82" s="13">
        <v>42348</v>
      </c>
      <c r="F82" s="13">
        <v>43535</v>
      </c>
      <c r="G82" s="27">
        <v>12121</v>
      </c>
      <c r="H82" s="22">
        <f t="shared" si="12"/>
        <v>44631.70416666667</v>
      </c>
      <c r="I82" s="23">
        <f t="shared" si="6"/>
        <v>-847.09999999999854</v>
      </c>
      <c r="J82" s="17" t="str">
        <f t="shared" si="13"/>
        <v>OVERDUE</v>
      </c>
      <c r="K82" s="31" t="s">
        <v>4245</v>
      </c>
      <c r="L82" s="144" t="s">
        <v>5512</v>
      </c>
    </row>
    <row r="83" spans="1:12" ht="25.5" customHeight="1">
      <c r="A83" s="17" t="s">
        <v>4447</v>
      </c>
      <c r="B83" s="31" t="s">
        <v>680</v>
      </c>
      <c r="C83" s="31" t="s">
        <v>4244</v>
      </c>
      <c r="D83" s="21">
        <v>1500</v>
      </c>
      <c r="E83" s="13">
        <v>42348</v>
      </c>
      <c r="F83" s="13">
        <v>44610</v>
      </c>
      <c r="G83" s="27">
        <v>24226</v>
      </c>
      <c r="H83" s="22">
        <f>IF(I83&lt;=1500,$F$5+(I83/24),"error")</f>
        <v>44698.57916666667</v>
      </c>
      <c r="I83" s="23">
        <f t="shared" si="6"/>
        <v>757.90000000000146</v>
      </c>
      <c r="J83" s="17" t="str">
        <f t="shared" si="13"/>
        <v>NOT DUE</v>
      </c>
      <c r="K83" s="31" t="s">
        <v>4245</v>
      </c>
      <c r="L83" s="144"/>
    </row>
    <row r="84" spans="1:12" ht="15" customHeight="1">
      <c r="A84" s="17" t="s">
        <v>4448</v>
      </c>
      <c r="B84" s="31" t="s">
        <v>680</v>
      </c>
      <c r="C84" s="31" t="s">
        <v>4246</v>
      </c>
      <c r="D84" s="21">
        <v>12000</v>
      </c>
      <c r="E84" s="13">
        <v>42348</v>
      </c>
      <c r="F84" s="13">
        <v>43535</v>
      </c>
      <c r="G84" s="27">
        <v>12121</v>
      </c>
      <c r="H84" s="22">
        <f t="shared" si="12"/>
        <v>44631.70416666667</v>
      </c>
      <c r="I84" s="23">
        <f t="shared" si="6"/>
        <v>-847.09999999999854</v>
      </c>
      <c r="J84" s="17" t="str">
        <f t="shared" si="13"/>
        <v>OVERDUE</v>
      </c>
      <c r="K84" s="31" t="s">
        <v>4245</v>
      </c>
      <c r="L84" s="144" t="s">
        <v>5512</v>
      </c>
    </row>
    <row r="85" spans="1:12" ht="15" customHeight="1">
      <c r="A85" s="17" t="s">
        <v>4449</v>
      </c>
      <c r="B85" s="31" t="s">
        <v>680</v>
      </c>
      <c r="C85" s="31" t="s">
        <v>4247</v>
      </c>
      <c r="D85" s="21">
        <v>12000</v>
      </c>
      <c r="E85" s="13">
        <v>42348</v>
      </c>
      <c r="F85" s="13">
        <v>43535</v>
      </c>
      <c r="G85" s="27">
        <v>12121</v>
      </c>
      <c r="H85" s="22">
        <f t="shared" si="12"/>
        <v>44631.70416666667</v>
      </c>
      <c r="I85" s="23">
        <f t="shared" si="6"/>
        <v>-847.09999999999854</v>
      </c>
      <c r="J85" s="17" t="str">
        <f t="shared" si="13"/>
        <v>OVERDUE</v>
      </c>
      <c r="K85" s="31" t="s">
        <v>4245</v>
      </c>
      <c r="L85" s="144" t="s">
        <v>5512</v>
      </c>
    </row>
    <row r="86" spans="1:12" ht="15" customHeight="1">
      <c r="A86" s="17" t="s">
        <v>4450</v>
      </c>
      <c r="B86" s="31" t="s">
        <v>680</v>
      </c>
      <c r="C86" s="31" t="s">
        <v>4248</v>
      </c>
      <c r="D86" s="21">
        <v>12000</v>
      </c>
      <c r="E86" s="13">
        <v>42348</v>
      </c>
      <c r="F86" s="13">
        <v>43535</v>
      </c>
      <c r="G86" s="27">
        <v>12121</v>
      </c>
      <c r="H86" s="22">
        <f t="shared" si="12"/>
        <v>44631.70416666667</v>
      </c>
      <c r="I86" s="23">
        <f t="shared" si="6"/>
        <v>-847.09999999999854</v>
      </c>
      <c r="J86" s="17" t="str">
        <f t="shared" si="13"/>
        <v>OVERDUE</v>
      </c>
      <c r="K86" s="31" t="s">
        <v>4245</v>
      </c>
      <c r="L86" s="144" t="s">
        <v>5512</v>
      </c>
    </row>
    <row r="87" spans="1:12" ht="15" customHeight="1">
      <c r="A87" s="17" t="s">
        <v>4451</v>
      </c>
      <c r="B87" s="31" t="s">
        <v>680</v>
      </c>
      <c r="C87" s="31" t="s">
        <v>4249</v>
      </c>
      <c r="D87" s="21">
        <v>12000</v>
      </c>
      <c r="E87" s="13">
        <v>42348</v>
      </c>
      <c r="F87" s="13">
        <v>43535</v>
      </c>
      <c r="G87" s="27">
        <v>12121</v>
      </c>
      <c r="H87" s="22">
        <f t="shared" si="12"/>
        <v>44631.70416666667</v>
      </c>
      <c r="I87" s="23">
        <f t="shared" si="6"/>
        <v>-847.09999999999854</v>
      </c>
      <c r="J87" s="17" t="str">
        <f t="shared" si="13"/>
        <v>OVERDUE</v>
      </c>
      <c r="K87" s="31" t="s">
        <v>4245</v>
      </c>
      <c r="L87" s="144" t="s">
        <v>5512</v>
      </c>
    </row>
    <row r="88" spans="1:12" ht="15" customHeight="1">
      <c r="A88" s="17" t="s">
        <v>4452</v>
      </c>
      <c r="B88" s="31" t="s">
        <v>680</v>
      </c>
      <c r="C88" s="31" t="s">
        <v>4250</v>
      </c>
      <c r="D88" s="21">
        <v>12000</v>
      </c>
      <c r="E88" s="13">
        <v>42348</v>
      </c>
      <c r="F88" s="13">
        <v>43535</v>
      </c>
      <c r="G88" s="27">
        <v>12121</v>
      </c>
      <c r="H88" s="22">
        <f t="shared" si="12"/>
        <v>44631.70416666667</v>
      </c>
      <c r="I88" s="23">
        <f t="shared" si="6"/>
        <v>-847.09999999999854</v>
      </c>
      <c r="J88" s="17" t="str">
        <f t="shared" si="13"/>
        <v>OVERDUE</v>
      </c>
      <c r="K88" s="31" t="s">
        <v>4245</v>
      </c>
      <c r="L88" s="144" t="s">
        <v>5512</v>
      </c>
    </row>
    <row r="89" spans="1:12" ht="15" customHeight="1">
      <c r="A89" s="17" t="s">
        <v>4453</v>
      </c>
      <c r="B89" s="31" t="s">
        <v>680</v>
      </c>
      <c r="C89" s="31" t="s">
        <v>4251</v>
      </c>
      <c r="D89" s="21">
        <v>12000</v>
      </c>
      <c r="E89" s="13">
        <v>42348</v>
      </c>
      <c r="F89" s="13">
        <v>43535</v>
      </c>
      <c r="G89" s="27">
        <v>12121</v>
      </c>
      <c r="H89" s="22">
        <f t="shared" si="12"/>
        <v>44631.70416666667</v>
      </c>
      <c r="I89" s="23">
        <f t="shared" si="6"/>
        <v>-847.09999999999854</v>
      </c>
      <c r="J89" s="17" t="str">
        <f t="shared" si="13"/>
        <v>OVERDUE</v>
      </c>
      <c r="K89" s="31" t="s">
        <v>4245</v>
      </c>
      <c r="L89" s="144" t="s">
        <v>5512</v>
      </c>
    </row>
    <row r="90" spans="1:12" ht="15" customHeight="1">
      <c r="A90" s="17" t="s">
        <v>4454</v>
      </c>
      <c r="B90" s="31" t="s">
        <v>680</v>
      </c>
      <c r="C90" s="31" t="s">
        <v>4252</v>
      </c>
      <c r="D90" s="21">
        <v>12000</v>
      </c>
      <c r="E90" s="13">
        <v>42348</v>
      </c>
      <c r="F90" s="13">
        <v>43535</v>
      </c>
      <c r="G90" s="27">
        <v>12121</v>
      </c>
      <c r="H90" s="22">
        <f t="shared" si="12"/>
        <v>44631.70416666667</v>
      </c>
      <c r="I90" s="23">
        <f t="shared" si="6"/>
        <v>-847.09999999999854</v>
      </c>
      <c r="J90" s="17" t="str">
        <f t="shared" si="13"/>
        <v>OVERDUE</v>
      </c>
      <c r="K90" s="31" t="s">
        <v>4245</v>
      </c>
      <c r="L90" s="144" t="s">
        <v>5512</v>
      </c>
    </row>
    <row r="91" spans="1:12" ht="25.5" customHeight="1">
      <c r="A91" s="17" t="s">
        <v>4455</v>
      </c>
      <c r="B91" s="31" t="s">
        <v>4253</v>
      </c>
      <c r="C91" s="31" t="s">
        <v>4244</v>
      </c>
      <c r="D91" s="21">
        <v>1500</v>
      </c>
      <c r="E91" s="13">
        <v>42348</v>
      </c>
      <c r="F91" s="13">
        <v>44610</v>
      </c>
      <c r="G91" s="27">
        <v>24226</v>
      </c>
      <c r="H91" s="22">
        <f>IF(I91&lt;=1500,$F$5+(I91/24),"error")</f>
        <v>44698.57916666667</v>
      </c>
      <c r="I91" s="23">
        <f t="shared" si="6"/>
        <v>757.90000000000146</v>
      </c>
      <c r="J91" s="17" t="str">
        <f t="shared" si="13"/>
        <v>NOT DUE</v>
      </c>
      <c r="K91" s="31" t="s">
        <v>4245</v>
      </c>
      <c r="L91" s="144"/>
    </row>
    <row r="92" spans="1:12" ht="15" customHeight="1">
      <c r="A92" s="17" t="s">
        <v>4456</v>
      </c>
      <c r="B92" s="31" t="s">
        <v>4253</v>
      </c>
      <c r="C92" s="31" t="s">
        <v>4246</v>
      </c>
      <c r="D92" s="21">
        <v>12000</v>
      </c>
      <c r="E92" s="13">
        <v>42348</v>
      </c>
      <c r="F92" s="13">
        <v>43535</v>
      </c>
      <c r="G92" s="27">
        <v>12121</v>
      </c>
      <c r="H92" s="22">
        <f t="shared" si="12"/>
        <v>44631.70416666667</v>
      </c>
      <c r="I92" s="23">
        <f t="shared" si="6"/>
        <v>-847.09999999999854</v>
      </c>
      <c r="J92" s="17" t="str">
        <f t="shared" si="13"/>
        <v>OVERDUE</v>
      </c>
      <c r="K92" s="31" t="s">
        <v>4245</v>
      </c>
      <c r="L92" s="144" t="s">
        <v>5512</v>
      </c>
    </row>
    <row r="93" spans="1:12" ht="15" customHeight="1">
      <c r="A93" s="17" t="s">
        <v>4457</v>
      </c>
      <c r="B93" s="31" t="s">
        <v>4253</v>
      </c>
      <c r="C93" s="31" t="s">
        <v>4247</v>
      </c>
      <c r="D93" s="21">
        <v>12000</v>
      </c>
      <c r="E93" s="13">
        <v>42348</v>
      </c>
      <c r="F93" s="13">
        <v>43535</v>
      </c>
      <c r="G93" s="27">
        <v>12121</v>
      </c>
      <c r="H93" s="22">
        <f t="shared" si="12"/>
        <v>44631.70416666667</v>
      </c>
      <c r="I93" s="23">
        <f t="shared" si="6"/>
        <v>-847.09999999999854</v>
      </c>
      <c r="J93" s="17" t="str">
        <f t="shared" si="13"/>
        <v>OVERDUE</v>
      </c>
      <c r="K93" s="31" t="s">
        <v>4245</v>
      </c>
      <c r="L93" s="144" t="s">
        <v>5512</v>
      </c>
    </row>
    <row r="94" spans="1:12" ht="15" customHeight="1">
      <c r="A94" s="17" t="s">
        <v>4458</v>
      </c>
      <c r="B94" s="31" t="s">
        <v>4253</v>
      </c>
      <c r="C94" s="31" t="s">
        <v>4248</v>
      </c>
      <c r="D94" s="21">
        <v>12000</v>
      </c>
      <c r="E94" s="13">
        <v>42348</v>
      </c>
      <c r="F94" s="13">
        <v>43535</v>
      </c>
      <c r="G94" s="27">
        <v>12121</v>
      </c>
      <c r="H94" s="22">
        <f t="shared" si="12"/>
        <v>44631.70416666667</v>
      </c>
      <c r="I94" s="23">
        <f t="shared" si="6"/>
        <v>-847.09999999999854</v>
      </c>
      <c r="J94" s="17" t="str">
        <f t="shared" si="13"/>
        <v>OVERDUE</v>
      </c>
      <c r="K94" s="31" t="s">
        <v>4245</v>
      </c>
      <c r="L94" s="144" t="s">
        <v>5512</v>
      </c>
    </row>
    <row r="95" spans="1:12" ht="15" customHeight="1">
      <c r="A95" s="17" t="s">
        <v>4459</v>
      </c>
      <c r="B95" s="31" t="s">
        <v>4253</v>
      </c>
      <c r="C95" s="31" t="s">
        <v>4249</v>
      </c>
      <c r="D95" s="21">
        <v>12000</v>
      </c>
      <c r="E95" s="13">
        <v>42348</v>
      </c>
      <c r="F95" s="13">
        <v>43535</v>
      </c>
      <c r="G95" s="27">
        <v>12121</v>
      </c>
      <c r="H95" s="22">
        <f t="shared" si="12"/>
        <v>44631.70416666667</v>
      </c>
      <c r="I95" s="23">
        <f t="shared" si="6"/>
        <v>-847.09999999999854</v>
      </c>
      <c r="J95" s="17" t="str">
        <f t="shared" si="13"/>
        <v>OVERDUE</v>
      </c>
      <c r="K95" s="31" t="s">
        <v>4245</v>
      </c>
      <c r="L95" s="144" t="s">
        <v>5512</v>
      </c>
    </row>
    <row r="96" spans="1:12" ht="15" customHeight="1">
      <c r="A96" s="17" t="s">
        <v>4460</v>
      </c>
      <c r="B96" s="31" t="s">
        <v>4253</v>
      </c>
      <c r="C96" s="31" t="s">
        <v>4250</v>
      </c>
      <c r="D96" s="21">
        <v>12000</v>
      </c>
      <c r="E96" s="13">
        <v>42348</v>
      </c>
      <c r="F96" s="13">
        <v>43535</v>
      </c>
      <c r="G96" s="27">
        <v>12121</v>
      </c>
      <c r="H96" s="22">
        <f t="shared" si="12"/>
        <v>44631.70416666667</v>
      </c>
      <c r="I96" s="23">
        <f t="shared" si="6"/>
        <v>-847.09999999999854</v>
      </c>
      <c r="J96" s="17" t="str">
        <f t="shared" si="13"/>
        <v>OVERDUE</v>
      </c>
      <c r="K96" s="31" t="s">
        <v>4245</v>
      </c>
      <c r="L96" s="144" t="s">
        <v>5512</v>
      </c>
    </row>
    <row r="97" spans="1:12" ht="15" customHeight="1">
      <c r="A97" s="17" t="s">
        <v>4461</v>
      </c>
      <c r="B97" s="31" t="s">
        <v>4253</v>
      </c>
      <c r="C97" s="31" t="s">
        <v>4251</v>
      </c>
      <c r="D97" s="21">
        <v>12000</v>
      </c>
      <c r="E97" s="13">
        <v>42348</v>
      </c>
      <c r="F97" s="13">
        <v>43535</v>
      </c>
      <c r="G97" s="27">
        <v>12121</v>
      </c>
      <c r="H97" s="22">
        <f t="shared" si="12"/>
        <v>44631.70416666667</v>
      </c>
      <c r="I97" s="23">
        <f t="shared" si="6"/>
        <v>-847.09999999999854</v>
      </c>
      <c r="J97" s="17" t="str">
        <f t="shared" si="13"/>
        <v>OVERDUE</v>
      </c>
      <c r="K97" s="31" t="s">
        <v>4245</v>
      </c>
      <c r="L97" s="144" t="s">
        <v>5512</v>
      </c>
    </row>
    <row r="98" spans="1:12" ht="15" customHeight="1">
      <c r="A98" s="17" t="s">
        <v>4462</v>
      </c>
      <c r="B98" s="31" t="s">
        <v>4253</v>
      </c>
      <c r="C98" s="31" t="s">
        <v>4252</v>
      </c>
      <c r="D98" s="21">
        <v>12000</v>
      </c>
      <c r="E98" s="13">
        <v>42348</v>
      </c>
      <c r="F98" s="13">
        <v>43535</v>
      </c>
      <c r="G98" s="27">
        <v>12121</v>
      </c>
      <c r="H98" s="22">
        <f t="shared" si="12"/>
        <v>44631.70416666667</v>
      </c>
      <c r="I98" s="23">
        <f t="shared" si="6"/>
        <v>-847.09999999999854</v>
      </c>
      <c r="J98" s="17" t="str">
        <f t="shared" si="13"/>
        <v>OVERDUE</v>
      </c>
      <c r="K98" s="31" t="s">
        <v>4245</v>
      </c>
      <c r="L98" s="144" t="s">
        <v>5512</v>
      </c>
    </row>
    <row r="99" spans="1:12" ht="25.5" customHeight="1">
      <c r="A99" s="17" t="s">
        <v>4463</v>
      </c>
      <c r="B99" s="31" t="s">
        <v>97</v>
      </c>
      <c r="C99" s="31" t="s">
        <v>4254</v>
      </c>
      <c r="D99" s="21">
        <v>12000</v>
      </c>
      <c r="E99" s="13">
        <v>42348</v>
      </c>
      <c r="F99" s="13">
        <v>43534</v>
      </c>
      <c r="G99" s="27">
        <v>12121</v>
      </c>
      <c r="H99" s="22">
        <f t="shared" si="12"/>
        <v>44631.70416666667</v>
      </c>
      <c r="I99" s="23">
        <f t="shared" si="6"/>
        <v>-847.09999999999854</v>
      </c>
      <c r="J99" s="17" t="str">
        <f t="shared" si="13"/>
        <v>OVERDUE</v>
      </c>
      <c r="K99" s="31" t="s">
        <v>4255</v>
      </c>
      <c r="L99" s="144" t="s">
        <v>5512</v>
      </c>
    </row>
    <row r="100" spans="1:12" ht="15" customHeight="1">
      <c r="A100" s="17" t="s">
        <v>4464</v>
      </c>
      <c r="B100" s="31" t="s">
        <v>97</v>
      </c>
      <c r="C100" s="31" t="s">
        <v>4256</v>
      </c>
      <c r="D100" s="21">
        <v>12000</v>
      </c>
      <c r="E100" s="13">
        <v>42348</v>
      </c>
      <c r="F100" s="13">
        <v>43534</v>
      </c>
      <c r="G100" s="27">
        <v>12121</v>
      </c>
      <c r="H100" s="22">
        <f t="shared" si="12"/>
        <v>44631.70416666667</v>
      </c>
      <c r="I100" s="23">
        <f t="shared" si="6"/>
        <v>-847.09999999999854</v>
      </c>
      <c r="J100" s="17" t="str">
        <f t="shared" si="13"/>
        <v>OVERDUE</v>
      </c>
      <c r="K100" s="31" t="s">
        <v>4255</v>
      </c>
      <c r="L100" s="144" t="s">
        <v>5512</v>
      </c>
    </row>
    <row r="101" spans="1:12" ht="15" customHeight="1">
      <c r="A101" s="17" t="s">
        <v>4465</v>
      </c>
      <c r="B101" s="31" t="s">
        <v>97</v>
      </c>
      <c r="C101" s="31" t="s">
        <v>4257</v>
      </c>
      <c r="D101" s="21">
        <v>12000</v>
      </c>
      <c r="E101" s="13">
        <v>42348</v>
      </c>
      <c r="F101" s="13">
        <v>43534</v>
      </c>
      <c r="G101" s="27">
        <v>12121</v>
      </c>
      <c r="H101" s="22">
        <f t="shared" si="12"/>
        <v>44631.70416666667</v>
      </c>
      <c r="I101" s="23">
        <f t="shared" si="6"/>
        <v>-847.09999999999854</v>
      </c>
      <c r="J101" s="17" t="str">
        <f t="shared" si="13"/>
        <v>OVERDUE</v>
      </c>
      <c r="K101" s="31" t="s">
        <v>4255</v>
      </c>
      <c r="L101" s="144" t="s">
        <v>5512</v>
      </c>
    </row>
    <row r="102" spans="1:12" ht="26.45" customHeight="1">
      <c r="A102" s="17" t="s">
        <v>4466</v>
      </c>
      <c r="B102" s="31" t="s">
        <v>98</v>
      </c>
      <c r="C102" s="31" t="s">
        <v>4254</v>
      </c>
      <c r="D102" s="21">
        <v>12000</v>
      </c>
      <c r="E102" s="13">
        <v>42348</v>
      </c>
      <c r="F102" s="13">
        <v>43534</v>
      </c>
      <c r="G102" s="27">
        <v>12121</v>
      </c>
      <c r="H102" s="22">
        <f t="shared" si="12"/>
        <v>44631.70416666667</v>
      </c>
      <c r="I102" s="23">
        <f t="shared" si="6"/>
        <v>-847.09999999999854</v>
      </c>
      <c r="J102" s="17" t="str">
        <f t="shared" si="13"/>
        <v>OVERDUE</v>
      </c>
      <c r="K102" s="31" t="s">
        <v>4255</v>
      </c>
      <c r="L102" s="144" t="s">
        <v>5512</v>
      </c>
    </row>
    <row r="103" spans="1:12" ht="15" customHeight="1">
      <c r="A103" s="17" t="s">
        <v>4467</v>
      </c>
      <c r="B103" s="31" t="s">
        <v>98</v>
      </c>
      <c r="C103" s="31" t="s">
        <v>4256</v>
      </c>
      <c r="D103" s="21">
        <v>12000</v>
      </c>
      <c r="E103" s="13">
        <v>42348</v>
      </c>
      <c r="F103" s="13">
        <v>43534</v>
      </c>
      <c r="G103" s="27">
        <v>12121</v>
      </c>
      <c r="H103" s="22">
        <f t="shared" si="12"/>
        <v>44631.70416666667</v>
      </c>
      <c r="I103" s="23">
        <f t="shared" si="6"/>
        <v>-847.09999999999854</v>
      </c>
      <c r="J103" s="17" t="str">
        <f t="shared" si="13"/>
        <v>OVERDUE</v>
      </c>
      <c r="K103" s="31" t="s">
        <v>4255</v>
      </c>
      <c r="L103" s="144" t="s">
        <v>5512</v>
      </c>
    </row>
    <row r="104" spans="1:12" ht="15" customHeight="1">
      <c r="A104" s="17" t="s">
        <v>4468</v>
      </c>
      <c r="B104" s="31" t="s">
        <v>98</v>
      </c>
      <c r="C104" s="31" t="s">
        <v>4257</v>
      </c>
      <c r="D104" s="21">
        <v>12000</v>
      </c>
      <c r="E104" s="13">
        <v>42348</v>
      </c>
      <c r="F104" s="13">
        <v>43534</v>
      </c>
      <c r="G104" s="27">
        <v>12121</v>
      </c>
      <c r="H104" s="22">
        <f t="shared" si="12"/>
        <v>44631.70416666667</v>
      </c>
      <c r="I104" s="23">
        <f t="shared" ref="I104:I167" si="14">D104-($F$4-G104)</f>
        <v>-847.09999999999854</v>
      </c>
      <c r="J104" s="17" t="str">
        <f t="shared" si="13"/>
        <v>OVERDUE</v>
      </c>
      <c r="K104" s="31" t="s">
        <v>4255</v>
      </c>
      <c r="L104" s="144" t="s">
        <v>5512</v>
      </c>
    </row>
    <row r="105" spans="1:12" ht="25.5" customHeight="1">
      <c r="A105" s="17" t="s">
        <v>4469</v>
      </c>
      <c r="B105" s="31" t="s">
        <v>99</v>
      </c>
      <c r="C105" s="31" t="s">
        <v>4254</v>
      </c>
      <c r="D105" s="21">
        <v>12000</v>
      </c>
      <c r="E105" s="13">
        <v>42348</v>
      </c>
      <c r="F105" s="13">
        <v>43534</v>
      </c>
      <c r="G105" s="27">
        <v>12121</v>
      </c>
      <c r="H105" s="22">
        <f t="shared" si="12"/>
        <v>44631.70416666667</v>
      </c>
      <c r="I105" s="23">
        <f t="shared" si="14"/>
        <v>-847.09999999999854</v>
      </c>
      <c r="J105" s="17" t="str">
        <f t="shared" si="13"/>
        <v>OVERDUE</v>
      </c>
      <c r="K105" s="31" t="s">
        <v>4255</v>
      </c>
      <c r="L105" s="144" t="s">
        <v>5512</v>
      </c>
    </row>
    <row r="106" spans="1:12" ht="15" customHeight="1">
      <c r="A106" s="17" t="s">
        <v>4470</v>
      </c>
      <c r="B106" s="31" t="s">
        <v>99</v>
      </c>
      <c r="C106" s="31" t="s">
        <v>4256</v>
      </c>
      <c r="D106" s="21">
        <v>12000</v>
      </c>
      <c r="E106" s="13">
        <v>42348</v>
      </c>
      <c r="F106" s="13">
        <v>43534</v>
      </c>
      <c r="G106" s="27">
        <v>12121</v>
      </c>
      <c r="H106" s="22">
        <f t="shared" si="12"/>
        <v>44631.70416666667</v>
      </c>
      <c r="I106" s="23">
        <f t="shared" si="14"/>
        <v>-847.09999999999854</v>
      </c>
      <c r="J106" s="17" t="str">
        <f t="shared" si="13"/>
        <v>OVERDUE</v>
      </c>
      <c r="K106" s="31" t="s">
        <v>4255</v>
      </c>
      <c r="L106" s="144" t="s">
        <v>5512</v>
      </c>
    </row>
    <row r="107" spans="1:12" ht="15" customHeight="1">
      <c r="A107" s="17" t="s">
        <v>4471</v>
      </c>
      <c r="B107" s="31" t="s">
        <v>99</v>
      </c>
      <c r="C107" s="31" t="s">
        <v>4257</v>
      </c>
      <c r="D107" s="21">
        <v>12000</v>
      </c>
      <c r="E107" s="13">
        <v>42348</v>
      </c>
      <c r="F107" s="13">
        <v>43534</v>
      </c>
      <c r="G107" s="27">
        <v>12121</v>
      </c>
      <c r="H107" s="22">
        <f t="shared" si="12"/>
        <v>44631.70416666667</v>
      </c>
      <c r="I107" s="23">
        <f t="shared" si="14"/>
        <v>-847.09999999999854</v>
      </c>
      <c r="J107" s="17" t="str">
        <f t="shared" si="13"/>
        <v>OVERDUE</v>
      </c>
      <c r="K107" s="31" t="s">
        <v>4255</v>
      </c>
      <c r="L107" s="144" t="s">
        <v>5512</v>
      </c>
    </row>
    <row r="108" spans="1:12" ht="25.5" customHeight="1">
      <c r="A108" s="17" t="s">
        <v>4472</v>
      </c>
      <c r="B108" s="31" t="s">
        <v>100</v>
      </c>
      <c r="C108" s="31" t="s">
        <v>4254</v>
      </c>
      <c r="D108" s="21">
        <v>12000</v>
      </c>
      <c r="E108" s="13">
        <v>42348</v>
      </c>
      <c r="F108" s="13">
        <v>43534</v>
      </c>
      <c r="G108" s="27">
        <v>12121</v>
      </c>
      <c r="H108" s="22">
        <f t="shared" si="12"/>
        <v>44631.70416666667</v>
      </c>
      <c r="I108" s="23">
        <f t="shared" si="14"/>
        <v>-847.09999999999854</v>
      </c>
      <c r="J108" s="17" t="str">
        <f t="shared" si="13"/>
        <v>OVERDUE</v>
      </c>
      <c r="K108" s="31" t="s">
        <v>4255</v>
      </c>
      <c r="L108" s="144" t="s">
        <v>5512</v>
      </c>
    </row>
    <row r="109" spans="1:12" ht="15" customHeight="1">
      <c r="A109" s="17" t="s">
        <v>4473</v>
      </c>
      <c r="B109" s="31" t="s">
        <v>100</v>
      </c>
      <c r="C109" s="31" t="s">
        <v>4256</v>
      </c>
      <c r="D109" s="21">
        <v>12000</v>
      </c>
      <c r="E109" s="13">
        <v>42348</v>
      </c>
      <c r="F109" s="13">
        <v>43534</v>
      </c>
      <c r="G109" s="27">
        <v>12121</v>
      </c>
      <c r="H109" s="22">
        <f t="shared" si="12"/>
        <v>44631.70416666667</v>
      </c>
      <c r="I109" s="23">
        <f t="shared" si="14"/>
        <v>-847.09999999999854</v>
      </c>
      <c r="J109" s="17" t="str">
        <f t="shared" si="13"/>
        <v>OVERDUE</v>
      </c>
      <c r="K109" s="31" t="s">
        <v>4255</v>
      </c>
      <c r="L109" s="144" t="s">
        <v>5512</v>
      </c>
    </row>
    <row r="110" spans="1:12" ht="15" customHeight="1">
      <c r="A110" s="17" t="s">
        <v>4474</v>
      </c>
      <c r="B110" s="31" t="s">
        <v>100</v>
      </c>
      <c r="C110" s="31" t="s">
        <v>4257</v>
      </c>
      <c r="D110" s="21">
        <v>12000</v>
      </c>
      <c r="E110" s="13">
        <v>42348</v>
      </c>
      <c r="F110" s="13">
        <v>43534</v>
      </c>
      <c r="G110" s="27">
        <v>12121</v>
      </c>
      <c r="H110" s="22">
        <f t="shared" si="12"/>
        <v>44631.70416666667</v>
      </c>
      <c r="I110" s="23">
        <f t="shared" si="14"/>
        <v>-847.09999999999854</v>
      </c>
      <c r="J110" s="17" t="str">
        <f t="shared" si="13"/>
        <v>OVERDUE</v>
      </c>
      <c r="K110" s="31" t="s">
        <v>4255</v>
      </c>
      <c r="L110" s="144" t="s">
        <v>5512</v>
      </c>
    </row>
    <row r="111" spans="1:12" ht="25.5" customHeight="1">
      <c r="A111" s="17" t="s">
        <v>4475</v>
      </c>
      <c r="B111" s="31" t="s">
        <v>101</v>
      </c>
      <c r="C111" s="31" t="s">
        <v>4254</v>
      </c>
      <c r="D111" s="21">
        <v>12000</v>
      </c>
      <c r="E111" s="13">
        <v>42348</v>
      </c>
      <c r="F111" s="13">
        <v>43534</v>
      </c>
      <c r="G111" s="27">
        <v>12121</v>
      </c>
      <c r="H111" s="22">
        <f t="shared" si="12"/>
        <v>44631.70416666667</v>
      </c>
      <c r="I111" s="23">
        <f t="shared" si="14"/>
        <v>-847.09999999999854</v>
      </c>
      <c r="J111" s="17" t="str">
        <f t="shared" si="13"/>
        <v>OVERDUE</v>
      </c>
      <c r="K111" s="31" t="s">
        <v>4255</v>
      </c>
      <c r="L111" s="144" t="s">
        <v>5512</v>
      </c>
    </row>
    <row r="112" spans="1:12" ht="15" customHeight="1">
      <c r="A112" s="17" t="s">
        <v>4476</v>
      </c>
      <c r="B112" s="31" t="s">
        <v>101</v>
      </c>
      <c r="C112" s="31" t="s">
        <v>4256</v>
      </c>
      <c r="D112" s="21">
        <v>12000</v>
      </c>
      <c r="E112" s="13">
        <v>42348</v>
      </c>
      <c r="F112" s="13">
        <v>43534</v>
      </c>
      <c r="G112" s="27">
        <v>12121</v>
      </c>
      <c r="H112" s="22">
        <f t="shared" si="12"/>
        <v>44631.70416666667</v>
      </c>
      <c r="I112" s="23">
        <f t="shared" si="14"/>
        <v>-847.09999999999854</v>
      </c>
      <c r="J112" s="17" t="str">
        <f t="shared" si="13"/>
        <v>OVERDUE</v>
      </c>
      <c r="K112" s="31" t="s">
        <v>4255</v>
      </c>
      <c r="L112" s="144" t="s">
        <v>5512</v>
      </c>
    </row>
    <row r="113" spans="1:12" ht="15" customHeight="1">
      <c r="A113" s="17" t="s">
        <v>4477</v>
      </c>
      <c r="B113" s="31" t="s">
        <v>101</v>
      </c>
      <c r="C113" s="31" t="s">
        <v>4257</v>
      </c>
      <c r="D113" s="21">
        <v>12000</v>
      </c>
      <c r="E113" s="13">
        <v>42348</v>
      </c>
      <c r="F113" s="13">
        <v>43534</v>
      </c>
      <c r="G113" s="27">
        <v>12121</v>
      </c>
      <c r="H113" s="22">
        <f t="shared" si="12"/>
        <v>44631.70416666667</v>
      </c>
      <c r="I113" s="23">
        <f t="shared" si="14"/>
        <v>-847.09999999999854</v>
      </c>
      <c r="J113" s="17" t="str">
        <f t="shared" si="13"/>
        <v>OVERDUE</v>
      </c>
      <c r="K113" s="31" t="s">
        <v>4255</v>
      </c>
      <c r="L113" s="144" t="s">
        <v>5512</v>
      </c>
    </row>
    <row r="114" spans="1:12" ht="25.5" customHeight="1">
      <c r="A114" s="17" t="s">
        <v>4478</v>
      </c>
      <c r="B114" s="31" t="s">
        <v>102</v>
      </c>
      <c r="C114" s="31" t="s">
        <v>4254</v>
      </c>
      <c r="D114" s="21">
        <v>12000</v>
      </c>
      <c r="E114" s="13">
        <v>42348</v>
      </c>
      <c r="F114" s="13">
        <v>43534</v>
      </c>
      <c r="G114" s="27">
        <v>12121</v>
      </c>
      <c r="H114" s="22">
        <f t="shared" si="12"/>
        <v>44631.70416666667</v>
      </c>
      <c r="I114" s="23">
        <f t="shared" si="14"/>
        <v>-847.09999999999854</v>
      </c>
      <c r="J114" s="17" t="str">
        <f t="shared" si="13"/>
        <v>OVERDUE</v>
      </c>
      <c r="K114" s="31" t="s">
        <v>4255</v>
      </c>
      <c r="L114" s="144" t="s">
        <v>5512</v>
      </c>
    </row>
    <row r="115" spans="1:12" ht="15" customHeight="1">
      <c r="A115" s="17" t="s">
        <v>4479</v>
      </c>
      <c r="B115" s="31" t="s">
        <v>102</v>
      </c>
      <c r="C115" s="31" t="s">
        <v>4256</v>
      </c>
      <c r="D115" s="21">
        <v>12000</v>
      </c>
      <c r="E115" s="13">
        <v>42348</v>
      </c>
      <c r="F115" s="13">
        <v>43534</v>
      </c>
      <c r="G115" s="27">
        <v>12121</v>
      </c>
      <c r="H115" s="22">
        <f t="shared" si="12"/>
        <v>44631.70416666667</v>
      </c>
      <c r="I115" s="23">
        <f t="shared" si="14"/>
        <v>-847.09999999999854</v>
      </c>
      <c r="J115" s="17" t="str">
        <f t="shared" si="13"/>
        <v>OVERDUE</v>
      </c>
      <c r="K115" s="31" t="s">
        <v>4255</v>
      </c>
      <c r="L115" s="144" t="s">
        <v>5512</v>
      </c>
    </row>
    <row r="116" spans="1:12" ht="15" customHeight="1">
      <c r="A116" s="17" t="s">
        <v>4480</v>
      </c>
      <c r="B116" s="31" t="s">
        <v>102</v>
      </c>
      <c r="C116" s="31" t="s">
        <v>4257</v>
      </c>
      <c r="D116" s="21">
        <v>12000</v>
      </c>
      <c r="E116" s="13">
        <v>42348</v>
      </c>
      <c r="F116" s="13">
        <v>43534</v>
      </c>
      <c r="G116" s="27">
        <v>12121</v>
      </c>
      <c r="H116" s="22">
        <f t="shared" si="12"/>
        <v>44631.70416666667</v>
      </c>
      <c r="I116" s="23">
        <f t="shared" si="14"/>
        <v>-847.09999999999854</v>
      </c>
      <c r="J116" s="17" t="str">
        <f t="shared" si="13"/>
        <v>OVERDUE</v>
      </c>
      <c r="K116" s="31" t="s">
        <v>4255</v>
      </c>
      <c r="L116" s="144" t="s">
        <v>5512</v>
      </c>
    </row>
    <row r="117" spans="1:12" ht="15" customHeight="1">
      <c r="A117" s="17" t="s">
        <v>4481</v>
      </c>
      <c r="B117" s="31" t="s">
        <v>255</v>
      </c>
      <c r="C117" s="31" t="s">
        <v>4258</v>
      </c>
      <c r="D117" s="21">
        <v>12000</v>
      </c>
      <c r="E117" s="13">
        <v>42348</v>
      </c>
      <c r="F117" s="13">
        <v>43534</v>
      </c>
      <c r="G117" s="27">
        <v>12121</v>
      </c>
      <c r="H117" s="22">
        <f t="shared" si="12"/>
        <v>44631.70416666667</v>
      </c>
      <c r="I117" s="23">
        <f t="shared" si="14"/>
        <v>-847.09999999999854</v>
      </c>
      <c r="J117" s="17" t="str">
        <f t="shared" si="13"/>
        <v>OVERDUE</v>
      </c>
      <c r="K117" s="31" t="s">
        <v>4259</v>
      </c>
      <c r="L117" s="144" t="s">
        <v>5512</v>
      </c>
    </row>
    <row r="118" spans="1:12" ht="15" customHeight="1">
      <c r="A118" s="17" t="s">
        <v>4482</v>
      </c>
      <c r="B118" s="31" t="s">
        <v>255</v>
      </c>
      <c r="C118" s="31" t="s">
        <v>4260</v>
      </c>
      <c r="D118" s="21">
        <v>12000</v>
      </c>
      <c r="E118" s="13">
        <v>42348</v>
      </c>
      <c r="F118" s="13">
        <v>43534</v>
      </c>
      <c r="G118" s="27">
        <v>12121</v>
      </c>
      <c r="H118" s="22">
        <f t="shared" si="12"/>
        <v>44631.70416666667</v>
      </c>
      <c r="I118" s="23">
        <f t="shared" si="14"/>
        <v>-847.09999999999854</v>
      </c>
      <c r="J118" s="17" t="str">
        <f t="shared" si="13"/>
        <v>OVERDUE</v>
      </c>
      <c r="K118" s="31" t="s">
        <v>4259</v>
      </c>
      <c r="L118" s="144" t="s">
        <v>5512</v>
      </c>
    </row>
    <row r="119" spans="1:12" ht="25.5" customHeight="1">
      <c r="A119" s="17" t="s">
        <v>4483</v>
      </c>
      <c r="B119" s="31" t="s">
        <v>255</v>
      </c>
      <c r="C119" s="31" t="s">
        <v>4261</v>
      </c>
      <c r="D119" s="21">
        <v>12000</v>
      </c>
      <c r="E119" s="13">
        <v>42348</v>
      </c>
      <c r="F119" s="13">
        <v>43534</v>
      </c>
      <c r="G119" s="27">
        <v>12121</v>
      </c>
      <c r="H119" s="22">
        <f t="shared" si="12"/>
        <v>44631.70416666667</v>
      </c>
      <c r="I119" s="23">
        <f t="shared" si="14"/>
        <v>-847.09999999999854</v>
      </c>
      <c r="J119" s="17" t="str">
        <f t="shared" si="13"/>
        <v>OVERDUE</v>
      </c>
      <c r="K119" s="31" t="s">
        <v>4259</v>
      </c>
      <c r="L119" s="144" t="s">
        <v>5512</v>
      </c>
    </row>
    <row r="120" spans="1:12" ht="15" customHeight="1">
      <c r="A120" s="17" t="s">
        <v>4484</v>
      </c>
      <c r="B120" s="31" t="s">
        <v>255</v>
      </c>
      <c r="C120" s="31" t="s">
        <v>4262</v>
      </c>
      <c r="D120" s="21">
        <v>20000</v>
      </c>
      <c r="E120" s="13">
        <v>42348</v>
      </c>
      <c r="F120" s="13">
        <v>43534</v>
      </c>
      <c r="G120" s="27">
        <v>12121</v>
      </c>
      <c r="H120" s="22">
        <f>IF(I120&lt;=20000,$F$5+(I120/24),"error")</f>
        <v>44965.037499999999</v>
      </c>
      <c r="I120" s="23">
        <f t="shared" si="14"/>
        <v>7152.9000000000015</v>
      </c>
      <c r="J120" s="17" t="str">
        <f t="shared" si="13"/>
        <v>NOT DUE</v>
      </c>
      <c r="K120" s="31" t="s">
        <v>4259</v>
      </c>
      <c r="L120" s="144" t="s">
        <v>5496</v>
      </c>
    </row>
    <row r="121" spans="1:12" ht="15" customHeight="1">
      <c r="A121" s="17" t="s">
        <v>4485</v>
      </c>
      <c r="B121" s="31" t="s">
        <v>256</v>
      </c>
      <c r="C121" s="31" t="s">
        <v>4258</v>
      </c>
      <c r="D121" s="21">
        <v>12000</v>
      </c>
      <c r="E121" s="13">
        <v>42348</v>
      </c>
      <c r="F121" s="13">
        <v>43534</v>
      </c>
      <c r="G121" s="27">
        <v>12121</v>
      </c>
      <c r="H121" s="22">
        <f t="shared" si="12"/>
        <v>44631.70416666667</v>
      </c>
      <c r="I121" s="23">
        <f t="shared" si="14"/>
        <v>-847.09999999999854</v>
      </c>
      <c r="J121" s="17" t="str">
        <f t="shared" si="13"/>
        <v>OVERDUE</v>
      </c>
      <c r="K121" s="31" t="s">
        <v>4259</v>
      </c>
      <c r="L121" s="144" t="s">
        <v>5512</v>
      </c>
    </row>
    <row r="122" spans="1:12" ht="15" customHeight="1">
      <c r="A122" s="17" t="s">
        <v>4486</v>
      </c>
      <c r="B122" s="31" t="s">
        <v>256</v>
      </c>
      <c r="C122" s="31" t="s">
        <v>4260</v>
      </c>
      <c r="D122" s="21">
        <v>12000</v>
      </c>
      <c r="E122" s="13">
        <v>42348</v>
      </c>
      <c r="F122" s="13">
        <v>43534</v>
      </c>
      <c r="G122" s="27">
        <v>12121</v>
      </c>
      <c r="H122" s="22">
        <f t="shared" si="12"/>
        <v>44631.70416666667</v>
      </c>
      <c r="I122" s="23">
        <f t="shared" si="14"/>
        <v>-847.09999999999854</v>
      </c>
      <c r="J122" s="17" t="str">
        <f t="shared" si="13"/>
        <v>OVERDUE</v>
      </c>
      <c r="K122" s="31" t="s">
        <v>4259</v>
      </c>
      <c r="L122" s="144" t="s">
        <v>5512</v>
      </c>
    </row>
    <row r="123" spans="1:12" ht="25.5" customHeight="1">
      <c r="A123" s="17" t="s">
        <v>4487</v>
      </c>
      <c r="B123" s="31" t="s">
        <v>256</v>
      </c>
      <c r="C123" s="31" t="s">
        <v>4261</v>
      </c>
      <c r="D123" s="21">
        <v>12000</v>
      </c>
      <c r="E123" s="13">
        <v>42348</v>
      </c>
      <c r="F123" s="13">
        <v>43534</v>
      </c>
      <c r="G123" s="27">
        <v>12121</v>
      </c>
      <c r="H123" s="22">
        <f t="shared" si="12"/>
        <v>44631.70416666667</v>
      </c>
      <c r="I123" s="23">
        <f t="shared" si="14"/>
        <v>-847.09999999999854</v>
      </c>
      <c r="J123" s="17" t="str">
        <f t="shared" si="13"/>
        <v>OVERDUE</v>
      </c>
      <c r="K123" s="31" t="s">
        <v>4259</v>
      </c>
      <c r="L123" s="144" t="s">
        <v>5512</v>
      </c>
    </row>
    <row r="124" spans="1:12" ht="15" customHeight="1">
      <c r="A124" s="17" t="s">
        <v>4488</v>
      </c>
      <c r="B124" s="31" t="s">
        <v>256</v>
      </c>
      <c r="C124" s="31" t="s">
        <v>4262</v>
      </c>
      <c r="D124" s="21">
        <v>20000</v>
      </c>
      <c r="E124" s="13">
        <v>42348</v>
      </c>
      <c r="F124" s="13">
        <v>43534</v>
      </c>
      <c r="G124" s="27">
        <v>12121</v>
      </c>
      <c r="H124" s="22">
        <f>IF(I124&lt;=20000,$F$5+(I124/24),"error")</f>
        <v>44965.037499999999</v>
      </c>
      <c r="I124" s="23">
        <f t="shared" si="14"/>
        <v>7152.9000000000015</v>
      </c>
      <c r="J124" s="17" t="str">
        <f t="shared" si="13"/>
        <v>NOT DUE</v>
      </c>
      <c r="K124" s="31" t="s">
        <v>4259</v>
      </c>
      <c r="L124" s="144" t="s">
        <v>5496</v>
      </c>
    </row>
    <row r="125" spans="1:12" ht="15" customHeight="1">
      <c r="A125" s="17" t="s">
        <v>4489</v>
      </c>
      <c r="B125" s="31" t="s">
        <v>257</v>
      </c>
      <c r="C125" s="31" t="s">
        <v>4258</v>
      </c>
      <c r="D125" s="21">
        <v>12000</v>
      </c>
      <c r="E125" s="13">
        <v>42348</v>
      </c>
      <c r="F125" s="13">
        <v>43534</v>
      </c>
      <c r="G125" s="27">
        <v>12121</v>
      </c>
      <c r="H125" s="22">
        <f t="shared" si="12"/>
        <v>44631.70416666667</v>
      </c>
      <c r="I125" s="23">
        <f t="shared" si="14"/>
        <v>-847.09999999999854</v>
      </c>
      <c r="J125" s="17" t="str">
        <f t="shared" si="13"/>
        <v>OVERDUE</v>
      </c>
      <c r="K125" s="31" t="s">
        <v>4259</v>
      </c>
      <c r="L125" s="144" t="s">
        <v>5512</v>
      </c>
    </row>
    <row r="126" spans="1:12" ht="15" customHeight="1">
      <c r="A126" s="17" t="s">
        <v>4490</v>
      </c>
      <c r="B126" s="31" t="s">
        <v>257</v>
      </c>
      <c r="C126" s="31" t="s">
        <v>4260</v>
      </c>
      <c r="D126" s="21">
        <v>12000</v>
      </c>
      <c r="E126" s="13">
        <v>42348</v>
      </c>
      <c r="F126" s="13">
        <v>43534</v>
      </c>
      <c r="G126" s="27">
        <v>12121</v>
      </c>
      <c r="H126" s="22">
        <f t="shared" si="12"/>
        <v>44631.70416666667</v>
      </c>
      <c r="I126" s="23">
        <f t="shared" si="14"/>
        <v>-847.09999999999854</v>
      </c>
      <c r="J126" s="17" t="str">
        <f t="shared" si="13"/>
        <v>OVERDUE</v>
      </c>
      <c r="K126" s="31" t="s">
        <v>4259</v>
      </c>
      <c r="L126" s="144" t="s">
        <v>5512</v>
      </c>
    </row>
    <row r="127" spans="1:12" ht="25.5" customHeight="1">
      <c r="A127" s="17" t="s">
        <v>4491</v>
      </c>
      <c r="B127" s="31" t="s">
        <v>257</v>
      </c>
      <c r="C127" s="31" t="s">
        <v>4261</v>
      </c>
      <c r="D127" s="21">
        <v>12000</v>
      </c>
      <c r="E127" s="13">
        <v>42348</v>
      </c>
      <c r="F127" s="13">
        <v>43534</v>
      </c>
      <c r="G127" s="27">
        <v>12121</v>
      </c>
      <c r="H127" s="22">
        <f t="shared" si="12"/>
        <v>44631.70416666667</v>
      </c>
      <c r="I127" s="23">
        <f t="shared" si="14"/>
        <v>-847.09999999999854</v>
      </c>
      <c r="J127" s="17" t="str">
        <f t="shared" si="13"/>
        <v>OVERDUE</v>
      </c>
      <c r="K127" s="31" t="s">
        <v>4259</v>
      </c>
      <c r="L127" s="144" t="s">
        <v>5512</v>
      </c>
    </row>
    <row r="128" spans="1:12" ht="15" customHeight="1">
      <c r="A128" s="17" t="s">
        <v>4492</v>
      </c>
      <c r="B128" s="31" t="s">
        <v>257</v>
      </c>
      <c r="C128" s="31" t="s">
        <v>4262</v>
      </c>
      <c r="D128" s="21">
        <v>20000</v>
      </c>
      <c r="E128" s="13">
        <v>42348</v>
      </c>
      <c r="F128" s="13">
        <v>43534</v>
      </c>
      <c r="G128" s="27">
        <v>12121</v>
      </c>
      <c r="H128" s="22">
        <f>IF(I128&lt;=20000,$F$5+(I128/24),"error")</f>
        <v>44965.037499999999</v>
      </c>
      <c r="I128" s="23">
        <f t="shared" si="14"/>
        <v>7152.9000000000015</v>
      </c>
      <c r="J128" s="17" t="str">
        <f t="shared" si="13"/>
        <v>NOT DUE</v>
      </c>
      <c r="K128" s="31" t="s">
        <v>4259</v>
      </c>
      <c r="L128" s="144" t="s">
        <v>5496</v>
      </c>
    </row>
    <row r="129" spans="1:12" ht="15" customHeight="1">
      <c r="A129" s="17" t="s">
        <v>4493</v>
      </c>
      <c r="B129" s="31" t="s">
        <v>258</v>
      </c>
      <c r="C129" s="31" t="s">
        <v>4258</v>
      </c>
      <c r="D129" s="21">
        <v>12000</v>
      </c>
      <c r="E129" s="13">
        <v>42348</v>
      </c>
      <c r="F129" s="13">
        <v>43534</v>
      </c>
      <c r="G129" s="27">
        <v>12121</v>
      </c>
      <c r="H129" s="22">
        <f t="shared" si="12"/>
        <v>44631.70416666667</v>
      </c>
      <c r="I129" s="23">
        <f t="shared" si="14"/>
        <v>-847.09999999999854</v>
      </c>
      <c r="J129" s="17" t="str">
        <f t="shared" si="13"/>
        <v>OVERDUE</v>
      </c>
      <c r="K129" s="31" t="s">
        <v>4259</v>
      </c>
      <c r="L129" s="144" t="s">
        <v>5512</v>
      </c>
    </row>
    <row r="130" spans="1:12" ht="15" customHeight="1">
      <c r="A130" s="17" t="s">
        <v>4494</v>
      </c>
      <c r="B130" s="31" t="s">
        <v>258</v>
      </c>
      <c r="C130" s="31" t="s">
        <v>4260</v>
      </c>
      <c r="D130" s="21">
        <v>12000</v>
      </c>
      <c r="E130" s="13">
        <v>42348</v>
      </c>
      <c r="F130" s="13">
        <v>43534</v>
      </c>
      <c r="G130" s="27">
        <v>12121</v>
      </c>
      <c r="H130" s="22">
        <f t="shared" si="12"/>
        <v>44631.70416666667</v>
      </c>
      <c r="I130" s="23">
        <f t="shared" si="14"/>
        <v>-847.09999999999854</v>
      </c>
      <c r="J130" s="17" t="str">
        <f t="shared" si="13"/>
        <v>OVERDUE</v>
      </c>
      <c r="K130" s="31" t="s">
        <v>4259</v>
      </c>
      <c r="L130" s="144" t="s">
        <v>5512</v>
      </c>
    </row>
    <row r="131" spans="1:12" ht="25.5">
      <c r="A131" s="17" t="s">
        <v>4495</v>
      </c>
      <c r="B131" s="31" t="s">
        <v>258</v>
      </c>
      <c r="C131" s="31" t="s">
        <v>4261</v>
      </c>
      <c r="D131" s="21">
        <v>12000</v>
      </c>
      <c r="E131" s="13">
        <v>42348</v>
      </c>
      <c r="F131" s="13">
        <v>43534</v>
      </c>
      <c r="G131" s="27">
        <v>12121</v>
      </c>
      <c r="H131" s="22">
        <f t="shared" si="12"/>
        <v>44631.70416666667</v>
      </c>
      <c r="I131" s="23">
        <f t="shared" si="14"/>
        <v>-847.09999999999854</v>
      </c>
      <c r="J131" s="17" t="str">
        <f t="shared" si="13"/>
        <v>OVERDUE</v>
      </c>
      <c r="K131" s="31" t="s">
        <v>4259</v>
      </c>
      <c r="L131" s="144" t="s">
        <v>5512</v>
      </c>
    </row>
    <row r="132" spans="1:12" ht="15" customHeight="1">
      <c r="A132" s="17" t="s">
        <v>4496</v>
      </c>
      <c r="B132" s="31" t="s">
        <v>258</v>
      </c>
      <c r="C132" s="31" t="s">
        <v>4262</v>
      </c>
      <c r="D132" s="21">
        <v>20000</v>
      </c>
      <c r="E132" s="13">
        <v>42348</v>
      </c>
      <c r="F132" s="13">
        <v>43534</v>
      </c>
      <c r="G132" s="27">
        <v>12121</v>
      </c>
      <c r="H132" s="22">
        <f>IF(I132&lt;=20000,$F$5+(I132/24),"error")</f>
        <v>44965.037499999999</v>
      </c>
      <c r="I132" s="23">
        <f t="shared" si="14"/>
        <v>7152.9000000000015</v>
      </c>
      <c r="J132" s="17" t="str">
        <f t="shared" si="13"/>
        <v>NOT DUE</v>
      </c>
      <c r="K132" s="31" t="s">
        <v>4259</v>
      </c>
      <c r="L132" s="144" t="s">
        <v>5496</v>
      </c>
    </row>
    <row r="133" spans="1:12" ht="15" customHeight="1">
      <c r="A133" s="17" t="s">
        <v>4497</v>
      </c>
      <c r="B133" s="31" t="s">
        <v>259</v>
      </c>
      <c r="C133" s="31" t="s">
        <v>4258</v>
      </c>
      <c r="D133" s="21">
        <v>12000</v>
      </c>
      <c r="E133" s="13">
        <v>42348</v>
      </c>
      <c r="F133" s="13">
        <v>43534</v>
      </c>
      <c r="G133" s="27">
        <v>12121</v>
      </c>
      <c r="H133" s="22">
        <f t="shared" ref="H133:H135" si="15">IF(I133&lt;=12000,$F$5+(I133/24),"error")</f>
        <v>44631.70416666667</v>
      </c>
      <c r="I133" s="23">
        <f t="shared" si="14"/>
        <v>-847.09999999999854</v>
      </c>
      <c r="J133" s="17" t="str">
        <f t="shared" si="13"/>
        <v>OVERDUE</v>
      </c>
      <c r="K133" s="31" t="s">
        <v>4259</v>
      </c>
      <c r="L133" s="144" t="s">
        <v>5512</v>
      </c>
    </row>
    <row r="134" spans="1:12" ht="15" customHeight="1">
      <c r="A134" s="17" t="s">
        <v>4498</v>
      </c>
      <c r="B134" s="31" t="s">
        <v>259</v>
      </c>
      <c r="C134" s="31" t="s">
        <v>4260</v>
      </c>
      <c r="D134" s="21">
        <v>12000</v>
      </c>
      <c r="E134" s="13">
        <v>42348</v>
      </c>
      <c r="F134" s="13">
        <v>43534</v>
      </c>
      <c r="G134" s="27">
        <v>12121</v>
      </c>
      <c r="H134" s="22">
        <f t="shared" si="15"/>
        <v>44631.70416666667</v>
      </c>
      <c r="I134" s="23">
        <f t="shared" si="14"/>
        <v>-847.09999999999854</v>
      </c>
      <c r="J134" s="17" t="str">
        <f t="shared" si="13"/>
        <v>OVERDUE</v>
      </c>
      <c r="K134" s="31" t="s">
        <v>4259</v>
      </c>
      <c r="L134" s="144" t="s">
        <v>5512</v>
      </c>
    </row>
    <row r="135" spans="1:12" ht="25.5" customHeight="1">
      <c r="A135" s="17" t="s">
        <v>4499</v>
      </c>
      <c r="B135" s="31" t="s">
        <v>259</v>
      </c>
      <c r="C135" s="31" t="s">
        <v>4261</v>
      </c>
      <c r="D135" s="21">
        <v>12000</v>
      </c>
      <c r="E135" s="13">
        <v>42348</v>
      </c>
      <c r="F135" s="13">
        <v>43534</v>
      </c>
      <c r="G135" s="27">
        <v>12121</v>
      </c>
      <c r="H135" s="22">
        <f t="shared" si="15"/>
        <v>44631.70416666667</v>
      </c>
      <c r="I135" s="23">
        <f t="shared" si="14"/>
        <v>-847.09999999999854</v>
      </c>
      <c r="J135" s="17" t="str">
        <f t="shared" si="13"/>
        <v>OVERDUE</v>
      </c>
      <c r="K135" s="31" t="s">
        <v>4259</v>
      </c>
      <c r="L135" s="144" t="s">
        <v>5512</v>
      </c>
    </row>
    <row r="136" spans="1:12" ht="15" customHeight="1">
      <c r="A136" s="17" t="s">
        <v>4500</v>
      </c>
      <c r="B136" s="31" t="s">
        <v>259</v>
      </c>
      <c r="C136" s="31" t="s">
        <v>4262</v>
      </c>
      <c r="D136" s="21">
        <v>20000</v>
      </c>
      <c r="E136" s="13">
        <v>42348</v>
      </c>
      <c r="F136" s="13">
        <v>43534</v>
      </c>
      <c r="G136" s="27">
        <v>12121</v>
      </c>
      <c r="H136" s="22">
        <f>IF(I136&lt;=20000,$F$5+(I136/24),"error")</f>
        <v>44965.037499999999</v>
      </c>
      <c r="I136" s="23">
        <f t="shared" si="14"/>
        <v>7152.9000000000015</v>
      </c>
      <c r="J136" s="17" t="str">
        <f t="shared" si="13"/>
        <v>NOT DUE</v>
      </c>
      <c r="K136" s="31" t="s">
        <v>4259</v>
      </c>
      <c r="L136" s="144" t="s">
        <v>5496</v>
      </c>
    </row>
    <row r="137" spans="1:12" ht="15" customHeight="1">
      <c r="A137" s="17" t="s">
        <v>4501</v>
      </c>
      <c r="B137" s="31" t="s">
        <v>260</v>
      </c>
      <c r="C137" s="31" t="s">
        <v>4258</v>
      </c>
      <c r="D137" s="21">
        <v>12000</v>
      </c>
      <c r="E137" s="13">
        <v>42348</v>
      </c>
      <c r="F137" s="13">
        <v>43534</v>
      </c>
      <c r="G137" s="27">
        <v>12121</v>
      </c>
      <c r="H137" s="22">
        <f t="shared" ref="H137:H139" si="16">IF(I137&lt;=12000,$F$5+(I137/24),"error")</f>
        <v>44631.70416666667</v>
      </c>
      <c r="I137" s="23">
        <f t="shared" si="14"/>
        <v>-847.09999999999854</v>
      </c>
      <c r="J137" s="17" t="str">
        <f t="shared" si="13"/>
        <v>OVERDUE</v>
      </c>
      <c r="K137" s="31" t="s">
        <v>4259</v>
      </c>
      <c r="L137" s="144" t="s">
        <v>5512</v>
      </c>
    </row>
    <row r="138" spans="1:12" ht="15" customHeight="1">
      <c r="A138" s="17" t="s">
        <v>4502</v>
      </c>
      <c r="B138" s="31" t="s">
        <v>260</v>
      </c>
      <c r="C138" s="31" t="s">
        <v>4260</v>
      </c>
      <c r="D138" s="21">
        <v>12000</v>
      </c>
      <c r="E138" s="13">
        <v>42348</v>
      </c>
      <c r="F138" s="13">
        <v>43534</v>
      </c>
      <c r="G138" s="27">
        <v>12121</v>
      </c>
      <c r="H138" s="22">
        <f t="shared" si="16"/>
        <v>44631.70416666667</v>
      </c>
      <c r="I138" s="23">
        <f t="shared" si="14"/>
        <v>-847.09999999999854</v>
      </c>
      <c r="J138" s="17" t="str">
        <f t="shared" si="13"/>
        <v>OVERDUE</v>
      </c>
      <c r="K138" s="31" t="s">
        <v>4259</v>
      </c>
      <c r="L138" s="144" t="s">
        <v>5512</v>
      </c>
    </row>
    <row r="139" spans="1:12" ht="25.5" customHeight="1">
      <c r="A139" s="17" t="s">
        <v>4503</v>
      </c>
      <c r="B139" s="31" t="s">
        <v>260</v>
      </c>
      <c r="C139" s="31" t="s">
        <v>4261</v>
      </c>
      <c r="D139" s="21">
        <v>12000</v>
      </c>
      <c r="E139" s="13">
        <v>42348</v>
      </c>
      <c r="F139" s="13">
        <v>43534</v>
      </c>
      <c r="G139" s="27">
        <v>12121</v>
      </c>
      <c r="H139" s="22">
        <f t="shared" si="16"/>
        <v>44631.70416666667</v>
      </c>
      <c r="I139" s="23">
        <f t="shared" si="14"/>
        <v>-847.09999999999854</v>
      </c>
      <c r="J139" s="17" t="str">
        <f t="shared" si="13"/>
        <v>OVERDUE</v>
      </c>
      <c r="K139" s="31" t="s">
        <v>4259</v>
      </c>
      <c r="L139" s="144" t="s">
        <v>5512</v>
      </c>
    </row>
    <row r="140" spans="1:12" ht="15" customHeight="1">
      <c r="A140" s="17" t="s">
        <v>4504</v>
      </c>
      <c r="B140" s="31" t="s">
        <v>260</v>
      </c>
      <c r="C140" s="31" t="s">
        <v>4262</v>
      </c>
      <c r="D140" s="21">
        <v>20000</v>
      </c>
      <c r="E140" s="13">
        <v>42348</v>
      </c>
      <c r="F140" s="13">
        <v>43534</v>
      </c>
      <c r="G140" s="27">
        <v>12121</v>
      </c>
      <c r="H140" s="22">
        <f>IF(I140&lt;=20000,$F$5+(I140/24),"error")</f>
        <v>44965.037499999999</v>
      </c>
      <c r="I140" s="23">
        <f t="shared" si="14"/>
        <v>7152.9000000000015</v>
      </c>
      <c r="J140" s="17" t="str">
        <f t="shared" si="13"/>
        <v>NOT DUE</v>
      </c>
      <c r="K140" s="31" t="s">
        <v>4259</v>
      </c>
      <c r="L140" s="144" t="s">
        <v>5496</v>
      </c>
    </row>
    <row r="141" spans="1:12" ht="25.5">
      <c r="A141" s="17" t="s">
        <v>4505</v>
      </c>
      <c r="B141" s="31" t="s">
        <v>149</v>
      </c>
      <c r="C141" s="31" t="s">
        <v>4263</v>
      </c>
      <c r="D141" s="21">
        <v>12000</v>
      </c>
      <c r="E141" s="13">
        <v>42348</v>
      </c>
      <c r="F141" s="13">
        <v>43534</v>
      </c>
      <c r="G141" s="27">
        <v>12121</v>
      </c>
      <c r="H141" s="22">
        <f t="shared" ref="H141:H143" si="17">IF(I141&lt;=12000,$F$5+(I141/24),"error")</f>
        <v>44631.70416666667</v>
      </c>
      <c r="I141" s="23">
        <f t="shared" si="14"/>
        <v>-847.09999999999854</v>
      </c>
      <c r="J141" s="17" t="str">
        <f t="shared" si="13"/>
        <v>OVERDUE</v>
      </c>
      <c r="K141" s="31" t="s">
        <v>4264</v>
      </c>
      <c r="L141" s="144" t="s">
        <v>5513</v>
      </c>
    </row>
    <row r="142" spans="1:12" ht="25.5" customHeight="1">
      <c r="A142" s="17" t="s">
        <v>4506</v>
      </c>
      <c r="B142" s="31" t="s">
        <v>149</v>
      </c>
      <c r="C142" s="31" t="s">
        <v>4265</v>
      </c>
      <c r="D142" s="21">
        <v>20000</v>
      </c>
      <c r="E142" s="13">
        <v>42348</v>
      </c>
      <c r="F142" s="13">
        <v>43534</v>
      </c>
      <c r="G142" s="27">
        <v>12121</v>
      </c>
      <c r="H142" s="22">
        <f>IF(I142&lt;=20000,$F$5+(I142/24),"error")</f>
        <v>44965.037499999999</v>
      </c>
      <c r="I142" s="23">
        <f t="shared" si="14"/>
        <v>7152.9000000000015</v>
      </c>
      <c r="J142" s="17" t="str">
        <f t="shared" ref="J142:J207" si="18">IF(I142="","",IF(I142&lt;0,"OVERDUE","NOT DUE"))</f>
        <v>NOT DUE</v>
      </c>
      <c r="K142" s="31" t="s">
        <v>4264</v>
      </c>
      <c r="L142" s="144" t="s">
        <v>5496</v>
      </c>
    </row>
    <row r="143" spans="1:12" ht="25.5" customHeight="1">
      <c r="A143" s="17" t="s">
        <v>4507</v>
      </c>
      <c r="B143" s="31" t="s">
        <v>150</v>
      </c>
      <c r="C143" s="31" t="s">
        <v>4263</v>
      </c>
      <c r="D143" s="21">
        <v>12000</v>
      </c>
      <c r="E143" s="13">
        <v>42348</v>
      </c>
      <c r="F143" s="13">
        <v>43534</v>
      </c>
      <c r="G143" s="27">
        <v>12121</v>
      </c>
      <c r="H143" s="22">
        <f t="shared" si="17"/>
        <v>44631.70416666667</v>
      </c>
      <c r="I143" s="23">
        <f t="shared" si="14"/>
        <v>-847.09999999999854</v>
      </c>
      <c r="J143" s="17" t="str">
        <f t="shared" si="18"/>
        <v>OVERDUE</v>
      </c>
      <c r="K143" s="31" t="s">
        <v>4264</v>
      </c>
      <c r="L143" s="144" t="s">
        <v>5513</v>
      </c>
    </row>
    <row r="144" spans="1:12" ht="25.5" customHeight="1">
      <c r="A144" s="17" t="s">
        <v>4508</v>
      </c>
      <c r="B144" s="31" t="s">
        <v>150</v>
      </c>
      <c r="C144" s="31" t="s">
        <v>4265</v>
      </c>
      <c r="D144" s="21">
        <v>20000</v>
      </c>
      <c r="E144" s="13">
        <v>42348</v>
      </c>
      <c r="F144" s="13">
        <v>43534</v>
      </c>
      <c r="G144" s="27">
        <v>12121</v>
      </c>
      <c r="H144" s="22">
        <f>IF(I144&lt;=20000,$F$5+(I144/24),"error")</f>
        <v>44965.037499999999</v>
      </c>
      <c r="I144" s="23">
        <f t="shared" si="14"/>
        <v>7152.9000000000015</v>
      </c>
      <c r="J144" s="17" t="str">
        <f t="shared" si="18"/>
        <v>NOT DUE</v>
      </c>
      <c r="K144" s="31" t="s">
        <v>4264</v>
      </c>
      <c r="L144" s="144" t="s">
        <v>5496</v>
      </c>
    </row>
    <row r="145" spans="1:12" ht="25.5" customHeight="1">
      <c r="A145" s="17" t="s">
        <v>4509</v>
      </c>
      <c r="B145" s="31" t="s">
        <v>151</v>
      </c>
      <c r="C145" s="31" t="s">
        <v>4263</v>
      </c>
      <c r="D145" s="21">
        <v>12000</v>
      </c>
      <c r="E145" s="13">
        <v>42348</v>
      </c>
      <c r="F145" s="13">
        <v>43534</v>
      </c>
      <c r="G145" s="27">
        <v>12121</v>
      </c>
      <c r="H145" s="22">
        <f t="shared" ref="H145:H147" si="19">IF(I145&lt;=12000,$F$5+(I145/24),"error")</f>
        <v>44631.70416666667</v>
      </c>
      <c r="I145" s="23">
        <f t="shared" si="14"/>
        <v>-847.09999999999854</v>
      </c>
      <c r="J145" s="17" t="str">
        <f t="shared" si="18"/>
        <v>OVERDUE</v>
      </c>
      <c r="K145" s="31" t="s">
        <v>4264</v>
      </c>
      <c r="L145" s="144" t="s">
        <v>5513</v>
      </c>
    </row>
    <row r="146" spans="1:12" ht="26.45" customHeight="1">
      <c r="A146" s="17" t="s">
        <v>4510</v>
      </c>
      <c r="B146" s="31" t="s">
        <v>151</v>
      </c>
      <c r="C146" s="31" t="s">
        <v>4265</v>
      </c>
      <c r="D146" s="21">
        <v>20000</v>
      </c>
      <c r="E146" s="13">
        <v>42348</v>
      </c>
      <c r="F146" s="13">
        <v>43534</v>
      </c>
      <c r="G146" s="27">
        <v>12121</v>
      </c>
      <c r="H146" s="22">
        <f>IF(I146&lt;=20000,$F$5+(I146/24),"error")</f>
        <v>44965.037499999999</v>
      </c>
      <c r="I146" s="23">
        <f t="shared" si="14"/>
        <v>7152.9000000000015</v>
      </c>
      <c r="J146" s="17" t="str">
        <f t="shared" si="18"/>
        <v>NOT DUE</v>
      </c>
      <c r="K146" s="31" t="s">
        <v>4264</v>
      </c>
      <c r="L146" s="144" t="s">
        <v>5496</v>
      </c>
    </row>
    <row r="147" spans="1:12" ht="26.45" customHeight="1">
      <c r="A147" s="17" t="s">
        <v>4511</v>
      </c>
      <c r="B147" s="31" t="s">
        <v>152</v>
      </c>
      <c r="C147" s="31" t="s">
        <v>4263</v>
      </c>
      <c r="D147" s="21">
        <v>12000</v>
      </c>
      <c r="E147" s="13">
        <v>42348</v>
      </c>
      <c r="F147" s="13">
        <v>43534</v>
      </c>
      <c r="G147" s="27">
        <v>12121</v>
      </c>
      <c r="H147" s="22">
        <f t="shared" si="19"/>
        <v>44631.70416666667</v>
      </c>
      <c r="I147" s="23">
        <f t="shared" si="14"/>
        <v>-847.09999999999854</v>
      </c>
      <c r="J147" s="17" t="str">
        <f t="shared" si="18"/>
        <v>OVERDUE</v>
      </c>
      <c r="K147" s="31" t="s">
        <v>4264</v>
      </c>
      <c r="L147" s="144" t="s">
        <v>5513</v>
      </c>
    </row>
    <row r="148" spans="1:12" ht="25.5" customHeight="1">
      <c r="A148" s="17" t="s">
        <v>4512</v>
      </c>
      <c r="B148" s="31" t="s">
        <v>152</v>
      </c>
      <c r="C148" s="31" t="s">
        <v>4265</v>
      </c>
      <c r="D148" s="21">
        <v>20000</v>
      </c>
      <c r="E148" s="13">
        <v>42348</v>
      </c>
      <c r="F148" s="13">
        <v>43534</v>
      </c>
      <c r="G148" s="27">
        <v>12121</v>
      </c>
      <c r="H148" s="22">
        <f>IF(I148&lt;=20000,$F$5+(I148/24),"error")</f>
        <v>44965.037499999999</v>
      </c>
      <c r="I148" s="23">
        <f t="shared" si="14"/>
        <v>7152.9000000000015</v>
      </c>
      <c r="J148" s="17" t="str">
        <f t="shared" si="18"/>
        <v>NOT DUE</v>
      </c>
      <c r="K148" s="31" t="s">
        <v>4264</v>
      </c>
      <c r="L148" s="144" t="s">
        <v>5496</v>
      </c>
    </row>
    <row r="149" spans="1:12" ht="25.5" customHeight="1">
      <c r="A149" s="17" t="s">
        <v>4513</v>
      </c>
      <c r="B149" s="31" t="s">
        <v>153</v>
      </c>
      <c r="C149" s="31" t="s">
        <v>4263</v>
      </c>
      <c r="D149" s="21">
        <v>12000</v>
      </c>
      <c r="E149" s="13">
        <v>42348</v>
      </c>
      <c r="F149" s="13">
        <v>43534</v>
      </c>
      <c r="G149" s="27">
        <v>12121</v>
      </c>
      <c r="H149" s="22">
        <f t="shared" ref="H149" si="20">IF(I149&lt;=12000,$F$5+(I149/24),"error")</f>
        <v>44631.70416666667</v>
      </c>
      <c r="I149" s="23">
        <f t="shared" si="14"/>
        <v>-847.09999999999854</v>
      </c>
      <c r="J149" s="17" t="str">
        <f t="shared" si="18"/>
        <v>OVERDUE</v>
      </c>
      <c r="K149" s="31" t="s">
        <v>4264</v>
      </c>
      <c r="L149" s="144" t="s">
        <v>5513</v>
      </c>
    </row>
    <row r="150" spans="1:12" ht="25.5" customHeight="1">
      <c r="A150" s="17" t="s">
        <v>4514</v>
      </c>
      <c r="B150" s="31" t="s">
        <v>153</v>
      </c>
      <c r="C150" s="31" t="s">
        <v>4265</v>
      </c>
      <c r="D150" s="21">
        <v>20000</v>
      </c>
      <c r="E150" s="13">
        <v>42348</v>
      </c>
      <c r="F150" s="13">
        <v>43534</v>
      </c>
      <c r="G150" s="27">
        <v>12121</v>
      </c>
      <c r="H150" s="22">
        <f>IF(I150&lt;=20000,$F$5+(I150/24),"error")</f>
        <v>44965.037499999999</v>
      </c>
      <c r="I150" s="23">
        <f t="shared" si="14"/>
        <v>7152.9000000000015</v>
      </c>
      <c r="J150" s="17" t="str">
        <f t="shared" si="18"/>
        <v>NOT DUE</v>
      </c>
      <c r="K150" s="31" t="s">
        <v>4264</v>
      </c>
      <c r="L150" s="144" t="s">
        <v>5496</v>
      </c>
    </row>
    <row r="151" spans="1:12" ht="26.45" customHeight="1">
      <c r="A151" s="17" t="s">
        <v>4515</v>
      </c>
      <c r="B151" s="31" t="s">
        <v>154</v>
      </c>
      <c r="C151" s="31" t="s">
        <v>4263</v>
      </c>
      <c r="D151" s="21">
        <v>12000</v>
      </c>
      <c r="E151" s="13">
        <v>42348</v>
      </c>
      <c r="F151" s="13">
        <v>43534</v>
      </c>
      <c r="G151" s="27">
        <v>12121</v>
      </c>
      <c r="H151" s="22">
        <f>IF(I151&lt;=12000,$F$5+(I151/24),"error")</f>
        <v>44631.70416666667</v>
      </c>
      <c r="I151" s="23">
        <f t="shared" si="14"/>
        <v>-847.09999999999854</v>
      </c>
      <c r="J151" s="17" t="str">
        <f t="shared" si="18"/>
        <v>OVERDUE</v>
      </c>
      <c r="K151" s="31" t="s">
        <v>4264</v>
      </c>
      <c r="L151" s="144" t="s">
        <v>5513</v>
      </c>
    </row>
    <row r="152" spans="1:12" ht="26.45" customHeight="1">
      <c r="A152" s="17" t="s">
        <v>4516</v>
      </c>
      <c r="B152" s="31" t="s">
        <v>154</v>
      </c>
      <c r="C152" s="31" t="s">
        <v>4265</v>
      </c>
      <c r="D152" s="21">
        <v>20000</v>
      </c>
      <c r="E152" s="13">
        <v>42348</v>
      </c>
      <c r="F152" s="13">
        <v>43534</v>
      </c>
      <c r="G152" s="27">
        <v>12121</v>
      </c>
      <c r="H152" s="22">
        <f>IF(I152&lt;=20000,$F$5+(I152/24),"error")</f>
        <v>44965.037499999999</v>
      </c>
      <c r="I152" s="23">
        <f t="shared" si="14"/>
        <v>7152.9000000000015</v>
      </c>
      <c r="J152" s="17" t="str">
        <f t="shared" si="18"/>
        <v>NOT DUE</v>
      </c>
      <c r="K152" s="31" t="s">
        <v>4264</v>
      </c>
      <c r="L152" s="144" t="s">
        <v>5496</v>
      </c>
    </row>
    <row r="153" spans="1:12" ht="25.5" customHeight="1">
      <c r="A153" s="17" t="s">
        <v>4517</v>
      </c>
      <c r="B153" s="31" t="s">
        <v>766</v>
      </c>
      <c r="C153" s="31" t="s">
        <v>4266</v>
      </c>
      <c r="D153" s="50">
        <v>12000</v>
      </c>
      <c r="E153" s="13">
        <v>42348</v>
      </c>
      <c r="F153" s="13">
        <v>43534</v>
      </c>
      <c r="G153" s="27">
        <v>12121</v>
      </c>
      <c r="H153" s="22">
        <f>IF(I153&lt;=12000,$F$5+(I153/24),"error")</f>
        <v>44631.70416666667</v>
      </c>
      <c r="I153" s="23">
        <f t="shared" si="14"/>
        <v>-847.09999999999854</v>
      </c>
      <c r="J153" s="17" t="str">
        <f t="shared" si="18"/>
        <v>OVERDUE</v>
      </c>
      <c r="K153" s="31" t="s">
        <v>4267</v>
      </c>
      <c r="L153" s="144" t="s">
        <v>5513</v>
      </c>
    </row>
    <row r="154" spans="1:12" ht="15" customHeight="1">
      <c r="A154" s="17" t="s">
        <v>4518</v>
      </c>
      <c r="B154" s="31" t="s">
        <v>766</v>
      </c>
      <c r="C154" s="31" t="s">
        <v>4268</v>
      </c>
      <c r="D154" s="50">
        <v>2000</v>
      </c>
      <c r="E154" s="13">
        <v>42348</v>
      </c>
      <c r="F154" s="13">
        <v>44429</v>
      </c>
      <c r="G154" s="27">
        <v>22279</v>
      </c>
      <c r="H154" s="22">
        <f>IF(I154&lt;=2000,$F$5+(I154/24),"error")</f>
        <v>44638.287499999999</v>
      </c>
      <c r="I154" s="23">
        <f t="shared" si="14"/>
        <v>-689.09999999999854</v>
      </c>
      <c r="J154" s="17" t="str">
        <f t="shared" si="18"/>
        <v>OVERDUE</v>
      </c>
      <c r="K154" s="31" t="s">
        <v>4267</v>
      </c>
      <c r="L154" s="144"/>
    </row>
    <row r="155" spans="1:12" ht="15" customHeight="1">
      <c r="A155" s="17" t="s">
        <v>4519</v>
      </c>
      <c r="B155" s="31" t="s">
        <v>268</v>
      </c>
      <c r="C155" s="31" t="s">
        <v>4269</v>
      </c>
      <c r="D155" s="21">
        <v>12000</v>
      </c>
      <c r="E155" s="13">
        <v>42348</v>
      </c>
      <c r="F155" s="13">
        <v>43534</v>
      </c>
      <c r="G155" s="27">
        <v>12121</v>
      </c>
      <c r="H155" s="22">
        <f>IF(I155&lt;=12000,$F$5+(I155/24),"error")</f>
        <v>44631.70416666667</v>
      </c>
      <c r="I155" s="23">
        <f t="shared" si="14"/>
        <v>-847.09999999999854</v>
      </c>
      <c r="J155" s="17" t="str">
        <f t="shared" si="18"/>
        <v>OVERDUE</v>
      </c>
      <c r="K155" s="31" t="s">
        <v>4270</v>
      </c>
      <c r="L155" s="144" t="s">
        <v>5513</v>
      </c>
    </row>
    <row r="156" spans="1:12" ht="26.45" customHeight="1">
      <c r="A156" s="17" t="s">
        <v>4520</v>
      </c>
      <c r="B156" s="31" t="s">
        <v>268</v>
      </c>
      <c r="C156" s="31" t="s">
        <v>4271</v>
      </c>
      <c r="D156" s="21">
        <v>12000</v>
      </c>
      <c r="E156" s="13">
        <v>42348</v>
      </c>
      <c r="F156" s="13">
        <v>43534</v>
      </c>
      <c r="G156" s="27">
        <v>12121</v>
      </c>
      <c r="H156" s="22">
        <f t="shared" ref="H156:H180" si="21">IF(I156&lt;=12000,$F$5+(I156/24),"error")</f>
        <v>44631.70416666667</v>
      </c>
      <c r="I156" s="23">
        <f t="shared" si="14"/>
        <v>-847.09999999999854</v>
      </c>
      <c r="J156" s="17" t="str">
        <f t="shared" si="18"/>
        <v>OVERDUE</v>
      </c>
      <c r="K156" s="31" t="s">
        <v>4270</v>
      </c>
      <c r="L156" s="144" t="s">
        <v>5513</v>
      </c>
    </row>
    <row r="157" spans="1:12" ht="15" customHeight="1">
      <c r="A157" s="17" t="s">
        <v>4521</v>
      </c>
      <c r="B157" s="31" t="s">
        <v>268</v>
      </c>
      <c r="C157" s="31" t="s">
        <v>4272</v>
      </c>
      <c r="D157" s="50">
        <v>12000</v>
      </c>
      <c r="E157" s="13">
        <v>42348</v>
      </c>
      <c r="F157" s="13">
        <v>43534</v>
      </c>
      <c r="G157" s="27">
        <v>12121</v>
      </c>
      <c r="H157" s="22">
        <f t="shared" si="21"/>
        <v>44631.70416666667</v>
      </c>
      <c r="I157" s="23">
        <f t="shared" si="14"/>
        <v>-847.09999999999854</v>
      </c>
      <c r="J157" s="17" t="str">
        <f t="shared" si="18"/>
        <v>OVERDUE</v>
      </c>
      <c r="K157" s="31" t="s">
        <v>4270</v>
      </c>
      <c r="L157" s="144" t="s">
        <v>5513</v>
      </c>
    </row>
    <row r="158" spans="1:12" ht="15" customHeight="1">
      <c r="A158" s="17" t="s">
        <v>4522</v>
      </c>
      <c r="B158" s="31" t="s">
        <v>269</v>
      </c>
      <c r="C158" s="31" t="s">
        <v>4269</v>
      </c>
      <c r="D158" s="21">
        <v>12000</v>
      </c>
      <c r="E158" s="13">
        <v>42348</v>
      </c>
      <c r="F158" s="13">
        <v>43534</v>
      </c>
      <c r="G158" s="27">
        <v>12121</v>
      </c>
      <c r="H158" s="22">
        <f t="shared" si="21"/>
        <v>44631.70416666667</v>
      </c>
      <c r="I158" s="23">
        <f t="shared" si="14"/>
        <v>-847.09999999999854</v>
      </c>
      <c r="J158" s="17" t="str">
        <f t="shared" si="18"/>
        <v>OVERDUE</v>
      </c>
      <c r="K158" s="31" t="s">
        <v>4270</v>
      </c>
      <c r="L158" s="144" t="s">
        <v>5513</v>
      </c>
    </row>
    <row r="159" spans="1:12" ht="25.5" customHeight="1">
      <c r="A159" s="17" t="s">
        <v>4523</v>
      </c>
      <c r="B159" s="31" t="s">
        <v>269</v>
      </c>
      <c r="C159" s="31" t="s">
        <v>4271</v>
      </c>
      <c r="D159" s="21">
        <v>12000</v>
      </c>
      <c r="E159" s="13">
        <v>42348</v>
      </c>
      <c r="F159" s="13">
        <v>43534</v>
      </c>
      <c r="G159" s="27">
        <v>12121</v>
      </c>
      <c r="H159" s="22">
        <f t="shared" si="21"/>
        <v>44631.70416666667</v>
      </c>
      <c r="I159" s="23">
        <f t="shared" si="14"/>
        <v>-847.09999999999854</v>
      </c>
      <c r="J159" s="17" t="str">
        <f t="shared" si="18"/>
        <v>OVERDUE</v>
      </c>
      <c r="K159" s="31" t="s">
        <v>4270</v>
      </c>
      <c r="L159" s="144" t="s">
        <v>5513</v>
      </c>
    </row>
    <row r="160" spans="1:12" ht="15" customHeight="1">
      <c r="A160" s="17" t="s">
        <v>4524</v>
      </c>
      <c r="B160" s="31" t="s">
        <v>269</v>
      </c>
      <c r="C160" s="31" t="s">
        <v>4272</v>
      </c>
      <c r="D160" s="50">
        <v>12000</v>
      </c>
      <c r="E160" s="13">
        <v>42348</v>
      </c>
      <c r="F160" s="13">
        <v>43534</v>
      </c>
      <c r="G160" s="27">
        <v>12121</v>
      </c>
      <c r="H160" s="22">
        <f t="shared" si="21"/>
        <v>44631.70416666667</v>
      </c>
      <c r="I160" s="23">
        <f t="shared" si="14"/>
        <v>-847.09999999999854</v>
      </c>
      <c r="J160" s="17" t="str">
        <f t="shared" si="18"/>
        <v>OVERDUE</v>
      </c>
      <c r="K160" s="31" t="s">
        <v>4270</v>
      </c>
      <c r="L160" s="144" t="s">
        <v>5513</v>
      </c>
    </row>
    <row r="161" spans="1:12" ht="15" customHeight="1">
      <c r="A161" s="17" t="s">
        <v>4525</v>
      </c>
      <c r="B161" s="31" t="s">
        <v>270</v>
      </c>
      <c r="C161" s="31" t="s">
        <v>4269</v>
      </c>
      <c r="D161" s="21">
        <v>12000</v>
      </c>
      <c r="E161" s="13">
        <v>42348</v>
      </c>
      <c r="F161" s="13">
        <v>43534</v>
      </c>
      <c r="G161" s="27">
        <v>12121</v>
      </c>
      <c r="H161" s="22">
        <f t="shared" si="21"/>
        <v>44631.70416666667</v>
      </c>
      <c r="I161" s="23">
        <f t="shared" si="14"/>
        <v>-847.09999999999854</v>
      </c>
      <c r="J161" s="17" t="str">
        <f t="shared" si="18"/>
        <v>OVERDUE</v>
      </c>
      <c r="K161" s="31" t="s">
        <v>4270</v>
      </c>
      <c r="L161" s="144" t="s">
        <v>5513</v>
      </c>
    </row>
    <row r="162" spans="1:12" ht="25.5">
      <c r="A162" s="17" t="s">
        <v>4526</v>
      </c>
      <c r="B162" s="31" t="s">
        <v>270</v>
      </c>
      <c r="C162" s="31" t="s">
        <v>4271</v>
      </c>
      <c r="D162" s="21">
        <v>12000</v>
      </c>
      <c r="E162" s="13">
        <v>42348</v>
      </c>
      <c r="F162" s="13">
        <v>43534</v>
      </c>
      <c r="G162" s="27">
        <v>12121</v>
      </c>
      <c r="H162" s="22">
        <f t="shared" si="21"/>
        <v>44631.70416666667</v>
      </c>
      <c r="I162" s="23">
        <f t="shared" si="14"/>
        <v>-847.09999999999854</v>
      </c>
      <c r="J162" s="17" t="str">
        <f t="shared" si="18"/>
        <v>OVERDUE</v>
      </c>
      <c r="K162" s="31" t="s">
        <v>4270</v>
      </c>
      <c r="L162" s="144" t="s">
        <v>5513</v>
      </c>
    </row>
    <row r="163" spans="1:12" ht="15" customHeight="1">
      <c r="A163" s="17" t="s">
        <v>4527</v>
      </c>
      <c r="B163" s="31" t="s">
        <v>270</v>
      </c>
      <c r="C163" s="31" t="s">
        <v>4272</v>
      </c>
      <c r="D163" s="50">
        <v>12000</v>
      </c>
      <c r="E163" s="13">
        <v>42348</v>
      </c>
      <c r="F163" s="13">
        <v>43534</v>
      </c>
      <c r="G163" s="27">
        <v>12121</v>
      </c>
      <c r="H163" s="22">
        <f t="shared" si="21"/>
        <v>44631.70416666667</v>
      </c>
      <c r="I163" s="23">
        <f t="shared" si="14"/>
        <v>-847.09999999999854</v>
      </c>
      <c r="J163" s="17" t="str">
        <f t="shared" si="18"/>
        <v>OVERDUE</v>
      </c>
      <c r="K163" s="31" t="s">
        <v>4270</v>
      </c>
      <c r="L163" s="144" t="s">
        <v>5513</v>
      </c>
    </row>
    <row r="164" spans="1:12" ht="15" customHeight="1">
      <c r="A164" s="17" t="s">
        <v>4528</v>
      </c>
      <c r="B164" s="31" t="s">
        <v>271</v>
      </c>
      <c r="C164" s="31" t="s">
        <v>4269</v>
      </c>
      <c r="D164" s="21">
        <v>12000</v>
      </c>
      <c r="E164" s="13">
        <v>42348</v>
      </c>
      <c r="F164" s="13">
        <v>43534</v>
      </c>
      <c r="G164" s="27">
        <v>12121</v>
      </c>
      <c r="H164" s="22">
        <f t="shared" si="21"/>
        <v>44631.70416666667</v>
      </c>
      <c r="I164" s="23">
        <f t="shared" si="14"/>
        <v>-847.09999999999854</v>
      </c>
      <c r="J164" s="17" t="str">
        <f t="shared" si="18"/>
        <v>OVERDUE</v>
      </c>
      <c r="K164" s="31" t="s">
        <v>4270</v>
      </c>
      <c r="L164" s="144" t="s">
        <v>5513</v>
      </c>
    </row>
    <row r="165" spans="1:12" ht="25.5" customHeight="1">
      <c r="A165" s="17" t="s">
        <v>4529</v>
      </c>
      <c r="B165" s="31" t="s">
        <v>271</v>
      </c>
      <c r="C165" s="31" t="s">
        <v>4271</v>
      </c>
      <c r="D165" s="21">
        <v>12000</v>
      </c>
      <c r="E165" s="13">
        <v>42348</v>
      </c>
      <c r="F165" s="13">
        <v>43534</v>
      </c>
      <c r="G165" s="27">
        <v>12121</v>
      </c>
      <c r="H165" s="22">
        <f t="shared" si="21"/>
        <v>44631.70416666667</v>
      </c>
      <c r="I165" s="23">
        <f t="shared" si="14"/>
        <v>-847.09999999999854</v>
      </c>
      <c r="J165" s="17" t="str">
        <f t="shared" si="18"/>
        <v>OVERDUE</v>
      </c>
      <c r="K165" s="31" t="s">
        <v>4270</v>
      </c>
      <c r="L165" s="144" t="s">
        <v>5513</v>
      </c>
    </row>
    <row r="166" spans="1:12" ht="15" customHeight="1">
      <c r="A166" s="17" t="s">
        <v>4530</v>
      </c>
      <c r="B166" s="31" t="s">
        <v>271</v>
      </c>
      <c r="C166" s="31" t="s">
        <v>4272</v>
      </c>
      <c r="D166" s="50">
        <v>12000</v>
      </c>
      <c r="E166" s="13">
        <v>42348</v>
      </c>
      <c r="F166" s="13">
        <v>43534</v>
      </c>
      <c r="G166" s="27">
        <v>12121</v>
      </c>
      <c r="H166" s="22">
        <f t="shared" si="21"/>
        <v>44631.70416666667</v>
      </c>
      <c r="I166" s="23">
        <f t="shared" si="14"/>
        <v>-847.09999999999854</v>
      </c>
      <c r="J166" s="17" t="str">
        <f t="shared" si="18"/>
        <v>OVERDUE</v>
      </c>
      <c r="K166" s="31" t="s">
        <v>4270</v>
      </c>
      <c r="L166" s="144" t="s">
        <v>5513</v>
      </c>
    </row>
    <row r="167" spans="1:12" ht="15" customHeight="1">
      <c r="A167" s="17" t="s">
        <v>4531</v>
      </c>
      <c r="B167" s="31" t="s">
        <v>272</v>
      </c>
      <c r="C167" s="31" t="s">
        <v>4269</v>
      </c>
      <c r="D167" s="21">
        <v>12000</v>
      </c>
      <c r="E167" s="13">
        <v>42348</v>
      </c>
      <c r="F167" s="13">
        <v>43534</v>
      </c>
      <c r="G167" s="27">
        <v>12121</v>
      </c>
      <c r="H167" s="22">
        <f t="shared" si="21"/>
        <v>44631.70416666667</v>
      </c>
      <c r="I167" s="23">
        <f t="shared" si="14"/>
        <v>-847.09999999999854</v>
      </c>
      <c r="J167" s="17" t="str">
        <f t="shared" si="18"/>
        <v>OVERDUE</v>
      </c>
      <c r="K167" s="31" t="s">
        <v>4270</v>
      </c>
      <c r="L167" s="144" t="s">
        <v>5513</v>
      </c>
    </row>
    <row r="168" spans="1:12" ht="25.5" customHeight="1">
      <c r="A168" s="17" t="s">
        <v>4532</v>
      </c>
      <c r="B168" s="31" t="s">
        <v>272</v>
      </c>
      <c r="C168" s="31" t="s">
        <v>4271</v>
      </c>
      <c r="D168" s="21">
        <v>12000</v>
      </c>
      <c r="E168" s="13">
        <v>42348</v>
      </c>
      <c r="F168" s="13">
        <v>43534</v>
      </c>
      <c r="G168" s="27">
        <v>12121</v>
      </c>
      <c r="H168" s="22">
        <f t="shared" si="21"/>
        <v>44631.70416666667</v>
      </c>
      <c r="I168" s="23">
        <f t="shared" ref="I168:I233" si="22">D168-($F$4-G168)</f>
        <v>-847.09999999999854</v>
      </c>
      <c r="J168" s="17" t="str">
        <f t="shared" si="18"/>
        <v>OVERDUE</v>
      </c>
      <c r="K168" s="31" t="s">
        <v>4270</v>
      </c>
      <c r="L168" s="144" t="s">
        <v>5513</v>
      </c>
    </row>
    <row r="169" spans="1:12" ht="15" customHeight="1">
      <c r="A169" s="17" t="s">
        <v>4533</v>
      </c>
      <c r="B169" s="31" t="s">
        <v>272</v>
      </c>
      <c r="C169" s="31" t="s">
        <v>4272</v>
      </c>
      <c r="D169" s="50">
        <v>12000</v>
      </c>
      <c r="E169" s="13">
        <v>42348</v>
      </c>
      <c r="F169" s="13">
        <v>43534</v>
      </c>
      <c r="G169" s="27">
        <v>12121</v>
      </c>
      <c r="H169" s="22">
        <f t="shared" si="21"/>
        <v>44631.70416666667</v>
      </c>
      <c r="I169" s="23">
        <f t="shared" si="22"/>
        <v>-847.09999999999854</v>
      </c>
      <c r="J169" s="17" t="str">
        <f t="shared" si="18"/>
        <v>OVERDUE</v>
      </c>
      <c r="K169" s="31" t="s">
        <v>4270</v>
      </c>
      <c r="L169" s="144" t="s">
        <v>5513</v>
      </c>
    </row>
    <row r="170" spans="1:12" ht="15" customHeight="1">
      <c r="A170" s="17" t="s">
        <v>4534</v>
      </c>
      <c r="B170" s="31" t="s">
        <v>273</v>
      </c>
      <c r="C170" s="31" t="s">
        <v>4269</v>
      </c>
      <c r="D170" s="21">
        <v>12000</v>
      </c>
      <c r="E170" s="13">
        <v>42348</v>
      </c>
      <c r="F170" s="13">
        <v>43534</v>
      </c>
      <c r="G170" s="27">
        <v>12121</v>
      </c>
      <c r="H170" s="22">
        <f t="shared" si="21"/>
        <v>44631.70416666667</v>
      </c>
      <c r="I170" s="23">
        <f t="shared" si="22"/>
        <v>-847.09999999999854</v>
      </c>
      <c r="J170" s="17" t="str">
        <f t="shared" si="18"/>
        <v>OVERDUE</v>
      </c>
      <c r="K170" s="31" t="s">
        <v>4270</v>
      </c>
      <c r="L170" s="144" t="s">
        <v>5513</v>
      </c>
    </row>
    <row r="171" spans="1:12" ht="25.5" customHeight="1">
      <c r="A171" s="17" t="s">
        <v>4535</v>
      </c>
      <c r="B171" s="31" t="s">
        <v>273</v>
      </c>
      <c r="C171" s="31" t="s">
        <v>4271</v>
      </c>
      <c r="D171" s="21">
        <v>12000</v>
      </c>
      <c r="E171" s="13">
        <v>42348</v>
      </c>
      <c r="F171" s="13">
        <v>43534</v>
      </c>
      <c r="G171" s="27">
        <v>12121</v>
      </c>
      <c r="H171" s="22">
        <f t="shared" si="21"/>
        <v>44631.70416666667</v>
      </c>
      <c r="I171" s="23">
        <f t="shared" si="22"/>
        <v>-847.09999999999854</v>
      </c>
      <c r="J171" s="17" t="str">
        <f t="shared" si="18"/>
        <v>OVERDUE</v>
      </c>
      <c r="K171" s="31" t="s">
        <v>4270</v>
      </c>
      <c r="L171" s="144" t="s">
        <v>5513</v>
      </c>
    </row>
    <row r="172" spans="1:12" ht="15" customHeight="1">
      <c r="A172" s="17" t="s">
        <v>4536</v>
      </c>
      <c r="B172" s="31" t="s">
        <v>273</v>
      </c>
      <c r="C172" s="31" t="s">
        <v>4272</v>
      </c>
      <c r="D172" s="50">
        <v>12000</v>
      </c>
      <c r="E172" s="13">
        <v>42348</v>
      </c>
      <c r="F172" s="13">
        <v>43534</v>
      </c>
      <c r="G172" s="27">
        <v>12121</v>
      </c>
      <c r="H172" s="22">
        <f t="shared" si="21"/>
        <v>44631.70416666667</v>
      </c>
      <c r="I172" s="23">
        <f t="shared" si="22"/>
        <v>-847.09999999999854</v>
      </c>
      <c r="J172" s="17" t="str">
        <f t="shared" si="18"/>
        <v>OVERDUE</v>
      </c>
      <c r="K172" s="31" t="s">
        <v>4270</v>
      </c>
      <c r="L172" s="144" t="s">
        <v>5513</v>
      </c>
    </row>
    <row r="173" spans="1:12" ht="15" customHeight="1">
      <c r="A173" s="17" t="s">
        <v>4537</v>
      </c>
      <c r="B173" s="31" t="s">
        <v>4273</v>
      </c>
      <c r="C173" s="31" t="s">
        <v>4269</v>
      </c>
      <c r="D173" s="21">
        <v>12000</v>
      </c>
      <c r="E173" s="13">
        <v>42348</v>
      </c>
      <c r="F173" s="13">
        <v>43534</v>
      </c>
      <c r="G173" s="27">
        <v>12121</v>
      </c>
      <c r="H173" s="22">
        <f t="shared" si="21"/>
        <v>44631.70416666667</v>
      </c>
      <c r="I173" s="23">
        <f t="shared" si="22"/>
        <v>-847.09999999999854</v>
      </c>
      <c r="J173" s="17" t="str">
        <f t="shared" si="18"/>
        <v>OVERDUE</v>
      </c>
      <c r="K173" s="31" t="s">
        <v>4270</v>
      </c>
      <c r="L173" s="144" t="s">
        <v>5513</v>
      </c>
    </row>
    <row r="174" spans="1:12" ht="25.5" customHeight="1">
      <c r="A174" s="17" t="s">
        <v>4538</v>
      </c>
      <c r="B174" s="31" t="s">
        <v>4273</v>
      </c>
      <c r="C174" s="31" t="s">
        <v>4271</v>
      </c>
      <c r="D174" s="21">
        <v>12000</v>
      </c>
      <c r="E174" s="13">
        <v>42348</v>
      </c>
      <c r="F174" s="13">
        <v>43534</v>
      </c>
      <c r="G174" s="27">
        <v>12121</v>
      </c>
      <c r="H174" s="22">
        <f t="shared" si="21"/>
        <v>44631.70416666667</v>
      </c>
      <c r="I174" s="23">
        <f t="shared" si="22"/>
        <v>-847.09999999999854</v>
      </c>
      <c r="J174" s="17" t="str">
        <f t="shared" si="18"/>
        <v>OVERDUE</v>
      </c>
      <c r="K174" s="31" t="s">
        <v>4270</v>
      </c>
      <c r="L174" s="144" t="s">
        <v>5513</v>
      </c>
    </row>
    <row r="175" spans="1:12" ht="15" customHeight="1">
      <c r="A175" s="17" t="s">
        <v>4539</v>
      </c>
      <c r="B175" s="31" t="s">
        <v>4273</v>
      </c>
      <c r="C175" s="31" t="s">
        <v>4272</v>
      </c>
      <c r="D175" s="50">
        <v>12000</v>
      </c>
      <c r="E175" s="13">
        <v>42348</v>
      </c>
      <c r="F175" s="13">
        <v>43534</v>
      </c>
      <c r="G175" s="27">
        <v>12121</v>
      </c>
      <c r="H175" s="22">
        <f t="shared" si="21"/>
        <v>44631.70416666667</v>
      </c>
      <c r="I175" s="23">
        <f t="shared" si="22"/>
        <v>-847.09999999999854</v>
      </c>
      <c r="J175" s="17" t="str">
        <f t="shared" si="18"/>
        <v>OVERDUE</v>
      </c>
      <c r="K175" s="31" t="s">
        <v>4270</v>
      </c>
      <c r="L175" s="144" t="s">
        <v>5513</v>
      </c>
    </row>
    <row r="176" spans="1:12">
      <c r="A176" s="17" t="s">
        <v>4540</v>
      </c>
      <c r="B176" s="31" t="s">
        <v>778</v>
      </c>
      <c r="C176" s="31" t="s">
        <v>4274</v>
      </c>
      <c r="D176" s="21">
        <v>4000</v>
      </c>
      <c r="E176" s="13">
        <v>42348</v>
      </c>
      <c r="F176" s="13">
        <v>44463</v>
      </c>
      <c r="G176" s="27">
        <v>22635</v>
      </c>
      <c r="H176" s="15">
        <f>IF(I176&lt;=4000,$F$5+(I176/24),"error")</f>
        <v>44736.45416666667</v>
      </c>
      <c r="I176" s="23">
        <f t="shared" si="22"/>
        <v>1666.9000000000015</v>
      </c>
      <c r="J176" s="17" t="str">
        <f t="shared" si="18"/>
        <v>NOT DUE</v>
      </c>
      <c r="K176" s="31" t="s">
        <v>4275</v>
      </c>
      <c r="L176" s="144"/>
    </row>
    <row r="177" spans="1:12">
      <c r="A177" s="17" t="s">
        <v>4541</v>
      </c>
      <c r="B177" s="31" t="s">
        <v>778</v>
      </c>
      <c r="C177" s="31" t="s">
        <v>4276</v>
      </c>
      <c r="D177" s="21">
        <v>12000</v>
      </c>
      <c r="E177" s="13">
        <v>42348</v>
      </c>
      <c r="F177" s="13">
        <v>44202</v>
      </c>
      <c r="G177" s="27">
        <v>20132</v>
      </c>
      <c r="H177" s="22">
        <f t="shared" si="21"/>
        <v>44965.495833333334</v>
      </c>
      <c r="I177" s="23">
        <f t="shared" si="22"/>
        <v>7163.9000000000015</v>
      </c>
      <c r="J177" s="17" t="str">
        <f t="shared" si="18"/>
        <v>NOT DUE</v>
      </c>
      <c r="K177" s="31" t="s">
        <v>4275</v>
      </c>
      <c r="L177" s="144" t="s">
        <v>5405</v>
      </c>
    </row>
    <row r="178" spans="1:12" ht="25.5" customHeight="1">
      <c r="A178" s="17" t="s">
        <v>4542</v>
      </c>
      <c r="B178" s="31" t="s">
        <v>778</v>
      </c>
      <c r="C178" s="31" t="s">
        <v>4277</v>
      </c>
      <c r="D178" s="21">
        <v>12000</v>
      </c>
      <c r="E178" s="13">
        <v>42348</v>
      </c>
      <c r="F178" s="13">
        <v>44202</v>
      </c>
      <c r="G178" s="27">
        <v>20132</v>
      </c>
      <c r="H178" s="22">
        <f t="shared" si="21"/>
        <v>44965.495833333334</v>
      </c>
      <c r="I178" s="23">
        <f t="shared" si="22"/>
        <v>7163.9000000000015</v>
      </c>
      <c r="J178" s="17" t="str">
        <f t="shared" si="18"/>
        <v>NOT DUE</v>
      </c>
      <c r="K178" s="31" t="s">
        <v>4275</v>
      </c>
      <c r="L178" s="144" t="s">
        <v>5405</v>
      </c>
    </row>
    <row r="179" spans="1:12" ht="25.5" customHeight="1">
      <c r="A179" s="17" t="s">
        <v>4543</v>
      </c>
      <c r="B179" s="31" t="s">
        <v>778</v>
      </c>
      <c r="C179" s="31" t="s">
        <v>4278</v>
      </c>
      <c r="D179" s="21">
        <v>20000</v>
      </c>
      <c r="E179" s="13">
        <v>42348</v>
      </c>
      <c r="F179" s="13">
        <v>44202</v>
      </c>
      <c r="G179" s="27">
        <v>20132</v>
      </c>
      <c r="H179" s="15">
        <f>IF(I179&lt;=20000,$F$5+(I179/24),"error")</f>
        <v>45298.82916666667</v>
      </c>
      <c r="I179" s="23">
        <f t="shared" si="22"/>
        <v>15163.900000000001</v>
      </c>
      <c r="J179" s="17" t="str">
        <f t="shared" si="18"/>
        <v>NOT DUE</v>
      </c>
      <c r="K179" s="31" t="s">
        <v>4275</v>
      </c>
      <c r="L179" s="144" t="s">
        <v>5405</v>
      </c>
    </row>
    <row r="180" spans="1:12">
      <c r="A180" s="17" t="s">
        <v>4544</v>
      </c>
      <c r="B180" s="31" t="s">
        <v>4279</v>
      </c>
      <c r="C180" s="31" t="s">
        <v>4280</v>
      </c>
      <c r="D180" s="21">
        <v>12000</v>
      </c>
      <c r="E180" s="13">
        <v>42348</v>
      </c>
      <c r="F180" s="13">
        <v>44216</v>
      </c>
      <c r="G180" s="27">
        <v>20223</v>
      </c>
      <c r="H180" s="22">
        <f t="shared" si="21"/>
        <v>44969.287499999999</v>
      </c>
      <c r="I180" s="23">
        <f t="shared" si="22"/>
        <v>7254.9000000000015</v>
      </c>
      <c r="J180" s="17" t="str">
        <f t="shared" si="18"/>
        <v>NOT DUE</v>
      </c>
      <c r="K180" s="31" t="s">
        <v>4281</v>
      </c>
      <c r="L180" s="144"/>
    </row>
    <row r="181" spans="1:12" ht="25.5" customHeight="1">
      <c r="A181" s="17" t="s">
        <v>4545</v>
      </c>
      <c r="B181" s="31" t="s">
        <v>4279</v>
      </c>
      <c r="C181" s="31" t="s">
        <v>4282</v>
      </c>
      <c r="D181" s="21">
        <v>20000</v>
      </c>
      <c r="E181" s="13">
        <v>42348</v>
      </c>
      <c r="F181" s="13">
        <v>44216</v>
      </c>
      <c r="G181" s="27">
        <v>20223</v>
      </c>
      <c r="H181" s="15">
        <f>IF(I181&lt;=20000,$F$5+(I181/24),"error")</f>
        <v>45302.620833333334</v>
      </c>
      <c r="I181" s="23">
        <f t="shared" si="22"/>
        <v>15254.900000000001</v>
      </c>
      <c r="J181" s="17" t="str">
        <f t="shared" si="18"/>
        <v>NOT DUE</v>
      </c>
      <c r="K181" s="31" t="s">
        <v>4281</v>
      </c>
      <c r="L181" s="144" t="s">
        <v>5405</v>
      </c>
    </row>
    <row r="182" spans="1:12" ht="25.5" customHeight="1">
      <c r="A182" s="17" t="s">
        <v>4546</v>
      </c>
      <c r="B182" s="31" t="s">
        <v>4279</v>
      </c>
      <c r="C182" s="31" t="s">
        <v>4283</v>
      </c>
      <c r="D182" s="21">
        <v>20000</v>
      </c>
      <c r="E182" s="13">
        <v>42348</v>
      </c>
      <c r="F182" s="13">
        <v>44216</v>
      </c>
      <c r="G182" s="27">
        <v>20223</v>
      </c>
      <c r="H182" s="15">
        <f>IF(I182&lt;=20000,$F$5+(I182/24),"error")</f>
        <v>45302.620833333334</v>
      </c>
      <c r="I182" s="23">
        <f t="shared" si="22"/>
        <v>15254.900000000001</v>
      </c>
      <c r="J182" s="17" t="str">
        <f t="shared" si="18"/>
        <v>NOT DUE</v>
      </c>
      <c r="K182" s="31" t="s">
        <v>4281</v>
      </c>
      <c r="L182" s="144" t="s">
        <v>5405</v>
      </c>
    </row>
    <row r="183" spans="1:12">
      <c r="A183" s="17" t="s">
        <v>4547</v>
      </c>
      <c r="B183" s="31" t="s">
        <v>4202</v>
      </c>
      <c r="C183" s="31" t="s">
        <v>4284</v>
      </c>
      <c r="D183" s="21">
        <v>12000</v>
      </c>
      <c r="E183" s="13">
        <v>42348</v>
      </c>
      <c r="F183" s="13">
        <v>44216</v>
      </c>
      <c r="G183" s="27">
        <v>20223</v>
      </c>
      <c r="H183" s="22">
        <f t="shared" ref="H183:H196" si="23">IF(I183&lt;=12000,$F$5+(I183/24),"error")</f>
        <v>44969.287499999999</v>
      </c>
      <c r="I183" s="23">
        <f t="shared" si="22"/>
        <v>7254.9000000000015</v>
      </c>
      <c r="J183" s="17" t="str">
        <f t="shared" si="18"/>
        <v>NOT DUE</v>
      </c>
      <c r="K183" s="31" t="s">
        <v>4285</v>
      </c>
      <c r="L183" s="144"/>
    </row>
    <row r="184" spans="1:12" ht="25.5" customHeight="1">
      <c r="A184" s="17" t="s">
        <v>4548</v>
      </c>
      <c r="B184" s="31" t="s">
        <v>4202</v>
      </c>
      <c r="C184" s="31" t="s">
        <v>4286</v>
      </c>
      <c r="D184" s="21">
        <v>12000</v>
      </c>
      <c r="E184" s="13">
        <v>42348</v>
      </c>
      <c r="F184" s="13">
        <v>44216</v>
      </c>
      <c r="G184" s="27">
        <v>20223</v>
      </c>
      <c r="H184" s="22">
        <f t="shared" si="23"/>
        <v>44969.287499999999</v>
      </c>
      <c r="I184" s="23">
        <f t="shared" si="22"/>
        <v>7254.9000000000015</v>
      </c>
      <c r="J184" s="17" t="str">
        <f t="shared" si="18"/>
        <v>NOT DUE</v>
      </c>
      <c r="K184" s="31" t="s">
        <v>4285</v>
      </c>
      <c r="L184" s="144"/>
    </row>
    <row r="185" spans="1:12" ht="25.5" customHeight="1">
      <c r="A185" s="17" t="s">
        <v>4549</v>
      </c>
      <c r="B185" s="31" t="s">
        <v>4202</v>
      </c>
      <c r="C185" s="31" t="s">
        <v>4287</v>
      </c>
      <c r="D185" s="21">
        <v>12000</v>
      </c>
      <c r="E185" s="13">
        <v>42348</v>
      </c>
      <c r="F185" s="13">
        <v>44216</v>
      </c>
      <c r="G185" s="27">
        <v>20223</v>
      </c>
      <c r="H185" s="22">
        <f t="shared" si="23"/>
        <v>44969.287499999999</v>
      </c>
      <c r="I185" s="23">
        <f t="shared" si="22"/>
        <v>7254.9000000000015</v>
      </c>
      <c r="J185" s="17" t="str">
        <f t="shared" si="18"/>
        <v>NOT DUE</v>
      </c>
      <c r="K185" s="31" t="s">
        <v>4285</v>
      </c>
      <c r="L185" s="144"/>
    </row>
    <row r="186" spans="1:12" ht="15" customHeight="1">
      <c r="A186" s="17" t="s">
        <v>4550</v>
      </c>
      <c r="B186" s="31" t="s">
        <v>4288</v>
      </c>
      <c r="C186" s="31" t="s">
        <v>4284</v>
      </c>
      <c r="D186" s="21">
        <v>12000</v>
      </c>
      <c r="E186" s="13">
        <v>42348</v>
      </c>
      <c r="F186" s="13">
        <v>44202</v>
      </c>
      <c r="G186" s="27">
        <v>20132</v>
      </c>
      <c r="H186" s="22">
        <f t="shared" si="23"/>
        <v>44965.495833333334</v>
      </c>
      <c r="I186" s="23">
        <f t="shared" si="22"/>
        <v>7163.9000000000015</v>
      </c>
      <c r="J186" s="17" t="str">
        <f t="shared" si="18"/>
        <v>NOT DUE</v>
      </c>
      <c r="K186" s="31" t="s">
        <v>4289</v>
      </c>
      <c r="L186" s="144" t="s">
        <v>5405</v>
      </c>
    </row>
    <row r="187" spans="1:12" ht="25.5" customHeight="1">
      <c r="A187" s="17" t="s">
        <v>4551</v>
      </c>
      <c r="B187" s="31" t="s">
        <v>4288</v>
      </c>
      <c r="C187" s="31" t="s">
        <v>4286</v>
      </c>
      <c r="D187" s="21">
        <v>12000</v>
      </c>
      <c r="E187" s="13">
        <v>42348</v>
      </c>
      <c r="F187" s="13">
        <v>44202</v>
      </c>
      <c r="G187" s="27">
        <v>20132</v>
      </c>
      <c r="H187" s="22">
        <f t="shared" si="23"/>
        <v>44965.495833333334</v>
      </c>
      <c r="I187" s="23">
        <f t="shared" si="22"/>
        <v>7163.9000000000015</v>
      </c>
      <c r="J187" s="17" t="str">
        <f t="shared" si="18"/>
        <v>NOT DUE</v>
      </c>
      <c r="K187" s="31" t="s">
        <v>4289</v>
      </c>
      <c r="L187" s="144" t="s">
        <v>5405</v>
      </c>
    </row>
    <row r="188" spans="1:12" ht="25.5">
      <c r="A188" s="17" t="s">
        <v>4552</v>
      </c>
      <c r="B188" s="31" t="s">
        <v>4288</v>
      </c>
      <c r="C188" s="31" t="s">
        <v>4287</v>
      </c>
      <c r="D188" s="21">
        <v>12000</v>
      </c>
      <c r="E188" s="13">
        <v>42348</v>
      </c>
      <c r="F188" s="13">
        <v>44202</v>
      </c>
      <c r="G188" s="27">
        <v>20132</v>
      </c>
      <c r="H188" s="22">
        <f t="shared" si="23"/>
        <v>44965.495833333334</v>
      </c>
      <c r="I188" s="23">
        <f t="shared" si="22"/>
        <v>7163.9000000000015</v>
      </c>
      <c r="J188" s="17" t="str">
        <f t="shared" si="18"/>
        <v>NOT DUE</v>
      </c>
      <c r="K188" s="31" t="s">
        <v>4289</v>
      </c>
      <c r="L188" s="144" t="s">
        <v>5405</v>
      </c>
    </row>
    <row r="189" spans="1:12" ht="25.5" customHeight="1">
      <c r="A189" s="17" t="s">
        <v>4553</v>
      </c>
      <c r="B189" s="31" t="s">
        <v>4290</v>
      </c>
      <c r="C189" s="31" t="s">
        <v>4284</v>
      </c>
      <c r="D189" s="21">
        <v>12000</v>
      </c>
      <c r="E189" s="13">
        <v>42348</v>
      </c>
      <c r="F189" s="13">
        <v>44202</v>
      </c>
      <c r="G189" s="27">
        <v>20132</v>
      </c>
      <c r="H189" s="22">
        <f t="shared" si="23"/>
        <v>44965.495833333334</v>
      </c>
      <c r="I189" s="23">
        <f t="shared" si="22"/>
        <v>7163.9000000000015</v>
      </c>
      <c r="J189" s="17" t="str">
        <f t="shared" si="18"/>
        <v>NOT DUE</v>
      </c>
      <c r="K189" s="31" t="s">
        <v>4291</v>
      </c>
      <c r="L189" s="144" t="s">
        <v>5405</v>
      </c>
    </row>
    <row r="190" spans="1:12" ht="25.5" customHeight="1">
      <c r="A190" s="17" t="s">
        <v>4554</v>
      </c>
      <c r="B190" s="31" t="s">
        <v>4290</v>
      </c>
      <c r="C190" s="31" t="s">
        <v>4286</v>
      </c>
      <c r="D190" s="21">
        <v>12000</v>
      </c>
      <c r="E190" s="13">
        <v>42348</v>
      </c>
      <c r="F190" s="13">
        <v>44202</v>
      </c>
      <c r="G190" s="27">
        <v>20132</v>
      </c>
      <c r="H190" s="22">
        <f t="shared" si="23"/>
        <v>44965.495833333334</v>
      </c>
      <c r="I190" s="23">
        <f t="shared" si="22"/>
        <v>7163.9000000000015</v>
      </c>
      <c r="J190" s="17" t="str">
        <f t="shared" si="18"/>
        <v>NOT DUE</v>
      </c>
      <c r="K190" s="31" t="s">
        <v>4291</v>
      </c>
      <c r="L190" s="144" t="s">
        <v>5405</v>
      </c>
    </row>
    <row r="191" spans="1:12" ht="25.5" customHeight="1">
      <c r="A191" s="17" t="s">
        <v>4555</v>
      </c>
      <c r="B191" s="31" t="s">
        <v>4290</v>
      </c>
      <c r="C191" s="31" t="s">
        <v>4287</v>
      </c>
      <c r="D191" s="21">
        <v>12000</v>
      </c>
      <c r="E191" s="13">
        <v>42348</v>
      </c>
      <c r="F191" s="13">
        <v>44202</v>
      </c>
      <c r="G191" s="27">
        <v>20132</v>
      </c>
      <c r="H191" s="22">
        <f t="shared" si="23"/>
        <v>44965.495833333334</v>
      </c>
      <c r="I191" s="23">
        <f t="shared" si="22"/>
        <v>7163.9000000000015</v>
      </c>
      <c r="J191" s="17" t="str">
        <f t="shared" si="18"/>
        <v>NOT DUE</v>
      </c>
      <c r="K191" s="31" t="s">
        <v>4291</v>
      </c>
      <c r="L191" s="144" t="s">
        <v>5405</v>
      </c>
    </row>
    <row r="192" spans="1:12" ht="25.5" customHeight="1">
      <c r="A192" s="17" t="s">
        <v>4556</v>
      </c>
      <c r="B192" s="31" t="s">
        <v>4292</v>
      </c>
      <c r="C192" s="31" t="s">
        <v>4284</v>
      </c>
      <c r="D192" s="21">
        <v>12000</v>
      </c>
      <c r="E192" s="13">
        <v>42348</v>
      </c>
      <c r="F192" s="13">
        <v>44202</v>
      </c>
      <c r="G192" s="27">
        <v>20132</v>
      </c>
      <c r="H192" s="22">
        <f t="shared" si="23"/>
        <v>44965.495833333334</v>
      </c>
      <c r="I192" s="23">
        <f t="shared" si="22"/>
        <v>7163.9000000000015</v>
      </c>
      <c r="J192" s="17" t="str">
        <f t="shared" si="18"/>
        <v>NOT DUE</v>
      </c>
      <c r="K192" s="31" t="s">
        <v>4291</v>
      </c>
      <c r="L192" s="144" t="s">
        <v>5405</v>
      </c>
    </row>
    <row r="193" spans="1:12" ht="25.5" customHeight="1">
      <c r="A193" s="17" t="s">
        <v>4557</v>
      </c>
      <c r="B193" s="31" t="s">
        <v>4292</v>
      </c>
      <c r="C193" s="31" t="s">
        <v>4286</v>
      </c>
      <c r="D193" s="21">
        <v>12000</v>
      </c>
      <c r="E193" s="13">
        <v>42348</v>
      </c>
      <c r="F193" s="13">
        <v>44202</v>
      </c>
      <c r="G193" s="27">
        <v>20132</v>
      </c>
      <c r="H193" s="22">
        <f t="shared" si="23"/>
        <v>44965.495833333334</v>
      </c>
      <c r="I193" s="23">
        <f t="shared" si="22"/>
        <v>7163.9000000000015</v>
      </c>
      <c r="J193" s="17" t="str">
        <f t="shared" si="18"/>
        <v>NOT DUE</v>
      </c>
      <c r="K193" s="31" t="s">
        <v>4291</v>
      </c>
      <c r="L193" s="144" t="s">
        <v>5405</v>
      </c>
    </row>
    <row r="194" spans="1:12" ht="25.5" customHeight="1">
      <c r="A194" s="17" t="s">
        <v>4558</v>
      </c>
      <c r="B194" s="31" t="s">
        <v>4292</v>
      </c>
      <c r="C194" s="31" t="s">
        <v>4287</v>
      </c>
      <c r="D194" s="21">
        <v>12000</v>
      </c>
      <c r="E194" s="13">
        <v>42348</v>
      </c>
      <c r="F194" s="13">
        <v>44202</v>
      </c>
      <c r="G194" s="27">
        <v>20132</v>
      </c>
      <c r="H194" s="22">
        <f t="shared" si="23"/>
        <v>44965.495833333334</v>
      </c>
      <c r="I194" s="23">
        <f t="shared" si="22"/>
        <v>7163.9000000000015</v>
      </c>
      <c r="J194" s="17" t="str">
        <f t="shared" si="18"/>
        <v>NOT DUE</v>
      </c>
      <c r="K194" s="31" t="s">
        <v>4291</v>
      </c>
      <c r="L194" s="144" t="s">
        <v>5405</v>
      </c>
    </row>
    <row r="195" spans="1:12" ht="15" customHeight="1">
      <c r="A195" s="17" t="s">
        <v>4559</v>
      </c>
      <c r="B195" s="31" t="s">
        <v>783</v>
      </c>
      <c r="C195" s="31" t="s">
        <v>4293</v>
      </c>
      <c r="D195" s="21">
        <v>2000</v>
      </c>
      <c r="E195" s="13">
        <v>42348</v>
      </c>
      <c r="F195" s="13">
        <v>44543</v>
      </c>
      <c r="G195" s="27">
        <v>23482</v>
      </c>
      <c r="H195" s="15">
        <f>IF(I195&lt;=2000,F195+(D195/24),"error")</f>
        <v>44626.333333333336</v>
      </c>
      <c r="I195" s="23">
        <f t="shared" si="22"/>
        <v>513.90000000000146</v>
      </c>
      <c r="J195" s="17" t="str">
        <f t="shared" si="18"/>
        <v>NOT DUE</v>
      </c>
      <c r="K195" s="31" t="s">
        <v>4294</v>
      </c>
      <c r="L195" s="144" t="s">
        <v>5449</v>
      </c>
    </row>
    <row r="196" spans="1:12" ht="15" customHeight="1">
      <c r="A196" s="17" t="s">
        <v>4560</v>
      </c>
      <c r="B196" s="31" t="s">
        <v>783</v>
      </c>
      <c r="C196" s="31" t="s">
        <v>836</v>
      </c>
      <c r="D196" s="21">
        <v>12000</v>
      </c>
      <c r="E196" s="13">
        <v>42348</v>
      </c>
      <c r="F196" s="13">
        <v>44245</v>
      </c>
      <c r="G196" s="27">
        <v>20502</v>
      </c>
      <c r="H196" s="22">
        <f t="shared" si="23"/>
        <v>44980.912499999999</v>
      </c>
      <c r="I196" s="23">
        <f t="shared" si="22"/>
        <v>7533.9000000000015</v>
      </c>
      <c r="J196" s="17" t="str">
        <f t="shared" si="18"/>
        <v>NOT DUE</v>
      </c>
      <c r="K196" s="31" t="s">
        <v>4295</v>
      </c>
      <c r="L196" s="144" t="s">
        <v>5449</v>
      </c>
    </row>
    <row r="197" spans="1:12" ht="25.5" customHeight="1">
      <c r="A197" s="17" t="s">
        <v>4561</v>
      </c>
      <c r="B197" s="31" t="s">
        <v>4296</v>
      </c>
      <c r="C197" s="31" t="s">
        <v>4297</v>
      </c>
      <c r="D197" s="21">
        <v>12000</v>
      </c>
      <c r="E197" s="13">
        <v>42348</v>
      </c>
      <c r="F197" s="13">
        <v>44245</v>
      </c>
      <c r="G197" s="27">
        <v>20502</v>
      </c>
      <c r="H197" s="22">
        <f>IF(I197&lt;=12000,$F$5+(I197/24),"error")</f>
        <v>44980.912499999999</v>
      </c>
      <c r="I197" s="23">
        <f t="shared" si="22"/>
        <v>7533.9000000000015</v>
      </c>
      <c r="J197" s="17" t="str">
        <f t="shared" si="18"/>
        <v>NOT DUE</v>
      </c>
      <c r="K197" s="31" t="s">
        <v>4295</v>
      </c>
      <c r="L197" s="144" t="s">
        <v>5449</v>
      </c>
    </row>
    <row r="198" spans="1:12" ht="15" customHeight="1">
      <c r="A198" s="17" t="s">
        <v>4562</v>
      </c>
      <c r="B198" s="31" t="s">
        <v>4216</v>
      </c>
      <c r="C198" s="31" t="s">
        <v>4298</v>
      </c>
      <c r="D198" s="21">
        <v>2500</v>
      </c>
      <c r="E198" s="13">
        <v>42348</v>
      </c>
      <c r="F198" s="13">
        <v>44445</v>
      </c>
      <c r="G198" s="27">
        <v>22474</v>
      </c>
      <c r="H198" s="15">
        <f>IF(I198&lt;=2500,$F$5+(I198/24),"error")</f>
        <v>44667.245833333334</v>
      </c>
      <c r="I198" s="23">
        <f t="shared" si="22"/>
        <v>5.9000000000014552</v>
      </c>
      <c r="J198" s="17" t="str">
        <f t="shared" si="18"/>
        <v>NOT DUE</v>
      </c>
      <c r="K198" s="31" t="s">
        <v>4215</v>
      </c>
      <c r="L198" s="144"/>
    </row>
    <row r="199" spans="1:12" ht="15" customHeight="1">
      <c r="A199" s="17" t="s">
        <v>4563</v>
      </c>
      <c r="B199" s="31" t="s">
        <v>4216</v>
      </c>
      <c r="C199" s="31" t="s">
        <v>4299</v>
      </c>
      <c r="D199" s="43">
        <v>6000</v>
      </c>
      <c r="E199" s="13">
        <v>42348</v>
      </c>
      <c r="F199" s="13">
        <v>44356</v>
      </c>
      <c r="G199" s="27">
        <v>21663</v>
      </c>
      <c r="H199" s="15">
        <f>IF(I199&lt;=6000,$F$5+(I199/24),"error")</f>
        <v>44779.287499999999</v>
      </c>
      <c r="I199" s="23">
        <f t="shared" si="22"/>
        <v>2694.9000000000015</v>
      </c>
      <c r="J199" s="17" t="str">
        <f t="shared" si="18"/>
        <v>NOT DUE</v>
      </c>
      <c r="K199" s="31" t="s">
        <v>4215</v>
      </c>
      <c r="L199" s="144"/>
    </row>
    <row r="200" spans="1:12" ht="15" customHeight="1">
      <c r="A200" s="17" t="s">
        <v>4564</v>
      </c>
      <c r="B200" s="31" t="s">
        <v>4216</v>
      </c>
      <c r="C200" s="31" t="s">
        <v>4300</v>
      </c>
      <c r="D200" s="21">
        <v>6000</v>
      </c>
      <c r="E200" s="13">
        <v>42348</v>
      </c>
      <c r="F200" s="13">
        <v>44356</v>
      </c>
      <c r="G200" s="27">
        <v>21663</v>
      </c>
      <c r="H200" s="15">
        <f t="shared" ref="H200:H201" si="24">IF(I200&lt;=6000,$F$5+(I200/24),"error")</f>
        <v>44779.287499999999</v>
      </c>
      <c r="I200" s="23">
        <f t="shared" si="22"/>
        <v>2694.9000000000015</v>
      </c>
      <c r="J200" s="17" t="str">
        <f t="shared" si="18"/>
        <v>NOT DUE</v>
      </c>
      <c r="K200" s="31" t="s">
        <v>4215</v>
      </c>
      <c r="L200" s="144"/>
    </row>
    <row r="201" spans="1:12" ht="15" customHeight="1">
      <c r="A201" s="17" t="s">
        <v>4565</v>
      </c>
      <c r="B201" s="31" t="s">
        <v>4216</v>
      </c>
      <c r="C201" s="31" t="s">
        <v>824</v>
      </c>
      <c r="D201" s="21">
        <v>6000</v>
      </c>
      <c r="E201" s="13">
        <v>42348</v>
      </c>
      <c r="F201" s="13">
        <v>44356</v>
      </c>
      <c r="G201" s="27">
        <v>21663</v>
      </c>
      <c r="H201" s="15">
        <f t="shared" si="24"/>
        <v>44779.287499999999</v>
      </c>
      <c r="I201" s="23">
        <f t="shared" si="22"/>
        <v>2694.9000000000015</v>
      </c>
      <c r="J201" s="17" t="str">
        <f t="shared" si="18"/>
        <v>NOT DUE</v>
      </c>
      <c r="K201" s="31" t="s">
        <v>4215</v>
      </c>
      <c r="L201" s="144"/>
    </row>
    <row r="202" spans="1:12" ht="15" customHeight="1">
      <c r="A202" s="17" t="s">
        <v>4566</v>
      </c>
      <c r="B202" s="31" t="s">
        <v>4220</v>
      </c>
      <c r="C202" s="31" t="s">
        <v>4298</v>
      </c>
      <c r="D202" s="21">
        <v>2500</v>
      </c>
      <c r="E202" s="13">
        <v>42348</v>
      </c>
      <c r="F202" s="13">
        <v>44445</v>
      </c>
      <c r="G202" s="27">
        <v>22474</v>
      </c>
      <c r="H202" s="15">
        <f>IF(I202&lt;=2500,$F$5+(I202/24),"error")</f>
        <v>44667.245833333334</v>
      </c>
      <c r="I202" s="23">
        <f t="shared" si="22"/>
        <v>5.9000000000014552</v>
      </c>
      <c r="J202" s="17" t="str">
        <f t="shared" si="18"/>
        <v>NOT DUE</v>
      </c>
      <c r="K202" s="31" t="s">
        <v>4215</v>
      </c>
      <c r="L202" s="144"/>
    </row>
    <row r="203" spans="1:12" ht="15" customHeight="1">
      <c r="A203" s="17" t="s">
        <v>4567</v>
      </c>
      <c r="B203" s="31" t="s">
        <v>4220</v>
      </c>
      <c r="C203" s="31" t="s">
        <v>4301</v>
      </c>
      <c r="D203" s="43">
        <v>6000</v>
      </c>
      <c r="E203" s="13">
        <v>42348</v>
      </c>
      <c r="F203" s="13">
        <v>44445</v>
      </c>
      <c r="G203" s="27">
        <v>22474</v>
      </c>
      <c r="H203" s="15">
        <f>IF(I203&lt;=6000,$F$5+(I203/24),"error")</f>
        <v>44813.07916666667</v>
      </c>
      <c r="I203" s="23">
        <f t="shared" si="22"/>
        <v>3505.9000000000015</v>
      </c>
      <c r="J203" s="17" t="str">
        <f t="shared" si="18"/>
        <v>NOT DUE</v>
      </c>
      <c r="K203" s="31" t="s">
        <v>4215</v>
      </c>
      <c r="L203" s="144"/>
    </row>
    <row r="204" spans="1:12" ht="15" customHeight="1">
      <c r="A204" s="17" t="s">
        <v>4568</v>
      </c>
      <c r="B204" s="31" t="s">
        <v>4220</v>
      </c>
      <c r="C204" s="31" t="s">
        <v>4300</v>
      </c>
      <c r="D204" s="21">
        <v>6000</v>
      </c>
      <c r="E204" s="13">
        <v>42348</v>
      </c>
      <c r="F204" s="13">
        <v>44445</v>
      </c>
      <c r="G204" s="27">
        <v>22474</v>
      </c>
      <c r="H204" s="15">
        <f t="shared" ref="H204" si="25">IF(I204&lt;=6000,$F$5+(I204/24),"error")</f>
        <v>44813.07916666667</v>
      </c>
      <c r="I204" s="23">
        <f t="shared" si="22"/>
        <v>3505.9000000000015</v>
      </c>
      <c r="J204" s="17" t="str">
        <f t="shared" si="18"/>
        <v>NOT DUE</v>
      </c>
      <c r="K204" s="31" t="s">
        <v>4215</v>
      </c>
      <c r="L204" s="144"/>
    </row>
    <row r="205" spans="1:12" ht="15" customHeight="1">
      <c r="A205" s="17" t="s">
        <v>4569</v>
      </c>
      <c r="B205" s="31" t="s">
        <v>4220</v>
      </c>
      <c r="C205" s="31" t="s">
        <v>824</v>
      </c>
      <c r="D205" s="21">
        <v>6000</v>
      </c>
      <c r="E205" s="13">
        <v>42348</v>
      </c>
      <c r="F205" s="13">
        <v>44445</v>
      </c>
      <c r="G205" s="27">
        <v>22474</v>
      </c>
      <c r="H205" s="15">
        <f>IF(I205&lt;=6000,$F$5+(I205/24),"error")</f>
        <v>44813.07916666667</v>
      </c>
      <c r="I205" s="23">
        <f t="shared" si="22"/>
        <v>3505.9000000000015</v>
      </c>
      <c r="J205" s="17" t="str">
        <f t="shared" si="18"/>
        <v>NOT DUE</v>
      </c>
      <c r="K205" s="31" t="s">
        <v>4215</v>
      </c>
      <c r="L205" s="144"/>
    </row>
    <row r="206" spans="1:12" ht="15" customHeight="1">
      <c r="A206" s="17" t="s">
        <v>4570</v>
      </c>
      <c r="B206" s="31" t="s">
        <v>4221</v>
      </c>
      <c r="C206" s="31" t="s">
        <v>4298</v>
      </c>
      <c r="D206" s="21">
        <v>2500</v>
      </c>
      <c r="E206" s="13">
        <v>42348</v>
      </c>
      <c r="F206" s="13">
        <v>44445</v>
      </c>
      <c r="G206" s="27">
        <v>22474</v>
      </c>
      <c r="H206" s="15">
        <f>IF(I206&lt;=2500,$F$5+(I206/24),"error")</f>
        <v>44667.245833333334</v>
      </c>
      <c r="I206" s="23">
        <f t="shared" si="22"/>
        <v>5.9000000000014552</v>
      </c>
      <c r="J206" s="17" t="str">
        <f t="shared" si="18"/>
        <v>NOT DUE</v>
      </c>
      <c r="K206" s="31" t="s">
        <v>4215</v>
      </c>
      <c r="L206" s="144"/>
    </row>
    <row r="207" spans="1:12" ht="15" customHeight="1">
      <c r="A207" s="17" t="s">
        <v>4571</v>
      </c>
      <c r="B207" s="31" t="s">
        <v>4221</v>
      </c>
      <c r="C207" s="31" t="s">
        <v>4301</v>
      </c>
      <c r="D207" s="43">
        <v>6000</v>
      </c>
      <c r="E207" s="13">
        <v>42348</v>
      </c>
      <c r="F207" s="13">
        <v>44445</v>
      </c>
      <c r="G207" s="27">
        <v>22474</v>
      </c>
      <c r="H207" s="15">
        <f>IF(I207&lt;=6000,$F$5+(I207/24),"error")</f>
        <v>44813.07916666667</v>
      </c>
      <c r="I207" s="23">
        <f t="shared" si="22"/>
        <v>3505.9000000000015</v>
      </c>
      <c r="J207" s="17" t="str">
        <f t="shared" si="18"/>
        <v>NOT DUE</v>
      </c>
      <c r="K207" s="31" t="s">
        <v>4215</v>
      </c>
      <c r="L207" s="144"/>
    </row>
    <row r="208" spans="1:12" ht="15" customHeight="1">
      <c r="A208" s="17" t="s">
        <v>4572</v>
      </c>
      <c r="B208" s="31" t="s">
        <v>4221</v>
      </c>
      <c r="C208" s="31" t="s">
        <v>4300</v>
      </c>
      <c r="D208" s="21">
        <v>6000</v>
      </c>
      <c r="E208" s="13">
        <v>42348</v>
      </c>
      <c r="F208" s="13">
        <v>44445</v>
      </c>
      <c r="G208" s="27">
        <v>22474</v>
      </c>
      <c r="H208" s="15">
        <f t="shared" ref="H208" si="26">IF(I208&lt;=6000,$F$5+(I208/24),"error")</f>
        <v>44813.07916666667</v>
      </c>
      <c r="I208" s="23">
        <f t="shared" si="22"/>
        <v>3505.9000000000015</v>
      </c>
      <c r="J208" s="17" t="str">
        <f t="shared" ref="J208:J274" si="27">IF(I208="","",IF(I208&lt;0,"OVERDUE","NOT DUE"))</f>
        <v>NOT DUE</v>
      </c>
      <c r="K208" s="31" t="s">
        <v>4215</v>
      </c>
      <c r="L208" s="144"/>
    </row>
    <row r="209" spans="1:12" ht="15" customHeight="1">
      <c r="A209" s="17" t="s">
        <v>4573</v>
      </c>
      <c r="B209" s="31" t="s">
        <v>4221</v>
      </c>
      <c r="C209" s="31" t="s">
        <v>824</v>
      </c>
      <c r="D209" s="21">
        <v>6000</v>
      </c>
      <c r="E209" s="13">
        <v>42348</v>
      </c>
      <c r="F209" s="13">
        <v>44445</v>
      </c>
      <c r="G209" s="27">
        <v>22474</v>
      </c>
      <c r="H209" s="15">
        <f>IF(I209&lt;=6000,$F$5+(I209/24),"error")</f>
        <v>44813.07916666667</v>
      </c>
      <c r="I209" s="23">
        <f t="shared" si="22"/>
        <v>3505.9000000000015</v>
      </c>
      <c r="J209" s="17" t="str">
        <f t="shared" si="27"/>
        <v>NOT DUE</v>
      </c>
      <c r="K209" s="31" t="s">
        <v>4215</v>
      </c>
      <c r="L209" s="144"/>
    </row>
    <row r="210" spans="1:12" ht="15" customHeight="1">
      <c r="A210" s="17" t="s">
        <v>4574</v>
      </c>
      <c r="B210" s="31" t="s">
        <v>4222</v>
      </c>
      <c r="C210" s="31" t="s">
        <v>4298</v>
      </c>
      <c r="D210" s="21">
        <v>2500</v>
      </c>
      <c r="E210" s="13">
        <v>42348</v>
      </c>
      <c r="F210" s="13">
        <v>44445</v>
      </c>
      <c r="G210" s="27">
        <v>22474</v>
      </c>
      <c r="H210" s="15">
        <f>IF(I210&lt;=2500,$F$5+(I210/24),"error")</f>
        <v>44667.245833333334</v>
      </c>
      <c r="I210" s="23">
        <f t="shared" si="22"/>
        <v>5.9000000000014552</v>
      </c>
      <c r="J210" s="17" t="str">
        <f t="shared" si="27"/>
        <v>NOT DUE</v>
      </c>
      <c r="K210" s="31" t="s">
        <v>4215</v>
      </c>
      <c r="L210" s="144"/>
    </row>
    <row r="211" spans="1:12" ht="15" customHeight="1">
      <c r="A211" s="17" t="s">
        <v>4575</v>
      </c>
      <c r="B211" s="31" t="s">
        <v>4222</v>
      </c>
      <c r="C211" s="31" t="s">
        <v>4301</v>
      </c>
      <c r="D211" s="43">
        <v>6000</v>
      </c>
      <c r="E211" s="13">
        <v>42348</v>
      </c>
      <c r="F211" s="13">
        <v>44445</v>
      </c>
      <c r="G211" s="27">
        <v>22474</v>
      </c>
      <c r="H211" s="15">
        <f>IF(I211&lt;=6000,$F$5+(I211/24),"error")</f>
        <v>44813.07916666667</v>
      </c>
      <c r="I211" s="23">
        <f t="shared" si="22"/>
        <v>3505.9000000000015</v>
      </c>
      <c r="J211" s="17" t="str">
        <f t="shared" si="27"/>
        <v>NOT DUE</v>
      </c>
      <c r="K211" s="31" t="s">
        <v>4215</v>
      </c>
      <c r="L211" s="144"/>
    </row>
    <row r="212" spans="1:12" ht="15" customHeight="1">
      <c r="A212" s="17" t="s">
        <v>4576</v>
      </c>
      <c r="B212" s="31" t="s">
        <v>4222</v>
      </c>
      <c r="C212" s="31" t="s">
        <v>4300</v>
      </c>
      <c r="D212" s="21">
        <v>6000</v>
      </c>
      <c r="E212" s="13">
        <v>42348</v>
      </c>
      <c r="F212" s="13">
        <v>44445</v>
      </c>
      <c r="G212" s="27">
        <v>22474</v>
      </c>
      <c r="H212" s="15">
        <f t="shared" ref="H212" si="28">IF(I212&lt;=6000,$F$5+(I212/24),"error")</f>
        <v>44813.07916666667</v>
      </c>
      <c r="I212" s="23">
        <f t="shared" si="22"/>
        <v>3505.9000000000015</v>
      </c>
      <c r="J212" s="17" t="str">
        <f t="shared" si="27"/>
        <v>NOT DUE</v>
      </c>
      <c r="K212" s="31" t="s">
        <v>4215</v>
      </c>
      <c r="L212" s="144"/>
    </row>
    <row r="213" spans="1:12" ht="15" customHeight="1">
      <c r="A213" s="17" t="s">
        <v>4577</v>
      </c>
      <c r="B213" s="31" t="s">
        <v>4222</v>
      </c>
      <c r="C213" s="31" t="s">
        <v>824</v>
      </c>
      <c r="D213" s="21">
        <v>6000</v>
      </c>
      <c r="E213" s="13">
        <v>42348</v>
      </c>
      <c r="F213" s="13">
        <v>44445</v>
      </c>
      <c r="G213" s="27">
        <v>22474</v>
      </c>
      <c r="H213" s="15">
        <f>IF(I213&lt;=6000,$F$5+(I213/24),"error")</f>
        <v>44813.07916666667</v>
      </c>
      <c r="I213" s="23">
        <f t="shared" si="22"/>
        <v>3505.9000000000015</v>
      </c>
      <c r="J213" s="17" t="str">
        <f t="shared" si="27"/>
        <v>NOT DUE</v>
      </c>
      <c r="K213" s="31" t="s">
        <v>4215</v>
      </c>
      <c r="L213" s="144"/>
    </row>
    <row r="214" spans="1:12" ht="15" customHeight="1">
      <c r="A214" s="17" t="s">
        <v>4578</v>
      </c>
      <c r="B214" s="31" t="s">
        <v>4223</v>
      </c>
      <c r="C214" s="31" t="s">
        <v>4298</v>
      </c>
      <c r="D214" s="21">
        <v>2500</v>
      </c>
      <c r="E214" s="13">
        <v>42348</v>
      </c>
      <c r="F214" s="13">
        <v>44445</v>
      </c>
      <c r="G214" s="27">
        <v>22474</v>
      </c>
      <c r="H214" s="15">
        <f>IF(I214&lt;=2500,$F$5+(I214/24),"error")</f>
        <v>44667.245833333334</v>
      </c>
      <c r="I214" s="23">
        <f t="shared" si="22"/>
        <v>5.9000000000014552</v>
      </c>
      <c r="J214" s="17" t="str">
        <f t="shared" si="27"/>
        <v>NOT DUE</v>
      </c>
      <c r="K214" s="31" t="s">
        <v>4215</v>
      </c>
      <c r="L214" s="144"/>
    </row>
    <row r="215" spans="1:12" ht="15" customHeight="1">
      <c r="A215" s="17" t="s">
        <v>4579</v>
      </c>
      <c r="B215" s="31" t="s">
        <v>4223</v>
      </c>
      <c r="C215" s="31" t="s">
        <v>4301</v>
      </c>
      <c r="D215" s="43">
        <v>6000</v>
      </c>
      <c r="E215" s="13">
        <v>42348</v>
      </c>
      <c r="F215" s="13">
        <v>44445</v>
      </c>
      <c r="G215" s="27">
        <v>22474</v>
      </c>
      <c r="H215" s="15">
        <f>IF(I215&lt;=6000,$F$5+(I215/24),"error")</f>
        <v>44813.07916666667</v>
      </c>
      <c r="I215" s="23">
        <f t="shared" si="22"/>
        <v>3505.9000000000015</v>
      </c>
      <c r="J215" s="17" t="str">
        <f t="shared" si="27"/>
        <v>NOT DUE</v>
      </c>
      <c r="K215" s="31" t="s">
        <v>4215</v>
      </c>
      <c r="L215" s="144"/>
    </row>
    <row r="216" spans="1:12" ht="15" customHeight="1">
      <c r="A216" s="17" t="s">
        <v>4580</v>
      </c>
      <c r="B216" s="31" t="s">
        <v>4223</v>
      </c>
      <c r="C216" s="31" t="s">
        <v>4300</v>
      </c>
      <c r="D216" s="21">
        <v>6000</v>
      </c>
      <c r="E216" s="13">
        <v>42348</v>
      </c>
      <c r="F216" s="13">
        <v>44445</v>
      </c>
      <c r="G216" s="27">
        <v>22474</v>
      </c>
      <c r="H216" s="15">
        <f t="shared" ref="H216" si="29">IF(I216&lt;=6000,$F$5+(I216/24),"error")</f>
        <v>44813.07916666667</v>
      </c>
      <c r="I216" s="23">
        <f t="shared" si="22"/>
        <v>3505.9000000000015</v>
      </c>
      <c r="J216" s="17" t="str">
        <f t="shared" si="27"/>
        <v>NOT DUE</v>
      </c>
      <c r="K216" s="31" t="s">
        <v>4215</v>
      </c>
      <c r="L216" s="144"/>
    </row>
    <row r="217" spans="1:12" ht="15" customHeight="1">
      <c r="A217" s="17" t="s">
        <v>4581</v>
      </c>
      <c r="B217" s="31" t="s">
        <v>4223</v>
      </c>
      <c r="C217" s="31" t="s">
        <v>824</v>
      </c>
      <c r="D217" s="21">
        <v>6000</v>
      </c>
      <c r="E217" s="13">
        <v>42348</v>
      </c>
      <c r="F217" s="13">
        <v>44445</v>
      </c>
      <c r="G217" s="27">
        <v>22474</v>
      </c>
      <c r="H217" s="15">
        <f>IF(I217&lt;=6000,$F$5+(I217/24),"error")</f>
        <v>44813.07916666667</v>
      </c>
      <c r="I217" s="23">
        <f t="shared" si="22"/>
        <v>3505.9000000000015</v>
      </c>
      <c r="J217" s="17" t="str">
        <f t="shared" si="27"/>
        <v>NOT DUE</v>
      </c>
      <c r="K217" s="31" t="s">
        <v>4215</v>
      </c>
      <c r="L217" s="144"/>
    </row>
    <row r="218" spans="1:12" ht="15" customHeight="1">
      <c r="A218" s="17" t="s">
        <v>4582</v>
      </c>
      <c r="B218" s="31" t="s">
        <v>4224</v>
      </c>
      <c r="C218" s="31" t="s">
        <v>4298</v>
      </c>
      <c r="D218" s="21">
        <v>2500</v>
      </c>
      <c r="E218" s="13">
        <v>42348</v>
      </c>
      <c r="F218" s="13">
        <v>44445</v>
      </c>
      <c r="G218" s="27">
        <v>22474</v>
      </c>
      <c r="H218" s="15">
        <f>IF(I218&lt;=2500,$F$5+(I218/24),"error")</f>
        <v>44667.245833333334</v>
      </c>
      <c r="I218" s="23">
        <f t="shared" si="22"/>
        <v>5.9000000000014552</v>
      </c>
      <c r="J218" s="17" t="str">
        <f t="shared" si="27"/>
        <v>NOT DUE</v>
      </c>
      <c r="K218" s="31" t="s">
        <v>4215</v>
      </c>
      <c r="L218" s="144"/>
    </row>
    <row r="219" spans="1:12" ht="15" customHeight="1">
      <c r="A219" s="17" t="s">
        <v>4583</v>
      </c>
      <c r="B219" s="31" t="s">
        <v>4224</v>
      </c>
      <c r="C219" s="31" t="s">
        <v>4301</v>
      </c>
      <c r="D219" s="43">
        <v>6000</v>
      </c>
      <c r="E219" s="13">
        <v>42348</v>
      </c>
      <c r="F219" s="13">
        <v>44445</v>
      </c>
      <c r="G219" s="27">
        <v>22474</v>
      </c>
      <c r="H219" s="15">
        <f>IF(I219&lt;=6000,$F$5+(I219/24),"error")</f>
        <v>44813.07916666667</v>
      </c>
      <c r="I219" s="23">
        <f t="shared" si="22"/>
        <v>3505.9000000000015</v>
      </c>
      <c r="J219" s="17" t="str">
        <f t="shared" si="27"/>
        <v>NOT DUE</v>
      </c>
      <c r="K219" s="31" t="s">
        <v>4215</v>
      </c>
      <c r="L219" s="144"/>
    </row>
    <row r="220" spans="1:12" ht="15" customHeight="1">
      <c r="A220" s="17" t="s">
        <v>4584</v>
      </c>
      <c r="B220" s="31" t="s">
        <v>4224</v>
      </c>
      <c r="C220" s="31" t="s">
        <v>4300</v>
      </c>
      <c r="D220" s="21">
        <v>6000</v>
      </c>
      <c r="E220" s="13">
        <v>42348</v>
      </c>
      <c r="F220" s="13">
        <v>44445</v>
      </c>
      <c r="G220" s="27">
        <v>22474</v>
      </c>
      <c r="H220" s="15">
        <f t="shared" ref="H220" si="30">IF(I220&lt;=6000,$F$5+(I220/24),"error")</f>
        <v>44813.07916666667</v>
      </c>
      <c r="I220" s="23">
        <f t="shared" si="22"/>
        <v>3505.9000000000015</v>
      </c>
      <c r="J220" s="17" t="str">
        <f t="shared" si="27"/>
        <v>NOT DUE</v>
      </c>
      <c r="K220" s="31" t="s">
        <v>4215</v>
      </c>
      <c r="L220" s="144"/>
    </row>
    <row r="221" spans="1:12" ht="15" customHeight="1">
      <c r="A221" s="17" t="s">
        <v>4585</v>
      </c>
      <c r="B221" s="31" t="s">
        <v>4224</v>
      </c>
      <c r="C221" s="31" t="s">
        <v>824</v>
      </c>
      <c r="D221" s="21">
        <v>6000</v>
      </c>
      <c r="E221" s="13">
        <v>42348</v>
      </c>
      <c r="F221" s="13">
        <v>44445</v>
      </c>
      <c r="G221" s="27">
        <v>22474</v>
      </c>
      <c r="H221" s="15">
        <f>IF(I221&lt;=6000,$F$5+(I221/24),"error")</f>
        <v>44813.07916666667</v>
      </c>
      <c r="I221" s="23">
        <f t="shared" si="22"/>
        <v>3505.9000000000015</v>
      </c>
      <c r="J221" s="17" t="str">
        <f t="shared" si="27"/>
        <v>NOT DUE</v>
      </c>
      <c r="K221" s="31" t="s">
        <v>4215</v>
      </c>
      <c r="L221" s="144"/>
    </row>
    <row r="222" spans="1:12" ht="15" customHeight="1">
      <c r="A222" s="17" t="s">
        <v>4586</v>
      </c>
      <c r="B222" s="31" t="s">
        <v>4202</v>
      </c>
      <c r="C222" s="31" t="s">
        <v>836</v>
      </c>
      <c r="D222" s="21">
        <v>12000</v>
      </c>
      <c r="E222" s="13">
        <v>42348</v>
      </c>
      <c r="F222" s="13">
        <v>44216</v>
      </c>
      <c r="G222" s="27">
        <v>20223</v>
      </c>
      <c r="H222" s="15">
        <f>IF(I222&lt;=12000,$F$5+(I222/24),"error")</f>
        <v>44969.287499999999</v>
      </c>
      <c r="I222" s="23">
        <f t="shared" si="22"/>
        <v>7254.9000000000015</v>
      </c>
      <c r="J222" s="17" t="str">
        <f t="shared" si="27"/>
        <v>NOT DUE</v>
      </c>
      <c r="K222" s="31" t="s">
        <v>4285</v>
      </c>
      <c r="L222" s="144"/>
    </row>
    <row r="223" spans="1:12" ht="15" customHeight="1">
      <c r="A223" s="17" t="s">
        <v>4587</v>
      </c>
      <c r="B223" s="31" t="s">
        <v>4202</v>
      </c>
      <c r="C223" s="31" t="s">
        <v>4302</v>
      </c>
      <c r="D223" s="21">
        <v>12000</v>
      </c>
      <c r="E223" s="13">
        <v>42348</v>
      </c>
      <c r="F223" s="13">
        <v>44216</v>
      </c>
      <c r="G223" s="27">
        <v>20223</v>
      </c>
      <c r="H223" s="15">
        <f>IF(I223&lt;=12000,$F$5+(I223/24),"error")</f>
        <v>44969.287499999999</v>
      </c>
      <c r="I223" s="23">
        <f t="shared" si="22"/>
        <v>7254.9000000000015</v>
      </c>
      <c r="J223" s="17" t="str">
        <f t="shared" si="27"/>
        <v>NOT DUE</v>
      </c>
      <c r="K223" s="31" t="s">
        <v>4285</v>
      </c>
      <c r="L223" s="144"/>
    </row>
    <row r="224" spans="1:12" ht="15" customHeight="1">
      <c r="A224" s="17" t="s">
        <v>4588</v>
      </c>
      <c r="B224" s="31" t="s">
        <v>4303</v>
      </c>
      <c r="C224" s="31" t="s">
        <v>4304</v>
      </c>
      <c r="D224" s="21">
        <v>300</v>
      </c>
      <c r="E224" s="13">
        <v>42348</v>
      </c>
      <c r="F224" s="13">
        <v>44656</v>
      </c>
      <c r="G224" s="27">
        <v>24830</v>
      </c>
      <c r="H224" s="22">
        <f>IF(I224&lt;=300,$F$5+(I224/24),"error")</f>
        <v>44673.745833333334</v>
      </c>
      <c r="I224" s="23">
        <f>D224-($F$4-G224)</f>
        <v>161.90000000000146</v>
      </c>
      <c r="J224" s="17" t="str">
        <f>IF(I224="","",IF(I224&lt;0,"OVERDUE","NOT DUE"))</f>
        <v>NOT DUE</v>
      </c>
      <c r="K224" s="31" t="s">
        <v>4305</v>
      </c>
      <c r="L224" s="144"/>
    </row>
    <row r="225" spans="1:12" ht="25.5" customHeight="1">
      <c r="A225" s="17" t="s">
        <v>4589</v>
      </c>
      <c r="B225" s="31" t="s">
        <v>4306</v>
      </c>
      <c r="C225" s="31" t="s">
        <v>4307</v>
      </c>
      <c r="D225" s="21">
        <v>1500</v>
      </c>
      <c r="E225" s="13">
        <v>42348</v>
      </c>
      <c r="F225" s="13">
        <v>44628</v>
      </c>
      <c r="G225" s="27">
        <v>24468</v>
      </c>
      <c r="H225" s="15">
        <f>IF(I225&lt;=1500,$F$5+(I225/24),"error")</f>
        <v>44708.662499999999</v>
      </c>
      <c r="I225" s="23">
        <f t="shared" si="22"/>
        <v>999.90000000000146</v>
      </c>
      <c r="J225" s="17" t="str">
        <f t="shared" si="27"/>
        <v>NOT DUE</v>
      </c>
      <c r="K225" s="31" t="s">
        <v>4308</v>
      </c>
      <c r="L225" s="144"/>
    </row>
    <row r="226" spans="1:12" ht="26.45" customHeight="1">
      <c r="A226" s="17" t="s">
        <v>4590</v>
      </c>
      <c r="B226" s="31" t="s">
        <v>4306</v>
      </c>
      <c r="C226" s="31" t="s">
        <v>4309</v>
      </c>
      <c r="D226" s="50">
        <v>5000</v>
      </c>
      <c r="E226" s="13">
        <v>42348</v>
      </c>
      <c r="F226" s="13">
        <v>44528</v>
      </c>
      <c r="G226" s="27">
        <v>23341</v>
      </c>
      <c r="H226" s="22">
        <f>IF(I226&lt;=5000,$F$5+(I226/24),"error")</f>
        <v>44807.537499999999</v>
      </c>
      <c r="I226" s="23">
        <f t="shared" si="22"/>
        <v>3372.9000000000015</v>
      </c>
      <c r="J226" s="17" t="str">
        <f t="shared" si="27"/>
        <v>NOT DUE</v>
      </c>
      <c r="K226" s="31" t="s">
        <v>4308</v>
      </c>
      <c r="L226" s="144"/>
    </row>
    <row r="227" spans="1:12" ht="51" customHeight="1">
      <c r="A227" s="17" t="s">
        <v>4591</v>
      </c>
      <c r="B227" s="31" t="s">
        <v>4310</v>
      </c>
      <c r="C227" s="31" t="s">
        <v>4302</v>
      </c>
      <c r="D227" s="50">
        <v>20000</v>
      </c>
      <c r="E227" s="13">
        <v>42348</v>
      </c>
      <c r="F227" s="13">
        <v>44224</v>
      </c>
      <c r="G227" s="27">
        <v>20240</v>
      </c>
      <c r="H227" s="22">
        <f>IF(I227&lt;=20000,$F$5+(I227/24),"error")</f>
        <v>45303.32916666667</v>
      </c>
      <c r="I227" s="23">
        <f t="shared" si="22"/>
        <v>15271.900000000001</v>
      </c>
      <c r="J227" s="17" t="str">
        <f t="shared" si="27"/>
        <v>NOT DUE</v>
      </c>
      <c r="K227" s="31" t="s">
        <v>4308</v>
      </c>
      <c r="L227" s="144" t="s">
        <v>5405</v>
      </c>
    </row>
    <row r="228" spans="1:12" ht="15" customHeight="1">
      <c r="A228" s="17" t="s">
        <v>4592</v>
      </c>
      <c r="B228" s="31" t="s">
        <v>37</v>
      </c>
      <c r="C228" s="31" t="s">
        <v>4311</v>
      </c>
      <c r="D228" s="50">
        <v>500</v>
      </c>
      <c r="E228" s="13">
        <v>42348</v>
      </c>
      <c r="F228" s="13">
        <v>44656</v>
      </c>
      <c r="G228" s="27">
        <v>24830</v>
      </c>
      <c r="H228" s="22">
        <f>IF(I228&lt;=500,$F$5+(I228/24),"error")</f>
        <v>44682.07916666667</v>
      </c>
      <c r="I228" s="23">
        <f t="shared" si="22"/>
        <v>361.90000000000146</v>
      </c>
      <c r="J228" s="17" t="str">
        <f t="shared" si="27"/>
        <v>NOT DUE</v>
      </c>
      <c r="K228" s="31"/>
      <c r="L228" s="144"/>
    </row>
    <row r="229" spans="1:12" ht="15" customHeight="1">
      <c r="A229" s="17" t="s">
        <v>4593</v>
      </c>
      <c r="B229" s="31" t="s">
        <v>37</v>
      </c>
      <c r="C229" s="31" t="s">
        <v>4846</v>
      </c>
      <c r="D229" s="50">
        <v>6000</v>
      </c>
      <c r="E229" s="13">
        <v>42348</v>
      </c>
      <c r="F229" s="13">
        <v>44536</v>
      </c>
      <c r="G229" s="27">
        <v>23314</v>
      </c>
      <c r="H229" s="15">
        <f>IF(I229&lt;=6000,$F$5+(I229/24),"error")</f>
        <v>44848.07916666667</v>
      </c>
      <c r="I229" s="23">
        <f t="shared" si="22"/>
        <v>4345.9000000000015</v>
      </c>
      <c r="J229" s="17" t="str">
        <f t="shared" si="27"/>
        <v>NOT DUE</v>
      </c>
      <c r="K229" s="31"/>
      <c r="L229" s="144" t="s">
        <v>5499</v>
      </c>
    </row>
    <row r="230" spans="1:12" ht="26.45" customHeight="1">
      <c r="A230" s="17" t="s">
        <v>4594</v>
      </c>
      <c r="B230" s="31" t="s">
        <v>4313</v>
      </c>
      <c r="C230" s="31" t="s">
        <v>4314</v>
      </c>
      <c r="D230" s="50">
        <v>12000</v>
      </c>
      <c r="E230" s="13">
        <v>42348</v>
      </c>
      <c r="F230" s="13">
        <v>44602</v>
      </c>
      <c r="G230" s="27">
        <v>19413</v>
      </c>
      <c r="H230" s="15">
        <f>IF(I230&lt;=12000,$F$5+(I230/24),"error")</f>
        <v>44935.537499999999</v>
      </c>
      <c r="I230" s="23">
        <f t="shared" si="22"/>
        <v>6444.9000000000015</v>
      </c>
      <c r="J230" s="17" t="str">
        <f t="shared" si="27"/>
        <v>NOT DUE</v>
      </c>
      <c r="K230" s="31" t="s">
        <v>4315</v>
      </c>
      <c r="L230" s="144" t="s">
        <v>5495</v>
      </c>
    </row>
    <row r="231" spans="1:12" ht="15" customHeight="1">
      <c r="A231" s="17" t="s">
        <v>4595</v>
      </c>
      <c r="B231" s="31" t="s">
        <v>4313</v>
      </c>
      <c r="C231" s="31" t="s">
        <v>4235</v>
      </c>
      <c r="D231" s="50">
        <v>6000</v>
      </c>
      <c r="E231" s="13">
        <v>42348</v>
      </c>
      <c r="F231" s="13">
        <v>44177</v>
      </c>
      <c r="G231" s="27">
        <v>19863</v>
      </c>
      <c r="H231" s="15">
        <f>IF(I231&lt;=6000,$F$5+(I231/24),"error")</f>
        <v>44704.287499999999</v>
      </c>
      <c r="I231" s="23">
        <f t="shared" si="22"/>
        <v>894.90000000000146</v>
      </c>
      <c r="J231" s="17" t="str">
        <f t="shared" si="27"/>
        <v>NOT DUE</v>
      </c>
      <c r="K231" s="31" t="s">
        <v>4315</v>
      </c>
      <c r="L231" s="144"/>
    </row>
    <row r="232" spans="1:12" ht="25.5">
      <c r="A232" s="17" t="s">
        <v>4596</v>
      </c>
      <c r="B232" s="31" t="s">
        <v>4316</v>
      </c>
      <c r="C232" s="31" t="s">
        <v>4248</v>
      </c>
      <c r="D232" s="50">
        <v>5000</v>
      </c>
      <c r="E232" s="13">
        <v>42348</v>
      </c>
      <c r="F232" s="13">
        <v>44628</v>
      </c>
      <c r="G232" s="27">
        <v>24468</v>
      </c>
      <c r="H232" s="22">
        <f>IF(I232&lt;=5000,$F$5+(I232/24),"error")</f>
        <v>44854.495833333334</v>
      </c>
      <c r="I232" s="23">
        <f t="shared" si="22"/>
        <v>4499.9000000000015</v>
      </c>
      <c r="J232" s="17" t="str">
        <f t="shared" si="27"/>
        <v>NOT DUE</v>
      </c>
      <c r="K232" s="31" t="s">
        <v>4317</v>
      </c>
      <c r="L232" s="144"/>
    </row>
    <row r="233" spans="1:12" ht="15" customHeight="1">
      <c r="A233" s="17" t="s">
        <v>4597</v>
      </c>
      <c r="B233" s="31" t="s">
        <v>4288</v>
      </c>
      <c r="C233" s="31" t="s">
        <v>4318</v>
      </c>
      <c r="D233" s="21">
        <v>12000</v>
      </c>
      <c r="E233" s="13" t="s">
        <v>5501</v>
      </c>
      <c r="F233" s="13">
        <v>43617</v>
      </c>
      <c r="G233" s="27">
        <v>13286</v>
      </c>
      <c r="H233" s="22">
        <f>IF(I233&lt;=12000,$F$5+(I233/24),"error")</f>
        <v>44680.245833333334</v>
      </c>
      <c r="I233" s="23">
        <f t="shared" si="22"/>
        <v>317.90000000000146</v>
      </c>
      <c r="J233" s="17" t="str">
        <f t="shared" si="27"/>
        <v>NOT DUE</v>
      </c>
      <c r="K233" s="31" t="s">
        <v>4289</v>
      </c>
      <c r="L233" s="144" t="s">
        <v>4871</v>
      </c>
    </row>
    <row r="234" spans="1:12" ht="15" customHeight="1">
      <c r="A234" s="17" t="s">
        <v>4598</v>
      </c>
      <c r="B234" s="31" t="s">
        <v>4288</v>
      </c>
      <c r="C234" s="31" t="s">
        <v>4319</v>
      </c>
      <c r="D234" s="21">
        <v>12000</v>
      </c>
      <c r="E234" s="13">
        <v>42348</v>
      </c>
      <c r="F234" s="13">
        <v>43617</v>
      </c>
      <c r="G234" s="27">
        <v>13286</v>
      </c>
      <c r="H234" s="22">
        <f t="shared" ref="H234:H235" si="31">IF(I234&lt;=12000,$F$5+(I234/24),"error")</f>
        <v>44680.245833333334</v>
      </c>
      <c r="I234" s="23">
        <f t="shared" ref="I234:I265" si="32">D234-($F$4-G234)</f>
        <v>317.90000000000146</v>
      </c>
      <c r="J234" s="17" t="str">
        <f t="shared" si="27"/>
        <v>NOT DUE</v>
      </c>
      <c r="K234" s="31" t="s">
        <v>4289</v>
      </c>
      <c r="L234" s="144" t="s">
        <v>4871</v>
      </c>
    </row>
    <row r="235" spans="1:12" ht="25.5" customHeight="1">
      <c r="A235" s="17" t="s">
        <v>4599</v>
      </c>
      <c r="B235" s="31" t="s">
        <v>4320</v>
      </c>
      <c r="C235" s="31" t="s">
        <v>4248</v>
      </c>
      <c r="D235" s="21">
        <v>12000</v>
      </c>
      <c r="E235" s="13">
        <v>42348</v>
      </c>
      <c r="F235" s="13">
        <v>44602</v>
      </c>
      <c r="G235" s="27">
        <v>19413</v>
      </c>
      <c r="H235" s="22">
        <f t="shared" si="31"/>
        <v>44935.537499999999</v>
      </c>
      <c r="I235" s="23">
        <f t="shared" si="32"/>
        <v>6444.9000000000015</v>
      </c>
      <c r="J235" s="17" t="str">
        <f t="shared" si="27"/>
        <v>NOT DUE</v>
      </c>
      <c r="K235" s="31" t="s">
        <v>4321</v>
      </c>
      <c r="L235" s="144" t="s">
        <v>5436</v>
      </c>
    </row>
    <row r="236" spans="1:12" ht="26.25" customHeight="1">
      <c r="A236" s="17" t="s">
        <v>4600</v>
      </c>
      <c r="B236" s="31" t="s">
        <v>4322</v>
      </c>
      <c r="C236" s="31" t="s">
        <v>4304</v>
      </c>
      <c r="D236" s="21">
        <v>200</v>
      </c>
      <c r="E236" s="13">
        <v>42348</v>
      </c>
      <c r="F236" s="13">
        <v>44656</v>
      </c>
      <c r="G236" s="27">
        <v>24770</v>
      </c>
      <c r="H236" s="22">
        <f>IF(I236&lt;=200,$F$5+(I236/24),"error")</f>
        <v>44667.07916666667</v>
      </c>
      <c r="I236" s="23">
        <f>D236-($F$4-G236)</f>
        <v>1.9000000000014552</v>
      </c>
      <c r="J236" s="17" t="str">
        <f>IF(I236="","",IF(I236&lt;0,"OVERDUE","NOT DUE"))</f>
        <v>NOT DUE</v>
      </c>
      <c r="K236" s="31" t="s">
        <v>4323</v>
      </c>
      <c r="L236" s="144" t="s">
        <v>5536</v>
      </c>
    </row>
    <row r="237" spans="1:12" ht="15" customHeight="1">
      <c r="A237" s="17" t="s">
        <v>4601</v>
      </c>
      <c r="B237" s="31" t="s">
        <v>4324</v>
      </c>
      <c r="C237" s="31" t="s">
        <v>4325</v>
      </c>
      <c r="D237" s="21">
        <v>10000</v>
      </c>
      <c r="E237" s="13">
        <v>42348</v>
      </c>
      <c r="F237" s="13">
        <v>44204</v>
      </c>
      <c r="G237" s="27">
        <v>20132</v>
      </c>
      <c r="H237" s="22">
        <f>IF(I237&lt;=10000,$F$5+(I237/24),"error")</f>
        <v>44882.162499999999</v>
      </c>
      <c r="I237" s="23">
        <f t="shared" si="32"/>
        <v>5163.9000000000015</v>
      </c>
      <c r="J237" s="17" t="str">
        <f t="shared" si="27"/>
        <v>NOT DUE</v>
      </c>
      <c r="K237" s="31" t="s">
        <v>4326</v>
      </c>
      <c r="L237" s="144"/>
    </row>
    <row r="238" spans="1:12">
      <c r="A238" s="17" t="s">
        <v>4602</v>
      </c>
      <c r="B238" s="31" t="s">
        <v>4324</v>
      </c>
      <c r="C238" s="31" t="s">
        <v>4327</v>
      </c>
      <c r="D238" s="21">
        <v>20000</v>
      </c>
      <c r="E238" s="13">
        <v>42348</v>
      </c>
      <c r="F238" s="13">
        <v>44204</v>
      </c>
      <c r="G238" s="27">
        <v>20132</v>
      </c>
      <c r="H238" s="22">
        <f>IF(I238&lt;=20000,$F$5+(I238/24),"error")</f>
        <v>45298.82916666667</v>
      </c>
      <c r="I238" s="23">
        <f t="shared" si="32"/>
        <v>15163.900000000001</v>
      </c>
      <c r="J238" s="17" t="str">
        <f t="shared" si="27"/>
        <v>NOT DUE</v>
      </c>
      <c r="K238" s="31" t="s">
        <v>4326</v>
      </c>
      <c r="L238" s="144" t="s">
        <v>5436</v>
      </c>
    </row>
    <row r="239" spans="1:12" ht="15" customHeight="1">
      <c r="A239" s="17" t="s">
        <v>4603</v>
      </c>
      <c r="B239" s="31" t="s">
        <v>4324</v>
      </c>
      <c r="C239" s="31" t="s">
        <v>4328</v>
      </c>
      <c r="D239" s="21">
        <v>5000</v>
      </c>
      <c r="E239" s="13">
        <v>42348</v>
      </c>
      <c r="F239" s="13">
        <v>44204</v>
      </c>
      <c r="G239" s="27">
        <v>20132</v>
      </c>
      <c r="H239" s="22">
        <f>IF(I239&lt;=5000,$F$5+(I239/24),"error")</f>
        <v>44673.82916666667</v>
      </c>
      <c r="I239" s="23">
        <f t="shared" si="32"/>
        <v>163.90000000000146</v>
      </c>
      <c r="J239" s="17" t="str">
        <f t="shared" si="27"/>
        <v>NOT DUE</v>
      </c>
      <c r="K239" s="31" t="s">
        <v>4326</v>
      </c>
      <c r="L239" s="144"/>
    </row>
    <row r="240" spans="1:12">
      <c r="A240" s="17" t="s">
        <v>4604</v>
      </c>
      <c r="B240" s="31" t="s">
        <v>4324</v>
      </c>
      <c r="C240" s="31" t="s">
        <v>4329</v>
      </c>
      <c r="D240" s="21">
        <v>20000</v>
      </c>
      <c r="E240" s="13">
        <v>42348</v>
      </c>
      <c r="F240" s="13">
        <v>44204</v>
      </c>
      <c r="G240" s="27">
        <v>20132</v>
      </c>
      <c r="H240" s="22">
        <f>IF(I240&lt;=20000,$F$5+(I240/24),"error")</f>
        <v>45298.82916666667</v>
      </c>
      <c r="I240" s="23">
        <f t="shared" si="32"/>
        <v>15163.900000000001</v>
      </c>
      <c r="J240" s="17" t="str">
        <f t="shared" si="27"/>
        <v>NOT DUE</v>
      </c>
      <c r="K240" s="31" t="s">
        <v>4326</v>
      </c>
      <c r="L240" s="144" t="s">
        <v>5436</v>
      </c>
    </row>
    <row r="241" spans="1:12" ht="25.5">
      <c r="A241" s="17" t="s">
        <v>4605</v>
      </c>
      <c r="B241" s="31" t="s">
        <v>4856</v>
      </c>
      <c r="C241" s="31" t="s">
        <v>4849</v>
      </c>
      <c r="D241" s="21">
        <v>12000</v>
      </c>
      <c r="E241" s="13">
        <v>42348</v>
      </c>
      <c r="F241" s="13">
        <v>44177</v>
      </c>
      <c r="G241" s="27">
        <v>19863</v>
      </c>
      <c r="H241" s="22">
        <f>IF(I241&lt;=12000,$F$5+(I241/24),"error")</f>
        <v>44954.287499999999</v>
      </c>
      <c r="I241" s="23">
        <f t="shared" si="32"/>
        <v>6894.9000000000015</v>
      </c>
      <c r="J241" s="17" t="str">
        <f t="shared" si="27"/>
        <v>NOT DUE</v>
      </c>
      <c r="K241" s="31" t="s">
        <v>4330</v>
      </c>
      <c r="L241" s="144" t="s">
        <v>4853</v>
      </c>
    </row>
    <row r="242" spans="1:12" ht="25.5">
      <c r="A242" s="17" t="s">
        <v>4606</v>
      </c>
      <c r="B242" s="31" t="s">
        <v>4857</v>
      </c>
      <c r="C242" s="31" t="s">
        <v>4850</v>
      </c>
      <c r="D242" s="21">
        <v>12000</v>
      </c>
      <c r="E242" s="13">
        <v>42348</v>
      </c>
      <c r="F242" s="13">
        <v>44177</v>
      </c>
      <c r="G242" s="27">
        <v>19863</v>
      </c>
      <c r="H242" s="22">
        <f>IF(I242&lt;=12000,$F$5+(I242/24),"error")</f>
        <v>44954.287499999999</v>
      </c>
      <c r="I242" s="23">
        <f t="shared" ref="I242" si="33">D242-($F$4-G242)</f>
        <v>6894.9000000000015</v>
      </c>
      <c r="J242" s="17" t="str">
        <f t="shared" ref="J242" si="34">IF(I242="","",IF(I242&lt;0,"OVERDUE","NOT DUE"))</f>
        <v>NOT DUE</v>
      </c>
      <c r="K242" s="31" t="s">
        <v>4847</v>
      </c>
      <c r="L242" s="144" t="s">
        <v>5436</v>
      </c>
    </row>
    <row r="243" spans="1:12" ht="25.5" customHeight="1">
      <c r="A243" s="17" t="s">
        <v>4607</v>
      </c>
      <c r="B243" s="31" t="s">
        <v>4331</v>
      </c>
      <c r="C243" s="31" t="s">
        <v>4248</v>
      </c>
      <c r="D243" s="21">
        <v>2500</v>
      </c>
      <c r="E243" s="13">
        <v>42348</v>
      </c>
      <c r="F243" s="13">
        <v>44506</v>
      </c>
      <c r="G243" s="27">
        <v>23020</v>
      </c>
      <c r="H243" s="22">
        <f>IF(I243&lt;=2500,$F$5+(I243/24),"error")</f>
        <v>44689.995833333334</v>
      </c>
      <c r="I243" s="23">
        <f t="shared" si="32"/>
        <v>551.90000000000146</v>
      </c>
      <c r="J243" s="17" t="str">
        <f t="shared" si="27"/>
        <v>NOT DUE</v>
      </c>
      <c r="K243" s="31" t="s">
        <v>4332</v>
      </c>
      <c r="L243" s="144"/>
    </row>
    <row r="244" spans="1:12" ht="33.75">
      <c r="A244" s="17" t="s">
        <v>4608</v>
      </c>
      <c r="B244" s="31" t="s">
        <v>4290</v>
      </c>
      <c r="C244" s="31" t="s">
        <v>4318</v>
      </c>
      <c r="D244" s="21">
        <v>6000</v>
      </c>
      <c r="E244" s="13">
        <v>42348</v>
      </c>
      <c r="F244" s="13">
        <v>44537</v>
      </c>
      <c r="G244" s="27">
        <v>23482</v>
      </c>
      <c r="H244" s="22">
        <f>IF(I244&lt;=6000,$F$5+(I244/24),"error")</f>
        <v>44855.07916666667</v>
      </c>
      <c r="I244" s="23">
        <f t="shared" si="32"/>
        <v>4513.9000000000015</v>
      </c>
      <c r="J244" s="17" t="str">
        <f t="shared" si="27"/>
        <v>NOT DUE</v>
      </c>
      <c r="K244" s="31" t="s">
        <v>4291</v>
      </c>
      <c r="L244" s="233" t="s">
        <v>5495</v>
      </c>
    </row>
    <row r="245" spans="1:12" ht="25.5" customHeight="1">
      <c r="A245" s="17" t="s">
        <v>4609</v>
      </c>
      <c r="B245" s="31" t="s">
        <v>4290</v>
      </c>
      <c r="C245" s="31" t="s">
        <v>4333</v>
      </c>
      <c r="D245" s="21">
        <v>6000</v>
      </c>
      <c r="E245" s="13">
        <v>42348</v>
      </c>
      <c r="F245" s="13">
        <v>44537</v>
      </c>
      <c r="G245" s="27">
        <v>23482</v>
      </c>
      <c r="H245" s="22">
        <f t="shared" ref="H245:H247" si="35">IF(I245&lt;=6000,$F$5+(I245/24),"error")</f>
        <v>44855.07916666667</v>
      </c>
      <c r="I245" s="23">
        <f t="shared" si="32"/>
        <v>4513.9000000000015</v>
      </c>
      <c r="J245" s="17" t="str">
        <f t="shared" si="27"/>
        <v>NOT DUE</v>
      </c>
      <c r="K245" s="31" t="s">
        <v>4291</v>
      </c>
      <c r="L245" s="233" t="s">
        <v>5495</v>
      </c>
    </row>
    <row r="246" spans="1:12" ht="25.5" customHeight="1">
      <c r="A246" s="17" t="s">
        <v>4610</v>
      </c>
      <c r="B246" s="31" t="s">
        <v>4292</v>
      </c>
      <c r="C246" s="31" t="s">
        <v>4318</v>
      </c>
      <c r="D246" s="21">
        <v>6000</v>
      </c>
      <c r="E246" s="13">
        <v>42348</v>
      </c>
      <c r="F246" s="13">
        <v>44537</v>
      </c>
      <c r="G246" s="27">
        <v>23482</v>
      </c>
      <c r="H246" s="22">
        <f t="shared" si="35"/>
        <v>44855.07916666667</v>
      </c>
      <c r="I246" s="23">
        <f t="shared" si="32"/>
        <v>4513.9000000000015</v>
      </c>
      <c r="J246" s="17" t="str">
        <f t="shared" si="27"/>
        <v>NOT DUE</v>
      </c>
      <c r="K246" s="31" t="s">
        <v>4291</v>
      </c>
      <c r="L246" s="233" t="s">
        <v>5495</v>
      </c>
    </row>
    <row r="247" spans="1:12" ht="25.5" customHeight="1">
      <c r="A247" s="17" t="s">
        <v>4611</v>
      </c>
      <c r="B247" s="31" t="s">
        <v>4292</v>
      </c>
      <c r="C247" s="31" t="s">
        <v>4333</v>
      </c>
      <c r="D247" s="21">
        <v>6000</v>
      </c>
      <c r="E247" s="13">
        <v>42348</v>
      </c>
      <c r="F247" s="13">
        <v>44537</v>
      </c>
      <c r="G247" s="27">
        <v>23482</v>
      </c>
      <c r="H247" s="22">
        <f t="shared" si="35"/>
        <v>44855.07916666667</v>
      </c>
      <c r="I247" s="23">
        <f t="shared" si="32"/>
        <v>4513.9000000000015</v>
      </c>
      <c r="J247" s="17" t="str">
        <f t="shared" si="27"/>
        <v>NOT DUE</v>
      </c>
      <c r="K247" s="31" t="s">
        <v>4291</v>
      </c>
      <c r="L247" s="233" t="s">
        <v>5495</v>
      </c>
    </row>
    <row r="248" spans="1:12" ht="15" customHeight="1">
      <c r="A248" s="17" t="s">
        <v>4612</v>
      </c>
      <c r="B248" s="31" t="s">
        <v>4334</v>
      </c>
      <c r="C248" s="31" t="s">
        <v>4335</v>
      </c>
      <c r="D248" s="21">
        <v>2000</v>
      </c>
      <c r="E248" s="13">
        <v>42348</v>
      </c>
      <c r="F248" s="13">
        <v>44578</v>
      </c>
      <c r="G248" s="27">
        <v>23751</v>
      </c>
      <c r="H248" s="22">
        <f>IF(I248&lt;=2000,$F$5+(I248/24),"error")</f>
        <v>44699.620833333334</v>
      </c>
      <c r="I248" s="23">
        <f t="shared" si="32"/>
        <v>782.90000000000146</v>
      </c>
      <c r="J248" s="17" t="str">
        <f t="shared" si="27"/>
        <v>NOT DUE</v>
      </c>
      <c r="K248" s="31"/>
      <c r="L248" s="283"/>
    </row>
    <row r="249" spans="1:12" ht="15" customHeight="1">
      <c r="A249" s="17" t="s">
        <v>4613</v>
      </c>
      <c r="B249" s="31" t="s">
        <v>4336</v>
      </c>
      <c r="C249" s="31" t="s">
        <v>4335</v>
      </c>
      <c r="D249" s="21">
        <v>2000</v>
      </c>
      <c r="E249" s="13">
        <v>42348</v>
      </c>
      <c r="F249" s="13">
        <v>44578</v>
      </c>
      <c r="G249" s="27">
        <v>23751</v>
      </c>
      <c r="H249" s="22">
        <f>IF(I249&lt;=2000,$F$5+(I249/24),"error")</f>
        <v>44699.620833333334</v>
      </c>
      <c r="I249" s="23">
        <f t="shared" si="32"/>
        <v>782.90000000000146</v>
      </c>
      <c r="J249" s="17" t="str">
        <f t="shared" si="27"/>
        <v>NOT DUE</v>
      </c>
      <c r="K249" s="31"/>
      <c r="L249" s="233" t="s">
        <v>5471</v>
      </c>
    </row>
    <row r="250" spans="1:12" ht="25.5" customHeight="1">
      <c r="A250" s="17" t="s">
        <v>4614</v>
      </c>
      <c r="B250" s="31" t="s">
        <v>4337</v>
      </c>
      <c r="C250" s="31" t="s">
        <v>4338</v>
      </c>
      <c r="D250" s="21">
        <v>2500</v>
      </c>
      <c r="E250" s="13">
        <v>42348</v>
      </c>
      <c r="F250" s="13">
        <v>44631</v>
      </c>
      <c r="G250" s="27">
        <v>24469</v>
      </c>
      <c r="H250" s="22">
        <f>IF(I250&lt;=2500,$F$5+(I250/24),"error")</f>
        <v>44750.370833333334</v>
      </c>
      <c r="I250" s="23">
        <f>D250-($F$4-G250)</f>
        <v>2000.9000000000015</v>
      </c>
      <c r="J250" s="17" t="str">
        <f>IF(I250="","",IF(I250&lt;0,"OVERDUE","NOT DUE"))</f>
        <v>NOT DUE</v>
      </c>
      <c r="K250" s="31" t="s">
        <v>4339</v>
      </c>
      <c r="L250" s="144"/>
    </row>
    <row r="251" spans="1:12" ht="25.5" customHeight="1">
      <c r="A251" s="17" t="s">
        <v>4615</v>
      </c>
      <c r="B251" s="31" t="s">
        <v>4340</v>
      </c>
      <c r="C251" s="31" t="s">
        <v>4341</v>
      </c>
      <c r="D251" s="21">
        <v>2500</v>
      </c>
      <c r="E251" s="13">
        <v>42348</v>
      </c>
      <c r="F251" s="13">
        <v>44631</v>
      </c>
      <c r="G251" s="27">
        <v>24469</v>
      </c>
      <c r="H251" s="22">
        <f t="shared" ref="H251" si="36">IF(I251&lt;=2500,$F$5+(I251/24),"error")</f>
        <v>44750.370833333334</v>
      </c>
      <c r="I251" s="23">
        <f t="shared" si="32"/>
        <v>2000.9000000000015</v>
      </c>
      <c r="J251" s="17" t="str">
        <f t="shared" si="27"/>
        <v>NOT DUE</v>
      </c>
      <c r="K251" s="31" t="s">
        <v>4339</v>
      </c>
      <c r="L251" s="144"/>
    </row>
    <row r="252" spans="1:12" ht="25.5" customHeight="1">
      <c r="A252" s="17" t="s">
        <v>4616</v>
      </c>
      <c r="B252" s="31" t="s">
        <v>4342</v>
      </c>
      <c r="C252" s="31" t="s">
        <v>4248</v>
      </c>
      <c r="D252" s="21">
        <v>2500</v>
      </c>
      <c r="E252" s="13">
        <v>42348</v>
      </c>
      <c r="F252" s="13">
        <v>44631</v>
      </c>
      <c r="G252" s="27">
        <v>24469</v>
      </c>
      <c r="H252" s="22">
        <f>IF(I252&lt;=2500,$F$5+(I252/24),"error")</f>
        <v>44750.370833333334</v>
      </c>
      <c r="I252" s="23">
        <f t="shared" si="32"/>
        <v>2000.9000000000015</v>
      </c>
      <c r="J252" s="17" t="str">
        <f t="shared" si="27"/>
        <v>NOT DUE</v>
      </c>
      <c r="K252" s="31" t="s">
        <v>4339</v>
      </c>
      <c r="L252" s="144"/>
    </row>
    <row r="253" spans="1:12" ht="25.5" customHeight="1">
      <c r="A253" s="17" t="s">
        <v>4617</v>
      </c>
      <c r="B253" s="31" t="s">
        <v>4343</v>
      </c>
      <c r="C253" s="31" t="s">
        <v>4248</v>
      </c>
      <c r="D253" s="21">
        <v>5000</v>
      </c>
      <c r="E253" s="13">
        <v>42348</v>
      </c>
      <c r="F253" s="13">
        <v>44588</v>
      </c>
      <c r="G253" s="27">
        <v>23964</v>
      </c>
      <c r="H253" s="22">
        <f>IF(I253&lt;=5000,$F$5+(I253/24),"error")</f>
        <v>44833.495833333334</v>
      </c>
      <c r="I253" s="23">
        <f t="shared" si="32"/>
        <v>3995.9000000000015</v>
      </c>
      <c r="J253" s="17" t="str">
        <f t="shared" si="27"/>
        <v>NOT DUE</v>
      </c>
      <c r="K253" s="31" t="s">
        <v>4339</v>
      </c>
      <c r="L253" s="144"/>
    </row>
    <row r="254" spans="1:12" ht="15" customHeight="1">
      <c r="A254" s="17" t="s">
        <v>4618</v>
      </c>
      <c r="B254" s="31" t="s">
        <v>4344</v>
      </c>
      <c r="C254" s="31" t="s">
        <v>4345</v>
      </c>
      <c r="D254" s="21">
        <v>1000</v>
      </c>
      <c r="E254" s="13">
        <v>42348</v>
      </c>
      <c r="F254" s="13">
        <v>44588</v>
      </c>
      <c r="G254" s="27">
        <v>23964</v>
      </c>
      <c r="H254" s="22">
        <f>IF(I254&lt;=1000,$F$5+(I254/24),"error")</f>
        <v>44666.82916666667</v>
      </c>
      <c r="I254" s="23">
        <f t="shared" si="32"/>
        <v>-4.0999999999985448</v>
      </c>
      <c r="J254" s="17" t="str">
        <f t="shared" si="27"/>
        <v>OVERDUE</v>
      </c>
      <c r="K254" s="31" t="s">
        <v>4346</v>
      </c>
      <c r="L254" s="144" t="s">
        <v>5541</v>
      </c>
    </row>
    <row r="255" spans="1:12" ht="15" customHeight="1">
      <c r="A255" s="17" t="s">
        <v>4619</v>
      </c>
      <c r="B255" s="31" t="s">
        <v>4347</v>
      </c>
      <c r="C255" s="31" t="s">
        <v>4348</v>
      </c>
      <c r="D255" s="21">
        <v>12000</v>
      </c>
      <c r="E255" s="13">
        <v>42348</v>
      </c>
      <c r="F255" s="13">
        <v>44602</v>
      </c>
      <c r="G255" s="27">
        <v>19413</v>
      </c>
      <c r="H255" s="22">
        <f>IF(I255&lt;=12000,$F$5+(I255/24),"error")</f>
        <v>44935.537499999999</v>
      </c>
      <c r="I255" s="23">
        <f t="shared" si="32"/>
        <v>6444.9000000000015</v>
      </c>
      <c r="J255" s="17" t="str">
        <f t="shared" si="27"/>
        <v>NOT DUE</v>
      </c>
      <c r="K255" s="31" t="s">
        <v>4349</v>
      </c>
      <c r="L255" s="144" t="s">
        <v>5495</v>
      </c>
    </row>
    <row r="256" spans="1:12">
      <c r="A256" s="17" t="s">
        <v>4620</v>
      </c>
      <c r="B256" s="31" t="s">
        <v>4350</v>
      </c>
      <c r="C256" s="31" t="s">
        <v>4351</v>
      </c>
      <c r="D256" s="21">
        <v>5000</v>
      </c>
      <c r="E256" s="13">
        <v>42348</v>
      </c>
      <c r="F256" s="13">
        <v>44378</v>
      </c>
      <c r="G256" s="27">
        <v>21831</v>
      </c>
      <c r="H256" s="22">
        <f>IF(I256&lt;=5000,$F$5+(I256/24),"error")</f>
        <v>44744.620833333334</v>
      </c>
      <c r="I256" s="23">
        <f t="shared" si="32"/>
        <v>1862.9000000000015</v>
      </c>
      <c r="J256" s="17" t="str">
        <f t="shared" si="27"/>
        <v>NOT DUE</v>
      </c>
      <c r="K256" s="31" t="s">
        <v>4352</v>
      </c>
      <c r="L256" s="144"/>
    </row>
    <row r="257" spans="1:12" ht="15" customHeight="1">
      <c r="A257" s="17" t="s">
        <v>4621</v>
      </c>
      <c r="B257" s="31" t="s">
        <v>4353</v>
      </c>
      <c r="C257" s="31" t="s">
        <v>4354</v>
      </c>
      <c r="D257" s="43">
        <v>2000</v>
      </c>
      <c r="E257" s="13">
        <v>42348</v>
      </c>
      <c r="F257" s="13">
        <v>44492</v>
      </c>
      <c r="G257" s="27">
        <v>22839</v>
      </c>
      <c r="H257" s="22">
        <f>IF(I257&lt;=2000,$F$5+(I257/24),"error")</f>
        <v>44661.620833333334</v>
      </c>
      <c r="I257" s="23">
        <f t="shared" si="32"/>
        <v>-129.09999999999854</v>
      </c>
      <c r="J257" s="17" t="str">
        <f t="shared" si="27"/>
        <v>OVERDUE</v>
      </c>
      <c r="K257" s="31" t="s">
        <v>4355</v>
      </c>
      <c r="L257" s="144" t="s">
        <v>5538</v>
      </c>
    </row>
    <row r="258" spans="1:12" ht="15" customHeight="1">
      <c r="A258" s="17" t="s">
        <v>4622</v>
      </c>
      <c r="B258" s="31" t="s">
        <v>4356</v>
      </c>
      <c r="C258" s="31" t="s">
        <v>4357</v>
      </c>
      <c r="D258" s="43">
        <v>1000</v>
      </c>
      <c r="E258" s="13">
        <v>42348</v>
      </c>
      <c r="F258" s="13">
        <v>44631</v>
      </c>
      <c r="G258" s="27">
        <v>24480</v>
      </c>
      <c r="H258" s="22">
        <f>IF(I258&lt;=1000,$F$5+(I258/24),"error")</f>
        <v>44688.32916666667</v>
      </c>
      <c r="I258" s="23">
        <f t="shared" si="32"/>
        <v>511.90000000000146</v>
      </c>
      <c r="J258" s="17" t="str">
        <f t="shared" si="27"/>
        <v>NOT DUE</v>
      </c>
      <c r="K258" s="31"/>
      <c r="L258" s="144"/>
    </row>
    <row r="259" spans="1:12" ht="25.5" customHeight="1">
      <c r="A259" s="17" t="s">
        <v>4623</v>
      </c>
      <c r="B259" s="31" t="s">
        <v>85</v>
      </c>
      <c r="C259" s="31" t="s">
        <v>4358</v>
      </c>
      <c r="D259" s="43">
        <v>6000</v>
      </c>
      <c r="E259" s="13">
        <v>42348</v>
      </c>
      <c r="F259" s="13">
        <v>44569</v>
      </c>
      <c r="G259" s="27">
        <v>23743</v>
      </c>
      <c r="H259" s="22">
        <f>IF(I259&lt;=6000,$F$5+(I259/24),"error")</f>
        <v>44865.95416666667</v>
      </c>
      <c r="I259" s="23">
        <f t="shared" si="32"/>
        <v>4774.9000000000015</v>
      </c>
      <c r="J259" s="17" t="str">
        <f t="shared" si="27"/>
        <v>NOT DUE</v>
      </c>
      <c r="K259" s="31" t="s">
        <v>4359</v>
      </c>
      <c r="L259" s="144"/>
    </row>
    <row r="260" spans="1:12" ht="25.5" customHeight="1">
      <c r="A260" s="17" t="s">
        <v>4624</v>
      </c>
      <c r="B260" s="31" t="s">
        <v>86</v>
      </c>
      <c r="C260" s="31" t="s">
        <v>4358</v>
      </c>
      <c r="D260" s="43">
        <v>6000</v>
      </c>
      <c r="E260" s="13">
        <v>42348</v>
      </c>
      <c r="F260" s="13">
        <v>44569</v>
      </c>
      <c r="G260" s="27">
        <v>23743</v>
      </c>
      <c r="H260" s="22">
        <f t="shared" ref="H260:H263" si="37">IF(I260&lt;=6000,$F$5+(I260/24),"error")</f>
        <v>44865.95416666667</v>
      </c>
      <c r="I260" s="23">
        <f t="shared" si="32"/>
        <v>4774.9000000000015</v>
      </c>
      <c r="J260" s="17" t="str">
        <f t="shared" si="27"/>
        <v>NOT DUE</v>
      </c>
      <c r="K260" s="31" t="s">
        <v>4359</v>
      </c>
      <c r="L260" s="144"/>
    </row>
    <row r="261" spans="1:12" ht="25.5" customHeight="1">
      <c r="A261" s="17" t="s">
        <v>4625</v>
      </c>
      <c r="B261" s="31" t="s">
        <v>87</v>
      </c>
      <c r="C261" s="31" t="s">
        <v>4358</v>
      </c>
      <c r="D261" s="43">
        <v>6000</v>
      </c>
      <c r="E261" s="13">
        <v>42348</v>
      </c>
      <c r="F261" s="13">
        <v>44569</v>
      </c>
      <c r="G261" s="27">
        <v>23743</v>
      </c>
      <c r="H261" s="22">
        <f t="shared" si="37"/>
        <v>44865.95416666667</v>
      </c>
      <c r="I261" s="23">
        <f t="shared" si="32"/>
        <v>4774.9000000000015</v>
      </c>
      <c r="J261" s="17" t="str">
        <f t="shared" si="27"/>
        <v>NOT DUE</v>
      </c>
      <c r="K261" s="31" t="s">
        <v>4359</v>
      </c>
      <c r="L261" s="144"/>
    </row>
    <row r="262" spans="1:12" ht="25.5" customHeight="1">
      <c r="A262" s="17" t="s">
        <v>4626</v>
      </c>
      <c r="B262" s="31" t="s">
        <v>88</v>
      </c>
      <c r="C262" s="31" t="s">
        <v>4358</v>
      </c>
      <c r="D262" s="43">
        <v>6000</v>
      </c>
      <c r="E262" s="13">
        <v>42348</v>
      </c>
      <c r="F262" s="13">
        <v>44569</v>
      </c>
      <c r="G262" s="27">
        <v>23743</v>
      </c>
      <c r="H262" s="22">
        <f>IF(I262&lt;=6000,$F$5+(I262/24),"error")</f>
        <v>44865.95416666667</v>
      </c>
      <c r="I262" s="23">
        <f t="shared" si="32"/>
        <v>4774.9000000000015</v>
      </c>
      <c r="J262" s="17" t="str">
        <f t="shared" si="27"/>
        <v>NOT DUE</v>
      </c>
      <c r="K262" s="31" t="s">
        <v>4359</v>
      </c>
      <c r="L262" s="144"/>
    </row>
    <row r="263" spans="1:12" ht="25.5" customHeight="1">
      <c r="A263" s="17" t="s">
        <v>4627</v>
      </c>
      <c r="B263" s="31" t="s">
        <v>89</v>
      </c>
      <c r="C263" s="31" t="s">
        <v>4358</v>
      </c>
      <c r="D263" s="43">
        <v>6000</v>
      </c>
      <c r="E263" s="13">
        <v>42348</v>
      </c>
      <c r="F263" s="13">
        <v>44569</v>
      </c>
      <c r="G263" s="27">
        <v>23743</v>
      </c>
      <c r="H263" s="22">
        <f t="shared" si="37"/>
        <v>44865.95416666667</v>
      </c>
      <c r="I263" s="23">
        <f t="shared" si="32"/>
        <v>4774.9000000000015</v>
      </c>
      <c r="J263" s="17" t="str">
        <f t="shared" si="27"/>
        <v>NOT DUE</v>
      </c>
      <c r="K263" s="31" t="s">
        <v>4359</v>
      </c>
      <c r="L263" s="144"/>
    </row>
    <row r="264" spans="1:12" ht="25.5" customHeight="1">
      <c r="A264" s="17" t="s">
        <v>4628</v>
      </c>
      <c r="B264" s="31" t="s">
        <v>90</v>
      </c>
      <c r="C264" s="31" t="s">
        <v>4358</v>
      </c>
      <c r="D264" s="43">
        <v>6000</v>
      </c>
      <c r="E264" s="13">
        <v>42348</v>
      </c>
      <c r="F264" s="13">
        <v>44165</v>
      </c>
      <c r="G264" s="27">
        <v>19692</v>
      </c>
      <c r="H264" s="22">
        <f>IF(I264&lt;=6000,$F$5+(I264/24),"error")</f>
        <v>44697.162499999999</v>
      </c>
      <c r="I264" s="23">
        <f t="shared" si="32"/>
        <v>723.90000000000146</v>
      </c>
      <c r="J264" s="17" t="str">
        <f t="shared" si="27"/>
        <v>NOT DUE</v>
      </c>
      <c r="K264" s="31" t="s">
        <v>4359</v>
      </c>
      <c r="L264" s="144"/>
    </row>
    <row r="265" spans="1:12" ht="25.5" customHeight="1">
      <c r="A265" s="17" t="s">
        <v>4629</v>
      </c>
      <c r="B265" s="31" t="s">
        <v>4833</v>
      </c>
      <c r="C265" s="31" t="s">
        <v>4834</v>
      </c>
      <c r="D265" s="43">
        <v>500</v>
      </c>
      <c r="E265" s="13">
        <v>42348</v>
      </c>
      <c r="F265" s="13">
        <v>44665</v>
      </c>
      <c r="G265" s="27">
        <v>24918</v>
      </c>
      <c r="H265" s="22">
        <f>IF(I265&lt;=500,$F$5+(I265/24),"error")</f>
        <v>44685.745833333334</v>
      </c>
      <c r="I265" s="23">
        <f t="shared" si="32"/>
        <v>449.90000000000146</v>
      </c>
      <c r="J265" s="17" t="str">
        <f t="shared" si="27"/>
        <v>NOT DUE</v>
      </c>
      <c r="K265" s="31"/>
      <c r="L265" s="144" t="s">
        <v>5538</v>
      </c>
    </row>
    <row r="266" spans="1:12">
      <c r="A266" s="17" t="s">
        <v>4630</v>
      </c>
      <c r="B266" s="31" t="s">
        <v>4360</v>
      </c>
      <c r="C266" s="31" t="s">
        <v>4361</v>
      </c>
      <c r="D266" s="43" t="s">
        <v>4</v>
      </c>
      <c r="E266" s="13">
        <v>42348</v>
      </c>
      <c r="F266" s="13">
        <v>44655</v>
      </c>
      <c r="G266" s="74"/>
      <c r="H266" s="15">
        <f>EDATE(F266-1,1)</f>
        <v>44684</v>
      </c>
      <c r="I266" s="16">
        <f ca="1">IF(ISBLANK(H266),"",H266-DATE(YEAR(NOW()),MONTH(NOW()),DAY(NOW())))</f>
        <v>14</v>
      </c>
      <c r="J266" s="17" t="str">
        <f ca="1">IF(I266="","",IF(I266&lt;0,"OVERDUE","NOT DUE"))</f>
        <v>NOT DUE</v>
      </c>
      <c r="K266" s="31"/>
      <c r="L266" s="144"/>
    </row>
    <row r="267" spans="1:12" ht="25.5">
      <c r="A267" s="17" t="s">
        <v>4631</v>
      </c>
      <c r="B267" s="31" t="s">
        <v>4362</v>
      </c>
      <c r="C267" s="31" t="s">
        <v>386</v>
      </c>
      <c r="D267" s="43" t="s">
        <v>4</v>
      </c>
      <c r="E267" s="13">
        <v>42348</v>
      </c>
      <c r="F267" s="13">
        <v>44655</v>
      </c>
      <c r="G267" s="74"/>
      <c r="H267" s="15">
        <f>EDATE(F267-1,1)</f>
        <v>44684</v>
      </c>
      <c r="I267" s="16">
        <f ca="1">IF(ISBLANK(H267),"",H267-DATE(YEAR(NOW()),MONTH(NOW()),DAY(NOW())))</f>
        <v>14</v>
      </c>
      <c r="J267" s="17" t="str">
        <f t="shared" ca="1" si="27"/>
        <v>NOT DUE</v>
      </c>
      <c r="K267" s="31"/>
      <c r="L267" s="144"/>
    </row>
    <row r="268" spans="1:12" ht="25.5">
      <c r="A268" s="17" t="s">
        <v>4632</v>
      </c>
      <c r="B268" s="31" t="s">
        <v>4363</v>
      </c>
      <c r="C268" s="31" t="s">
        <v>4364</v>
      </c>
      <c r="D268" s="43" t="s">
        <v>787</v>
      </c>
      <c r="E268" s="13">
        <v>42348</v>
      </c>
      <c r="F268" s="13">
        <v>44655</v>
      </c>
      <c r="G268" s="74"/>
      <c r="H268" s="15">
        <f>DATE(YEAR(F268),MONTH(F268)+6,DAY(F268)-1)</f>
        <v>44837</v>
      </c>
      <c r="I268" s="16">
        <f ca="1">IF(ISBLANK(H268),"",H268-DATE(YEAR(NOW()),MONTH(NOW()),DAY(NOW())))</f>
        <v>167</v>
      </c>
      <c r="J268" s="17" t="str">
        <f t="shared" ca="1" si="27"/>
        <v>NOT DUE</v>
      </c>
      <c r="K268" s="31"/>
      <c r="L268" s="144"/>
    </row>
    <row r="269" spans="1:12" ht="25.5">
      <c r="A269" s="17" t="s">
        <v>4633</v>
      </c>
      <c r="B269" s="31" t="s">
        <v>4365</v>
      </c>
      <c r="C269" s="31" t="s">
        <v>392</v>
      </c>
      <c r="D269" s="43" t="s">
        <v>377</v>
      </c>
      <c r="E269" s="13">
        <v>42348</v>
      </c>
      <c r="F269" s="13">
        <v>44534</v>
      </c>
      <c r="G269" s="74"/>
      <c r="H269" s="15">
        <f>DATE(YEAR(F269)+1,MONTH(F269),DAY(F269)-1)</f>
        <v>44898</v>
      </c>
      <c r="I269" s="16">
        <f t="shared" ref="I269:I332" ca="1" si="38">IF(ISBLANK(H269),"",H269-DATE(YEAR(NOW()),MONTH(NOW()),DAY(NOW())))</f>
        <v>228</v>
      </c>
      <c r="J269" s="17" t="str">
        <f t="shared" ca="1" si="27"/>
        <v>NOT DUE</v>
      </c>
      <c r="K269" s="31"/>
      <c r="L269" s="144"/>
    </row>
    <row r="270" spans="1:12" ht="25.5">
      <c r="A270" s="17" t="s">
        <v>4634</v>
      </c>
      <c r="B270" s="31" t="s">
        <v>4366</v>
      </c>
      <c r="C270" s="31" t="s">
        <v>4367</v>
      </c>
      <c r="D270" s="43" t="s">
        <v>377</v>
      </c>
      <c r="E270" s="13">
        <v>42348</v>
      </c>
      <c r="F270" s="13">
        <v>44534</v>
      </c>
      <c r="G270" s="74"/>
      <c r="H270" s="15">
        <f>DATE(YEAR(F270)+1,MONTH(F270),DAY(F270)-1)</f>
        <v>44898</v>
      </c>
      <c r="I270" s="16">
        <f t="shared" ca="1" si="38"/>
        <v>228</v>
      </c>
      <c r="J270" s="17" t="str">
        <f t="shared" ca="1" si="27"/>
        <v>NOT DUE</v>
      </c>
      <c r="K270" s="31"/>
      <c r="L270" s="144"/>
    </row>
    <row r="271" spans="1:12" ht="26.45" customHeight="1">
      <c r="A271" s="17" t="s">
        <v>4635</v>
      </c>
      <c r="B271" s="31" t="s">
        <v>877</v>
      </c>
      <c r="C271" s="31" t="s">
        <v>878</v>
      </c>
      <c r="D271" s="21" t="s">
        <v>1</v>
      </c>
      <c r="E271" s="13">
        <v>42348</v>
      </c>
      <c r="F271" s="13">
        <f t="shared" ref="F271:F284" si="39">F$5</f>
        <v>44667</v>
      </c>
      <c r="G271" s="74"/>
      <c r="H271" s="15">
        <f>DATE(YEAR(F271),MONTH(F271),DAY(F271)+1)</f>
        <v>44668</v>
      </c>
      <c r="I271" s="16">
        <f t="shared" ca="1" si="38"/>
        <v>-2</v>
      </c>
      <c r="J271" s="17" t="str">
        <f t="shared" ca="1" si="27"/>
        <v>OVERDUE</v>
      </c>
      <c r="K271" s="31" t="s">
        <v>904</v>
      </c>
      <c r="L271" s="144"/>
    </row>
    <row r="272" spans="1:12" ht="25.5" customHeight="1">
      <c r="A272" s="17" t="s">
        <v>4636</v>
      </c>
      <c r="B272" s="31" t="s">
        <v>879</v>
      </c>
      <c r="C272" s="31" t="s">
        <v>880</v>
      </c>
      <c r="D272" s="21" t="s">
        <v>1</v>
      </c>
      <c r="E272" s="13">
        <v>42348</v>
      </c>
      <c r="F272" s="13">
        <f t="shared" si="39"/>
        <v>44667</v>
      </c>
      <c r="G272" s="74"/>
      <c r="H272" s="15">
        <f t="shared" ref="H272:H284" si="40">DATE(YEAR(F272),MONTH(F272),DAY(F272)+1)</f>
        <v>44668</v>
      </c>
      <c r="I272" s="16">
        <f t="shared" ca="1" si="38"/>
        <v>-2</v>
      </c>
      <c r="J272" s="17" t="str">
        <f t="shared" ca="1" si="27"/>
        <v>OVERDUE</v>
      </c>
      <c r="K272" s="31" t="s">
        <v>905</v>
      </c>
      <c r="L272" s="144"/>
    </row>
    <row r="273" spans="1:12" ht="25.5" customHeight="1">
      <c r="A273" s="17" t="s">
        <v>4637</v>
      </c>
      <c r="B273" s="31" t="s">
        <v>881</v>
      </c>
      <c r="C273" s="31" t="s">
        <v>880</v>
      </c>
      <c r="D273" s="21" t="s">
        <v>1</v>
      </c>
      <c r="E273" s="13">
        <v>42348</v>
      </c>
      <c r="F273" s="13">
        <f t="shared" si="39"/>
        <v>44667</v>
      </c>
      <c r="G273" s="74"/>
      <c r="H273" s="15">
        <f t="shared" si="40"/>
        <v>44668</v>
      </c>
      <c r="I273" s="16">
        <f t="shared" ca="1" si="38"/>
        <v>-2</v>
      </c>
      <c r="J273" s="17" t="str">
        <f t="shared" ca="1" si="27"/>
        <v>OVERDUE</v>
      </c>
      <c r="K273" s="31" t="s">
        <v>906</v>
      </c>
      <c r="L273" s="144"/>
    </row>
    <row r="274" spans="1:12" ht="25.5" customHeight="1">
      <c r="A274" s="17" t="s">
        <v>4638</v>
      </c>
      <c r="B274" s="31" t="s">
        <v>882</v>
      </c>
      <c r="C274" s="31" t="s">
        <v>883</v>
      </c>
      <c r="D274" s="21" t="s">
        <v>1</v>
      </c>
      <c r="E274" s="13">
        <v>42348</v>
      </c>
      <c r="F274" s="13">
        <f t="shared" si="39"/>
        <v>44667</v>
      </c>
      <c r="G274" s="74"/>
      <c r="H274" s="15">
        <f t="shared" si="40"/>
        <v>44668</v>
      </c>
      <c r="I274" s="16">
        <f t="shared" ca="1" si="38"/>
        <v>-2</v>
      </c>
      <c r="J274" s="17" t="str">
        <f t="shared" ca="1" si="27"/>
        <v>OVERDUE</v>
      </c>
      <c r="K274" s="31" t="s">
        <v>907</v>
      </c>
      <c r="L274" s="144"/>
    </row>
    <row r="275" spans="1:12" ht="15" customHeight="1">
      <c r="A275" s="17" t="s">
        <v>4639</v>
      </c>
      <c r="B275" s="31" t="s">
        <v>884</v>
      </c>
      <c r="C275" s="31" t="s">
        <v>885</v>
      </c>
      <c r="D275" s="21" t="s">
        <v>1</v>
      </c>
      <c r="E275" s="13">
        <v>42348</v>
      </c>
      <c r="F275" s="13">
        <f t="shared" si="39"/>
        <v>44667</v>
      </c>
      <c r="G275" s="74"/>
      <c r="H275" s="15">
        <f t="shared" si="40"/>
        <v>44668</v>
      </c>
      <c r="I275" s="16">
        <f t="shared" ca="1" si="38"/>
        <v>-2</v>
      </c>
      <c r="J275" s="17" t="str">
        <f t="shared" ref="J275:J333" ca="1" si="41">IF(I275="","",IF(I275&lt;0,"OVERDUE","NOT DUE"))</f>
        <v>OVERDUE</v>
      </c>
      <c r="K275" s="31" t="s">
        <v>908</v>
      </c>
      <c r="L275" s="144"/>
    </row>
    <row r="276" spans="1:12" ht="25.5" customHeight="1">
      <c r="A276" s="17" t="s">
        <v>4640</v>
      </c>
      <c r="B276" s="31" t="s">
        <v>886</v>
      </c>
      <c r="C276" s="31" t="s">
        <v>887</v>
      </c>
      <c r="D276" s="21" t="s">
        <v>1</v>
      </c>
      <c r="E276" s="13">
        <v>42348</v>
      </c>
      <c r="F276" s="13">
        <f t="shared" si="39"/>
        <v>44667</v>
      </c>
      <c r="G276" s="74"/>
      <c r="H276" s="15">
        <f t="shared" si="40"/>
        <v>44668</v>
      </c>
      <c r="I276" s="16">
        <f t="shared" ca="1" si="38"/>
        <v>-2</v>
      </c>
      <c r="J276" s="17" t="str">
        <f t="shared" ca="1" si="41"/>
        <v>OVERDUE</v>
      </c>
      <c r="K276" s="31" t="s">
        <v>909</v>
      </c>
      <c r="L276" s="144"/>
    </row>
    <row r="277" spans="1:12" ht="25.5" customHeight="1">
      <c r="A277" s="17" t="s">
        <v>4641</v>
      </c>
      <c r="B277" s="31" t="s">
        <v>888</v>
      </c>
      <c r="C277" s="31" t="s">
        <v>889</v>
      </c>
      <c r="D277" s="21" t="s">
        <v>1</v>
      </c>
      <c r="E277" s="13">
        <v>42348</v>
      </c>
      <c r="F277" s="13">
        <f t="shared" si="39"/>
        <v>44667</v>
      </c>
      <c r="G277" s="74"/>
      <c r="H277" s="15">
        <f t="shared" si="40"/>
        <v>44668</v>
      </c>
      <c r="I277" s="16">
        <f t="shared" ca="1" si="38"/>
        <v>-2</v>
      </c>
      <c r="J277" s="17" t="str">
        <f t="shared" ca="1" si="41"/>
        <v>OVERDUE</v>
      </c>
      <c r="K277" s="31" t="s">
        <v>910</v>
      </c>
      <c r="L277" s="144"/>
    </row>
    <row r="278" spans="1:12" ht="25.5" customHeight="1">
      <c r="A278" s="17" t="s">
        <v>4642</v>
      </c>
      <c r="B278" s="31" t="s">
        <v>890</v>
      </c>
      <c r="C278" s="31" t="s">
        <v>891</v>
      </c>
      <c r="D278" s="21" t="s">
        <v>1</v>
      </c>
      <c r="E278" s="13">
        <v>42348</v>
      </c>
      <c r="F278" s="13">
        <f t="shared" si="39"/>
        <v>44667</v>
      </c>
      <c r="G278" s="74"/>
      <c r="H278" s="15">
        <f t="shared" si="40"/>
        <v>44668</v>
      </c>
      <c r="I278" s="16">
        <f t="shared" ca="1" si="38"/>
        <v>-2</v>
      </c>
      <c r="J278" s="17" t="str">
        <f t="shared" ca="1" si="41"/>
        <v>OVERDUE</v>
      </c>
      <c r="K278" s="31" t="s">
        <v>911</v>
      </c>
      <c r="L278" s="144"/>
    </row>
    <row r="279" spans="1:12" ht="26.45" customHeight="1">
      <c r="A279" s="17" t="s">
        <v>4643</v>
      </c>
      <c r="B279" s="31" t="s">
        <v>892</v>
      </c>
      <c r="C279" s="31" t="s">
        <v>893</v>
      </c>
      <c r="D279" s="21" t="s">
        <v>1</v>
      </c>
      <c r="E279" s="13">
        <v>42348</v>
      </c>
      <c r="F279" s="13">
        <f t="shared" si="39"/>
        <v>44667</v>
      </c>
      <c r="G279" s="74"/>
      <c r="H279" s="15">
        <f t="shared" si="40"/>
        <v>44668</v>
      </c>
      <c r="I279" s="16">
        <f t="shared" ca="1" si="38"/>
        <v>-2</v>
      </c>
      <c r="J279" s="17" t="str">
        <f t="shared" ca="1" si="41"/>
        <v>OVERDUE</v>
      </c>
      <c r="K279" s="31" t="s">
        <v>912</v>
      </c>
      <c r="L279" s="144"/>
    </row>
    <row r="280" spans="1:12" ht="15" customHeight="1">
      <c r="A280" s="17" t="s">
        <v>4644</v>
      </c>
      <c r="B280" s="31" t="s">
        <v>894</v>
      </c>
      <c r="C280" s="31" t="s">
        <v>895</v>
      </c>
      <c r="D280" s="21" t="s">
        <v>1</v>
      </c>
      <c r="E280" s="13">
        <v>42348</v>
      </c>
      <c r="F280" s="13">
        <f t="shared" si="39"/>
        <v>44667</v>
      </c>
      <c r="G280" s="74"/>
      <c r="H280" s="15">
        <f t="shared" si="40"/>
        <v>44668</v>
      </c>
      <c r="I280" s="16">
        <f t="shared" ca="1" si="38"/>
        <v>-2</v>
      </c>
      <c r="J280" s="17" t="str">
        <f t="shared" ca="1" si="41"/>
        <v>OVERDUE</v>
      </c>
      <c r="K280" s="31" t="s">
        <v>913</v>
      </c>
      <c r="L280" s="144"/>
    </row>
    <row r="281" spans="1:12" ht="15" customHeight="1">
      <c r="A281" s="17" t="s">
        <v>4645</v>
      </c>
      <c r="B281" s="31" t="s">
        <v>896</v>
      </c>
      <c r="C281" s="31" t="s">
        <v>895</v>
      </c>
      <c r="D281" s="21" t="s">
        <v>1</v>
      </c>
      <c r="E281" s="13">
        <v>42348</v>
      </c>
      <c r="F281" s="13">
        <f t="shared" si="39"/>
        <v>44667</v>
      </c>
      <c r="G281" s="74"/>
      <c r="H281" s="15">
        <f t="shared" si="40"/>
        <v>44668</v>
      </c>
      <c r="I281" s="16">
        <f t="shared" ca="1" si="38"/>
        <v>-2</v>
      </c>
      <c r="J281" s="17" t="str">
        <f t="shared" ca="1" si="41"/>
        <v>OVERDUE</v>
      </c>
      <c r="K281" s="31" t="s">
        <v>914</v>
      </c>
      <c r="L281" s="144"/>
    </row>
    <row r="282" spans="1:12" ht="15" customHeight="1">
      <c r="A282" s="17" t="s">
        <v>4646</v>
      </c>
      <c r="B282" s="31" t="s">
        <v>897</v>
      </c>
      <c r="C282" s="31" t="s">
        <v>898</v>
      </c>
      <c r="D282" s="21" t="s">
        <v>1</v>
      </c>
      <c r="E282" s="13">
        <v>42348</v>
      </c>
      <c r="F282" s="13">
        <f t="shared" si="39"/>
        <v>44667</v>
      </c>
      <c r="G282" s="74"/>
      <c r="H282" s="15">
        <f t="shared" si="40"/>
        <v>44668</v>
      </c>
      <c r="I282" s="16">
        <f t="shared" ca="1" si="38"/>
        <v>-2</v>
      </c>
      <c r="J282" s="17" t="str">
        <f t="shared" ca="1" si="41"/>
        <v>OVERDUE</v>
      </c>
      <c r="K282" s="31" t="s">
        <v>911</v>
      </c>
      <c r="L282" s="144"/>
    </row>
    <row r="283" spans="1:12" ht="15" customHeight="1">
      <c r="A283" s="17" t="s">
        <v>4647</v>
      </c>
      <c r="B283" s="31" t="s">
        <v>899</v>
      </c>
      <c r="C283" s="31" t="s">
        <v>895</v>
      </c>
      <c r="D283" s="21" t="s">
        <v>1</v>
      </c>
      <c r="E283" s="13">
        <v>42348</v>
      </c>
      <c r="F283" s="13">
        <f t="shared" si="39"/>
        <v>44667</v>
      </c>
      <c r="G283" s="74"/>
      <c r="H283" s="15">
        <f t="shared" si="40"/>
        <v>44668</v>
      </c>
      <c r="I283" s="16">
        <f t="shared" ca="1" si="38"/>
        <v>-2</v>
      </c>
      <c r="J283" s="17" t="str">
        <f t="shared" ca="1" si="41"/>
        <v>OVERDUE</v>
      </c>
      <c r="K283" s="31" t="s">
        <v>915</v>
      </c>
      <c r="L283" s="144"/>
    </row>
    <row r="284" spans="1:12" ht="15" customHeight="1">
      <c r="A284" s="17" t="s">
        <v>4648</v>
      </c>
      <c r="B284" s="31" t="s">
        <v>900</v>
      </c>
      <c r="C284" s="31" t="s">
        <v>895</v>
      </c>
      <c r="D284" s="21" t="s">
        <v>1</v>
      </c>
      <c r="E284" s="13">
        <v>42348</v>
      </c>
      <c r="F284" s="13">
        <f t="shared" si="39"/>
        <v>44667</v>
      </c>
      <c r="G284" s="74"/>
      <c r="H284" s="15">
        <f t="shared" si="40"/>
        <v>44668</v>
      </c>
      <c r="I284" s="16">
        <f t="shared" ca="1" si="38"/>
        <v>-2</v>
      </c>
      <c r="J284" s="17" t="str">
        <f t="shared" ca="1" si="41"/>
        <v>OVERDUE</v>
      </c>
      <c r="K284" s="31" t="s">
        <v>916</v>
      </c>
      <c r="L284" s="144"/>
    </row>
    <row r="285" spans="1:12" ht="25.5">
      <c r="A285" s="17" t="s">
        <v>4649</v>
      </c>
      <c r="B285" s="31" t="s">
        <v>888</v>
      </c>
      <c r="C285" s="31" t="s">
        <v>928</v>
      </c>
      <c r="D285" s="21" t="s">
        <v>25</v>
      </c>
      <c r="E285" s="13">
        <v>42348</v>
      </c>
      <c r="F285" s="13">
        <v>44667</v>
      </c>
      <c r="G285" s="74"/>
      <c r="H285" s="15">
        <f>DATE(YEAR(F285),MONTH(F285),DAY(F285)+7)</f>
        <v>44674</v>
      </c>
      <c r="I285" s="16">
        <f t="shared" ca="1" si="38"/>
        <v>4</v>
      </c>
      <c r="J285" s="17" t="str">
        <f t="shared" ca="1" si="41"/>
        <v>NOT DUE</v>
      </c>
      <c r="K285" s="31" t="s">
        <v>910</v>
      </c>
      <c r="L285" s="144"/>
    </row>
    <row r="286" spans="1:12" ht="15" customHeight="1">
      <c r="A286" s="17" t="s">
        <v>4650</v>
      </c>
      <c r="B286" s="31" t="s">
        <v>929</v>
      </c>
      <c r="C286" s="31" t="s">
        <v>930</v>
      </c>
      <c r="D286" s="21" t="s">
        <v>25</v>
      </c>
      <c r="E286" s="13">
        <v>42348</v>
      </c>
      <c r="F286" s="13">
        <v>44667</v>
      </c>
      <c r="G286" s="74"/>
      <c r="H286" s="15">
        <f t="shared" ref="H286:H288" si="42">DATE(YEAR(F286),MONTH(F286),DAY(F286)+7)</f>
        <v>44674</v>
      </c>
      <c r="I286" s="16">
        <f t="shared" ca="1" si="38"/>
        <v>4</v>
      </c>
      <c r="J286" s="17" t="str">
        <f t="shared" ca="1" si="41"/>
        <v>NOT DUE</v>
      </c>
      <c r="K286" s="31" t="s">
        <v>934</v>
      </c>
      <c r="L286" s="144"/>
    </row>
    <row r="287" spans="1:12" ht="15" customHeight="1">
      <c r="A287" s="17" t="s">
        <v>4651</v>
      </c>
      <c r="B287" s="31" t="s">
        <v>931</v>
      </c>
      <c r="C287" s="31" t="s">
        <v>895</v>
      </c>
      <c r="D287" s="21" t="s">
        <v>25</v>
      </c>
      <c r="E287" s="13">
        <v>42348</v>
      </c>
      <c r="F287" s="13">
        <v>44667</v>
      </c>
      <c r="G287" s="74"/>
      <c r="H287" s="15">
        <f t="shared" si="42"/>
        <v>44674</v>
      </c>
      <c r="I287" s="16">
        <f t="shared" ca="1" si="38"/>
        <v>4</v>
      </c>
      <c r="J287" s="17" t="str">
        <f t="shared" ca="1" si="41"/>
        <v>NOT DUE</v>
      </c>
      <c r="K287" s="31" t="s">
        <v>935</v>
      </c>
      <c r="L287" s="144"/>
    </row>
    <row r="288" spans="1:12" ht="15" customHeight="1">
      <c r="A288" s="17" t="s">
        <v>4652</v>
      </c>
      <c r="B288" s="31" t="s">
        <v>932</v>
      </c>
      <c r="C288" s="31" t="s">
        <v>933</v>
      </c>
      <c r="D288" s="21" t="s">
        <v>25</v>
      </c>
      <c r="E288" s="13">
        <v>42348</v>
      </c>
      <c r="F288" s="13">
        <v>44667</v>
      </c>
      <c r="G288" s="74"/>
      <c r="H288" s="15">
        <f t="shared" si="42"/>
        <v>44674</v>
      </c>
      <c r="I288" s="16">
        <f t="shared" ca="1" si="38"/>
        <v>4</v>
      </c>
      <c r="J288" s="17" t="str">
        <f t="shared" ca="1" si="41"/>
        <v>NOT DUE</v>
      </c>
      <c r="K288" s="31" t="s">
        <v>936</v>
      </c>
      <c r="L288" s="144"/>
    </row>
    <row r="289" spans="1:12" ht="15" customHeight="1">
      <c r="A289" s="17" t="s">
        <v>4653</v>
      </c>
      <c r="B289" s="31" t="s">
        <v>4368</v>
      </c>
      <c r="C289" s="31" t="s">
        <v>389</v>
      </c>
      <c r="D289" s="21" t="s">
        <v>4</v>
      </c>
      <c r="E289" s="13">
        <v>42348</v>
      </c>
      <c r="F289" s="13">
        <v>44656</v>
      </c>
      <c r="G289" s="74"/>
      <c r="H289" s="15">
        <f>EDATE(F289-1,1)</f>
        <v>44685</v>
      </c>
      <c r="I289" s="16">
        <f t="shared" ca="1" si="38"/>
        <v>15</v>
      </c>
      <c r="J289" s="17" t="str">
        <f t="shared" ca="1" si="41"/>
        <v>NOT DUE</v>
      </c>
      <c r="K289" s="31" t="s">
        <v>937</v>
      </c>
      <c r="L289" s="144"/>
    </row>
    <row r="290" spans="1:12">
      <c r="A290" s="17" t="s">
        <v>4654</v>
      </c>
      <c r="B290" s="31" t="s">
        <v>943</v>
      </c>
      <c r="C290" s="31" t="s">
        <v>895</v>
      </c>
      <c r="D290" s="21" t="s">
        <v>4</v>
      </c>
      <c r="E290" s="13">
        <v>42348</v>
      </c>
      <c r="F290" s="13">
        <v>44656</v>
      </c>
      <c r="G290" s="74"/>
      <c r="H290" s="15">
        <f t="shared" ref="H290:H293" si="43">EDATE(F290-1,1)</f>
        <v>44685</v>
      </c>
      <c r="I290" s="16">
        <f t="shared" ca="1" si="38"/>
        <v>15</v>
      </c>
      <c r="J290" s="17" t="str">
        <f t="shared" ca="1" si="41"/>
        <v>NOT DUE</v>
      </c>
      <c r="K290" s="31" t="s">
        <v>910</v>
      </c>
      <c r="L290" s="144"/>
    </row>
    <row r="291" spans="1:12" ht="26.45" customHeight="1">
      <c r="A291" s="17" t="s">
        <v>4655</v>
      </c>
      <c r="B291" s="31" t="s">
        <v>944</v>
      </c>
      <c r="C291" s="31" t="s">
        <v>895</v>
      </c>
      <c r="D291" s="21" t="s">
        <v>4</v>
      </c>
      <c r="E291" s="13">
        <v>42348</v>
      </c>
      <c r="F291" s="13">
        <v>44656</v>
      </c>
      <c r="G291" s="74"/>
      <c r="H291" s="15">
        <f t="shared" si="43"/>
        <v>44685</v>
      </c>
      <c r="I291" s="16">
        <f t="shared" ca="1" si="38"/>
        <v>15</v>
      </c>
      <c r="J291" s="17" t="str">
        <f t="shared" ca="1" si="41"/>
        <v>NOT DUE</v>
      </c>
      <c r="K291" s="31" t="s">
        <v>951</v>
      </c>
      <c r="L291" s="144"/>
    </row>
    <row r="292" spans="1:12" ht="15" customHeight="1">
      <c r="A292" s="17" t="s">
        <v>4656</v>
      </c>
      <c r="B292" s="31" t="s">
        <v>931</v>
      </c>
      <c r="C292" s="31" t="s">
        <v>895</v>
      </c>
      <c r="D292" s="21" t="s">
        <v>4</v>
      </c>
      <c r="E292" s="13">
        <v>42348</v>
      </c>
      <c r="F292" s="13">
        <v>44656</v>
      </c>
      <c r="G292" s="74"/>
      <c r="H292" s="15">
        <f t="shared" si="43"/>
        <v>44685</v>
      </c>
      <c r="I292" s="16">
        <f t="shared" ca="1" si="38"/>
        <v>15</v>
      </c>
      <c r="J292" s="17" t="str">
        <f t="shared" ca="1" si="41"/>
        <v>NOT DUE</v>
      </c>
      <c r="K292" s="31" t="s">
        <v>952</v>
      </c>
      <c r="L292" s="144"/>
    </row>
    <row r="293" spans="1:12" ht="25.5">
      <c r="A293" s="17" t="s">
        <v>4657</v>
      </c>
      <c r="B293" s="31" t="s">
        <v>945</v>
      </c>
      <c r="C293" s="31" t="s">
        <v>946</v>
      </c>
      <c r="D293" s="21" t="s">
        <v>4</v>
      </c>
      <c r="E293" s="13">
        <v>42348</v>
      </c>
      <c r="F293" s="13">
        <v>44656</v>
      </c>
      <c r="G293" s="74"/>
      <c r="H293" s="15">
        <f t="shared" si="43"/>
        <v>44685</v>
      </c>
      <c r="I293" s="16">
        <f t="shared" ca="1" si="38"/>
        <v>15</v>
      </c>
      <c r="J293" s="17" t="str">
        <f t="shared" ca="1" si="41"/>
        <v>NOT DUE</v>
      </c>
      <c r="K293" s="31" t="s">
        <v>953</v>
      </c>
      <c r="L293" s="144"/>
    </row>
    <row r="294" spans="1:12" ht="26.45" customHeight="1">
      <c r="A294" s="17" t="s">
        <v>4658</v>
      </c>
      <c r="B294" s="31" t="s">
        <v>954</v>
      </c>
      <c r="C294" s="31" t="s">
        <v>4369</v>
      </c>
      <c r="D294" s="21" t="s">
        <v>787</v>
      </c>
      <c r="E294" s="13">
        <v>42348</v>
      </c>
      <c r="F294" s="13">
        <v>44539</v>
      </c>
      <c r="G294" s="74"/>
      <c r="H294" s="15">
        <f>DATE(YEAR(F294),MONTH(F294)+6,DAY(F294)-1)</f>
        <v>44720</v>
      </c>
      <c r="I294" s="16">
        <f t="shared" ca="1" si="38"/>
        <v>50</v>
      </c>
      <c r="J294" s="17" t="str">
        <f t="shared" ca="1" si="41"/>
        <v>NOT DUE</v>
      </c>
      <c r="K294" s="31" t="s">
        <v>958</v>
      </c>
      <c r="L294" s="144"/>
    </row>
    <row r="295" spans="1:12" ht="15" customHeight="1">
      <c r="A295" s="17" t="s">
        <v>4659</v>
      </c>
      <c r="B295" s="31" t="s">
        <v>955</v>
      </c>
      <c r="C295" s="31" t="s">
        <v>946</v>
      </c>
      <c r="D295" s="21" t="s">
        <v>787</v>
      </c>
      <c r="E295" s="13">
        <v>42348</v>
      </c>
      <c r="F295" s="13">
        <v>44539</v>
      </c>
      <c r="G295" s="74"/>
      <c r="H295" s="15">
        <f>DATE(YEAR(F295),MONTH(F295)+6,DAY(F295)-1)</f>
        <v>44720</v>
      </c>
      <c r="I295" s="16">
        <f t="shared" ca="1" si="38"/>
        <v>50</v>
      </c>
      <c r="J295" s="17" t="str">
        <f t="shared" ca="1" si="41"/>
        <v>NOT DUE</v>
      </c>
      <c r="K295" s="31" t="s">
        <v>959</v>
      </c>
      <c r="L295" s="144"/>
    </row>
    <row r="296" spans="1:12" ht="26.45" customHeight="1">
      <c r="A296" s="17" t="s">
        <v>4660</v>
      </c>
      <c r="B296" s="31" t="s">
        <v>960</v>
      </c>
      <c r="C296" s="31" t="s">
        <v>895</v>
      </c>
      <c r="D296" s="21" t="s">
        <v>377</v>
      </c>
      <c r="E296" s="13">
        <v>42348</v>
      </c>
      <c r="F296" s="13">
        <v>44541</v>
      </c>
      <c r="G296" s="74"/>
      <c r="H296" s="15">
        <f>DATE(YEAR(F296)+1,MONTH(F296),DAY(F296)-1)</f>
        <v>44905</v>
      </c>
      <c r="I296" s="16">
        <f t="shared" ca="1" si="38"/>
        <v>235</v>
      </c>
      <c r="J296" s="17" t="str">
        <f t="shared" ca="1" si="41"/>
        <v>NOT DUE</v>
      </c>
      <c r="K296" s="31" t="s">
        <v>971</v>
      </c>
      <c r="L296" s="144"/>
    </row>
    <row r="297" spans="1:12" ht="25.5">
      <c r="A297" s="17" t="s">
        <v>4661</v>
      </c>
      <c r="B297" s="31" t="s">
        <v>961</v>
      </c>
      <c r="C297" s="31" t="s">
        <v>895</v>
      </c>
      <c r="D297" s="21" t="s">
        <v>377</v>
      </c>
      <c r="E297" s="13">
        <v>42348</v>
      </c>
      <c r="F297" s="13">
        <v>44541</v>
      </c>
      <c r="G297" s="74"/>
      <c r="H297" s="15">
        <f t="shared" ref="H297:H304" si="44">DATE(YEAR(F297)+1,MONTH(F297),DAY(F297)-1)</f>
        <v>44905</v>
      </c>
      <c r="I297" s="16">
        <f t="shared" ca="1" si="38"/>
        <v>235</v>
      </c>
      <c r="J297" s="17" t="str">
        <f t="shared" ca="1" si="41"/>
        <v>NOT DUE</v>
      </c>
      <c r="K297" s="31" t="s">
        <v>972</v>
      </c>
      <c r="L297" s="144"/>
    </row>
    <row r="298" spans="1:12" ht="26.45" customHeight="1">
      <c r="A298" s="17" t="s">
        <v>4662</v>
      </c>
      <c r="B298" s="31" t="s">
        <v>962</v>
      </c>
      <c r="C298" s="31" t="s">
        <v>895</v>
      </c>
      <c r="D298" s="21" t="s">
        <v>377</v>
      </c>
      <c r="E298" s="13">
        <v>42348</v>
      </c>
      <c r="F298" s="13">
        <v>44541</v>
      </c>
      <c r="G298" s="74"/>
      <c r="H298" s="15">
        <f t="shared" si="44"/>
        <v>44905</v>
      </c>
      <c r="I298" s="16">
        <f t="shared" ca="1" si="38"/>
        <v>235</v>
      </c>
      <c r="J298" s="17" t="str">
        <f t="shared" ca="1" si="41"/>
        <v>NOT DUE</v>
      </c>
      <c r="K298" s="31" t="s">
        <v>973</v>
      </c>
      <c r="L298" s="144"/>
    </row>
    <row r="299" spans="1:12" ht="15" customHeight="1">
      <c r="A299" s="17" t="s">
        <v>4663</v>
      </c>
      <c r="B299" s="31" t="s">
        <v>963</v>
      </c>
      <c r="C299" s="31" t="s">
        <v>895</v>
      </c>
      <c r="D299" s="21" t="s">
        <v>377</v>
      </c>
      <c r="E299" s="13">
        <v>42348</v>
      </c>
      <c r="F299" s="13">
        <v>44541</v>
      </c>
      <c r="G299" s="74"/>
      <c r="H299" s="15">
        <f t="shared" si="44"/>
        <v>44905</v>
      </c>
      <c r="I299" s="16">
        <f t="shared" ca="1" si="38"/>
        <v>235</v>
      </c>
      <c r="J299" s="17" t="str">
        <f t="shared" ca="1" si="41"/>
        <v>NOT DUE</v>
      </c>
      <c r="K299" s="31" t="s">
        <v>974</v>
      </c>
      <c r="L299" s="144"/>
    </row>
    <row r="300" spans="1:12" ht="15" customHeight="1">
      <c r="A300" s="17" t="s">
        <v>4664</v>
      </c>
      <c r="B300" s="31" t="s">
        <v>964</v>
      </c>
      <c r="C300" s="31" t="s">
        <v>895</v>
      </c>
      <c r="D300" s="21" t="s">
        <v>377</v>
      </c>
      <c r="E300" s="13">
        <v>42348</v>
      </c>
      <c r="F300" s="13">
        <v>44541</v>
      </c>
      <c r="G300" s="74"/>
      <c r="H300" s="15">
        <f t="shared" si="44"/>
        <v>44905</v>
      </c>
      <c r="I300" s="16">
        <f t="shared" ca="1" si="38"/>
        <v>235</v>
      </c>
      <c r="J300" s="17" t="str">
        <f t="shared" ca="1" si="41"/>
        <v>NOT DUE</v>
      </c>
      <c r="K300" s="31" t="s">
        <v>972</v>
      </c>
      <c r="L300" s="144"/>
    </row>
    <row r="301" spans="1:12" ht="15" customHeight="1">
      <c r="A301" s="17" t="s">
        <v>4665</v>
      </c>
      <c r="B301" s="31" t="s">
        <v>965</v>
      </c>
      <c r="C301" s="31" t="s">
        <v>895</v>
      </c>
      <c r="D301" s="21" t="s">
        <v>377</v>
      </c>
      <c r="E301" s="13">
        <v>42348</v>
      </c>
      <c r="F301" s="13">
        <v>44541</v>
      </c>
      <c r="G301" s="74"/>
      <c r="H301" s="15">
        <f t="shared" si="44"/>
        <v>44905</v>
      </c>
      <c r="I301" s="16">
        <f t="shared" ca="1" si="38"/>
        <v>235</v>
      </c>
      <c r="J301" s="17" t="str">
        <f t="shared" ca="1" si="41"/>
        <v>NOT DUE</v>
      </c>
      <c r="K301" s="31" t="s">
        <v>975</v>
      </c>
      <c r="L301" s="144"/>
    </row>
    <row r="302" spans="1:12" ht="15" customHeight="1">
      <c r="A302" s="17" t="s">
        <v>4666</v>
      </c>
      <c r="B302" s="31" t="s">
        <v>966</v>
      </c>
      <c r="C302" s="31" t="s">
        <v>967</v>
      </c>
      <c r="D302" s="21" t="s">
        <v>377</v>
      </c>
      <c r="E302" s="13">
        <v>42348</v>
      </c>
      <c r="F302" s="13">
        <v>44541</v>
      </c>
      <c r="G302" s="74"/>
      <c r="H302" s="15">
        <f t="shared" si="44"/>
        <v>44905</v>
      </c>
      <c r="I302" s="16">
        <f t="shared" ca="1" si="38"/>
        <v>235</v>
      </c>
      <c r="J302" s="17" t="str">
        <f t="shared" ca="1" si="41"/>
        <v>NOT DUE</v>
      </c>
      <c r="K302" s="31" t="s">
        <v>976</v>
      </c>
      <c r="L302" s="144"/>
    </row>
    <row r="303" spans="1:12" ht="25.5">
      <c r="A303" s="17" t="s">
        <v>4667</v>
      </c>
      <c r="B303" s="31" t="s">
        <v>968</v>
      </c>
      <c r="C303" s="31" t="s">
        <v>969</v>
      </c>
      <c r="D303" s="21" t="s">
        <v>377</v>
      </c>
      <c r="E303" s="13">
        <v>42348</v>
      </c>
      <c r="F303" s="13">
        <v>44541</v>
      </c>
      <c r="G303" s="74"/>
      <c r="H303" s="15">
        <f t="shared" si="44"/>
        <v>44905</v>
      </c>
      <c r="I303" s="16">
        <f t="shared" ca="1" si="38"/>
        <v>235</v>
      </c>
      <c r="J303" s="17" t="str">
        <f t="shared" ca="1" si="41"/>
        <v>NOT DUE</v>
      </c>
      <c r="K303" s="31" t="s">
        <v>977</v>
      </c>
      <c r="L303" s="144"/>
    </row>
    <row r="304" spans="1:12" ht="26.45" customHeight="1">
      <c r="A304" s="17" t="s">
        <v>4668</v>
      </c>
      <c r="B304" s="31" t="s">
        <v>970</v>
      </c>
      <c r="C304" s="31" t="s">
        <v>895</v>
      </c>
      <c r="D304" s="21" t="s">
        <v>377</v>
      </c>
      <c r="E304" s="13">
        <v>42348</v>
      </c>
      <c r="F304" s="13">
        <v>44541</v>
      </c>
      <c r="G304" s="74"/>
      <c r="H304" s="15">
        <f t="shared" si="44"/>
        <v>44905</v>
      </c>
      <c r="I304" s="16">
        <f t="shared" ca="1" si="38"/>
        <v>235</v>
      </c>
      <c r="J304" s="17" t="str">
        <f t="shared" ca="1" si="41"/>
        <v>NOT DUE</v>
      </c>
      <c r="K304" s="31" t="s">
        <v>978</v>
      </c>
      <c r="L304" s="144"/>
    </row>
    <row r="305" spans="1:12" ht="15" customHeight="1">
      <c r="A305" s="17" t="s">
        <v>4669</v>
      </c>
      <c r="B305" s="31" t="s">
        <v>988</v>
      </c>
      <c r="C305" s="31" t="s">
        <v>946</v>
      </c>
      <c r="D305" s="21" t="s">
        <v>1074</v>
      </c>
      <c r="E305" s="13">
        <v>42348</v>
      </c>
      <c r="F305" s="13">
        <v>43820</v>
      </c>
      <c r="G305" s="74"/>
      <c r="H305" s="15">
        <f>DATE(YEAR(F305)+4,MONTH(F305),DAY(F305)-1)</f>
        <v>45280</v>
      </c>
      <c r="I305" s="16">
        <f t="shared" ca="1" si="38"/>
        <v>610</v>
      </c>
      <c r="J305" s="17" t="str">
        <f t="shared" ca="1" si="41"/>
        <v>NOT DUE</v>
      </c>
      <c r="K305" s="31" t="s">
        <v>1052</v>
      </c>
      <c r="L305" s="144"/>
    </row>
    <row r="306" spans="1:12" ht="15" customHeight="1">
      <c r="A306" s="17" t="s">
        <v>4670</v>
      </c>
      <c r="B306" s="31" t="s">
        <v>989</v>
      </c>
      <c r="C306" s="31" t="s">
        <v>990</v>
      </c>
      <c r="D306" s="21" t="s">
        <v>1074</v>
      </c>
      <c r="E306" s="13">
        <v>42348</v>
      </c>
      <c r="F306" s="13">
        <v>43820</v>
      </c>
      <c r="G306" s="74"/>
      <c r="H306" s="15">
        <f t="shared" ref="H306:H333" si="45">DATE(YEAR(F306)+4,MONTH(F306),DAY(F306)-1)</f>
        <v>45280</v>
      </c>
      <c r="I306" s="16">
        <f t="shared" ca="1" si="38"/>
        <v>610</v>
      </c>
      <c r="J306" s="17" t="str">
        <f t="shared" ca="1" si="41"/>
        <v>NOT DUE</v>
      </c>
      <c r="K306" s="31" t="s">
        <v>1053</v>
      </c>
      <c r="L306" s="144"/>
    </row>
    <row r="307" spans="1:12" ht="15" customHeight="1">
      <c r="A307" s="17" t="s">
        <v>4671</v>
      </c>
      <c r="B307" s="31" t="s">
        <v>991</v>
      </c>
      <c r="C307" s="31" t="s">
        <v>946</v>
      </c>
      <c r="D307" s="21" t="s">
        <v>1074</v>
      </c>
      <c r="E307" s="13">
        <v>42348</v>
      </c>
      <c r="F307" s="13">
        <v>43820</v>
      </c>
      <c r="G307" s="74"/>
      <c r="H307" s="15">
        <f t="shared" si="45"/>
        <v>45280</v>
      </c>
      <c r="I307" s="16">
        <f t="shared" ca="1" si="38"/>
        <v>610</v>
      </c>
      <c r="J307" s="17" t="str">
        <f t="shared" ca="1" si="41"/>
        <v>NOT DUE</v>
      </c>
      <c r="K307" s="31" t="s">
        <v>1054</v>
      </c>
      <c r="L307" s="144"/>
    </row>
    <row r="308" spans="1:12" ht="15" customHeight="1">
      <c r="A308" s="17" t="s">
        <v>4672</v>
      </c>
      <c r="B308" s="31" t="s">
        <v>992</v>
      </c>
      <c r="C308" s="31" t="s">
        <v>946</v>
      </c>
      <c r="D308" s="21" t="s">
        <v>1074</v>
      </c>
      <c r="E308" s="13">
        <v>42348</v>
      </c>
      <c r="F308" s="13">
        <v>43820</v>
      </c>
      <c r="G308" s="74"/>
      <c r="H308" s="15">
        <f t="shared" si="45"/>
        <v>45280</v>
      </c>
      <c r="I308" s="16">
        <f t="shared" ca="1" si="38"/>
        <v>610</v>
      </c>
      <c r="J308" s="17" t="str">
        <f t="shared" ca="1" si="41"/>
        <v>NOT DUE</v>
      </c>
      <c r="K308" s="31" t="s">
        <v>1055</v>
      </c>
      <c r="L308" s="144"/>
    </row>
    <row r="309" spans="1:12" ht="15" customHeight="1">
      <c r="A309" s="17" t="s">
        <v>4673</v>
      </c>
      <c r="B309" s="31" t="s">
        <v>943</v>
      </c>
      <c r="C309" s="31" t="s">
        <v>946</v>
      </c>
      <c r="D309" s="21" t="s">
        <v>1074</v>
      </c>
      <c r="E309" s="13">
        <v>42348</v>
      </c>
      <c r="F309" s="13">
        <v>43820</v>
      </c>
      <c r="G309" s="74"/>
      <c r="H309" s="15">
        <f t="shared" si="45"/>
        <v>45280</v>
      </c>
      <c r="I309" s="16">
        <f t="shared" ca="1" si="38"/>
        <v>610</v>
      </c>
      <c r="J309" s="17" t="str">
        <f t="shared" ca="1" si="41"/>
        <v>NOT DUE</v>
      </c>
      <c r="K309" s="31" t="s">
        <v>1056</v>
      </c>
      <c r="L309" s="144"/>
    </row>
    <row r="310" spans="1:12" ht="26.45" customHeight="1">
      <c r="A310" s="17" t="s">
        <v>4674</v>
      </c>
      <c r="B310" s="31" t="s">
        <v>944</v>
      </c>
      <c r="C310" s="31" t="s">
        <v>993</v>
      </c>
      <c r="D310" s="21" t="s">
        <v>1074</v>
      </c>
      <c r="E310" s="13">
        <v>42348</v>
      </c>
      <c r="F310" s="13">
        <v>43820</v>
      </c>
      <c r="G310" s="74"/>
      <c r="H310" s="15">
        <f t="shared" si="45"/>
        <v>45280</v>
      </c>
      <c r="I310" s="16">
        <f t="shared" ca="1" si="38"/>
        <v>610</v>
      </c>
      <c r="J310" s="17" t="str">
        <f t="shared" ca="1" si="41"/>
        <v>NOT DUE</v>
      </c>
      <c r="K310" s="31" t="s">
        <v>1057</v>
      </c>
      <c r="L310" s="144"/>
    </row>
    <row r="311" spans="1:12" ht="15" customHeight="1">
      <c r="A311" s="17" t="s">
        <v>4675</v>
      </c>
      <c r="B311" s="31" t="s">
        <v>994</v>
      </c>
      <c r="C311" s="31" t="s">
        <v>895</v>
      </c>
      <c r="D311" s="21" t="s">
        <v>1074</v>
      </c>
      <c r="E311" s="13">
        <v>42348</v>
      </c>
      <c r="F311" s="13">
        <v>43820</v>
      </c>
      <c r="G311" s="74"/>
      <c r="H311" s="15">
        <f t="shared" si="45"/>
        <v>45280</v>
      </c>
      <c r="I311" s="16">
        <f t="shared" ca="1" si="38"/>
        <v>610</v>
      </c>
      <c r="J311" s="17" t="str">
        <f t="shared" ca="1" si="41"/>
        <v>NOT DUE</v>
      </c>
      <c r="K311" s="31" t="s">
        <v>1058</v>
      </c>
      <c r="L311" s="144"/>
    </row>
    <row r="312" spans="1:12" ht="15" customHeight="1">
      <c r="A312" s="17" t="s">
        <v>4676</v>
      </c>
      <c r="B312" s="31" t="s">
        <v>995</v>
      </c>
      <c r="C312" s="31" t="s">
        <v>996</v>
      </c>
      <c r="D312" s="21" t="s">
        <v>1074</v>
      </c>
      <c r="E312" s="13">
        <v>42348</v>
      </c>
      <c r="F312" s="13">
        <v>43820</v>
      </c>
      <c r="G312" s="74"/>
      <c r="H312" s="15">
        <f t="shared" si="45"/>
        <v>45280</v>
      </c>
      <c r="I312" s="16">
        <f t="shared" ca="1" si="38"/>
        <v>610</v>
      </c>
      <c r="J312" s="17" t="str">
        <f t="shared" ca="1" si="41"/>
        <v>NOT DUE</v>
      </c>
      <c r="K312" s="31" t="s">
        <v>1058</v>
      </c>
      <c r="L312" s="144"/>
    </row>
    <row r="313" spans="1:12" ht="25.5">
      <c r="A313" s="17" t="s">
        <v>4677</v>
      </c>
      <c r="B313" s="31" t="s">
        <v>997</v>
      </c>
      <c r="C313" s="31" t="s">
        <v>895</v>
      </c>
      <c r="D313" s="21" t="s">
        <v>1074</v>
      </c>
      <c r="E313" s="13">
        <v>42348</v>
      </c>
      <c r="F313" s="13">
        <v>43820</v>
      </c>
      <c r="G313" s="74"/>
      <c r="H313" s="15">
        <f t="shared" si="45"/>
        <v>45280</v>
      </c>
      <c r="I313" s="16">
        <f t="shared" ca="1" si="38"/>
        <v>610</v>
      </c>
      <c r="J313" s="17" t="str">
        <f t="shared" ca="1" si="41"/>
        <v>NOT DUE</v>
      </c>
      <c r="K313" s="31" t="s">
        <v>1059</v>
      </c>
      <c r="L313" s="144"/>
    </row>
    <row r="314" spans="1:12" ht="15" customHeight="1">
      <c r="A314" s="17" t="s">
        <v>4678</v>
      </c>
      <c r="B314" s="31" t="s">
        <v>998</v>
      </c>
      <c r="C314" s="31" t="s">
        <v>996</v>
      </c>
      <c r="D314" s="21" t="s">
        <v>1074</v>
      </c>
      <c r="E314" s="13">
        <v>42348</v>
      </c>
      <c r="F314" s="13">
        <v>43820</v>
      </c>
      <c r="G314" s="74"/>
      <c r="H314" s="15">
        <f t="shared" si="45"/>
        <v>45280</v>
      </c>
      <c r="I314" s="16">
        <f t="shared" ca="1" si="38"/>
        <v>610</v>
      </c>
      <c r="J314" s="17" t="str">
        <f t="shared" ca="1" si="41"/>
        <v>NOT DUE</v>
      </c>
      <c r="K314" s="31" t="s">
        <v>1052</v>
      </c>
      <c r="L314" s="144"/>
    </row>
    <row r="315" spans="1:12" ht="15" customHeight="1">
      <c r="A315" s="17" t="s">
        <v>4679</v>
      </c>
      <c r="B315" s="31" t="s">
        <v>999</v>
      </c>
      <c r="C315" s="31" t="s">
        <v>996</v>
      </c>
      <c r="D315" s="21" t="s">
        <v>1074</v>
      </c>
      <c r="E315" s="13">
        <v>42348</v>
      </c>
      <c r="F315" s="13">
        <v>43820</v>
      </c>
      <c r="G315" s="74"/>
      <c r="H315" s="15">
        <f t="shared" si="45"/>
        <v>45280</v>
      </c>
      <c r="I315" s="16">
        <f t="shared" ca="1" si="38"/>
        <v>610</v>
      </c>
      <c r="J315" s="17" t="str">
        <f t="shared" ca="1" si="41"/>
        <v>NOT DUE</v>
      </c>
      <c r="K315" s="31" t="s">
        <v>1060</v>
      </c>
      <c r="L315" s="144"/>
    </row>
    <row r="316" spans="1:12" ht="15" customHeight="1">
      <c r="A316" s="17" t="s">
        <v>4680</v>
      </c>
      <c r="B316" s="31" t="s">
        <v>1000</v>
      </c>
      <c r="C316" s="31" t="s">
        <v>996</v>
      </c>
      <c r="D316" s="21" t="s">
        <v>1074</v>
      </c>
      <c r="E316" s="13">
        <v>42348</v>
      </c>
      <c r="F316" s="13">
        <v>43820</v>
      </c>
      <c r="G316" s="74"/>
      <c r="H316" s="15">
        <f t="shared" si="45"/>
        <v>45280</v>
      </c>
      <c r="I316" s="16">
        <f t="shared" ca="1" si="38"/>
        <v>610</v>
      </c>
      <c r="J316" s="17" t="str">
        <f t="shared" ca="1" si="41"/>
        <v>NOT DUE</v>
      </c>
      <c r="K316" s="31" t="s">
        <v>1061</v>
      </c>
      <c r="L316" s="144"/>
    </row>
    <row r="317" spans="1:12" ht="26.45" customHeight="1">
      <c r="A317" s="17" t="s">
        <v>4681</v>
      </c>
      <c r="B317" s="31" t="s">
        <v>1001</v>
      </c>
      <c r="C317" s="31" t="s">
        <v>996</v>
      </c>
      <c r="D317" s="21" t="s">
        <v>1074</v>
      </c>
      <c r="E317" s="13">
        <v>42348</v>
      </c>
      <c r="F317" s="13">
        <v>43820</v>
      </c>
      <c r="G317" s="74"/>
      <c r="H317" s="15">
        <f t="shared" si="45"/>
        <v>45280</v>
      </c>
      <c r="I317" s="16">
        <f t="shared" ca="1" si="38"/>
        <v>610</v>
      </c>
      <c r="J317" s="17" t="str">
        <f t="shared" ca="1" si="41"/>
        <v>NOT DUE</v>
      </c>
      <c r="K317" s="31" t="s">
        <v>1057</v>
      </c>
      <c r="L317" s="144"/>
    </row>
    <row r="318" spans="1:12" ht="15" customHeight="1">
      <c r="A318" s="17" t="s">
        <v>4682</v>
      </c>
      <c r="B318" s="31" t="s">
        <v>1002</v>
      </c>
      <c r="C318" s="31" t="s">
        <v>895</v>
      </c>
      <c r="D318" s="21" t="s">
        <v>1074</v>
      </c>
      <c r="E318" s="13">
        <v>42348</v>
      </c>
      <c r="F318" s="13">
        <v>43820</v>
      </c>
      <c r="G318" s="74"/>
      <c r="H318" s="15">
        <f t="shared" si="45"/>
        <v>45280</v>
      </c>
      <c r="I318" s="16">
        <f t="shared" ca="1" si="38"/>
        <v>610</v>
      </c>
      <c r="J318" s="17" t="str">
        <f t="shared" ca="1" si="41"/>
        <v>NOT DUE</v>
      </c>
      <c r="K318" s="31" t="s">
        <v>1058</v>
      </c>
      <c r="L318" s="144"/>
    </row>
    <row r="319" spans="1:12" ht="15" customHeight="1">
      <c r="A319" s="17" t="s">
        <v>4683</v>
      </c>
      <c r="B319" s="31" t="s">
        <v>1003</v>
      </c>
      <c r="C319" s="31" t="s">
        <v>996</v>
      </c>
      <c r="D319" s="21" t="s">
        <v>1074</v>
      </c>
      <c r="E319" s="13">
        <v>42348</v>
      </c>
      <c r="F319" s="13">
        <v>43820</v>
      </c>
      <c r="G319" s="74"/>
      <c r="H319" s="15">
        <f t="shared" si="45"/>
        <v>45280</v>
      </c>
      <c r="I319" s="16">
        <f t="shared" ca="1" si="38"/>
        <v>610</v>
      </c>
      <c r="J319" s="17" t="str">
        <f t="shared" ca="1" si="41"/>
        <v>NOT DUE</v>
      </c>
      <c r="K319" s="31" t="s">
        <v>1058</v>
      </c>
      <c r="L319" s="144"/>
    </row>
    <row r="320" spans="1:12">
      <c r="A320" s="17" t="s">
        <v>4684</v>
      </c>
      <c r="B320" s="31" t="s">
        <v>1004</v>
      </c>
      <c r="C320" s="31" t="s">
        <v>895</v>
      </c>
      <c r="D320" s="21" t="s">
        <v>1074</v>
      </c>
      <c r="E320" s="13">
        <v>42348</v>
      </c>
      <c r="F320" s="13">
        <v>43820</v>
      </c>
      <c r="G320" s="74"/>
      <c r="H320" s="15">
        <f t="shared" si="45"/>
        <v>45280</v>
      </c>
      <c r="I320" s="16">
        <f t="shared" ca="1" si="38"/>
        <v>610</v>
      </c>
      <c r="J320" s="17" t="str">
        <f t="shared" ca="1" si="41"/>
        <v>NOT DUE</v>
      </c>
      <c r="K320" s="31" t="s">
        <v>1059</v>
      </c>
      <c r="L320" s="144"/>
    </row>
    <row r="321" spans="1:12" ht="25.5">
      <c r="A321" s="17" t="s">
        <v>4685</v>
      </c>
      <c r="B321" s="31" t="s">
        <v>1005</v>
      </c>
      <c r="C321" s="31" t="s">
        <v>895</v>
      </c>
      <c r="D321" s="21" t="s">
        <v>1074</v>
      </c>
      <c r="E321" s="13">
        <v>42348</v>
      </c>
      <c r="F321" s="13">
        <v>43820</v>
      </c>
      <c r="G321" s="74"/>
      <c r="H321" s="15">
        <f t="shared" si="45"/>
        <v>45280</v>
      </c>
      <c r="I321" s="16">
        <f t="shared" ca="1" si="38"/>
        <v>610</v>
      </c>
      <c r="J321" s="17" t="str">
        <f t="shared" ca="1" si="41"/>
        <v>NOT DUE</v>
      </c>
      <c r="K321" s="31" t="s">
        <v>1062</v>
      </c>
      <c r="L321" s="144"/>
    </row>
    <row r="322" spans="1:12" ht="15" customHeight="1">
      <c r="A322" s="17" t="s">
        <v>4686</v>
      </c>
      <c r="B322" s="31" t="s">
        <v>1006</v>
      </c>
      <c r="C322" s="31" t="s">
        <v>1007</v>
      </c>
      <c r="D322" s="21" t="s">
        <v>1074</v>
      </c>
      <c r="E322" s="13">
        <v>42348</v>
      </c>
      <c r="F322" s="13">
        <v>43820</v>
      </c>
      <c r="G322" s="74"/>
      <c r="H322" s="15">
        <f t="shared" si="45"/>
        <v>45280</v>
      </c>
      <c r="I322" s="16">
        <f t="shared" ca="1" si="38"/>
        <v>610</v>
      </c>
      <c r="J322" s="17" t="str">
        <f t="shared" ca="1" si="41"/>
        <v>NOT DUE</v>
      </c>
      <c r="K322" s="31" t="s">
        <v>1063</v>
      </c>
      <c r="L322" s="144"/>
    </row>
    <row r="323" spans="1:12" ht="15" customHeight="1">
      <c r="A323" s="17" t="s">
        <v>4687</v>
      </c>
      <c r="B323" s="31" t="s">
        <v>1008</v>
      </c>
      <c r="C323" s="31" t="s">
        <v>1009</v>
      </c>
      <c r="D323" s="21" t="s">
        <v>1074</v>
      </c>
      <c r="E323" s="13">
        <v>42348</v>
      </c>
      <c r="F323" s="13">
        <v>43820</v>
      </c>
      <c r="G323" s="74"/>
      <c r="H323" s="15">
        <f t="shared" si="45"/>
        <v>45280</v>
      </c>
      <c r="I323" s="16">
        <f t="shared" ca="1" si="38"/>
        <v>610</v>
      </c>
      <c r="J323" s="17" t="str">
        <f t="shared" ca="1" si="41"/>
        <v>NOT DUE</v>
      </c>
      <c r="K323" s="31" t="s">
        <v>1064</v>
      </c>
      <c r="L323" s="144"/>
    </row>
    <row r="324" spans="1:12" ht="15" customHeight="1">
      <c r="A324" s="17" t="s">
        <v>4688</v>
      </c>
      <c r="B324" s="31" t="s">
        <v>1010</v>
      </c>
      <c r="C324" s="31" t="s">
        <v>1011</v>
      </c>
      <c r="D324" s="21" t="s">
        <v>1074</v>
      </c>
      <c r="E324" s="13">
        <v>42348</v>
      </c>
      <c r="F324" s="13">
        <v>43820</v>
      </c>
      <c r="G324" s="74"/>
      <c r="H324" s="15">
        <f t="shared" si="45"/>
        <v>45280</v>
      </c>
      <c r="I324" s="16">
        <f t="shared" ca="1" si="38"/>
        <v>610</v>
      </c>
      <c r="J324" s="17" t="str">
        <f t="shared" ca="1" si="41"/>
        <v>NOT DUE</v>
      </c>
      <c r="K324" s="31" t="s">
        <v>1065</v>
      </c>
      <c r="L324" s="144"/>
    </row>
    <row r="325" spans="1:12" ht="15" customHeight="1">
      <c r="A325" s="17" t="s">
        <v>4689</v>
      </c>
      <c r="B325" s="31" t="s">
        <v>1012</v>
      </c>
      <c r="C325" s="31" t="s">
        <v>895</v>
      </c>
      <c r="D325" s="21" t="s">
        <v>1074</v>
      </c>
      <c r="E325" s="13">
        <v>42348</v>
      </c>
      <c r="F325" s="13">
        <v>43820</v>
      </c>
      <c r="G325" s="74"/>
      <c r="H325" s="15">
        <f t="shared" si="45"/>
        <v>45280</v>
      </c>
      <c r="I325" s="16">
        <f t="shared" ca="1" si="38"/>
        <v>610</v>
      </c>
      <c r="J325" s="17" t="str">
        <f t="shared" ca="1" si="41"/>
        <v>NOT DUE</v>
      </c>
      <c r="K325" s="31" t="s">
        <v>958</v>
      </c>
      <c r="L325" s="144"/>
    </row>
    <row r="326" spans="1:12" ht="15" customHeight="1">
      <c r="A326" s="17" t="s">
        <v>4690</v>
      </c>
      <c r="B326" s="31" t="s">
        <v>931</v>
      </c>
      <c r="C326" s="31" t="s">
        <v>895</v>
      </c>
      <c r="D326" s="21" t="s">
        <v>1074</v>
      </c>
      <c r="E326" s="13">
        <v>42348</v>
      </c>
      <c r="F326" s="13">
        <v>43820</v>
      </c>
      <c r="G326" s="74"/>
      <c r="H326" s="15">
        <f t="shared" si="45"/>
        <v>45280</v>
      </c>
      <c r="I326" s="16">
        <f t="shared" ca="1" si="38"/>
        <v>610</v>
      </c>
      <c r="J326" s="17" t="str">
        <f t="shared" ca="1" si="41"/>
        <v>NOT DUE</v>
      </c>
      <c r="K326" s="31" t="s">
        <v>1066</v>
      </c>
      <c r="L326" s="144"/>
    </row>
    <row r="327" spans="1:12" ht="15" customHeight="1">
      <c r="A327" s="17" t="s">
        <v>4691</v>
      </c>
      <c r="B327" s="31" t="s">
        <v>1013</v>
      </c>
      <c r="C327" s="31" t="s">
        <v>1014</v>
      </c>
      <c r="D327" s="21" t="s">
        <v>1074</v>
      </c>
      <c r="E327" s="13">
        <v>42348</v>
      </c>
      <c r="F327" s="13">
        <v>43820</v>
      </c>
      <c r="G327" s="74"/>
      <c r="H327" s="15">
        <f t="shared" si="45"/>
        <v>45280</v>
      </c>
      <c r="I327" s="16">
        <f t="shared" ca="1" si="38"/>
        <v>610</v>
      </c>
      <c r="J327" s="17" t="str">
        <f t="shared" ca="1" si="41"/>
        <v>NOT DUE</v>
      </c>
      <c r="K327" s="31" t="s">
        <v>1067</v>
      </c>
      <c r="L327" s="144"/>
    </row>
    <row r="328" spans="1:12" ht="25.5">
      <c r="A328" s="17" t="s">
        <v>4692</v>
      </c>
      <c r="B328" s="31" t="s">
        <v>1015</v>
      </c>
      <c r="C328" s="31" t="s">
        <v>895</v>
      </c>
      <c r="D328" s="21" t="s">
        <v>1074</v>
      </c>
      <c r="E328" s="13">
        <v>42348</v>
      </c>
      <c r="F328" s="13">
        <v>43820</v>
      </c>
      <c r="G328" s="74"/>
      <c r="H328" s="15">
        <f t="shared" si="45"/>
        <v>45280</v>
      </c>
      <c r="I328" s="16">
        <f t="shared" ca="1" si="38"/>
        <v>610</v>
      </c>
      <c r="J328" s="17" t="str">
        <f t="shared" ca="1" si="41"/>
        <v>NOT DUE</v>
      </c>
      <c r="K328" s="31" t="s">
        <v>1068</v>
      </c>
      <c r="L328" s="144"/>
    </row>
    <row r="329" spans="1:12" ht="26.45" customHeight="1">
      <c r="A329" s="17" t="s">
        <v>4693</v>
      </c>
      <c r="B329" s="31" t="s">
        <v>1016</v>
      </c>
      <c r="C329" s="31" t="s">
        <v>895</v>
      </c>
      <c r="D329" s="21" t="s">
        <v>1074</v>
      </c>
      <c r="E329" s="13">
        <v>42348</v>
      </c>
      <c r="F329" s="13">
        <v>43820</v>
      </c>
      <c r="G329" s="74"/>
      <c r="H329" s="15">
        <f t="shared" si="45"/>
        <v>45280</v>
      </c>
      <c r="I329" s="16">
        <f t="shared" ca="1" si="38"/>
        <v>610</v>
      </c>
      <c r="J329" s="17" t="str">
        <f t="shared" ca="1" si="41"/>
        <v>NOT DUE</v>
      </c>
      <c r="K329" s="31" t="s">
        <v>1069</v>
      </c>
      <c r="L329" s="144"/>
    </row>
    <row r="330" spans="1:12" ht="25.5">
      <c r="A330" s="17" t="s">
        <v>4694</v>
      </c>
      <c r="B330" s="31" t="s">
        <v>1017</v>
      </c>
      <c r="C330" s="31" t="s">
        <v>895</v>
      </c>
      <c r="D330" s="21" t="s">
        <v>1074</v>
      </c>
      <c r="E330" s="13">
        <v>42348</v>
      </c>
      <c r="F330" s="13">
        <v>43820</v>
      </c>
      <c r="G330" s="74"/>
      <c r="H330" s="15">
        <f t="shared" si="45"/>
        <v>45280</v>
      </c>
      <c r="I330" s="16">
        <f t="shared" ca="1" si="38"/>
        <v>610</v>
      </c>
      <c r="J330" s="17" t="str">
        <f t="shared" ca="1" si="41"/>
        <v>NOT DUE</v>
      </c>
      <c r="K330" s="31" t="s">
        <v>1070</v>
      </c>
      <c r="L330" s="144"/>
    </row>
    <row r="331" spans="1:12" ht="38.25" customHeight="1">
      <c r="A331" s="17" t="s">
        <v>4695</v>
      </c>
      <c r="B331" s="31" t="s">
        <v>1018</v>
      </c>
      <c r="C331" s="31" t="s">
        <v>1019</v>
      </c>
      <c r="D331" s="21" t="s">
        <v>1074</v>
      </c>
      <c r="E331" s="13">
        <v>42348</v>
      </c>
      <c r="F331" s="13">
        <v>43820</v>
      </c>
      <c r="G331" s="74"/>
      <c r="H331" s="15">
        <f t="shared" si="45"/>
        <v>45280</v>
      </c>
      <c r="I331" s="16">
        <f t="shared" ca="1" si="38"/>
        <v>610</v>
      </c>
      <c r="J331" s="17" t="str">
        <f t="shared" ca="1" si="41"/>
        <v>NOT DUE</v>
      </c>
      <c r="K331" s="31" t="s">
        <v>1071</v>
      </c>
      <c r="L331" s="144"/>
    </row>
    <row r="332" spans="1:12" ht="25.5">
      <c r="A332" s="17" t="s">
        <v>4837</v>
      </c>
      <c r="B332" s="31" t="s">
        <v>1020</v>
      </c>
      <c r="C332" s="31" t="s">
        <v>1021</v>
      </c>
      <c r="D332" s="21" t="s">
        <v>1074</v>
      </c>
      <c r="E332" s="13">
        <v>42348</v>
      </c>
      <c r="F332" s="13">
        <v>43820</v>
      </c>
      <c r="G332" s="74"/>
      <c r="H332" s="15">
        <f t="shared" si="45"/>
        <v>45280</v>
      </c>
      <c r="I332" s="16">
        <f t="shared" ca="1" si="38"/>
        <v>610</v>
      </c>
      <c r="J332" s="17" t="str">
        <f t="shared" ca="1" si="41"/>
        <v>NOT DUE</v>
      </c>
      <c r="K332" s="31" t="s">
        <v>1072</v>
      </c>
      <c r="L332" s="144"/>
    </row>
    <row r="333" spans="1:12" ht="38.25" customHeight="1">
      <c r="A333" s="17" t="s">
        <v>4848</v>
      </c>
      <c r="B333" s="31" t="s">
        <v>1022</v>
      </c>
      <c r="C333" s="31" t="s">
        <v>1023</v>
      </c>
      <c r="D333" s="21" t="s">
        <v>1074</v>
      </c>
      <c r="E333" s="13">
        <v>42348</v>
      </c>
      <c r="F333" s="13">
        <v>43820</v>
      </c>
      <c r="G333" s="74"/>
      <c r="H333" s="15">
        <f t="shared" si="45"/>
        <v>45280</v>
      </c>
      <c r="I333" s="16">
        <f t="shared" ref="I333" ca="1" si="46">IF(ISBLANK(H333),"",H333-DATE(YEAR(NOW()),MONTH(NOW()),DAY(NOW())))</f>
        <v>610</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97" t="s">
        <v>5521</v>
      </c>
      <c r="E339" s="306" t="s">
        <v>5518</v>
      </c>
      <c r="F339" s="306"/>
      <c r="G339" s="306"/>
      <c r="H339" s="262"/>
      <c r="J339" s="306" t="s">
        <v>5502</v>
      </c>
      <c r="K339" s="306"/>
    </row>
    <row r="340" spans="1:11">
      <c r="A340" s="261"/>
    </row>
    <row r="341" spans="1:11">
      <c r="A341" s="261"/>
    </row>
  </sheetData>
  <sheetProtection selectLockedCells="1"/>
  <protectedRanges>
    <protectedRange sqref="G38:G39" name="Range3"/>
    <protectedRange sqref="F38:F39" name="Range3_1"/>
    <protectedRange sqref="G36" name="Range3_2"/>
    <protectedRange sqref="F36" name="Range3_1_1"/>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48:J257 J259:J264 J38:J204 J266:J333 J232:J245">
    <cfRule type="cellIs" dxfId="183" priority="17" operator="equal">
      <formula>"overdue"</formula>
    </cfRule>
  </conditionalFormatting>
  <conditionalFormatting sqref="J231">
    <cfRule type="cellIs" dxfId="182" priority="16" operator="equal">
      <formula>"overdue"</formula>
    </cfRule>
  </conditionalFormatting>
  <conditionalFormatting sqref="J205">
    <cfRule type="cellIs" dxfId="181" priority="15" operator="equal">
      <formula>"overdue"</formula>
    </cfRule>
  </conditionalFormatting>
  <conditionalFormatting sqref="J209">
    <cfRule type="cellIs" dxfId="180" priority="14" operator="equal">
      <formula>"overdue"</formula>
    </cfRule>
  </conditionalFormatting>
  <conditionalFormatting sqref="J213">
    <cfRule type="cellIs" dxfId="179" priority="13" operator="equal">
      <formula>"overdue"</formula>
    </cfRule>
  </conditionalFormatting>
  <conditionalFormatting sqref="J217">
    <cfRule type="cellIs" dxfId="178" priority="12" operator="equal">
      <formula>"overdue"</formula>
    </cfRule>
  </conditionalFormatting>
  <conditionalFormatting sqref="J221">
    <cfRule type="cellIs" dxfId="177" priority="11" operator="equal">
      <formula>"overdue"</formula>
    </cfRule>
  </conditionalFormatting>
  <conditionalFormatting sqref="J23">
    <cfRule type="cellIs" dxfId="176" priority="10" operator="equal">
      <formula>"overdue"</formula>
    </cfRule>
  </conditionalFormatting>
  <conditionalFormatting sqref="J26">
    <cfRule type="cellIs" dxfId="175" priority="9" operator="equal">
      <formula>"overdue"</formula>
    </cfRule>
  </conditionalFormatting>
  <conditionalFormatting sqref="J32">
    <cfRule type="cellIs" dxfId="174" priority="8" operator="equal">
      <formula>"overdue"</formula>
    </cfRule>
  </conditionalFormatting>
  <conditionalFormatting sqref="J35">
    <cfRule type="cellIs" dxfId="173" priority="7" operator="equal">
      <formula>"overdue"</formula>
    </cfRule>
  </conditionalFormatting>
  <conditionalFormatting sqref="J29">
    <cfRule type="cellIs" dxfId="172" priority="6" operator="equal">
      <formula>"overdue"</formula>
    </cfRule>
  </conditionalFormatting>
  <conditionalFormatting sqref="J246:J247">
    <cfRule type="cellIs" dxfId="171" priority="5" operator="equal">
      <formula>"overdue"</formula>
    </cfRule>
  </conditionalFormatting>
  <conditionalFormatting sqref="J258">
    <cfRule type="cellIs" dxfId="170" priority="4" operator="equal">
      <formula>"overdue"</formula>
    </cfRule>
  </conditionalFormatting>
  <conditionalFormatting sqref="J37">
    <cfRule type="cellIs" dxfId="169" priority="3" operator="equal">
      <formula>"overdue"</formula>
    </cfRule>
  </conditionalFormatting>
  <conditionalFormatting sqref="J36">
    <cfRule type="cellIs" dxfId="168" priority="2" operator="equal">
      <formula>"overdue"</formula>
    </cfRule>
  </conditionalFormatting>
  <conditionalFormatting sqref="J265">
    <cfRule type="cellIs" dxfId="167" priority="1" operator="equal">
      <formula>"overdue"</formula>
    </cfRule>
  </conditionalFormatting>
  <pageMargins left="0.7" right="0.7" top="0.75" bottom="0.75" header="0.3" footer="0.3"/>
  <pageSetup paperSize="9" scale="65" orientation="landscape" r:id="rId1"/>
  <ignoredErrors>
    <ignoredError sqref="H37"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87"/>
  <sheetViews>
    <sheetView topLeftCell="A49" zoomScaleNormal="100" workbookViewId="0">
      <selection activeCell="F55" sqref="F55"/>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1078</v>
      </c>
      <c r="D3" s="309" t="s">
        <v>12</v>
      </c>
      <c r="E3" s="309"/>
      <c r="F3" s="5" t="s">
        <v>1079</v>
      </c>
    </row>
    <row r="4" spans="1:12" ht="18" customHeight="1">
      <c r="A4" s="308" t="s">
        <v>75</v>
      </c>
      <c r="B4" s="308"/>
      <c r="C4" s="147" t="s">
        <v>4074</v>
      </c>
      <c r="D4" s="309" t="s">
        <v>14</v>
      </c>
      <c r="E4" s="309"/>
      <c r="F4" s="6">
        <f>'Running Hours'!B44</f>
        <v>23612.5</v>
      </c>
      <c r="J4" s="39"/>
    </row>
    <row r="5" spans="1:12" ht="18" customHeight="1">
      <c r="A5" s="308" t="s">
        <v>76</v>
      </c>
      <c r="B5" s="308"/>
      <c r="C5" s="38" t="s">
        <v>4075</v>
      </c>
      <c r="D5" s="46"/>
      <c r="E5" s="238"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1080</v>
      </c>
      <c r="B8" s="31" t="s">
        <v>4076</v>
      </c>
      <c r="C8" s="31" t="s">
        <v>4077</v>
      </c>
      <c r="D8" s="21" t="s">
        <v>1</v>
      </c>
      <c r="E8" s="13">
        <v>42348</v>
      </c>
      <c r="F8" s="13">
        <f>F$5</f>
        <v>44667</v>
      </c>
      <c r="G8" s="74"/>
      <c r="H8" s="15">
        <f>DATE(YEAR(F8),MONTH(F8),DAY(F8)+1)</f>
        <v>44668</v>
      </c>
      <c r="I8" s="16">
        <f t="shared" ref="I8" ca="1" si="0">IF(ISBLANK(H8),"",H8-DATE(YEAR(NOW()),MONTH(NOW()),DAY(NOW())))</f>
        <v>-2</v>
      </c>
      <c r="J8" s="17" t="str">
        <f ca="1">IF(I8="","",IF(I8&lt;0,"OVERDUE","NOT DUE"))</f>
        <v>OVERDUE</v>
      </c>
      <c r="K8" s="31" t="s">
        <v>4078</v>
      </c>
      <c r="L8" s="41"/>
    </row>
    <row r="9" spans="1:12" ht="15" customHeight="1">
      <c r="A9" s="17" t="s">
        <v>1091</v>
      </c>
      <c r="B9" s="31" t="s">
        <v>4079</v>
      </c>
      <c r="C9" s="31" t="s">
        <v>4080</v>
      </c>
      <c r="D9" s="21" t="s">
        <v>1</v>
      </c>
      <c r="E9" s="13">
        <v>42348</v>
      </c>
      <c r="F9" s="13">
        <f t="shared" ref="F9:F10" si="1">F$5</f>
        <v>44667</v>
      </c>
      <c r="G9" s="74"/>
      <c r="H9" s="15">
        <f t="shared" ref="H9:H10" si="2">DATE(YEAR(F9),MONTH(F9),DAY(F9)+1)</f>
        <v>44668</v>
      </c>
      <c r="I9" s="16">
        <f ca="1">IF(ISBLANK(H9),"",H9-DATE(YEAR(NOW()),MONTH(NOW()),DAY(NOW())))</f>
        <v>-2</v>
      </c>
      <c r="J9" s="17" t="str">
        <f ca="1">IF(I9="","",IF(I9&lt;0,"OVERDUE","NOT DUE"))</f>
        <v>OVERDUE</v>
      </c>
      <c r="K9" s="31"/>
      <c r="L9" s="113"/>
    </row>
    <row r="10" spans="1:12">
      <c r="A10" s="17" t="s">
        <v>1092</v>
      </c>
      <c r="B10" s="31" t="s">
        <v>1081</v>
      </c>
      <c r="C10" s="31" t="s">
        <v>4081</v>
      </c>
      <c r="D10" s="21" t="s">
        <v>1</v>
      </c>
      <c r="E10" s="13">
        <v>42348</v>
      </c>
      <c r="F10" s="13">
        <f t="shared" si="1"/>
        <v>44667</v>
      </c>
      <c r="G10" s="74"/>
      <c r="H10" s="15">
        <f t="shared" si="2"/>
        <v>44668</v>
      </c>
      <c r="I10" s="16">
        <f t="shared" ref="I10:I19" ca="1" si="3">IF(ISBLANK(H10),"",H10-DATE(YEAR(NOW()),MONTH(NOW()),DAY(NOW())))</f>
        <v>-2</v>
      </c>
      <c r="J10" s="17" t="str">
        <f t="shared" ref="J10:J71" ca="1" si="4">IF(I10="","",IF(I10&lt;0,"OVERDUE","NOT DUE"))</f>
        <v>OVERDUE</v>
      </c>
      <c r="K10" s="31"/>
      <c r="L10" s="41"/>
    </row>
    <row r="11" spans="1:12" ht="15" customHeight="1">
      <c r="A11" s="17" t="s">
        <v>1093</v>
      </c>
      <c r="B11" s="31" t="s">
        <v>1081</v>
      </c>
      <c r="C11" s="31" t="s">
        <v>1082</v>
      </c>
      <c r="D11" s="21" t="s">
        <v>4082</v>
      </c>
      <c r="E11" s="13">
        <v>42348</v>
      </c>
      <c r="F11" s="13">
        <v>44666</v>
      </c>
      <c r="G11" s="74"/>
      <c r="H11" s="15">
        <f>DATE(YEAR(F11),MONTH(F11),DAY(F11)+3)</f>
        <v>44669</v>
      </c>
      <c r="I11" s="16">
        <f t="shared" ca="1" si="3"/>
        <v>-1</v>
      </c>
      <c r="J11" s="17" t="str">
        <f t="shared" ca="1" si="4"/>
        <v>OVERDUE</v>
      </c>
      <c r="K11" s="31" t="s">
        <v>4083</v>
      </c>
      <c r="L11" s="41"/>
    </row>
    <row r="12" spans="1:12" ht="25.5" customHeight="1">
      <c r="A12" s="17" t="s">
        <v>1094</v>
      </c>
      <c r="B12" s="31" t="s">
        <v>4084</v>
      </c>
      <c r="C12" s="31" t="s">
        <v>4085</v>
      </c>
      <c r="D12" s="21" t="s">
        <v>1</v>
      </c>
      <c r="E12" s="13">
        <v>42348</v>
      </c>
      <c r="F12" s="13">
        <f t="shared" ref="F12:F19" si="5">F$5</f>
        <v>44667</v>
      </c>
      <c r="G12" s="74"/>
      <c r="H12" s="15">
        <f>DATE(YEAR(F12),MONTH(F12),DAY(F12)+1)</f>
        <v>44668</v>
      </c>
      <c r="I12" s="16">
        <f ca="1">IF(ISBLANK(H12),"",H12-DATE(YEAR(NOW()),MONTH(NOW()),DAY(NOW())))</f>
        <v>-2</v>
      </c>
      <c r="J12" s="17" t="str">
        <f ca="1">IF(I12="","",IF(I12&lt;0,"OVERDUE","NOT DUE"))</f>
        <v>OVERDUE</v>
      </c>
      <c r="K12" s="31"/>
      <c r="L12" s="41"/>
    </row>
    <row r="13" spans="1:12" ht="15" customHeight="1">
      <c r="A13" s="17" t="s">
        <v>1095</v>
      </c>
      <c r="B13" s="31" t="s">
        <v>4086</v>
      </c>
      <c r="C13" s="31" t="s">
        <v>4087</v>
      </c>
      <c r="D13" s="21" t="s">
        <v>1</v>
      </c>
      <c r="E13" s="13">
        <v>42348</v>
      </c>
      <c r="F13" s="13">
        <f t="shared" si="5"/>
        <v>44667</v>
      </c>
      <c r="G13" s="74"/>
      <c r="H13" s="15">
        <f t="shared" ref="H13:H19" si="6">DATE(YEAR(F13),MONTH(F13),DAY(F13)+1)</f>
        <v>44668</v>
      </c>
      <c r="I13" s="16">
        <f ca="1">IF(ISBLANK(H13),"",H13-DATE(YEAR(NOW()),MONTH(NOW()),DAY(NOW())))</f>
        <v>-2</v>
      </c>
      <c r="J13" s="17" t="str">
        <f ca="1">IF(I13="","",IF(I13&lt;0,"OVERDUE","NOT DUE"))</f>
        <v>OVERDUE</v>
      </c>
      <c r="K13" s="31" t="s">
        <v>603</v>
      </c>
      <c r="L13" s="41"/>
    </row>
    <row r="14" spans="1:12" ht="25.5" customHeight="1">
      <c r="A14" s="17" t="s">
        <v>1096</v>
      </c>
      <c r="B14" s="31" t="s">
        <v>4088</v>
      </c>
      <c r="C14" s="31" t="s">
        <v>4089</v>
      </c>
      <c r="D14" s="21" t="s">
        <v>1</v>
      </c>
      <c r="E14" s="13">
        <v>42348</v>
      </c>
      <c r="F14" s="13">
        <f t="shared" si="5"/>
        <v>44667</v>
      </c>
      <c r="G14" s="74"/>
      <c r="H14" s="15">
        <f t="shared" si="6"/>
        <v>44668</v>
      </c>
      <c r="I14" s="16">
        <f ca="1">IF(ISBLANK(H14),"",H14-DATE(YEAR(NOW()),MONTH(NOW()),DAY(NOW())))</f>
        <v>-2</v>
      </c>
      <c r="J14" s="17" t="str">
        <f ca="1">IF(I14="","",IF(I14&lt;0,"OVERDUE","NOT DUE"))</f>
        <v>OVERDUE</v>
      </c>
      <c r="K14" s="31" t="s">
        <v>603</v>
      </c>
      <c r="L14" s="41"/>
    </row>
    <row r="15" spans="1:12" ht="15" customHeight="1">
      <c r="A15" s="17" t="s">
        <v>1097</v>
      </c>
      <c r="B15" s="31" t="s">
        <v>1084</v>
      </c>
      <c r="C15" s="31" t="s">
        <v>1085</v>
      </c>
      <c r="D15" s="21" t="s">
        <v>1</v>
      </c>
      <c r="E15" s="13">
        <v>42348</v>
      </c>
      <c r="F15" s="13">
        <f t="shared" si="5"/>
        <v>44667</v>
      </c>
      <c r="G15" s="74"/>
      <c r="H15" s="15">
        <f t="shared" si="6"/>
        <v>44668</v>
      </c>
      <c r="I15" s="16">
        <f t="shared" ca="1" si="3"/>
        <v>-2</v>
      </c>
      <c r="J15" s="17" t="str">
        <f t="shared" ca="1" si="4"/>
        <v>OVERDUE</v>
      </c>
      <c r="K15" s="31" t="s">
        <v>603</v>
      </c>
      <c r="L15" s="41"/>
    </row>
    <row r="16" spans="1:12" ht="15" customHeight="1">
      <c r="A16" s="17" t="s">
        <v>1098</v>
      </c>
      <c r="B16" s="31" t="s">
        <v>1086</v>
      </c>
      <c r="C16" s="31" t="s">
        <v>1090</v>
      </c>
      <c r="D16" s="21" t="s">
        <v>1</v>
      </c>
      <c r="E16" s="13">
        <v>42348</v>
      </c>
      <c r="F16" s="13">
        <f t="shared" si="5"/>
        <v>44667</v>
      </c>
      <c r="G16" s="74"/>
      <c r="H16" s="15">
        <f t="shared" si="6"/>
        <v>44668</v>
      </c>
      <c r="I16" s="16">
        <f t="shared" ca="1" si="3"/>
        <v>-2</v>
      </c>
      <c r="J16" s="17" t="str">
        <f t="shared" ca="1" si="4"/>
        <v>OVERDUE</v>
      </c>
      <c r="K16" s="31" t="s">
        <v>603</v>
      </c>
      <c r="L16" s="41"/>
    </row>
    <row r="17" spans="1:14">
      <c r="A17" s="17" t="s">
        <v>1099</v>
      </c>
      <c r="B17" s="31" t="s">
        <v>4090</v>
      </c>
      <c r="C17" s="31" t="s">
        <v>4091</v>
      </c>
      <c r="D17" s="21" t="s">
        <v>1</v>
      </c>
      <c r="E17" s="13">
        <v>42348</v>
      </c>
      <c r="F17" s="13">
        <f t="shared" si="5"/>
        <v>44667</v>
      </c>
      <c r="G17" s="74"/>
      <c r="H17" s="15">
        <f t="shared" si="6"/>
        <v>44668</v>
      </c>
      <c r="I17" s="16">
        <f ca="1">IF(ISBLANK(H17),"",H17-DATE(YEAR(NOW()),MONTH(NOW()),DAY(NOW())))</f>
        <v>-2</v>
      </c>
      <c r="J17" s="17" t="str">
        <f ca="1">IF(I17="","",IF(I17&lt;0,"OVERDUE","NOT DUE"))</f>
        <v>OVERDUE</v>
      </c>
      <c r="K17" s="31" t="s">
        <v>603</v>
      </c>
      <c r="L17" s="41"/>
    </row>
    <row r="18" spans="1:14" ht="15" customHeight="1">
      <c r="A18" s="17" t="s">
        <v>1100</v>
      </c>
      <c r="B18" s="31" t="s">
        <v>4092</v>
      </c>
      <c r="C18" s="31" t="s">
        <v>23</v>
      </c>
      <c r="D18" s="21" t="s">
        <v>1</v>
      </c>
      <c r="E18" s="13">
        <v>42348</v>
      </c>
      <c r="F18" s="13">
        <f t="shared" si="5"/>
        <v>44667</v>
      </c>
      <c r="G18" s="74"/>
      <c r="H18" s="15">
        <f t="shared" si="6"/>
        <v>44668</v>
      </c>
      <c r="I18" s="16">
        <f t="shared" ca="1" si="3"/>
        <v>-2</v>
      </c>
      <c r="J18" s="17" t="str">
        <f t="shared" ca="1" si="4"/>
        <v>OVERDUE</v>
      </c>
      <c r="K18" s="31" t="s">
        <v>603</v>
      </c>
      <c r="L18" s="144"/>
    </row>
    <row r="19" spans="1:14" ht="15" customHeight="1">
      <c r="A19" s="17" t="s">
        <v>1101</v>
      </c>
      <c r="B19" s="31" t="s">
        <v>4093</v>
      </c>
      <c r="C19" s="31" t="s">
        <v>1087</v>
      </c>
      <c r="D19" s="21" t="s">
        <v>1</v>
      </c>
      <c r="E19" s="13">
        <v>42348</v>
      </c>
      <c r="F19" s="13">
        <f t="shared" si="5"/>
        <v>44667</v>
      </c>
      <c r="G19" s="74"/>
      <c r="H19" s="15">
        <f t="shared" si="6"/>
        <v>44668</v>
      </c>
      <c r="I19" s="16">
        <f t="shared" ca="1" si="3"/>
        <v>-2</v>
      </c>
      <c r="J19" s="17" t="str">
        <f t="shared" ca="1" si="4"/>
        <v>OVERDUE</v>
      </c>
      <c r="K19" s="31" t="s">
        <v>603</v>
      </c>
      <c r="L19" s="144"/>
    </row>
    <row r="20" spans="1:14" ht="25.5" customHeight="1">
      <c r="A20" s="17" t="s">
        <v>1102</v>
      </c>
      <c r="B20" s="31" t="s">
        <v>4094</v>
      </c>
      <c r="C20" s="31" t="s">
        <v>4095</v>
      </c>
      <c r="D20" s="21">
        <v>150</v>
      </c>
      <c r="E20" s="13">
        <v>42348</v>
      </c>
      <c r="F20" s="13">
        <v>44664</v>
      </c>
      <c r="G20" s="27">
        <v>23583</v>
      </c>
      <c r="H20" s="22">
        <f>IF(I20&lt;=150,$F$5+(I20/24),"error")</f>
        <v>44672.020833333336</v>
      </c>
      <c r="I20" s="23">
        <f t="shared" ref="I20:I26" si="7">D20-($F$4-G20)</f>
        <v>120.5</v>
      </c>
      <c r="J20" s="17" t="str">
        <f t="shared" si="4"/>
        <v>NOT DUE</v>
      </c>
      <c r="K20" s="31" t="s">
        <v>4096</v>
      </c>
      <c r="L20" s="144"/>
    </row>
    <row r="21" spans="1:14" ht="25.5" customHeight="1">
      <c r="A21" s="17" t="s">
        <v>1103</v>
      </c>
      <c r="B21" s="31" t="s">
        <v>4097</v>
      </c>
      <c r="C21" s="31" t="s">
        <v>4095</v>
      </c>
      <c r="D21" s="21">
        <v>150</v>
      </c>
      <c r="E21" s="13">
        <v>42348</v>
      </c>
      <c r="F21" s="13">
        <v>44664</v>
      </c>
      <c r="G21" s="27">
        <v>23583</v>
      </c>
      <c r="H21" s="22">
        <f t="shared" ref="H21:H25" si="8">IF(I21&lt;=150,$F$5+(I21/24),"error")</f>
        <v>44672.020833333336</v>
      </c>
      <c r="I21" s="23">
        <f t="shared" si="7"/>
        <v>120.5</v>
      </c>
      <c r="J21" s="17" t="str">
        <f t="shared" si="4"/>
        <v>NOT DUE</v>
      </c>
      <c r="K21" s="31" t="s">
        <v>4096</v>
      </c>
      <c r="L21" s="144"/>
    </row>
    <row r="22" spans="1:14" ht="25.5" customHeight="1">
      <c r="A22" s="17" t="s">
        <v>1104</v>
      </c>
      <c r="B22" s="31" t="s">
        <v>4098</v>
      </c>
      <c r="C22" s="31" t="s">
        <v>4095</v>
      </c>
      <c r="D22" s="21">
        <v>150</v>
      </c>
      <c r="E22" s="13">
        <v>42348</v>
      </c>
      <c r="F22" s="13">
        <v>44664</v>
      </c>
      <c r="G22" s="27">
        <v>23583</v>
      </c>
      <c r="H22" s="22">
        <f t="shared" si="8"/>
        <v>44672.020833333336</v>
      </c>
      <c r="I22" s="23">
        <f t="shared" si="7"/>
        <v>120.5</v>
      </c>
      <c r="J22" s="17" t="str">
        <f t="shared" si="4"/>
        <v>NOT DUE</v>
      </c>
      <c r="K22" s="31" t="s">
        <v>4096</v>
      </c>
      <c r="L22" s="144"/>
    </row>
    <row r="23" spans="1:14" ht="25.5" customHeight="1">
      <c r="A23" s="17" t="s">
        <v>1105</v>
      </c>
      <c r="B23" s="31" t="s">
        <v>4099</v>
      </c>
      <c r="C23" s="31" t="s">
        <v>4100</v>
      </c>
      <c r="D23" s="21">
        <v>150</v>
      </c>
      <c r="E23" s="13">
        <v>42348</v>
      </c>
      <c r="F23" s="13">
        <v>44664</v>
      </c>
      <c r="G23" s="27">
        <v>23583</v>
      </c>
      <c r="H23" s="22">
        <f t="shared" si="8"/>
        <v>44672.020833333336</v>
      </c>
      <c r="I23" s="23">
        <f t="shared" si="7"/>
        <v>120.5</v>
      </c>
      <c r="J23" s="17" t="str">
        <f>IF(I23="","",IF(I23&lt;0,"OVERDUE","NOT DUE"))</f>
        <v>NOT DUE</v>
      </c>
      <c r="K23" s="31" t="s">
        <v>4096</v>
      </c>
      <c r="L23" s="144"/>
    </row>
    <row r="24" spans="1:14" ht="25.5" customHeight="1">
      <c r="A24" s="17" t="s">
        <v>1106</v>
      </c>
      <c r="B24" s="31" t="s">
        <v>4101</v>
      </c>
      <c r="C24" s="31" t="s">
        <v>4095</v>
      </c>
      <c r="D24" s="21">
        <v>150</v>
      </c>
      <c r="E24" s="13">
        <v>42348</v>
      </c>
      <c r="F24" s="13">
        <v>44664</v>
      </c>
      <c r="G24" s="27">
        <v>23583</v>
      </c>
      <c r="H24" s="22">
        <f t="shared" si="8"/>
        <v>44672.020833333336</v>
      </c>
      <c r="I24" s="23">
        <f t="shared" si="7"/>
        <v>120.5</v>
      </c>
      <c r="J24" s="17" t="str">
        <f t="shared" si="4"/>
        <v>NOT DUE</v>
      </c>
      <c r="K24" s="31" t="s">
        <v>4096</v>
      </c>
      <c r="L24" s="144"/>
    </row>
    <row r="25" spans="1:14" ht="25.5" customHeight="1">
      <c r="A25" s="17" t="s">
        <v>1107</v>
      </c>
      <c r="B25" s="31" t="s">
        <v>4102</v>
      </c>
      <c r="C25" s="31" t="s">
        <v>4103</v>
      </c>
      <c r="D25" s="21">
        <v>150</v>
      </c>
      <c r="E25" s="13">
        <v>42348</v>
      </c>
      <c r="F25" s="13">
        <v>44664</v>
      </c>
      <c r="G25" s="27">
        <v>23583</v>
      </c>
      <c r="H25" s="22">
        <f t="shared" si="8"/>
        <v>44672.020833333336</v>
      </c>
      <c r="I25" s="23">
        <f t="shared" si="7"/>
        <v>120.5</v>
      </c>
      <c r="J25" s="17" t="str">
        <f t="shared" si="4"/>
        <v>NOT DUE</v>
      </c>
      <c r="K25" s="31" t="s">
        <v>4096</v>
      </c>
      <c r="L25" s="144"/>
    </row>
    <row r="26" spans="1:14" ht="15" customHeight="1">
      <c r="A26" s="17" t="s">
        <v>1108</v>
      </c>
      <c r="B26" s="31" t="s">
        <v>4104</v>
      </c>
      <c r="C26" s="31" t="s">
        <v>4105</v>
      </c>
      <c r="D26" s="21">
        <v>150</v>
      </c>
      <c r="E26" s="13">
        <v>42348</v>
      </c>
      <c r="F26" s="13">
        <v>44664</v>
      </c>
      <c r="G26" s="27">
        <v>23583</v>
      </c>
      <c r="H26" s="22">
        <f>IF(I26&lt;=150,$F$5+(I26/24),"error")</f>
        <v>44672.020833333336</v>
      </c>
      <c r="I26" s="23">
        <f t="shared" si="7"/>
        <v>120.5</v>
      </c>
      <c r="J26" s="17" t="str">
        <f t="shared" si="4"/>
        <v>NOT DUE</v>
      </c>
      <c r="K26" s="31"/>
      <c r="L26" s="144"/>
    </row>
    <row r="27" spans="1:14" ht="26.45" customHeight="1">
      <c r="A27" s="17" t="s">
        <v>1109</v>
      </c>
      <c r="B27" s="31" t="s">
        <v>4106</v>
      </c>
      <c r="C27" s="31" t="s">
        <v>555</v>
      </c>
      <c r="D27" s="21" t="s">
        <v>4</v>
      </c>
      <c r="E27" s="13">
        <v>42348</v>
      </c>
      <c r="F27" s="13">
        <v>44664</v>
      </c>
      <c r="G27" s="74"/>
      <c r="H27" s="15">
        <f>EDATE(F27-1,1)</f>
        <v>44693</v>
      </c>
      <c r="I27" s="16">
        <f t="shared" ref="I27:I39" ca="1" si="9">IF(ISBLANK(H27),"",H27-DATE(YEAR(NOW()),MONTH(NOW()),DAY(NOW())))</f>
        <v>23</v>
      </c>
      <c r="J27" s="17" t="str">
        <f ca="1">IF(I27="","",IF(I27&lt;0,"OVERDUE","NOT DUE"))</f>
        <v>NOT DUE</v>
      </c>
      <c r="K27" s="31" t="s">
        <v>4107</v>
      </c>
      <c r="L27" s="144"/>
      <c r="M27" s="369"/>
      <c r="N27" s="370"/>
    </row>
    <row r="28" spans="1:14" ht="25.5" customHeight="1">
      <c r="A28" s="17" t="s">
        <v>1110</v>
      </c>
      <c r="B28" s="31" t="s">
        <v>4108</v>
      </c>
      <c r="C28" s="31" t="s">
        <v>555</v>
      </c>
      <c r="D28" s="21" t="s">
        <v>4</v>
      </c>
      <c r="E28" s="13">
        <v>42348</v>
      </c>
      <c r="F28" s="13">
        <v>44664</v>
      </c>
      <c r="G28" s="74"/>
      <c r="H28" s="15">
        <f t="shared" ref="H28:H39" si="10">EDATE(F28-1,1)</f>
        <v>44693</v>
      </c>
      <c r="I28" s="16">
        <f t="shared" ca="1" si="9"/>
        <v>23</v>
      </c>
      <c r="J28" s="17" t="str">
        <f ca="1">IF(I28="","",IF(I28&lt;0,"OVERDUE","NOT DUE"))</f>
        <v>NOT DUE</v>
      </c>
      <c r="K28" s="31" t="s">
        <v>4107</v>
      </c>
      <c r="L28" s="144"/>
      <c r="M28" s="369"/>
      <c r="N28" s="370"/>
    </row>
    <row r="29" spans="1:14" ht="25.5" customHeight="1">
      <c r="A29" s="17" t="s">
        <v>1111</v>
      </c>
      <c r="B29" s="31" t="s">
        <v>4088</v>
      </c>
      <c r="C29" s="31" t="s">
        <v>4109</v>
      </c>
      <c r="D29" s="21" t="s">
        <v>4</v>
      </c>
      <c r="E29" s="13">
        <v>42348</v>
      </c>
      <c r="F29" s="13">
        <v>44664</v>
      </c>
      <c r="G29" s="74"/>
      <c r="H29" s="15">
        <f t="shared" si="10"/>
        <v>44693</v>
      </c>
      <c r="I29" s="16">
        <f t="shared" ca="1" si="9"/>
        <v>23</v>
      </c>
      <c r="J29" s="17" t="str">
        <f t="shared" ref="J29:J39" ca="1" si="11">IF(I29="","",IF(I29&lt;0,"OVERDUE","NOT DUE"))</f>
        <v>NOT DUE</v>
      </c>
      <c r="K29" s="31" t="s">
        <v>4110</v>
      </c>
      <c r="L29" s="144"/>
      <c r="M29" s="369"/>
      <c r="N29" s="370"/>
    </row>
    <row r="30" spans="1:14" ht="25.5" customHeight="1">
      <c r="A30" s="17" t="s">
        <v>1112</v>
      </c>
      <c r="B30" s="31" t="s">
        <v>4088</v>
      </c>
      <c r="C30" s="31" t="s">
        <v>4111</v>
      </c>
      <c r="D30" s="21" t="s">
        <v>4</v>
      </c>
      <c r="E30" s="13">
        <v>42348</v>
      </c>
      <c r="F30" s="13">
        <v>44664</v>
      </c>
      <c r="G30" s="74"/>
      <c r="H30" s="15">
        <f t="shared" si="10"/>
        <v>44693</v>
      </c>
      <c r="I30" s="16">
        <f t="shared" ca="1" si="9"/>
        <v>23</v>
      </c>
      <c r="J30" s="17" t="str">
        <f t="shared" ca="1" si="11"/>
        <v>NOT DUE</v>
      </c>
      <c r="K30" s="31" t="s">
        <v>4110</v>
      </c>
      <c r="L30" s="144"/>
      <c r="M30" s="369"/>
      <c r="N30" s="370"/>
    </row>
    <row r="31" spans="1:14" ht="15" customHeight="1">
      <c r="A31" s="17" t="s">
        <v>1113</v>
      </c>
      <c r="B31" s="31" t="s">
        <v>4112</v>
      </c>
      <c r="C31" s="31" t="s">
        <v>4113</v>
      </c>
      <c r="D31" s="21" t="s">
        <v>4</v>
      </c>
      <c r="E31" s="13">
        <v>42348</v>
      </c>
      <c r="F31" s="13">
        <v>44664</v>
      </c>
      <c r="G31" s="74"/>
      <c r="H31" s="15">
        <f t="shared" si="10"/>
        <v>44693</v>
      </c>
      <c r="I31" s="16">
        <f t="shared" ca="1" si="9"/>
        <v>23</v>
      </c>
      <c r="J31" s="17" t="str">
        <f t="shared" ca="1" si="11"/>
        <v>NOT DUE</v>
      </c>
      <c r="K31" s="31" t="s">
        <v>4114</v>
      </c>
      <c r="L31" s="144"/>
      <c r="M31" s="369"/>
      <c r="N31" s="370"/>
    </row>
    <row r="32" spans="1:14" ht="25.5" customHeight="1">
      <c r="A32" s="17" t="s">
        <v>1114</v>
      </c>
      <c r="B32" s="31" t="s">
        <v>4115</v>
      </c>
      <c r="C32" s="31" t="s">
        <v>4116</v>
      </c>
      <c r="D32" s="21" t="s">
        <v>4</v>
      </c>
      <c r="E32" s="13">
        <v>42348</v>
      </c>
      <c r="F32" s="13">
        <v>44664</v>
      </c>
      <c r="G32" s="74"/>
      <c r="H32" s="15">
        <f t="shared" si="10"/>
        <v>44693</v>
      </c>
      <c r="I32" s="16">
        <f t="shared" ca="1" si="9"/>
        <v>23</v>
      </c>
      <c r="J32" s="17" t="str">
        <f t="shared" ca="1" si="11"/>
        <v>NOT DUE</v>
      </c>
      <c r="K32" s="31" t="s">
        <v>4117</v>
      </c>
      <c r="L32" s="144"/>
      <c r="M32" s="369"/>
      <c r="N32" s="370"/>
    </row>
    <row r="33" spans="1:14" ht="25.5" customHeight="1">
      <c r="A33" s="17" t="s">
        <v>1115</v>
      </c>
      <c r="B33" s="31" t="s">
        <v>4115</v>
      </c>
      <c r="C33" s="31" t="s">
        <v>4118</v>
      </c>
      <c r="D33" s="21" t="s">
        <v>4</v>
      </c>
      <c r="E33" s="13">
        <v>42348</v>
      </c>
      <c r="F33" s="13">
        <v>44664</v>
      </c>
      <c r="G33" s="74"/>
      <c r="H33" s="15">
        <f t="shared" si="10"/>
        <v>44693</v>
      </c>
      <c r="I33" s="16">
        <f t="shared" ca="1" si="9"/>
        <v>23</v>
      </c>
      <c r="J33" s="17" t="str">
        <f t="shared" ca="1" si="11"/>
        <v>NOT DUE</v>
      </c>
      <c r="K33" s="31" t="s">
        <v>4117</v>
      </c>
      <c r="L33" s="144"/>
      <c r="M33" s="369"/>
      <c r="N33" s="370"/>
    </row>
    <row r="34" spans="1:14" ht="25.5" customHeight="1">
      <c r="A34" s="17" t="s">
        <v>1116</v>
      </c>
      <c r="B34" s="31" t="s">
        <v>4115</v>
      </c>
      <c r="C34" s="31" t="s">
        <v>4119</v>
      </c>
      <c r="D34" s="21" t="s">
        <v>4</v>
      </c>
      <c r="E34" s="13">
        <v>42348</v>
      </c>
      <c r="F34" s="13">
        <v>44664</v>
      </c>
      <c r="G34" s="74"/>
      <c r="H34" s="15">
        <f t="shared" si="10"/>
        <v>44693</v>
      </c>
      <c r="I34" s="16">
        <f t="shared" ca="1" si="9"/>
        <v>23</v>
      </c>
      <c r="J34" s="17" t="str">
        <f t="shared" ca="1" si="11"/>
        <v>NOT DUE</v>
      </c>
      <c r="K34" s="31" t="s">
        <v>4117</v>
      </c>
      <c r="L34" s="144"/>
      <c r="M34" s="369"/>
      <c r="N34" s="370"/>
    </row>
    <row r="35" spans="1:14" ht="25.5" customHeight="1">
      <c r="A35" s="17" t="s">
        <v>1117</v>
      </c>
      <c r="B35" s="31" t="s">
        <v>4115</v>
      </c>
      <c r="C35" s="31" t="s">
        <v>4120</v>
      </c>
      <c r="D35" s="21" t="s">
        <v>4</v>
      </c>
      <c r="E35" s="13">
        <v>42348</v>
      </c>
      <c r="F35" s="13">
        <v>44664</v>
      </c>
      <c r="G35" s="74"/>
      <c r="H35" s="15">
        <f t="shared" si="10"/>
        <v>44693</v>
      </c>
      <c r="I35" s="16">
        <f t="shared" ca="1" si="9"/>
        <v>23</v>
      </c>
      <c r="J35" s="17" t="str">
        <f t="shared" ca="1" si="11"/>
        <v>NOT DUE</v>
      </c>
      <c r="K35" s="31" t="s">
        <v>4117</v>
      </c>
      <c r="L35" s="144"/>
      <c r="M35" s="369"/>
      <c r="N35" s="370"/>
    </row>
    <row r="36" spans="1:14" ht="25.5" customHeight="1">
      <c r="A36" s="17" t="s">
        <v>1118</v>
      </c>
      <c r="B36" s="31" t="s">
        <v>4115</v>
      </c>
      <c r="C36" s="31" t="s">
        <v>4121</v>
      </c>
      <c r="D36" s="21" t="s">
        <v>4</v>
      </c>
      <c r="E36" s="13">
        <v>42348</v>
      </c>
      <c r="F36" s="13">
        <v>44664</v>
      </c>
      <c r="G36" s="74"/>
      <c r="H36" s="15">
        <f t="shared" si="10"/>
        <v>44693</v>
      </c>
      <c r="I36" s="16">
        <f t="shared" ca="1" si="9"/>
        <v>23</v>
      </c>
      <c r="J36" s="17" t="str">
        <f t="shared" ca="1" si="11"/>
        <v>NOT DUE</v>
      </c>
      <c r="K36" s="31" t="s">
        <v>4117</v>
      </c>
      <c r="L36" s="144"/>
      <c r="M36" s="369"/>
      <c r="N36" s="370"/>
    </row>
    <row r="37" spans="1:14" ht="25.5" customHeight="1">
      <c r="A37" s="17" t="s">
        <v>1119</v>
      </c>
      <c r="B37" s="31" t="s">
        <v>4115</v>
      </c>
      <c r="C37" s="31" t="s">
        <v>4122</v>
      </c>
      <c r="D37" s="21" t="s">
        <v>4</v>
      </c>
      <c r="E37" s="13">
        <v>42348</v>
      </c>
      <c r="F37" s="13">
        <v>44664</v>
      </c>
      <c r="G37" s="74"/>
      <c r="H37" s="15">
        <f t="shared" si="10"/>
        <v>44693</v>
      </c>
      <c r="I37" s="16">
        <f t="shared" ca="1" si="9"/>
        <v>23</v>
      </c>
      <c r="J37" s="17" t="str">
        <f t="shared" ca="1" si="11"/>
        <v>NOT DUE</v>
      </c>
      <c r="K37" s="31" t="s">
        <v>4117</v>
      </c>
      <c r="L37" s="144"/>
      <c r="M37" s="369"/>
      <c r="N37" s="370"/>
    </row>
    <row r="38" spans="1:14" ht="25.5" customHeight="1">
      <c r="A38" s="17" t="s">
        <v>1120</v>
      </c>
      <c r="B38" s="31" t="s">
        <v>4115</v>
      </c>
      <c r="C38" s="31" t="s">
        <v>1083</v>
      </c>
      <c r="D38" s="21" t="s">
        <v>4</v>
      </c>
      <c r="E38" s="13">
        <v>42348</v>
      </c>
      <c r="F38" s="13">
        <v>44664</v>
      </c>
      <c r="G38" s="74"/>
      <c r="H38" s="15">
        <f t="shared" si="10"/>
        <v>44693</v>
      </c>
      <c r="I38" s="16">
        <f t="shared" ca="1" si="9"/>
        <v>23</v>
      </c>
      <c r="J38" s="17" t="str">
        <f t="shared" ca="1" si="11"/>
        <v>NOT DUE</v>
      </c>
      <c r="K38" s="31" t="s">
        <v>4117</v>
      </c>
      <c r="L38" s="144"/>
      <c r="M38" s="369"/>
      <c r="N38" s="370"/>
    </row>
    <row r="39" spans="1:14" ht="25.5" customHeight="1">
      <c r="A39" s="17" t="s">
        <v>1121</v>
      </c>
      <c r="B39" s="31" t="s">
        <v>4115</v>
      </c>
      <c r="C39" s="31" t="s">
        <v>4123</v>
      </c>
      <c r="D39" s="21" t="s">
        <v>4</v>
      </c>
      <c r="E39" s="13">
        <v>42348</v>
      </c>
      <c r="F39" s="13">
        <v>44664</v>
      </c>
      <c r="G39" s="74"/>
      <c r="H39" s="15">
        <f t="shared" si="10"/>
        <v>44693</v>
      </c>
      <c r="I39" s="16">
        <f t="shared" ca="1" si="9"/>
        <v>23</v>
      </c>
      <c r="J39" s="17" t="str">
        <f t="shared" ca="1" si="11"/>
        <v>NOT DUE</v>
      </c>
      <c r="K39" s="31" t="s">
        <v>4117</v>
      </c>
      <c r="L39" s="144"/>
      <c r="M39" s="369"/>
      <c r="N39" s="370"/>
    </row>
    <row r="40" spans="1:14">
      <c r="A40" s="17" t="s">
        <v>1122</v>
      </c>
      <c r="B40" s="31" t="s">
        <v>4124</v>
      </c>
      <c r="C40" s="31" t="s">
        <v>389</v>
      </c>
      <c r="D40" s="21" t="s">
        <v>4125</v>
      </c>
      <c r="E40" s="13">
        <v>42348</v>
      </c>
      <c r="F40" s="13">
        <v>44664</v>
      </c>
      <c r="G40" s="74"/>
      <c r="H40" s="15">
        <f>DATE(YEAR(F40),MONTH(F40)+2,DAY(F40)-1)</f>
        <v>44724</v>
      </c>
      <c r="I40" s="16">
        <f ca="1">IF(ISBLANK(H40),"",H40-DATE(YEAR(NOW()),MONTH(NOW()),DAY(NOW())))</f>
        <v>54</v>
      </c>
      <c r="J40" s="17" t="str">
        <f ca="1">IF(I40="","",IF(I40&lt;0,"OVERDUE","NOT DUE"))</f>
        <v>NOT DUE</v>
      </c>
      <c r="K40" s="31"/>
      <c r="L40" s="144"/>
    </row>
    <row r="41" spans="1:14" ht="15" customHeight="1">
      <c r="A41" s="17" t="s">
        <v>1123</v>
      </c>
      <c r="B41" s="31" t="s">
        <v>4126</v>
      </c>
      <c r="C41" s="31" t="s">
        <v>4127</v>
      </c>
      <c r="D41" s="21" t="s">
        <v>4128</v>
      </c>
      <c r="E41" s="13">
        <v>42348</v>
      </c>
      <c r="F41" s="13">
        <v>44664</v>
      </c>
      <c r="G41" s="74"/>
      <c r="H41" s="15">
        <f>DATE(YEAR(F41),MONTH(F41)+3,DAY(F41)-1)</f>
        <v>44754</v>
      </c>
      <c r="I41" s="16">
        <f ca="1">IF(ISBLANK(H41),"",H41-DATE(YEAR(NOW()),MONTH(NOW()),DAY(NOW())))</f>
        <v>84</v>
      </c>
      <c r="J41" s="17" t="str">
        <f ca="1">IF(I41="","",IF(I41&lt;0,"OVERDUE","NOT DUE"))</f>
        <v>NOT DUE</v>
      </c>
      <c r="K41" s="31" t="s">
        <v>4110</v>
      </c>
      <c r="L41" s="144" t="s">
        <v>5473</v>
      </c>
    </row>
    <row r="42" spans="1:14" ht="25.5" customHeight="1">
      <c r="A42" s="17" t="s">
        <v>1124</v>
      </c>
      <c r="B42" s="31" t="s">
        <v>4088</v>
      </c>
      <c r="C42" s="31" t="s">
        <v>4127</v>
      </c>
      <c r="D42" s="21" t="s">
        <v>4128</v>
      </c>
      <c r="E42" s="13">
        <v>42348</v>
      </c>
      <c r="F42" s="13">
        <v>44664</v>
      </c>
      <c r="G42" s="74"/>
      <c r="H42" s="15">
        <f t="shared" ref="H42:H51" si="12">DATE(YEAR(F42),MONTH(F42)+3,DAY(F42)-1)</f>
        <v>44754</v>
      </c>
      <c r="I42" s="16">
        <f ca="1">IF(ISBLANK(H42),"",H42-DATE(YEAR(NOW()),MONTH(NOW()),DAY(NOW())))</f>
        <v>84</v>
      </c>
      <c r="J42" s="17" t="str">
        <f ca="1">IF(I42="","",IF(I42&lt;0,"OVERDUE","NOT DUE"))</f>
        <v>NOT DUE</v>
      </c>
      <c r="K42" s="31" t="s">
        <v>4110</v>
      </c>
      <c r="L42" s="144" t="s">
        <v>5473</v>
      </c>
    </row>
    <row r="43" spans="1:14" ht="25.5" customHeight="1">
      <c r="A43" s="17" t="s">
        <v>1125</v>
      </c>
      <c r="B43" s="31" t="s">
        <v>4088</v>
      </c>
      <c r="C43" s="31" t="s">
        <v>4129</v>
      </c>
      <c r="D43" s="21" t="s">
        <v>4128</v>
      </c>
      <c r="E43" s="13">
        <v>42348</v>
      </c>
      <c r="F43" s="13">
        <v>44602</v>
      </c>
      <c r="G43" s="74"/>
      <c r="H43" s="15">
        <f t="shared" si="12"/>
        <v>44690</v>
      </c>
      <c r="I43" s="16">
        <f ca="1">IF(ISBLANK(H43),"",H43-DATE(YEAR(NOW()),MONTH(NOW()),DAY(NOW())))</f>
        <v>20</v>
      </c>
      <c r="J43" s="17" t="str">
        <f ca="1">IF(I43="","",IF(I43&lt;0,"OVERDUE","NOT DUE"))</f>
        <v>NOT DUE</v>
      </c>
      <c r="K43" s="31" t="s">
        <v>4130</v>
      </c>
      <c r="L43" s="144"/>
    </row>
    <row r="44" spans="1:14" ht="25.5">
      <c r="A44" s="17" t="s">
        <v>1126</v>
      </c>
      <c r="B44" s="31" t="s">
        <v>4131</v>
      </c>
      <c r="C44" s="31" t="s">
        <v>4132</v>
      </c>
      <c r="D44" s="21" t="s">
        <v>4128</v>
      </c>
      <c r="E44" s="13">
        <v>42348</v>
      </c>
      <c r="F44" s="13">
        <v>44602</v>
      </c>
      <c r="G44" s="74"/>
      <c r="H44" s="15">
        <f t="shared" si="12"/>
        <v>44690</v>
      </c>
      <c r="I44" s="16">
        <f t="shared" ref="I44:I69" ca="1" si="13">IF(ISBLANK(H44),"",H44-DATE(YEAR(NOW()),MONTH(NOW()),DAY(NOW())))</f>
        <v>20</v>
      </c>
      <c r="J44" s="17" t="str">
        <f t="shared" ref="J44:J45" ca="1" si="14">IF(I44="","",IF(I44&lt;0,"OVERDUE","NOT DUE"))</f>
        <v>NOT DUE</v>
      </c>
      <c r="K44" s="31" t="s">
        <v>4133</v>
      </c>
      <c r="L44" s="144"/>
    </row>
    <row r="45" spans="1:14">
      <c r="A45" s="17" t="s">
        <v>1127</v>
      </c>
      <c r="B45" s="31" t="s">
        <v>4134</v>
      </c>
      <c r="C45" s="31" t="s">
        <v>4135</v>
      </c>
      <c r="D45" s="21" t="s">
        <v>4128</v>
      </c>
      <c r="E45" s="13">
        <v>42348</v>
      </c>
      <c r="F45" s="13">
        <v>44602</v>
      </c>
      <c r="G45" s="74"/>
      <c r="H45" s="15">
        <f t="shared" si="12"/>
        <v>44690</v>
      </c>
      <c r="I45" s="16">
        <f t="shared" ca="1" si="13"/>
        <v>20</v>
      </c>
      <c r="J45" s="17" t="str">
        <f t="shared" ca="1" si="14"/>
        <v>NOT DUE</v>
      </c>
      <c r="K45" s="31" t="s">
        <v>4136</v>
      </c>
      <c r="L45" s="144"/>
    </row>
    <row r="46" spans="1:14" ht="15" customHeight="1">
      <c r="A46" s="17" t="s">
        <v>1128</v>
      </c>
      <c r="B46" s="31" t="s">
        <v>4137</v>
      </c>
      <c r="C46" s="31" t="s">
        <v>4855</v>
      </c>
      <c r="D46" s="21" t="s">
        <v>4128</v>
      </c>
      <c r="E46" s="13">
        <v>42348</v>
      </c>
      <c r="F46" s="13">
        <v>44639</v>
      </c>
      <c r="G46" s="74"/>
      <c r="H46" s="15">
        <f t="shared" si="12"/>
        <v>44730</v>
      </c>
      <c r="I46" s="16">
        <f t="shared" ca="1" si="13"/>
        <v>60</v>
      </c>
      <c r="J46" s="17" t="str">
        <f t="shared" ca="1" si="4"/>
        <v>NOT DUE</v>
      </c>
      <c r="K46" s="31" t="s">
        <v>4138</v>
      </c>
      <c r="L46" s="144"/>
    </row>
    <row r="47" spans="1:14" ht="38.25" customHeight="1">
      <c r="A47" s="17" t="s">
        <v>1129</v>
      </c>
      <c r="B47" s="31" t="s">
        <v>4137</v>
      </c>
      <c r="C47" s="31" t="s">
        <v>4139</v>
      </c>
      <c r="D47" s="21" t="s">
        <v>4128</v>
      </c>
      <c r="E47" s="13">
        <v>42348</v>
      </c>
      <c r="F47" s="13">
        <v>44639</v>
      </c>
      <c r="G47" s="74"/>
      <c r="H47" s="15">
        <f t="shared" si="12"/>
        <v>44730</v>
      </c>
      <c r="I47" s="16">
        <f t="shared" ca="1" si="13"/>
        <v>60</v>
      </c>
      <c r="J47" s="17" t="str">
        <f t="shared" ca="1" si="4"/>
        <v>NOT DUE</v>
      </c>
      <c r="K47" s="31" t="s">
        <v>4140</v>
      </c>
      <c r="L47" s="144"/>
    </row>
    <row r="48" spans="1:14" ht="26.45" customHeight="1">
      <c r="A48" s="17" t="s">
        <v>1130</v>
      </c>
      <c r="B48" s="31" t="s">
        <v>4141</v>
      </c>
      <c r="C48" s="31" t="s">
        <v>4142</v>
      </c>
      <c r="D48" s="21" t="s">
        <v>4128</v>
      </c>
      <c r="E48" s="13">
        <v>42348</v>
      </c>
      <c r="F48" s="13">
        <v>44639</v>
      </c>
      <c r="G48" s="74"/>
      <c r="H48" s="15">
        <f t="shared" si="12"/>
        <v>44730</v>
      </c>
      <c r="I48" s="16">
        <f t="shared" ca="1" si="13"/>
        <v>60</v>
      </c>
      <c r="J48" s="17" t="str">
        <f t="shared" ca="1" si="4"/>
        <v>NOT DUE</v>
      </c>
      <c r="K48" s="31" t="s">
        <v>4138</v>
      </c>
      <c r="L48" s="144"/>
    </row>
    <row r="49" spans="1:12" ht="25.5" customHeight="1">
      <c r="A49" s="246" t="s">
        <v>1131</v>
      </c>
      <c r="B49" s="31" t="s">
        <v>4143</v>
      </c>
      <c r="C49" s="31" t="s">
        <v>4142</v>
      </c>
      <c r="D49" s="21" t="s">
        <v>4128</v>
      </c>
      <c r="E49" s="13">
        <v>42348</v>
      </c>
      <c r="F49" s="13">
        <v>44639</v>
      </c>
      <c r="G49" s="74"/>
      <c r="H49" s="15">
        <f t="shared" si="12"/>
        <v>44730</v>
      </c>
      <c r="I49" s="16">
        <f t="shared" ca="1" si="13"/>
        <v>60</v>
      </c>
      <c r="J49" s="17" t="str">
        <f t="shared" ca="1" si="4"/>
        <v>NOT DUE</v>
      </c>
      <c r="K49" s="31" t="s">
        <v>4138</v>
      </c>
      <c r="L49" s="144"/>
    </row>
    <row r="50" spans="1:12" ht="25.5" customHeight="1">
      <c r="A50" s="246" t="s">
        <v>1132</v>
      </c>
      <c r="B50" s="31" t="s">
        <v>5086</v>
      </c>
      <c r="C50" s="31" t="s">
        <v>4142</v>
      </c>
      <c r="D50" s="21" t="s">
        <v>4128</v>
      </c>
      <c r="E50" s="13">
        <v>42348</v>
      </c>
      <c r="F50" s="13">
        <v>44639</v>
      </c>
      <c r="G50" s="74"/>
      <c r="H50" s="15">
        <f t="shared" si="12"/>
        <v>44730</v>
      </c>
      <c r="I50" s="16">
        <f t="shared" ca="1" si="13"/>
        <v>60</v>
      </c>
      <c r="J50" s="17" t="str">
        <f t="shared" ca="1" si="4"/>
        <v>NOT DUE</v>
      </c>
      <c r="K50" s="31" t="s">
        <v>4138</v>
      </c>
      <c r="L50" s="144"/>
    </row>
    <row r="51" spans="1:12" ht="26.45" customHeight="1">
      <c r="A51" s="17" t="s">
        <v>1133</v>
      </c>
      <c r="B51" s="31" t="s">
        <v>4144</v>
      </c>
      <c r="C51" s="31" t="s">
        <v>4142</v>
      </c>
      <c r="D51" s="21" t="s">
        <v>4128</v>
      </c>
      <c r="E51" s="13">
        <v>42348</v>
      </c>
      <c r="F51" s="13">
        <v>44639</v>
      </c>
      <c r="G51" s="74"/>
      <c r="H51" s="15">
        <f t="shared" si="12"/>
        <v>44730</v>
      </c>
      <c r="I51" s="16">
        <f t="shared" ca="1" si="13"/>
        <v>60</v>
      </c>
      <c r="J51" s="17" t="str">
        <f t="shared" ca="1" si="4"/>
        <v>NOT DUE</v>
      </c>
      <c r="K51" s="31" t="s">
        <v>4145</v>
      </c>
      <c r="L51" s="144"/>
    </row>
    <row r="52" spans="1:12" ht="26.45" customHeight="1">
      <c r="A52" s="17" t="s">
        <v>1134</v>
      </c>
      <c r="B52" s="31" t="s">
        <v>4144</v>
      </c>
      <c r="C52" s="31" t="s">
        <v>4146</v>
      </c>
      <c r="D52" s="21" t="s">
        <v>3</v>
      </c>
      <c r="E52" s="13">
        <v>42348</v>
      </c>
      <c r="F52" s="13">
        <v>44639</v>
      </c>
      <c r="G52" s="74"/>
      <c r="H52" s="15">
        <f>DATE(YEAR(F52),MONTH(F52)+6,DAY(F52)-1)</f>
        <v>44822</v>
      </c>
      <c r="I52" s="16">
        <f t="shared" ca="1" si="13"/>
        <v>152</v>
      </c>
      <c r="J52" s="17" t="str">
        <f t="shared" ca="1" si="4"/>
        <v>NOT DUE</v>
      </c>
      <c r="K52" s="31" t="s">
        <v>4145</v>
      </c>
      <c r="L52" s="144"/>
    </row>
    <row r="53" spans="1:12">
      <c r="A53" s="17" t="s">
        <v>1135</v>
      </c>
      <c r="B53" s="31" t="s">
        <v>1139</v>
      </c>
      <c r="C53" s="31" t="s">
        <v>4147</v>
      </c>
      <c r="D53" s="21" t="s">
        <v>3</v>
      </c>
      <c r="E53" s="13">
        <v>42348</v>
      </c>
      <c r="F53" s="13">
        <v>44574</v>
      </c>
      <c r="G53" s="74"/>
      <c r="H53" s="15">
        <f t="shared" ref="H53:H63" si="15">DATE(YEAR(F53),MONTH(F53)+6,DAY(F53)-1)</f>
        <v>44754</v>
      </c>
      <c r="I53" s="16">
        <f ca="1">IF(ISBLANK(H53),"",H53-DATE(YEAR(NOW()),MONTH(NOW()),DAY(NOW())))</f>
        <v>84</v>
      </c>
      <c r="J53" s="17" t="str">
        <f ca="1">IF(I53="","",IF(I53&lt;0,"OVERDUE","NOT DUE"))</f>
        <v>NOT DUE</v>
      </c>
      <c r="K53" s="31"/>
      <c r="L53" s="144"/>
    </row>
    <row r="54" spans="1:12">
      <c r="A54" s="17" t="s">
        <v>1136</v>
      </c>
      <c r="B54" s="31" t="s">
        <v>1137</v>
      </c>
      <c r="C54" s="31" t="s">
        <v>4148</v>
      </c>
      <c r="D54" s="21" t="s">
        <v>3</v>
      </c>
      <c r="E54" s="13">
        <v>42348</v>
      </c>
      <c r="F54" s="13">
        <v>44620</v>
      </c>
      <c r="G54" s="74"/>
      <c r="H54" s="15">
        <f t="shared" si="15"/>
        <v>44800</v>
      </c>
      <c r="I54" s="16">
        <f ca="1">IF(ISBLANK(H54),"",H54-DATE(YEAR(NOW()),MONTH(NOW()),DAY(NOW())))</f>
        <v>130</v>
      </c>
      <c r="J54" s="17" t="str">
        <f ca="1">IF(I54="","",IF(I54&lt;0,"OVERDUE","NOT DUE"))</f>
        <v>NOT DUE</v>
      </c>
      <c r="K54" s="31"/>
      <c r="L54" s="144"/>
    </row>
    <row r="55" spans="1:12" ht="26.45" customHeight="1">
      <c r="A55" s="17" t="s">
        <v>4149</v>
      </c>
      <c r="B55" s="31" t="s">
        <v>4150</v>
      </c>
      <c r="C55" s="31" t="s">
        <v>4705</v>
      </c>
      <c r="D55" s="21" t="s">
        <v>4128</v>
      </c>
      <c r="E55" s="13">
        <v>42348</v>
      </c>
      <c r="F55" s="13">
        <v>44574</v>
      </c>
      <c r="G55" s="74"/>
      <c r="H55" s="15">
        <f>DATE(YEAR(F55),MONTH(F55)+3,DAY(F55)-1)</f>
        <v>44663</v>
      </c>
      <c r="I55" s="16">
        <f t="shared" ca="1" si="13"/>
        <v>-7</v>
      </c>
      <c r="J55" s="17" t="str">
        <f t="shared" ca="1" si="4"/>
        <v>OVERDUE</v>
      </c>
      <c r="K55" s="31" t="s">
        <v>4151</v>
      </c>
      <c r="L55" s="144" t="s">
        <v>5540</v>
      </c>
    </row>
    <row r="56" spans="1:12" ht="26.45" customHeight="1">
      <c r="A56" s="17" t="s">
        <v>4152</v>
      </c>
      <c r="B56" s="31" t="s">
        <v>4696</v>
      </c>
      <c r="C56" s="31" t="s">
        <v>4705</v>
      </c>
      <c r="D56" s="21" t="s">
        <v>787</v>
      </c>
      <c r="E56" s="13">
        <v>42348</v>
      </c>
      <c r="F56" s="13">
        <v>44574</v>
      </c>
      <c r="G56" s="74"/>
      <c r="H56" s="15">
        <f t="shared" si="15"/>
        <v>44754</v>
      </c>
      <c r="I56" s="16">
        <f t="shared" ref="I56:I58" ca="1" si="16">IF(ISBLANK(H56),"",H56-DATE(YEAR(NOW()),MONTH(NOW()),DAY(NOW())))</f>
        <v>84</v>
      </c>
      <c r="J56" s="17" t="str">
        <f t="shared" ref="J56:J58" ca="1" si="17">IF(I56="","",IF(I56&lt;0,"OVERDUE","NOT DUE"))</f>
        <v>NOT DUE</v>
      </c>
      <c r="K56" s="31" t="s">
        <v>4699</v>
      </c>
      <c r="L56" s="144"/>
    </row>
    <row r="57" spans="1:12" ht="26.45" customHeight="1">
      <c r="A57" s="17" t="s">
        <v>4154</v>
      </c>
      <c r="B57" s="31" t="s">
        <v>4697</v>
      </c>
      <c r="C57" s="31" t="s">
        <v>4705</v>
      </c>
      <c r="D57" s="21" t="s">
        <v>787</v>
      </c>
      <c r="E57" s="13">
        <v>42348</v>
      </c>
      <c r="F57" s="13">
        <v>44574</v>
      </c>
      <c r="G57" s="74"/>
      <c r="H57" s="15">
        <f t="shared" si="15"/>
        <v>44754</v>
      </c>
      <c r="I57" s="16">
        <f t="shared" ca="1" si="16"/>
        <v>84</v>
      </c>
      <c r="J57" s="17" t="str">
        <f t="shared" ca="1" si="17"/>
        <v>NOT DUE</v>
      </c>
      <c r="K57" s="31" t="s">
        <v>4699</v>
      </c>
      <c r="L57" s="144"/>
    </row>
    <row r="58" spans="1:12" ht="26.45" customHeight="1">
      <c r="A58" s="17" t="s">
        <v>4156</v>
      </c>
      <c r="B58" s="31" t="s">
        <v>4698</v>
      </c>
      <c r="C58" s="31" t="s">
        <v>4705</v>
      </c>
      <c r="D58" s="21" t="s">
        <v>787</v>
      </c>
      <c r="E58" s="13">
        <v>42348</v>
      </c>
      <c r="F58" s="13">
        <v>44574</v>
      </c>
      <c r="G58" s="74"/>
      <c r="H58" s="15">
        <f t="shared" si="15"/>
        <v>44754</v>
      </c>
      <c r="I58" s="16">
        <f t="shared" ca="1" si="16"/>
        <v>84</v>
      </c>
      <c r="J58" s="17" t="str">
        <f t="shared" ca="1" si="17"/>
        <v>NOT DUE</v>
      </c>
      <c r="K58" s="31" t="s">
        <v>4699</v>
      </c>
      <c r="L58" s="144"/>
    </row>
    <row r="59" spans="1:12" ht="25.5" customHeight="1">
      <c r="A59" s="17" t="s">
        <v>4160</v>
      </c>
      <c r="B59" s="31" t="s">
        <v>4706</v>
      </c>
      <c r="C59" s="31" t="s">
        <v>4707</v>
      </c>
      <c r="D59" s="21" t="s">
        <v>3</v>
      </c>
      <c r="E59" s="13">
        <v>42348</v>
      </c>
      <c r="F59" s="13">
        <v>44574</v>
      </c>
      <c r="G59" s="74"/>
      <c r="H59" s="15">
        <f t="shared" si="15"/>
        <v>44754</v>
      </c>
      <c r="I59" s="16">
        <f ca="1">IF(ISBLANK(H59),"",H59-DATE(YEAR(NOW()),MONTH(NOW()),DAY(NOW())))</f>
        <v>84</v>
      </c>
      <c r="J59" s="17" t="str">
        <f ca="1">IF(I59="","",IF(I59&lt;0,"OVERDUE","NOT DUE"))</f>
        <v>NOT DUE</v>
      </c>
      <c r="K59" s="31"/>
      <c r="L59" s="144"/>
    </row>
    <row r="60" spans="1:12" ht="53.25" customHeight="1">
      <c r="A60" s="17" t="s">
        <v>4163</v>
      </c>
      <c r="B60" s="31" t="s">
        <v>4155</v>
      </c>
      <c r="C60" s="31" t="s">
        <v>1088</v>
      </c>
      <c r="D60" s="21" t="s">
        <v>3</v>
      </c>
      <c r="E60" s="13">
        <v>41565</v>
      </c>
      <c r="F60" s="13">
        <v>44552</v>
      </c>
      <c r="G60" s="74"/>
      <c r="H60" s="15">
        <f t="shared" si="15"/>
        <v>44733</v>
      </c>
      <c r="I60" s="16">
        <f t="shared" ref="I60:I63" ca="1" si="18">IF(ISBLANK(H60),"",H60-DATE(YEAR(NOW()),MONTH(NOW()),DAY(NOW())))</f>
        <v>63</v>
      </c>
      <c r="J60" s="17" t="str">
        <f t="shared" ref="J60:J63" ca="1" si="19">IF(I60="","",IF(I60&lt;0,"OVERDUE","NOT DUE"))</f>
        <v>NOT DUE</v>
      </c>
      <c r="K60" s="31"/>
      <c r="L60" s="144"/>
    </row>
    <row r="61" spans="1:12">
      <c r="A61" s="17" t="s">
        <v>4165</v>
      </c>
      <c r="B61" s="31" t="s">
        <v>4157</v>
      </c>
      <c r="C61" s="31" t="s">
        <v>4158</v>
      </c>
      <c r="D61" s="21" t="s">
        <v>3</v>
      </c>
      <c r="E61" s="13">
        <v>42348</v>
      </c>
      <c r="F61" s="13">
        <v>44552</v>
      </c>
      <c r="G61" s="74"/>
      <c r="H61" s="15">
        <f t="shared" si="15"/>
        <v>44733</v>
      </c>
      <c r="I61" s="16">
        <f t="shared" ca="1" si="18"/>
        <v>63</v>
      </c>
      <c r="J61" s="17" t="str">
        <f t="shared" ca="1" si="19"/>
        <v>NOT DUE</v>
      </c>
      <c r="K61" s="31" t="s">
        <v>4159</v>
      </c>
      <c r="L61" s="144"/>
    </row>
    <row r="62" spans="1:12">
      <c r="A62" s="17" t="s">
        <v>4169</v>
      </c>
      <c r="B62" s="31" t="s">
        <v>4161</v>
      </c>
      <c r="C62" s="31" t="s">
        <v>4158</v>
      </c>
      <c r="D62" s="21" t="s">
        <v>3</v>
      </c>
      <c r="E62" s="13">
        <v>42348</v>
      </c>
      <c r="F62" s="13">
        <v>44552</v>
      </c>
      <c r="G62" s="74"/>
      <c r="H62" s="15">
        <f t="shared" si="15"/>
        <v>44733</v>
      </c>
      <c r="I62" s="16">
        <f t="shared" ca="1" si="18"/>
        <v>63</v>
      </c>
      <c r="J62" s="17" t="str">
        <f t="shared" ca="1" si="19"/>
        <v>NOT DUE</v>
      </c>
      <c r="K62" s="31" t="s">
        <v>4162</v>
      </c>
      <c r="L62" s="144"/>
    </row>
    <row r="63" spans="1:12" ht="25.5">
      <c r="A63" s="17" t="s">
        <v>4171</v>
      </c>
      <c r="B63" s="31" t="s">
        <v>4164</v>
      </c>
      <c r="C63" s="31" t="s">
        <v>4158</v>
      </c>
      <c r="D63" s="21" t="s">
        <v>3</v>
      </c>
      <c r="E63" s="13">
        <v>42348</v>
      </c>
      <c r="F63" s="13">
        <v>44552</v>
      </c>
      <c r="G63" s="74"/>
      <c r="H63" s="15">
        <f t="shared" si="15"/>
        <v>44733</v>
      </c>
      <c r="I63" s="16">
        <f t="shared" ca="1" si="18"/>
        <v>63</v>
      </c>
      <c r="J63" s="17" t="str">
        <f t="shared" ca="1" si="19"/>
        <v>NOT DUE</v>
      </c>
      <c r="K63" s="31" t="s">
        <v>4162</v>
      </c>
      <c r="L63" s="144"/>
    </row>
    <row r="64" spans="1:12" ht="15" customHeight="1">
      <c r="A64" s="17" t="s">
        <v>4175</v>
      </c>
      <c r="B64" s="31" t="s">
        <v>4166</v>
      </c>
      <c r="C64" s="31" t="s">
        <v>4167</v>
      </c>
      <c r="D64" s="21" t="s">
        <v>4168</v>
      </c>
      <c r="E64" s="13">
        <v>42348</v>
      </c>
      <c r="F64" s="13">
        <v>44520</v>
      </c>
      <c r="G64" s="74"/>
      <c r="H64" s="15">
        <f>DATE(YEAR(F64)+1,MONTH(F64),DAY(F64)-1)</f>
        <v>44884</v>
      </c>
      <c r="I64" s="16">
        <f t="shared" ca="1" si="13"/>
        <v>214</v>
      </c>
      <c r="J64" s="17" t="str">
        <f t="shared" ca="1" si="4"/>
        <v>NOT DUE</v>
      </c>
      <c r="K64" s="31" t="s">
        <v>4138</v>
      </c>
      <c r="L64" s="144"/>
    </row>
    <row r="65" spans="1:12" ht="26.45" customHeight="1">
      <c r="A65" s="17" t="s">
        <v>4177</v>
      </c>
      <c r="B65" s="31" t="s">
        <v>4166</v>
      </c>
      <c r="C65" s="31" t="s">
        <v>4170</v>
      </c>
      <c r="D65" s="21" t="s">
        <v>4168</v>
      </c>
      <c r="E65" s="13">
        <v>42348</v>
      </c>
      <c r="F65" s="13">
        <v>44520</v>
      </c>
      <c r="G65" s="74"/>
      <c r="H65" s="15">
        <f t="shared" ref="H65:H67" si="20">DATE(YEAR(F65)+1,MONTH(F65),DAY(F65)-1)</f>
        <v>44884</v>
      </c>
      <c r="I65" s="16">
        <f t="shared" ca="1" si="13"/>
        <v>214</v>
      </c>
      <c r="J65" s="17" t="str">
        <f t="shared" ca="1" si="4"/>
        <v>NOT DUE</v>
      </c>
      <c r="K65" s="31"/>
      <c r="L65" s="144"/>
    </row>
    <row r="66" spans="1:12" ht="15" customHeight="1">
      <c r="A66" s="17" t="s">
        <v>4178</v>
      </c>
      <c r="B66" s="31" t="s">
        <v>4172</v>
      </c>
      <c r="C66" s="31" t="s">
        <v>4173</v>
      </c>
      <c r="D66" s="21" t="s">
        <v>4168</v>
      </c>
      <c r="E66" s="13">
        <v>42348</v>
      </c>
      <c r="F66" s="13">
        <v>44639</v>
      </c>
      <c r="G66" s="74"/>
      <c r="H66" s="15">
        <f t="shared" si="20"/>
        <v>45003</v>
      </c>
      <c r="I66" s="16">
        <f t="shared" ca="1" si="13"/>
        <v>333</v>
      </c>
      <c r="J66" s="17" t="str">
        <f t="shared" ca="1" si="4"/>
        <v>NOT DUE</v>
      </c>
      <c r="K66" s="31" t="s">
        <v>4174</v>
      </c>
      <c r="L66" s="144"/>
    </row>
    <row r="67" spans="1:12" ht="26.45" customHeight="1">
      <c r="A67" s="17" t="s">
        <v>4179</v>
      </c>
      <c r="B67" s="31" t="s">
        <v>4088</v>
      </c>
      <c r="C67" s="31" t="s">
        <v>4176</v>
      </c>
      <c r="D67" s="21" t="s">
        <v>4168</v>
      </c>
      <c r="E67" s="13">
        <v>42348</v>
      </c>
      <c r="F67" s="13">
        <v>44415</v>
      </c>
      <c r="G67" s="74"/>
      <c r="H67" s="15">
        <f t="shared" si="20"/>
        <v>44779</v>
      </c>
      <c r="I67" s="16">
        <f t="shared" ca="1" si="13"/>
        <v>109</v>
      </c>
      <c r="J67" s="17" t="str">
        <f t="shared" ca="1" si="4"/>
        <v>NOT DUE</v>
      </c>
      <c r="K67" s="31"/>
      <c r="L67" s="144"/>
    </row>
    <row r="68" spans="1:12" ht="26.45" customHeight="1">
      <c r="A68" s="17" t="s">
        <v>4182</v>
      </c>
      <c r="B68" s="31" t="s">
        <v>4088</v>
      </c>
      <c r="C68" s="31" t="s">
        <v>1138</v>
      </c>
      <c r="D68" s="21" t="s">
        <v>599</v>
      </c>
      <c r="E68" s="13">
        <v>42348</v>
      </c>
      <c r="F68" s="13">
        <v>44107</v>
      </c>
      <c r="G68" s="74"/>
      <c r="H68" s="15">
        <f>DATE(YEAR(F68)+2,MONTH(F68),DAY(F68)-1)</f>
        <v>44836</v>
      </c>
      <c r="I68" s="16">
        <f t="shared" ca="1" si="13"/>
        <v>166</v>
      </c>
      <c r="J68" s="17" t="str">
        <f t="shared" ca="1" si="4"/>
        <v>NOT DUE</v>
      </c>
      <c r="K68" s="31"/>
      <c r="L68" s="144" t="s">
        <v>5422</v>
      </c>
    </row>
    <row r="69" spans="1:12" ht="26.45" customHeight="1">
      <c r="A69" s="17" t="s">
        <v>4185</v>
      </c>
      <c r="B69" s="31" t="s">
        <v>4143</v>
      </c>
      <c r="C69" s="31" t="s">
        <v>1138</v>
      </c>
      <c r="D69" s="21" t="s">
        <v>599</v>
      </c>
      <c r="E69" s="13">
        <v>42348</v>
      </c>
      <c r="F69" s="13">
        <v>44134</v>
      </c>
      <c r="G69" s="74"/>
      <c r="H69" s="15">
        <f>DATE(YEAR(F69)+2,MONTH(F69),DAY(F69)-1)</f>
        <v>44863</v>
      </c>
      <c r="I69" s="16">
        <f t="shared" ca="1" si="13"/>
        <v>193</v>
      </c>
      <c r="J69" s="17" t="str">
        <f t="shared" ca="1" si="4"/>
        <v>NOT DUE</v>
      </c>
      <c r="K69" s="31"/>
      <c r="L69" s="144" t="s">
        <v>5421</v>
      </c>
    </row>
    <row r="70" spans="1:12" ht="25.5" customHeight="1">
      <c r="A70" s="17" t="s">
        <v>4188</v>
      </c>
      <c r="B70" s="31" t="s">
        <v>4153</v>
      </c>
      <c r="C70" s="31" t="s">
        <v>4180</v>
      </c>
      <c r="D70" s="41" t="s">
        <v>4181</v>
      </c>
      <c r="E70" s="13">
        <v>42348</v>
      </c>
      <c r="F70" s="13">
        <v>44246</v>
      </c>
      <c r="G70" s="74"/>
      <c r="H70" s="15"/>
      <c r="I70" s="16"/>
      <c r="J70" s="17"/>
      <c r="K70" s="31"/>
      <c r="L70" s="144"/>
    </row>
    <row r="71" spans="1:12" ht="15" customHeight="1">
      <c r="A71" s="17" t="s">
        <v>4191</v>
      </c>
      <c r="B71" s="31" t="s">
        <v>4183</v>
      </c>
      <c r="C71" s="31" t="s">
        <v>4184</v>
      </c>
      <c r="D71" s="41" t="s">
        <v>4181</v>
      </c>
      <c r="E71" s="13">
        <v>42348</v>
      </c>
      <c r="F71" s="13">
        <v>44246</v>
      </c>
      <c r="G71" s="74"/>
      <c r="H71" s="15"/>
      <c r="I71" s="16"/>
      <c r="J71" s="17" t="str">
        <f t="shared" si="4"/>
        <v/>
      </c>
      <c r="K71" s="31"/>
      <c r="L71" s="144"/>
    </row>
    <row r="72" spans="1:12" ht="15" customHeight="1">
      <c r="A72" s="17" t="s">
        <v>4193</v>
      </c>
      <c r="B72" s="31" t="s">
        <v>4186</v>
      </c>
      <c r="C72" s="31" t="s">
        <v>4187</v>
      </c>
      <c r="D72" s="41" t="s">
        <v>4181</v>
      </c>
      <c r="E72" s="13">
        <v>42348</v>
      </c>
      <c r="F72" s="13">
        <v>44246</v>
      </c>
      <c r="G72" s="74"/>
      <c r="H72" s="15"/>
      <c r="I72" s="16"/>
      <c r="J72" s="17"/>
      <c r="K72" s="31"/>
      <c r="L72" s="144"/>
    </row>
    <row r="73" spans="1:12" ht="26.45" customHeight="1">
      <c r="A73" s="17" t="s">
        <v>4700</v>
      </c>
      <c r="B73" s="31" t="s">
        <v>4189</v>
      </c>
      <c r="C73" s="31" t="s">
        <v>4190</v>
      </c>
      <c r="D73" s="41" t="s">
        <v>4181</v>
      </c>
      <c r="E73" s="13">
        <v>42348</v>
      </c>
      <c r="F73" s="13">
        <v>44246</v>
      </c>
      <c r="G73" s="74"/>
      <c r="H73" s="15"/>
      <c r="I73" s="16"/>
      <c r="J73" s="17"/>
      <c r="K73" s="31"/>
      <c r="L73" s="144"/>
    </row>
    <row r="74" spans="1:12" ht="26.45" customHeight="1">
      <c r="A74" s="17" t="s">
        <v>4701</v>
      </c>
      <c r="B74" s="31" t="s">
        <v>4192</v>
      </c>
      <c r="C74" s="31" t="s">
        <v>389</v>
      </c>
      <c r="D74" s="41" t="s">
        <v>4181</v>
      </c>
      <c r="E74" s="13">
        <v>42348</v>
      </c>
      <c r="F74" s="13">
        <v>44246</v>
      </c>
      <c r="G74" s="74"/>
      <c r="H74" s="15"/>
      <c r="I74" s="16"/>
      <c r="J74" s="17"/>
      <c r="K74" s="31"/>
      <c r="L74" s="144"/>
    </row>
    <row r="75" spans="1:12" ht="26.45" customHeight="1">
      <c r="A75" s="17" t="s">
        <v>5087</v>
      </c>
      <c r="B75" s="31" t="s">
        <v>4194</v>
      </c>
      <c r="C75" s="31" t="s">
        <v>4195</v>
      </c>
      <c r="D75" s="41" t="s">
        <v>4181</v>
      </c>
      <c r="E75" s="13">
        <v>42348</v>
      </c>
      <c r="F75" s="13">
        <v>44246</v>
      </c>
      <c r="G75" s="74"/>
      <c r="H75" s="15"/>
      <c r="I75" s="16"/>
      <c r="J75" s="17"/>
      <c r="K75" s="31"/>
      <c r="L75" s="144"/>
    </row>
    <row r="76" spans="1:12">
      <c r="A76" s="261"/>
    </row>
    <row r="77" spans="1:12">
      <c r="A77" s="261"/>
    </row>
    <row r="78" spans="1:12">
      <c r="A78" s="261"/>
    </row>
    <row r="79" spans="1:12">
      <c r="A79" s="261"/>
      <c r="B79" s="197" t="s">
        <v>4761</v>
      </c>
      <c r="D79" s="263" t="s">
        <v>4762</v>
      </c>
      <c r="I79" s="197" t="s">
        <v>4763</v>
      </c>
    </row>
    <row r="80" spans="1:12">
      <c r="A80" s="261"/>
    </row>
    <row r="81" spans="1:11">
      <c r="A81" s="262"/>
      <c r="B81" s="262"/>
      <c r="C81" s="297" t="s">
        <v>5521</v>
      </c>
      <c r="E81" s="306" t="s">
        <v>5518</v>
      </c>
      <c r="F81" s="306"/>
      <c r="G81" s="306"/>
      <c r="H81" s="262"/>
      <c r="J81" s="306" t="s">
        <v>5502</v>
      </c>
      <c r="K81" s="306"/>
    </row>
    <row r="82" spans="1:11">
      <c r="A82" s="261"/>
    </row>
    <row r="83" spans="1:11">
      <c r="A83" s="261"/>
    </row>
    <row r="87" spans="1:11">
      <c r="E87" s="297"/>
    </row>
  </sheetData>
  <sheetProtection selectLockedCells="1"/>
  <autoFilter ref="J1:J83"/>
  <mergeCells count="24">
    <mergeCell ref="M37:N37"/>
    <mergeCell ref="M38:N38"/>
    <mergeCell ref="M39:N39"/>
    <mergeCell ref="M32:N32"/>
    <mergeCell ref="M33:N33"/>
    <mergeCell ref="M34:N34"/>
    <mergeCell ref="M35:N35"/>
    <mergeCell ref="M36:N36"/>
    <mergeCell ref="M27:N27"/>
    <mergeCell ref="M28:N28"/>
    <mergeCell ref="M29:N29"/>
    <mergeCell ref="M30:N30"/>
    <mergeCell ref="M31:N31"/>
    <mergeCell ref="J81:K81"/>
    <mergeCell ref="A1:B1"/>
    <mergeCell ref="D1:E1"/>
    <mergeCell ref="A2:B2"/>
    <mergeCell ref="D2:E2"/>
    <mergeCell ref="A3:B3"/>
    <mergeCell ref="D3:E3"/>
    <mergeCell ref="A4:B4"/>
    <mergeCell ref="D4:E4"/>
    <mergeCell ref="A5:B5"/>
    <mergeCell ref="E81:G81"/>
  </mergeCells>
  <phoneticPr fontId="33" type="noConversion"/>
  <conditionalFormatting sqref="J8:J24 J26:J37 J64:J65 J68 J71:J74 J53 J61:J62 J40:J49 J51">
    <cfRule type="cellIs" dxfId="166" priority="17" operator="equal">
      <formula>"overdue"</formula>
    </cfRule>
  </conditionalFormatting>
  <conditionalFormatting sqref="J38">
    <cfRule type="cellIs" dxfId="165" priority="16" operator="equal">
      <formula>"overdue"</formula>
    </cfRule>
  </conditionalFormatting>
  <conditionalFormatting sqref="J39">
    <cfRule type="cellIs" dxfId="164" priority="15" operator="equal">
      <formula>"overdue"</formula>
    </cfRule>
  </conditionalFormatting>
  <conditionalFormatting sqref="J63">
    <cfRule type="cellIs" dxfId="163" priority="14" operator="equal">
      <formula>"overdue"</formula>
    </cfRule>
  </conditionalFormatting>
  <conditionalFormatting sqref="J25">
    <cfRule type="cellIs" dxfId="162" priority="13" operator="equal">
      <formula>"overdue"</formula>
    </cfRule>
  </conditionalFormatting>
  <conditionalFormatting sqref="J52">
    <cfRule type="cellIs" dxfId="161" priority="12" operator="equal">
      <formula>"overdue"</formula>
    </cfRule>
  </conditionalFormatting>
  <conditionalFormatting sqref="J66">
    <cfRule type="cellIs" dxfId="160" priority="11" operator="equal">
      <formula>"overdue"</formula>
    </cfRule>
  </conditionalFormatting>
  <conditionalFormatting sqref="J59">
    <cfRule type="cellIs" dxfId="159" priority="10" operator="equal">
      <formula>"overdue"</formula>
    </cfRule>
  </conditionalFormatting>
  <conditionalFormatting sqref="J55:J58">
    <cfRule type="cellIs" dxfId="158" priority="9" operator="equal">
      <formula>"overdue"</formula>
    </cfRule>
  </conditionalFormatting>
  <conditionalFormatting sqref="J70">
    <cfRule type="cellIs" dxfId="157" priority="8" operator="equal">
      <formula>"overdue"</formula>
    </cfRule>
  </conditionalFormatting>
  <conditionalFormatting sqref="J67">
    <cfRule type="cellIs" dxfId="156" priority="7" operator="equal">
      <formula>"overdue"</formula>
    </cfRule>
  </conditionalFormatting>
  <conditionalFormatting sqref="J69">
    <cfRule type="cellIs" dxfId="155" priority="6" operator="equal">
      <formula>"overdue"</formula>
    </cfRule>
  </conditionalFormatting>
  <conditionalFormatting sqref="J75">
    <cfRule type="cellIs" dxfId="154" priority="5" operator="equal">
      <formula>"overdue"</formula>
    </cfRule>
  </conditionalFormatting>
  <conditionalFormatting sqref="J54">
    <cfRule type="cellIs" dxfId="153" priority="4" operator="equal">
      <formula>"overdue"</formula>
    </cfRule>
  </conditionalFormatting>
  <conditionalFormatting sqref="J60">
    <cfRule type="cellIs" dxfId="152" priority="3" operator="equal">
      <formula>"overdue"</formula>
    </cfRule>
  </conditionalFormatting>
  <conditionalFormatting sqref="J50">
    <cfRule type="cellIs" dxfId="151"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19"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5703125" customWidth="1"/>
    <col min="7" max="7" width="9.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1141</v>
      </c>
      <c r="D3" s="309" t="s">
        <v>12</v>
      </c>
      <c r="E3" s="309"/>
      <c r="F3" s="5" t="s">
        <v>1466</v>
      </c>
    </row>
    <row r="4" spans="1:12" ht="18" customHeight="1">
      <c r="A4" s="308" t="s">
        <v>75</v>
      </c>
      <c r="B4" s="308"/>
      <c r="C4" s="37" t="s">
        <v>3786</v>
      </c>
      <c r="D4" s="309" t="s">
        <v>14</v>
      </c>
      <c r="E4" s="309"/>
      <c r="F4" s="6">
        <f>'Running Hours'!B17</f>
        <v>4212.2</v>
      </c>
    </row>
    <row r="5" spans="1:12" ht="18" customHeight="1">
      <c r="A5" s="308" t="s">
        <v>76</v>
      </c>
      <c r="B5" s="308"/>
      <c r="C5" s="38" t="s">
        <v>3787</v>
      </c>
      <c r="D5" s="46"/>
      <c r="E5" s="238" t="str">
        <f>'Running Hours'!$C5</f>
        <v>Date updated:</v>
      </c>
      <c r="F5" s="196">
        <f>'Running Hours'!$D5</f>
        <v>44667</v>
      </c>
    </row>
    <row r="6" spans="1:12" ht="7.5" customHeight="1">
      <c r="A6" s="44"/>
      <c r="B6" s="7"/>
      <c r="D6" s="47"/>
      <c r="E6" s="8"/>
      <c r="F6" s="8"/>
      <c r="G6" s="8"/>
      <c r="H6" s="8"/>
      <c r="I6" s="8"/>
      <c r="J6" s="8"/>
      <c r="K6" s="8"/>
    </row>
    <row r="7" spans="1:12" ht="38.25">
      <c r="A7" s="11" t="s">
        <v>15</v>
      </c>
      <c r="B7" s="11" t="s">
        <v>61</v>
      </c>
      <c r="C7" s="11" t="s">
        <v>16</v>
      </c>
      <c r="D7" s="48" t="s">
        <v>17</v>
      </c>
      <c r="E7" s="11" t="s">
        <v>18</v>
      </c>
      <c r="F7" s="11" t="s">
        <v>62</v>
      </c>
      <c r="G7" s="11" t="s">
        <v>19</v>
      </c>
      <c r="H7" s="11" t="s">
        <v>2</v>
      </c>
      <c r="I7" s="11" t="s">
        <v>20</v>
      </c>
      <c r="J7" s="11" t="s">
        <v>21</v>
      </c>
      <c r="K7" s="11" t="s">
        <v>22</v>
      </c>
      <c r="L7" s="11" t="s">
        <v>57</v>
      </c>
    </row>
    <row r="8" spans="1:12" ht="20.25" customHeight="1">
      <c r="A8" s="17" t="s">
        <v>1514</v>
      </c>
      <c r="B8" s="31" t="s">
        <v>3788</v>
      </c>
      <c r="C8" s="31" t="s">
        <v>3820</v>
      </c>
      <c r="D8" s="43">
        <v>2000</v>
      </c>
      <c r="E8" s="13">
        <v>42348</v>
      </c>
      <c r="F8" s="13">
        <v>44611</v>
      </c>
      <c r="G8" s="27">
        <v>40602.5</v>
      </c>
      <c r="H8" s="22" t="str">
        <f>IF(I8&lt;=2000,$F$5+(I8/24),"error")</f>
        <v>error</v>
      </c>
      <c r="I8" s="23">
        <f t="shared" ref="I8:I29" si="0">D8-($F$4-G8)</f>
        <v>38390.300000000003</v>
      </c>
      <c r="J8" s="17" t="str">
        <f>IF(I8="","",IF(I8&lt;0,"OVERDUE","NOT DUE"))</f>
        <v>NOT DUE</v>
      </c>
      <c r="K8" s="31" t="s">
        <v>3887</v>
      </c>
      <c r="L8" s="18" t="s">
        <v>3870</v>
      </c>
    </row>
    <row r="9" spans="1:12" ht="18.75" customHeight="1">
      <c r="A9" s="17" t="s">
        <v>1515</v>
      </c>
      <c r="B9" s="31" t="s">
        <v>3789</v>
      </c>
      <c r="C9" s="31" t="s">
        <v>3820</v>
      </c>
      <c r="D9" s="43">
        <v>2000</v>
      </c>
      <c r="E9" s="13">
        <v>42348</v>
      </c>
      <c r="F9" s="13">
        <v>44611</v>
      </c>
      <c r="G9" s="27">
        <v>40602.5</v>
      </c>
      <c r="H9" s="22" t="str">
        <f t="shared" ref="H9" si="1">IF(I9&lt;=2000,$F$5+(I9/24),"error")</f>
        <v>error</v>
      </c>
      <c r="I9" s="23">
        <f t="shared" si="0"/>
        <v>38390.300000000003</v>
      </c>
      <c r="J9" s="17" t="str">
        <f t="shared" ref="J9:J55" si="2">IF(I9="","",IF(I9&lt;0,"OVERDUE","NOT DUE"))</f>
        <v>NOT DUE</v>
      </c>
      <c r="K9" s="31" t="s">
        <v>3887</v>
      </c>
      <c r="L9" s="18" t="s">
        <v>3870</v>
      </c>
    </row>
    <row r="10" spans="1:12" ht="18" customHeight="1">
      <c r="A10" s="17" t="s">
        <v>1516</v>
      </c>
      <c r="B10" s="31" t="s">
        <v>3790</v>
      </c>
      <c r="C10" s="31" t="s">
        <v>3820</v>
      </c>
      <c r="D10" s="43">
        <v>2000</v>
      </c>
      <c r="E10" s="13">
        <v>42348</v>
      </c>
      <c r="F10" s="13">
        <v>44611</v>
      </c>
      <c r="G10" s="27">
        <v>40602.5</v>
      </c>
      <c r="H10" s="22" t="str">
        <f>IF(I10&lt;=2000,$F$5+(I10/24),"error")</f>
        <v>error</v>
      </c>
      <c r="I10" s="23">
        <f t="shared" si="0"/>
        <v>38390.300000000003</v>
      </c>
      <c r="J10" s="17" t="str">
        <f t="shared" si="2"/>
        <v>NOT DUE</v>
      </c>
      <c r="K10" s="31" t="s">
        <v>3887</v>
      </c>
      <c r="L10" s="18" t="s">
        <v>3870</v>
      </c>
    </row>
    <row r="11" spans="1:12" ht="18" customHeight="1">
      <c r="A11" s="17" t="s">
        <v>1517</v>
      </c>
      <c r="B11" s="31" t="s">
        <v>3788</v>
      </c>
      <c r="C11" s="31" t="s">
        <v>825</v>
      </c>
      <c r="D11" s="43">
        <v>4000</v>
      </c>
      <c r="E11" s="13">
        <v>42348</v>
      </c>
      <c r="F11" s="13">
        <v>44611</v>
      </c>
      <c r="G11" s="27">
        <v>40602.5</v>
      </c>
      <c r="H11" s="22" t="str">
        <f>IF(I11&lt;=4000,$F$5+(I11/24),"error")</f>
        <v>error</v>
      </c>
      <c r="I11" s="23">
        <f t="shared" si="0"/>
        <v>40390.300000000003</v>
      </c>
      <c r="J11" s="17" t="str">
        <f t="shared" si="2"/>
        <v>NOT DUE</v>
      </c>
      <c r="K11" s="31" t="s">
        <v>3888</v>
      </c>
      <c r="L11" s="18" t="s">
        <v>5492</v>
      </c>
    </row>
    <row r="12" spans="1:12" ht="17.25" customHeight="1">
      <c r="A12" s="17" t="s">
        <v>1518</v>
      </c>
      <c r="B12" s="31" t="s">
        <v>3789</v>
      </c>
      <c r="C12" s="31" t="s">
        <v>825</v>
      </c>
      <c r="D12" s="43">
        <v>4000</v>
      </c>
      <c r="E12" s="13">
        <v>42348</v>
      </c>
      <c r="F12" s="13">
        <v>44611</v>
      </c>
      <c r="G12" s="27">
        <v>40602.5</v>
      </c>
      <c r="H12" s="22" t="str">
        <f t="shared" ref="H12:H16" si="3">IF(I12&lt;=4000,$F$5+(I12/24),"error")</f>
        <v>error</v>
      </c>
      <c r="I12" s="23">
        <f t="shared" si="0"/>
        <v>40390.300000000003</v>
      </c>
      <c r="J12" s="17" t="str">
        <f t="shared" si="2"/>
        <v>NOT DUE</v>
      </c>
      <c r="K12" s="31" t="s">
        <v>3888</v>
      </c>
      <c r="L12" s="18" t="s">
        <v>5492</v>
      </c>
    </row>
    <row r="13" spans="1:12" ht="20.25" customHeight="1">
      <c r="A13" s="17" t="s">
        <v>1519</v>
      </c>
      <c r="B13" s="31" t="s">
        <v>3790</v>
      </c>
      <c r="C13" s="31" t="s">
        <v>825</v>
      </c>
      <c r="D13" s="43">
        <v>4000</v>
      </c>
      <c r="E13" s="13">
        <v>42348</v>
      </c>
      <c r="F13" s="13">
        <v>44611</v>
      </c>
      <c r="G13" s="27">
        <v>40602.5</v>
      </c>
      <c r="H13" s="22" t="str">
        <f t="shared" si="3"/>
        <v>error</v>
      </c>
      <c r="I13" s="23">
        <f t="shared" si="0"/>
        <v>40390.300000000003</v>
      </c>
      <c r="J13" s="17" t="str">
        <f t="shared" si="2"/>
        <v>NOT DUE</v>
      </c>
      <c r="K13" s="31" t="s">
        <v>3888</v>
      </c>
      <c r="L13" s="18" t="s">
        <v>5492</v>
      </c>
    </row>
    <row r="14" spans="1:12" ht="23.25" customHeight="1">
      <c r="A14" s="17" t="s">
        <v>1520</v>
      </c>
      <c r="B14" s="31" t="s">
        <v>3791</v>
      </c>
      <c r="C14" s="31" t="s">
        <v>825</v>
      </c>
      <c r="D14" s="43">
        <v>4000</v>
      </c>
      <c r="E14" s="13">
        <v>42348</v>
      </c>
      <c r="F14" s="13">
        <v>44611</v>
      </c>
      <c r="G14" s="27">
        <v>40602.5</v>
      </c>
      <c r="H14" s="22" t="str">
        <f>IF(I14&lt;=4000,$F$5+(I14/24),"error")</f>
        <v>error</v>
      </c>
      <c r="I14" s="23">
        <f t="shared" si="0"/>
        <v>40390.300000000003</v>
      </c>
      <c r="J14" s="17" t="str">
        <f t="shared" si="2"/>
        <v>NOT DUE</v>
      </c>
      <c r="K14" s="31" t="s">
        <v>3889</v>
      </c>
      <c r="L14" s="18" t="s">
        <v>5492</v>
      </c>
    </row>
    <row r="15" spans="1:12" ht="22.5" customHeight="1">
      <c r="A15" s="17" t="s">
        <v>1521</v>
      </c>
      <c r="B15" s="31" t="s">
        <v>3823</v>
      </c>
      <c r="C15" s="31" t="s">
        <v>1467</v>
      </c>
      <c r="D15" s="43">
        <v>4000</v>
      </c>
      <c r="E15" s="13">
        <v>42348</v>
      </c>
      <c r="F15" s="13">
        <v>44611</v>
      </c>
      <c r="G15" s="27">
        <v>40602.5</v>
      </c>
      <c r="H15" s="22" t="str">
        <f t="shared" si="3"/>
        <v>error</v>
      </c>
      <c r="I15" s="23">
        <f t="shared" ref="I15" si="4">D15-($F$4-G15)</f>
        <v>40390.300000000003</v>
      </c>
      <c r="J15" s="17" t="str">
        <f t="shared" ref="J15" si="5">IF(I15="","",IF(I15&lt;0,"OVERDUE","NOT DUE"))</f>
        <v>NOT DUE</v>
      </c>
      <c r="K15" s="31" t="s">
        <v>3889</v>
      </c>
      <c r="L15" s="18" t="s">
        <v>5492</v>
      </c>
    </row>
    <row r="16" spans="1:12" ht="22.5" customHeight="1">
      <c r="A16" s="17" t="s">
        <v>1522</v>
      </c>
      <c r="B16" s="31" t="s">
        <v>3821</v>
      </c>
      <c r="C16" s="31" t="s">
        <v>1472</v>
      </c>
      <c r="D16" s="43">
        <v>4000</v>
      </c>
      <c r="E16" s="13">
        <v>42348</v>
      </c>
      <c r="F16" s="13">
        <v>44611</v>
      </c>
      <c r="G16" s="27">
        <v>40602.5</v>
      </c>
      <c r="H16" s="22" t="str">
        <f t="shared" si="3"/>
        <v>error</v>
      </c>
      <c r="I16" s="23">
        <f t="shared" si="0"/>
        <v>40390.300000000003</v>
      </c>
      <c r="J16" s="17" t="str">
        <f t="shared" si="2"/>
        <v>NOT DUE</v>
      </c>
      <c r="K16" s="31" t="s">
        <v>3890</v>
      </c>
      <c r="L16" s="18" t="s">
        <v>5492</v>
      </c>
    </row>
    <row r="17" spans="1:12" ht="15" customHeight="1">
      <c r="A17" s="17" t="s">
        <v>1523</v>
      </c>
      <c r="B17" s="31" t="s">
        <v>3806</v>
      </c>
      <c r="C17" s="31" t="s">
        <v>3808</v>
      </c>
      <c r="D17" s="43">
        <v>4000</v>
      </c>
      <c r="E17" s="13">
        <v>42348</v>
      </c>
      <c r="F17" s="13">
        <v>44611</v>
      </c>
      <c r="G17" s="27">
        <v>40602.5</v>
      </c>
      <c r="H17" s="22" t="str">
        <f>IF(I17&lt;=4000,$F$5+(I17/24),"error")</f>
        <v>error</v>
      </c>
      <c r="I17" s="23">
        <f t="shared" si="0"/>
        <v>40390.300000000003</v>
      </c>
      <c r="J17" s="17" t="str">
        <f t="shared" si="2"/>
        <v>NOT DUE</v>
      </c>
      <c r="K17" s="31" t="s">
        <v>3891</v>
      </c>
      <c r="L17" s="18"/>
    </row>
    <row r="18" spans="1:12" ht="26.45" customHeight="1">
      <c r="A18" s="17" t="s">
        <v>1524</v>
      </c>
      <c r="B18" s="31" t="s">
        <v>3792</v>
      </c>
      <c r="C18" s="31" t="s">
        <v>3793</v>
      </c>
      <c r="D18" s="43" t="s">
        <v>4</v>
      </c>
      <c r="E18" s="13">
        <v>42348</v>
      </c>
      <c r="F18" s="13">
        <v>44659</v>
      </c>
      <c r="G18" s="74"/>
      <c r="H18" s="15">
        <f>EDATE(F18-1,1)</f>
        <v>44688</v>
      </c>
      <c r="I18" s="16">
        <f t="shared" ref="I18:I24" ca="1" si="6">IF(ISBLANK(H18),"",H18-DATE(YEAR(NOW()),MONTH(NOW()),DAY(NOW())))</f>
        <v>18</v>
      </c>
      <c r="J18" s="17" t="str">
        <f t="shared" ca="1" si="2"/>
        <v>NOT DUE</v>
      </c>
      <c r="K18" s="31" t="s">
        <v>3892</v>
      </c>
      <c r="L18" s="25"/>
    </row>
    <row r="19" spans="1:12">
      <c r="A19" s="17" t="s">
        <v>1525</v>
      </c>
      <c r="B19" s="31" t="s">
        <v>3794</v>
      </c>
      <c r="C19" s="31" t="s">
        <v>3795</v>
      </c>
      <c r="D19" s="43" t="s">
        <v>4</v>
      </c>
      <c r="E19" s="13">
        <v>42348</v>
      </c>
      <c r="F19" s="13">
        <v>44659</v>
      </c>
      <c r="G19" s="74"/>
      <c r="H19" s="15">
        <f>EDATE(F19-1,1)</f>
        <v>44688</v>
      </c>
      <c r="I19" s="16">
        <f t="shared" ca="1" si="6"/>
        <v>18</v>
      </c>
      <c r="J19" s="17" t="str">
        <f t="shared" ca="1" si="2"/>
        <v>NOT DUE</v>
      </c>
      <c r="K19" s="31"/>
      <c r="L19" s="18"/>
    </row>
    <row r="20" spans="1:12" ht="26.45" customHeight="1">
      <c r="A20" s="17" t="s">
        <v>1526</v>
      </c>
      <c r="B20" s="31" t="s">
        <v>3796</v>
      </c>
      <c r="C20" s="31" t="s">
        <v>825</v>
      </c>
      <c r="D20" s="43">
        <v>4000</v>
      </c>
      <c r="E20" s="13">
        <v>42348</v>
      </c>
      <c r="F20" s="13">
        <v>44611</v>
      </c>
      <c r="G20" s="27">
        <v>40602.5</v>
      </c>
      <c r="H20" s="22" t="str">
        <f>IF(I20&lt;=4000,$F$5+(I20/24),"error")</f>
        <v>error</v>
      </c>
      <c r="I20" s="23">
        <f t="shared" si="0"/>
        <v>40390.300000000003</v>
      </c>
      <c r="J20" s="17" t="str">
        <f t="shared" si="2"/>
        <v>NOT DUE</v>
      </c>
      <c r="K20" s="31" t="s">
        <v>3893</v>
      </c>
      <c r="L20" s="18" t="s">
        <v>5492</v>
      </c>
    </row>
    <row r="21" spans="1:12" ht="26.45" customHeight="1">
      <c r="A21" s="17" t="s">
        <v>1527</v>
      </c>
      <c r="B21" s="31" t="s">
        <v>1468</v>
      </c>
      <c r="C21" s="31" t="s">
        <v>3797</v>
      </c>
      <c r="D21" s="43" t="s">
        <v>0</v>
      </c>
      <c r="E21" s="13">
        <v>42348</v>
      </c>
      <c r="F21" s="13">
        <v>44618</v>
      </c>
      <c r="G21" s="74"/>
      <c r="H21" s="15">
        <f>DATE(YEAR(F21),MONTH(F21)+3,DAY(F21)-1)</f>
        <v>44706</v>
      </c>
      <c r="I21" s="16">
        <f t="shared" ca="1" si="6"/>
        <v>36</v>
      </c>
      <c r="J21" s="17" t="str">
        <f t="shared" ca="1" si="2"/>
        <v>NOT DUE</v>
      </c>
      <c r="K21" s="31" t="s">
        <v>3894</v>
      </c>
      <c r="L21" s="18"/>
    </row>
    <row r="22" spans="1:12" ht="26.45" customHeight="1">
      <c r="A22" s="17" t="s">
        <v>1528</v>
      </c>
      <c r="B22" s="31" t="s">
        <v>3798</v>
      </c>
      <c r="C22" s="31" t="s">
        <v>3799</v>
      </c>
      <c r="D22" s="43" t="s">
        <v>0</v>
      </c>
      <c r="E22" s="13">
        <v>42348</v>
      </c>
      <c r="F22" s="13">
        <v>44618</v>
      </c>
      <c r="G22" s="74"/>
      <c r="H22" s="15">
        <f>DATE(YEAR(F22),MONTH(F22)+3,DAY(F22)-1)</f>
        <v>44706</v>
      </c>
      <c r="I22" s="16">
        <f t="shared" ca="1" si="6"/>
        <v>36</v>
      </c>
      <c r="J22" s="17" t="str">
        <f t="shared" ca="1" si="2"/>
        <v>NOT DUE</v>
      </c>
      <c r="K22" s="31" t="s">
        <v>3895</v>
      </c>
      <c r="L22" s="18"/>
    </row>
    <row r="23" spans="1:12" ht="26.45" customHeight="1">
      <c r="A23" s="17" t="s">
        <v>1529</v>
      </c>
      <c r="B23" s="31" t="s">
        <v>3800</v>
      </c>
      <c r="C23" s="31" t="s">
        <v>1467</v>
      </c>
      <c r="D23" s="43">
        <v>8000</v>
      </c>
      <c r="E23" s="13">
        <v>42348</v>
      </c>
      <c r="F23" s="13">
        <v>44611</v>
      </c>
      <c r="G23" s="27">
        <v>40602.5</v>
      </c>
      <c r="H23" s="22" t="str">
        <f>IF(I23&lt;=8000,$F$5+(I23/24),"error")</f>
        <v>error</v>
      </c>
      <c r="I23" s="23">
        <f t="shared" si="0"/>
        <v>44390.3</v>
      </c>
      <c r="J23" s="17" t="str">
        <f t="shared" si="2"/>
        <v>NOT DUE</v>
      </c>
      <c r="K23" s="31" t="s">
        <v>3896</v>
      </c>
      <c r="L23" s="18"/>
    </row>
    <row r="24" spans="1:12" ht="23.25" customHeight="1">
      <c r="A24" s="17" t="s">
        <v>1530</v>
      </c>
      <c r="B24" s="31" t="s">
        <v>3801</v>
      </c>
      <c r="C24" s="31" t="s">
        <v>3804</v>
      </c>
      <c r="D24" s="43" t="s">
        <v>0</v>
      </c>
      <c r="E24" s="13">
        <v>42348</v>
      </c>
      <c r="F24" s="13">
        <v>44659</v>
      </c>
      <c r="G24" s="74"/>
      <c r="H24" s="15">
        <f>DATE(YEAR(F24),MONTH(F24)+3,DAY(F24)-1)</f>
        <v>44749</v>
      </c>
      <c r="I24" s="16">
        <f t="shared" ca="1" si="6"/>
        <v>79</v>
      </c>
      <c r="J24" s="17" t="str">
        <f t="shared" ca="1" si="2"/>
        <v>NOT DUE</v>
      </c>
      <c r="K24" s="31"/>
      <c r="L24" s="18"/>
    </row>
    <row r="25" spans="1:12" ht="19.5" customHeight="1">
      <c r="A25" s="17" t="s">
        <v>1531</v>
      </c>
      <c r="B25" s="31" t="s">
        <v>3802</v>
      </c>
      <c r="C25" s="31" t="s">
        <v>3803</v>
      </c>
      <c r="D25" s="43">
        <v>4000</v>
      </c>
      <c r="E25" s="13">
        <v>42348</v>
      </c>
      <c r="F25" s="13">
        <v>44611</v>
      </c>
      <c r="G25" s="27">
        <v>40602.5</v>
      </c>
      <c r="H25" s="22" t="str">
        <f>IF(I25&lt;=4000,$F$5+(I25/24),"error")</f>
        <v>error</v>
      </c>
      <c r="I25" s="23">
        <f t="shared" si="0"/>
        <v>40390.300000000003</v>
      </c>
      <c r="J25" s="17" t="str">
        <f t="shared" si="2"/>
        <v>NOT DUE</v>
      </c>
      <c r="K25" s="31"/>
      <c r="L25" s="41"/>
    </row>
    <row r="26" spans="1:12" ht="15" customHeight="1">
      <c r="A26" s="17" t="s">
        <v>1532</v>
      </c>
      <c r="B26" s="31" t="s">
        <v>3805</v>
      </c>
      <c r="C26" s="31" t="s">
        <v>1472</v>
      </c>
      <c r="D26" s="43">
        <v>8000</v>
      </c>
      <c r="E26" s="13">
        <v>42348</v>
      </c>
      <c r="F26" s="13">
        <v>44611</v>
      </c>
      <c r="G26" s="27">
        <v>40602.5</v>
      </c>
      <c r="H26" s="22" t="str">
        <f>IF(I26&lt;=8000,$F$5+(I26/24),"error")</f>
        <v>error</v>
      </c>
      <c r="I26" s="23">
        <f t="shared" si="0"/>
        <v>44390.3</v>
      </c>
      <c r="J26" s="17" t="str">
        <f t="shared" si="2"/>
        <v>NOT DUE</v>
      </c>
      <c r="K26" s="31"/>
      <c r="L26" s="18"/>
    </row>
    <row r="27" spans="1:12" ht="15" customHeight="1">
      <c r="A27" s="17" t="s">
        <v>1533</v>
      </c>
      <c r="B27" s="31" t="s">
        <v>766</v>
      </c>
      <c r="C27" s="31" t="s">
        <v>1467</v>
      </c>
      <c r="D27" s="43">
        <v>4000</v>
      </c>
      <c r="E27" s="13">
        <v>42348</v>
      </c>
      <c r="F27" s="13">
        <v>44611</v>
      </c>
      <c r="G27" s="27">
        <v>40602.5</v>
      </c>
      <c r="H27" s="22" t="str">
        <f>IF(I27&lt;=4000,$F$5+(I27/24),"error")</f>
        <v>error</v>
      </c>
      <c r="I27" s="23">
        <f t="shared" si="0"/>
        <v>40390.300000000003</v>
      </c>
      <c r="J27" s="17" t="str">
        <f t="shared" si="2"/>
        <v>NOT DUE</v>
      </c>
      <c r="K27" s="31" t="s">
        <v>3897</v>
      </c>
      <c r="L27" s="41" t="s">
        <v>3885</v>
      </c>
    </row>
    <row r="28" spans="1:12" ht="22.5" customHeight="1">
      <c r="A28" s="17" t="s">
        <v>1534</v>
      </c>
      <c r="B28" s="31" t="s">
        <v>3807</v>
      </c>
      <c r="C28" s="31" t="s">
        <v>1467</v>
      </c>
      <c r="D28" s="43">
        <v>4000</v>
      </c>
      <c r="E28" s="13">
        <v>42348</v>
      </c>
      <c r="F28" s="13">
        <v>44611</v>
      </c>
      <c r="G28" s="27">
        <v>40602.5</v>
      </c>
      <c r="H28" s="22" t="str">
        <f t="shared" ref="H28:H29" si="7">IF(I28&lt;=4000,$F$5+(I28/24),"error")</f>
        <v>error</v>
      </c>
      <c r="I28" s="23">
        <f t="shared" si="0"/>
        <v>40390.300000000003</v>
      </c>
      <c r="J28" s="17" t="str">
        <f t="shared" si="2"/>
        <v>NOT DUE</v>
      </c>
      <c r="K28" s="31" t="s">
        <v>3898</v>
      </c>
      <c r="L28" s="18"/>
    </row>
    <row r="29" spans="1:12" ht="15" customHeight="1">
      <c r="A29" s="17" t="s">
        <v>1535</v>
      </c>
      <c r="B29" s="31" t="s">
        <v>3809</v>
      </c>
      <c r="C29" s="31" t="s">
        <v>3811</v>
      </c>
      <c r="D29" s="43">
        <v>4000</v>
      </c>
      <c r="E29" s="13">
        <v>42348</v>
      </c>
      <c r="F29" s="13">
        <v>44611</v>
      </c>
      <c r="G29" s="27">
        <v>40602.5</v>
      </c>
      <c r="H29" s="22" t="str">
        <f t="shared" si="7"/>
        <v>error</v>
      </c>
      <c r="I29" s="23">
        <f t="shared" si="0"/>
        <v>40390.300000000003</v>
      </c>
      <c r="J29" s="17" t="str">
        <f t="shared" si="2"/>
        <v>NOT DUE</v>
      </c>
      <c r="K29" s="31" t="s">
        <v>3899</v>
      </c>
      <c r="L29" s="20"/>
    </row>
    <row r="30" spans="1:12" ht="26.45" customHeight="1">
      <c r="A30" s="17" t="s">
        <v>1536</v>
      </c>
      <c r="B30" s="31" t="s">
        <v>3812</v>
      </c>
      <c r="C30" s="31" t="s">
        <v>3813</v>
      </c>
      <c r="D30" s="43">
        <v>8000</v>
      </c>
      <c r="E30" s="13">
        <v>42348</v>
      </c>
      <c r="F30" s="13">
        <v>44611</v>
      </c>
      <c r="G30" s="27">
        <v>40602.5</v>
      </c>
      <c r="H30" s="22" t="str">
        <f>IF(I30&lt;=8000,$F$5+(I30/24),"error")</f>
        <v>error</v>
      </c>
      <c r="I30" s="23">
        <f t="shared" ref="I30" si="8">D30-($F$4-G30)</f>
        <v>44390.3</v>
      </c>
      <c r="J30" s="17" t="str">
        <f t="shared" si="2"/>
        <v>NOT DUE</v>
      </c>
      <c r="K30" s="31" t="s">
        <v>3900</v>
      </c>
      <c r="L30" s="20"/>
    </row>
    <row r="31" spans="1:12" ht="19.5" customHeight="1">
      <c r="A31" s="17" t="s">
        <v>1537</v>
      </c>
      <c r="B31" s="31" t="s">
        <v>3814</v>
      </c>
      <c r="C31" s="31" t="s">
        <v>1471</v>
      </c>
      <c r="D31" s="43" t="s">
        <v>4</v>
      </c>
      <c r="E31" s="13">
        <v>42348</v>
      </c>
      <c r="F31" s="13">
        <v>44659</v>
      </c>
      <c r="G31" s="74"/>
      <c r="H31" s="15">
        <f>EDATE(F31-1,1)</f>
        <v>44688</v>
      </c>
      <c r="I31" s="16">
        <f t="shared" ref="I31:I36" ca="1" si="9">IF(ISBLANK(H31),"",H31-DATE(YEAR(NOW()),MONTH(NOW()),DAY(NOW())))</f>
        <v>18</v>
      </c>
      <c r="J31" s="17" t="str">
        <f t="shared" ca="1" si="2"/>
        <v>NOT DUE</v>
      </c>
      <c r="K31" s="31" t="s">
        <v>3901</v>
      </c>
      <c r="L31" s="20"/>
    </row>
    <row r="32" spans="1:12" ht="19.5" customHeight="1">
      <c r="A32" s="17" t="s">
        <v>1538</v>
      </c>
      <c r="B32" s="31" t="s">
        <v>3815</v>
      </c>
      <c r="C32" s="31" t="s">
        <v>3810</v>
      </c>
      <c r="D32" s="43" t="s">
        <v>4</v>
      </c>
      <c r="E32" s="13">
        <v>42348</v>
      </c>
      <c r="F32" s="13">
        <v>44659</v>
      </c>
      <c r="G32" s="74"/>
      <c r="H32" s="15">
        <f t="shared" ref="H32:H36" si="10">EDATE(F32-1,1)</f>
        <v>44688</v>
      </c>
      <c r="I32" s="16">
        <f t="shared" ref="I32:I34" ca="1" si="11">IF(ISBLANK(H32),"",H32-DATE(YEAR(NOW()),MONTH(NOW()),DAY(NOW())))</f>
        <v>18</v>
      </c>
      <c r="J32" s="17" t="str">
        <f t="shared" ref="J32:J34" ca="1" si="12">IF(I32="","",IF(I32&lt;0,"OVERDUE","NOT DUE"))</f>
        <v>NOT DUE</v>
      </c>
      <c r="K32" s="31" t="s">
        <v>3902</v>
      </c>
      <c r="L32" s="20"/>
    </row>
    <row r="33" spans="1:12" ht="19.5" customHeight="1">
      <c r="A33" s="17" t="s">
        <v>1539</v>
      </c>
      <c r="B33" s="31" t="s">
        <v>3825</v>
      </c>
      <c r="C33" s="31" t="s">
        <v>3810</v>
      </c>
      <c r="D33" s="43" t="s">
        <v>4</v>
      </c>
      <c r="E33" s="13">
        <v>42348</v>
      </c>
      <c r="F33" s="13">
        <v>44659</v>
      </c>
      <c r="G33" s="74"/>
      <c r="H33" s="15">
        <f t="shared" si="10"/>
        <v>44688</v>
      </c>
      <c r="I33" s="16">
        <f t="shared" ca="1" si="11"/>
        <v>18</v>
      </c>
      <c r="J33" s="17" t="str">
        <f t="shared" ca="1" si="12"/>
        <v>NOT DUE</v>
      </c>
      <c r="K33" s="31" t="s">
        <v>3899</v>
      </c>
      <c r="L33" s="20"/>
    </row>
    <row r="34" spans="1:12" ht="19.5" customHeight="1">
      <c r="A34" s="17" t="s">
        <v>1540</v>
      </c>
      <c r="B34" s="31" t="s">
        <v>3826</v>
      </c>
      <c r="C34" s="31" t="s">
        <v>1470</v>
      </c>
      <c r="D34" s="43" t="s">
        <v>4</v>
      </c>
      <c r="E34" s="13">
        <v>42348</v>
      </c>
      <c r="F34" s="13">
        <v>44659</v>
      </c>
      <c r="G34" s="74"/>
      <c r="H34" s="15">
        <f t="shared" si="10"/>
        <v>44688</v>
      </c>
      <c r="I34" s="16">
        <f t="shared" ca="1" si="11"/>
        <v>18</v>
      </c>
      <c r="J34" s="17" t="str">
        <f t="shared" ca="1" si="12"/>
        <v>NOT DUE</v>
      </c>
      <c r="K34" s="31"/>
      <c r="L34" s="20"/>
    </row>
    <row r="35" spans="1:12" ht="24.75" customHeight="1">
      <c r="A35" s="17" t="s">
        <v>1541</v>
      </c>
      <c r="B35" s="31" t="s">
        <v>3827</v>
      </c>
      <c r="C35" s="31" t="s">
        <v>1470</v>
      </c>
      <c r="D35" s="43" t="s">
        <v>4</v>
      </c>
      <c r="E35" s="13">
        <v>42348</v>
      </c>
      <c r="F35" s="13">
        <v>44659</v>
      </c>
      <c r="G35" s="74"/>
      <c r="H35" s="15">
        <f t="shared" si="10"/>
        <v>44688</v>
      </c>
      <c r="I35" s="16">
        <f t="shared" ca="1" si="9"/>
        <v>18</v>
      </c>
      <c r="J35" s="17" t="str">
        <f t="shared" ca="1" si="2"/>
        <v>NOT DUE</v>
      </c>
      <c r="K35" s="31"/>
      <c r="L35" s="20"/>
    </row>
    <row r="36" spans="1:12" ht="16.5" customHeight="1">
      <c r="A36" s="17" t="s">
        <v>1542</v>
      </c>
      <c r="B36" s="31" t="s">
        <v>3816</v>
      </c>
      <c r="C36" s="31" t="s">
        <v>3824</v>
      </c>
      <c r="D36" s="43" t="s">
        <v>4</v>
      </c>
      <c r="E36" s="13">
        <v>42348</v>
      </c>
      <c r="F36" s="13">
        <v>44659</v>
      </c>
      <c r="G36" s="74"/>
      <c r="H36" s="15">
        <f t="shared" si="10"/>
        <v>44688</v>
      </c>
      <c r="I36" s="16">
        <f t="shared" ca="1" si="9"/>
        <v>18</v>
      </c>
      <c r="J36" s="17" t="str">
        <f t="shared" ca="1" si="2"/>
        <v>NOT DUE</v>
      </c>
      <c r="K36" s="31"/>
      <c r="L36" s="20"/>
    </row>
    <row r="37" spans="1:12" ht="28.5" customHeight="1">
      <c r="A37" s="17" t="s">
        <v>1543</v>
      </c>
      <c r="B37" s="31" t="s">
        <v>3817</v>
      </c>
      <c r="C37" s="31" t="s">
        <v>3818</v>
      </c>
      <c r="D37" s="43" t="s">
        <v>0</v>
      </c>
      <c r="E37" s="13">
        <v>42348</v>
      </c>
      <c r="F37" s="13">
        <v>44660</v>
      </c>
      <c r="G37" s="74"/>
      <c r="H37" s="15">
        <f>DATE(YEAR(F37),MONTH(F37)+3,DAY(F37)-1)</f>
        <v>44750</v>
      </c>
      <c r="I37" s="16">
        <f t="shared" ref="I37:I44" ca="1" si="13">IF(ISBLANK(H37),"",H37-DATE(YEAR(NOW()),MONTH(NOW()),DAY(NOW())))</f>
        <v>80</v>
      </c>
      <c r="J37" s="17" t="str">
        <f t="shared" ca="1" si="2"/>
        <v>NOT DUE</v>
      </c>
      <c r="K37" s="31"/>
      <c r="L37" s="20"/>
    </row>
    <row r="38" spans="1:12" ht="28.5" customHeight="1">
      <c r="A38" s="17" t="s">
        <v>1544</v>
      </c>
      <c r="B38" s="31" t="s">
        <v>3817</v>
      </c>
      <c r="C38" s="31" t="s">
        <v>825</v>
      </c>
      <c r="D38" s="43">
        <v>8000</v>
      </c>
      <c r="E38" s="13">
        <v>42348</v>
      </c>
      <c r="F38" s="13">
        <v>44611</v>
      </c>
      <c r="G38" s="27">
        <v>40602.5</v>
      </c>
      <c r="H38" s="15" t="str">
        <f>IF(I38&lt;8000,F38+(D38/24),"error")</f>
        <v>error</v>
      </c>
      <c r="I38" s="23">
        <f t="shared" ref="I38" si="14">D38-($F$4-G38)</f>
        <v>44390.3</v>
      </c>
      <c r="J38" s="17" t="str">
        <f t="shared" ref="J38" si="15">IF(I38="","",IF(I38&lt;0,"OVERDUE","NOT DUE"))</f>
        <v>NOT DUE</v>
      </c>
      <c r="K38" s="31"/>
      <c r="L38" s="18" t="s">
        <v>5492</v>
      </c>
    </row>
    <row r="39" spans="1:12" ht="38.25" customHeight="1">
      <c r="A39" s="17" t="s">
        <v>1545</v>
      </c>
      <c r="B39" s="31" t="s">
        <v>3819</v>
      </c>
      <c r="C39" s="31" t="s">
        <v>1471</v>
      </c>
      <c r="D39" s="43" t="s">
        <v>4</v>
      </c>
      <c r="E39" s="13">
        <v>42348</v>
      </c>
      <c r="F39" s="13">
        <v>44659</v>
      </c>
      <c r="G39" s="74"/>
      <c r="H39" s="15">
        <f>EDATE(F39-1,1)</f>
        <v>44688</v>
      </c>
      <c r="I39" s="16">
        <f t="shared" ca="1" si="13"/>
        <v>18</v>
      </c>
      <c r="J39" s="17" t="str">
        <f t="shared" ca="1" si="2"/>
        <v>NOT DUE</v>
      </c>
      <c r="K39" s="31"/>
      <c r="L39" s="20"/>
    </row>
    <row r="40" spans="1:12" ht="38.25" customHeight="1">
      <c r="A40" s="17" t="s">
        <v>1546</v>
      </c>
      <c r="B40" s="31" t="s">
        <v>1473</v>
      </c>
      <c r="C40" s="31" t="s">
        <v>1474</v>
      </c>
      <c r="D40" s="43" t="s">
        <v>1</v>
      </c>
      <c r="E40" s="13">
        <v>42348</v>
      </c>
      <c r="F40" s="13">
        <f t="shared" ref="F40:F42" si="16">F$5</f>
        <v>44667</v>
      </c>
      <c r="G40" s="74"/>
      <c r="H40" s="15">
        <f>DATE(YEAR(F40),MONTH(F40),DAY(F40)+1)</f>
        <v>44668</v>
      </c>
      <c r="I40" s="16">
        <f t="shared" ca="1" si="13"/>
        <v>-2</v>
      </c>
      <c r="J40" s="17" t="str">
        <f t="shared" ca="1" si="2"/>
        <v>OVERDUE</v>
      </c>
      <c r="K40" s="31"/>
      <c r="L40" s="20"/>
    </row>
    <row r="41" spans="1:12" ht="38.25" customHeight="1">
      <c r="A41" s="17" t="s">
        <v>1547</v>
      </c>
      <c r="B41" s="31" t="s">
        <v>1475</v>
      </c>
      <c r="C41" s="31" t="s">
        <v>1476</v>
      </c>
      <c r="D41" s="43" t="s">
        <v>1</v>
      </c>
      <c r="E41" s="13">
        <v>42348</v>
      </c>
      <c r="F41" s="13">
        <f t="shared" si="16"/>
        <v>44667</v>
      </c>
      <c r="G41" s="74"/>
      <c r="H41" s="15">
        <f t="shared" ref="H41" si="17">DATE(YEAR(F41),MONTH(F41),DAY(F41)+1)</f>
        <v>44668</v>
      </c>
      <c r="I41" s="16">
        <f t="shared" ca="1" si="13"/>
        <v>-2</v>
      </c>
      <c r="J41" s="17" t="str">
        <f t="shared" ca="1" si="2"/>
        <v>OVERDUE</v>
      </c>
      <c r="K41" s="31"/>
      <c r="L41" s="20"/>
    </row>
    <row r="42" spans="1:12" ht="33.75" customHeight="1">
      <c r="A42" s="17" t="s">
        <v>1548</v>
      </c>
      <c r="B42" s="31" t="s">
        <v>1477</v>
      </c>
      <c r="C42" s="31" t="s">
        <v>1478</v>
      </c>
      <c r="D42" s="43" t="s">
        <v>1</v>
      </c>
      <c r="E42" s="13">
        <v>42348</v>
      </c>
      <c r="F42" s="13">
        <f t="shared" si="16"/>
        <v>44667</v>
      </c>
      <c r="G42" s="74"/>
      <c r="H42" s="15">
        <f>DATE(YEAR(F42),MONTH(F42),DAY(F42)+1)</f>
        <v>44668</v>
      </c>
      <c r="I42" s="16">
        <f t="shared" ca="1" si="13"/>
        <v>-2</v>
      </c>
      <c r="J42" s="17" t="str">
        <f t="shared" ca="1" si="2"/>
        <v>OVERDUE</v>
      </c>
      <c r="K42" s="31"/>
      <c r="L42" s="20"/>
    </row>
    <row r="43" spans="1:12" ht="31.5" customHeight="1">
      <c r="A43" s="17" t="s">
        <v>1549</v>
      </c>
      <c r="B43" s="31" t="s">
        <v>1479</v>
      </c>
      <c r="C43" s="31" t="s">
        <v>1480</v>
      </c>
      <c r="D43" s="43" t="s">
        <v>4</v>
      </c>
      <c r="E43" s="13">
        <v>42348</v>
      </c>
      <c r="F43" s="13">
        <v>44659</v>
      </c>
      <c r="G43" s="74"/>
      <c r="H43" s="15">
        <f>EDATE(F43-1,1)</f>
        <v>44688</v>
      </c>
      <c r="I43" s="16">
        <f t="shared" ca="1" si="13"/>
        <v>18</v>
      </c>
      <c r="J43" s="17" t="str">
        <f t="shared" ca="1" si="2"/>
        <v>NOT DUE</v>
      </c>
      <c r="K43" s="31"/>
      <c r="L43" s="20"/>
    </row>
    <row r="44" spans="1:12" ht="26.45" customHeight="1">
      <c r="A44" s="17" t="s">
        <v>1550</v>
      </c>
      <c r="B44" s="31" t="s">
        <v>1481</v>
      </c>
      <c r="C44" s="31" t="s">
        <v>1482</v>
      </c>
      <c r="D44" s="43" t="s">
        <v>1</v>
      </c>
      <c r="E44" s="13">
        <v>42348</v>
      </c>
      <c r="F44" s="13">
        <f t="shared" ref="F44:F47" si="18">F$5</f>
        <v>44667</v>
      </c>
      <c r="G44" s="74"/>
      <c r="H44" s="15">
        <f>DATE(YEAR(F44),MONTH(F44),DAY(F44)+1)</f>
        <v>44668</v>
      </c>
      <c r="I44" s="16">
        <f t="shared" ca="1" si="13"/>
        <v>-2</v>
      </c>
      <c r="J44" s="17" t="str">
        <f t="shared" ca="1" si="2"/>
        <v>OVERDUE</v>
      </c>
      <c r="K44" s="31"/>
      <c r="L44" s="20"/>
    </row>
    <row r="45" spans="1:12" ht="26.45" customHeight="1">
      <c r="A45" s="17" t="s">
        <v>1551</v>
      </c>
      <c r="B45" s="31" t="s">
        <v>1483</v>
      </c>
      <c r="C45" s="31" t="s">
        <v>1484</v>
      </c>
      <c r="D45" s="43" t="s">
        <v>1</v>
      </c>
      <c r="E45" s="13">
        <v>42348</v>
      </c>
      <c r="F45" s="13">
        <f t="shared" si="18"/>
        <v>44667</v>
      </c>
      <c r="G45" s="74"/>
      <c r="H45" s="15">
        <f t="shared" ref="H45:H47" si="19">DATE(YEAR(F45),MONTH(F45),DAY(F45)+1)</f>
        <v>44668</v>
      </c>
      <c r="I45" s="16">
        <f t="shared" ref="I45:I55" ca="1" si="20">IF(ISBLANK(H45),"",H45-DATE(YEAR(NOW()),MONTH(NOW()),DAY(NOW())))</f>
        <v>-2</v>
      </c>
      <c r="J45" s="17" t="str">
        <f t="shared" ca="1" si="2"/>
        <v>OVERDUE</v>
      </c>
      <c r="K45" s="31"/>
      <c r="L45" s="20"/>
    </row>
    <row r="46" spans="1:12" ht="26.45" customHeight="1">
      <c r="A46" s="17" t="s">
        <v>1552</v>
      </c>
      <c r="B46" s="31" t="s">
        <v>1485</v>
      </c>
      <c r="C46" s="31" t="s">
        <v>1486</v>
      </c>
      <c r="D46" s="43" t="s">
        <v>1</v>
      </c>
      <c r="E46" s="13">
        <v>42348</v>
      </c>
      <c r="F46" s="13">
        <f t="shared" si="18"/>
        <v>44667</v>
      </c>
      <c r="G46" s="74"/>
      <c r="H46" s="15">
        <f t="shared" si="19"/>
        <v>44668</v>
      </c>
      <c r="I46" s="16">
        <f t="shared" ca="1" si="20"/>
        <v>-2</v>
      </c>
      <c r="J46" s="17" t="str">
        <f t="shared" ca="1" si="2"/>
        <v>OVERDUE</v>
      </c>
      <c r="K46" s="31"/>
      <c r="L46" s="20"/>
    </row>
    <row r="47" spans="1:12" ht="26.45" customHeight="1">
      <c r="A47" s="17" t="s">
        <v>1553</v>
      </c>
      <c r="B47" s="31" t="s">
        <v>1487</v>
      </c>
      <c r="C47" s="31" t="s">
        <v>1474</v>
      </c>
      <c r="D47" s="43" t="s">
        <v>1</v>
      </c>
      <c r="E47" s="13">
        <v>42348</v>
      </c>
      <c r="F47" s="13">
        <f t="shared" si="18"/>
        <v>44667</v>
      </c>
      <c r="G47" s="74"/>
      <c r="H47" s="15">
        <f t="shared" si="19"/>
        <v>44668</v>
      </c>
      <c r="I47" s="16">
        <f t="shared" ca="1" si="20"/>
        <v>-2</v>
      </c>
      <c r="J47" s="17" t="str">
        <f t="shared" ca="1" si="2"/>
        <v>OVERDUE</v>
      </c>
      <c r="K47" s="31"/>
      <c r="L47" s="20"/>
    </row>
    <row r="48" spans="1:12" ht="26.45" customHeight="1">
      <c r="A48" s="17" t="s">
        <v>1554</v>
      </c>
      <c r="B48" s="31" t="s">
        <v>1488</v>
      </c>
      <c r="C48" s="31" t="s">
        <v>1489</v>
      </c>
      <c r="D48" s="43" t="s">
        <v>3</v>
      </c>
      <c r="E48" s="13">
        <v>42348</v>
      </c>
      <c r="F48" s="13">
        <v>44833</v>
      </c>
      <c r="G48" s="74"/>
      <c r="H48" s="15">
        <f>DATE(YEAR(F48),MONTH(F48)+6,DAY(F48)-1)</f>
        <v>45013</v>
      </c>
      <c r="I48" s="16">
        <f t="shared" ca="1" si="20"/>
        <v>343</v>
      </c>
      <c r="J48" s="17" t="str">
        <f t="shared" ca="1" si="2"/>
        <v>NOT DUE</v>
      </c>
      <c r="K48" s="31"/>
      <c r="L48" s="20"/>
    </row>
    <row r="49" spans="1:12" ht="23.25" customHeight="1">
      <c r="A49" s="17" t="s">
        <v>1555</v>
      </c>
      <c r="B49" s="31" t="s">
        <v>1490</v>
      </c>
      <c r="C49" s="31" t="s">
        <v>3810</v>
      </c>
      <c r="D49" s="43" t="s">
        <v>4</v>
      </c>
      <c r="E49" s="13">
        <v>42348</v>
      </c>
      <c r="F49" s="13">
        <v>44659</v>
      </c>
      <c r="G49" s="74"/>
      <c r="H49" s="15">
        <f>EDATE(F49-1,1)</f>
        <v>44688</v>
      </c>
      <c r="I49" s="16">
        <f t="shared" ca="1" si="20"/>
        <v>18</v>
      </c>
      <c r="J49" s="17" t="str">
        <f t="shared" ca="1" si="2"/>
        <v>NOT DUE</v>
      </c>
      <c r="K49" s="31"/>
      <c r="L49" s="20"/>
    </row>
    <row r="50" spans="1:12" ht="26.45" customHeight="1">
      <c r="A50" s="17" t="s">
        <v>1556</v>
      </c>
      <c r="B50" s="31" t="s">
        <v>1491</v>
      </c>
      <c r="C50" s="31" t="s">
        <v>1492</v>
      </c>
      <c r="D50" s="43" t="s">
        <v>0</v>
      </c>
      <c r="E50" s="13">
        <v>42348</v>
      </c>
      <c r="F50" s="13">
        <v>44638</v>
      </c>
      <c r="G50" s="74"/>
      <c r="H50" s="15">
        <f>DATE(YEAR(F50),MONTH(F50)+3,DAY(F50)-1)</f>
        <v>44729</v>
      </c>
      <c r="I50" s="16">
        <f t="shared" ca="1" si="20"/>
        <v>59</v>
      </c>
      <c r="J50" s="17" t="str">
        <f t="shared" ca="1" si="2"/>
        <v>NOT DUE</v>
      </c>
      <c r="K50" s="31"/>
      <c r="L50" s="20"/>
    </row>
    <row r="51" spans="1:12" ht="26.45" customHeight="1">
      <c r="A51" s="17" t="s">
        <v>3822</v>
      </c>
      <c r="B51" s="31" t="s">
        <v>1493</v>
      </c>
      <c r="C51" s="31" t="s">
        <v>1494</v>
      </c>
      <c r="D51" s="43" t="s">
        <v>377</v>
      </c>
      <c r="E51" s="13">
        <v>42348</v>
      </c>
      <c r="F51" s="13">
        <v>44418</v>
      </c>
      <c r="G51" s="74"/>
      <c r="H51" s="15">
        <f>DATE(YEAR(F51)+1,MONTH(F51),DAY(F51)-1)</f>
        <v>44782</v>
      </c>
      <c r="I51" s="16">
        <f t="shared" ca="1" si="20"/>
        <v>112</v>
      </c>
      <c r="J51" s="17" t="str">
        <f t="shared" ca="1" si="2"/>
        <v>NOT DUE</v>
      </c>
      <c r="K51" s="31"/>
      <c r="L51" s="20"/>
    </row>
    <row r="52" spans="1:12" ht="26.45" customHeight="1">
      <c r="A52" s="17" t="s">
        <v>3828</v>
      </c>
      <c r="B52" s="31" t="s">
        <v>1495</v>
      </c>
      <c r="C52" s="31" t="s">
        <v>1496</v>
      </c>
      <c r="D52" s="43" t="s">
        <v>377</v>
      </c>
      <c r="E52" s="13">
        <v>42348</v>
      </c>
      <c r="F52" s="13">
        <v>44418</v>
      </c>
      <c r="G52" s="74"/>
      <c r="H52" s="15">
        <f t="shared" ref="H52:H55" si="21">DATE(YEAR(F52)+1,MONTH(F52),DAY(F52)-1)</f>
        <v>44782</v>
      </c>
      <c r="I52" s="16">
        <f t="shared" ca="1" si="20"/>
        <v>112</v>
      </c>
      <c r="J52" s="17" t="str">
        <f t="shared" ca="1" si="2"/>
        <v>NOT DUE</v>
      </c>
      <c r="K52" s="31"/>
      <c r="L52" s="20"/>
    </row>
    <row r="53" spans="1:12" ht="26.45" customHeight="1">
      <c r="A53" s="17" t="s">
        <v>3829</v>
      </c>
      <c r="B53" s="31" t="s">
        <v>1497</v>
      </c>
      <c r="C53" s="31" t="s">
        <v>1498</v>
      </c>
      <c r="D53" s="43" t="s">
        <v>377</v>
      </c>
      <c r="E53" s="13">
        <v>42348</v>
      </c>
      <c r="F53" s="13">
        <v>44418</v>
      </c>
      <c r="G53" s="74"/>
      <c r="H53" s="15">
        <f t="shared" si="21"/>
        <v>44782</v>
      </c>
      <c r="I53" s="16">
        <f t="shared" ca="1" si="20"/>
        <v>112</v>
      </c>
      <c r="J53" s="17" t="str">
        <f t="shared" ca="1" si="2"/>
        <v>NOT DUE</v>
      </c>
      <c r="K53" s="31"/>
      <c r="L53" s="20"/>
    </row>
    <row r="54" spans="1:12" ht="26.45" customHeight="1">
      <c r="A54" s="17" t="s">
        <v>3830</v>
      </c>
      <c r="B54" s="31" t="s">
        <v>1499</v>
      </c>
      <c r="C54" s="31" t="s">
        <v>1500</v>
      </c>
      <c r="D54" s="43" t="s">
        <v>377</v>
      </c>
      <c r="E54" s="13">
        <v>42348</v>
      </c>
      <c r="F54" s="13">
        <v>44418</v>
      </c>
      <c r="G54" s="74"/>
      <c r="H54" s="15">
        <f t="shared" si="21"/>
        <v>44782</v>
      </c>
      <c r="I54" s="16">
        <f t="shared" ca="1" si="20"/>
        <v>112</v>
      </c>
      <c r="J54" s="17" t="str">
        <f t="shared" ca="1" si="2"/>
        <v>NOT DUE</v>
      </c>
      <c r="K54" s="31"/>
      <c r="L54" s="20"/>
    </row>
    <row r="55" spans="1:12" ht="24" customHeight="1">
      <c r="A55" s="17" t="s">
        <v>3886</v>
      </c>
      <c r="B55" s="31" t="s">
        <v>1501</v>
      </c>
      <c r="C55" s="31" t="s">
        <v>1502</v>
      </c>
      <c r="D55" s="43" t="s">
        <v>377</v>
      </c>
      <c r="E55" s="13">
        <v>42348</v>
      </c>
      <c r="F55" s="13">
        <v>44418</v>
      </c>
      <c r="G55" s="74"/>
      <c r="H55" s="15">
        <f t="shared" si="21"/>
        <v>44782</v>
      </c>
      <c r="I55" s="16">
        <f t="shared" ca="1" si="20"/>
        <v>112</v>
      </c>
      <c r="J55" s="17" t="str">
        <f t="shared" ca="1" si="2"/>
        <v>NOT DUE</v>
      </c>
      <c r="K55" s="31"/>
      <c r="L55" s="20"/>
    </row>
    <row r="58" spans="1:12">
      <c r="B58" s="197" t="s">
        <v>4761</v>
      </c>
      <c r="D58" s="49" t="s">
        <v>4762</v>
      </c>
      <c r="G58" t="s">
        <v>4763</v>
      </c>
    </row>
    <row r="59" spans="1:12">
      <c r="C59" s="198" t="s">
        <v>5504</v>
      </c>
      <c r="E59" s="371" t="s">
        <v>5518</v>
      </c>
      <c r="F59" s="371"/>
      <c r="H59" s="235" t="s">
        <v>5505</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14 J16:J31 J35:J37 J39:J55">
    <cfRule type="cellIs" dxfId="150" priority="6" operator="equal">
      <formula>"overdue"</formula>
    </cfRule>
  </conditionalFormatting>
  <conditionalFormatting sqref="J15">
    <cfRule type="cellIs" dxfId="149" priority="5" operator="equal">
      <formula>"overdue"</formula>
    </cfRule>
  </conditionalFormatting>
  <conditionalFormatting sqref="J32">
    <cfRule type="cellIs" dxfId="148" priority="4" operator="equal">
      <formula>"overdue"</formula>
    </cfRule>
  </conditionalFormatting>
  <conditionalFormatting sqref="J33">
    <cfRule type="cellIs" dxfId="147" priority="3" operator="equal">
      <formula>"overdue"</formula>
    </cfRule>
  </conditionalFormatting>
  <conditionalFormatting sqref="J34">
    <cfRule type="cellIs" dxfId="146" priority="2" operator="equal">
      <formula>"overdue"</formula>
    </cfRule>
  </conditionalFormatting>
  <conditionalFormatting sqref="J38">
    <cfRule type="cellIs" dxfId="145" priority="1" operator="equal">
      <formula>"overdue"</formula>
    </cfRule>
  </conditionalFormatting>
  <pageMargins left="0.7" right="0.7" top="0.75" bottom="0.75" header="0.3" footer="0.3"/>
  <pageSetup paperSize="9" orientation="portrait" r:id="rId1"/>
  <ignoredErrors>
    <ignoredError sqref="I20 I31" 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zoomScaleNormal="100" workbookViewId="0">
      <selection activeCell="F24" sqref="F24"/>
    </sheetView>
  </sheetViews>
  <sheetFormatPr defaultRowHeight="15"/>
  <cols>
    <col min="1" max="1" width="10.7109375" style="45" customWidth="1"/>
    <col min="2" max="2" width="20.7109375" customWidth="1"/>
    <col min="3" max="3" width="41.28515625" style="39" customWidth="1"/>
    <col min="4" max="4" width="12.7109375" style="49" customWidth="1"/>
    <col min="5" max="5" width="13" customWidth="1"/>
    <col min="6" max="6" width="13.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1558</v>
      </c>
      <c r="D3" s="309" t="s">
        <v>12</v>
      </c>
      <c r="E3" s="309"/>
      <c r="F3" s="5" t="s">
        <v>1557</v>
      </c>
    </row>
    <row r="4" spans="1:12" ht="18" customHeight="1">
      <c r="A4" s="308" t="s">
        <v>75</v>
      </c>
      <c r="B4" s="308"/>
      <c r="C4" s="37" t="s">
        <v>3786</v>
      </c>
      <c r="D4" s="309" t="s">
        <v>14</v>
      </c>
      <c r="E4" s="309"/>
      <c r="F4" s="211">
        <f>'Running Hours'!B18</f>
        <v>4454.2</v>
      </c>
    </row>
    <row r="5" spans="1:12" ht="18" customHeight="1">
      <c r="A5" s="308" t="s">
        <v>76</v>
      </c>
      <c r="B5" s="308"/>
      <c r="C5" s="38" t="s">
        <v>3787</v>
      </c>
      <c r="D5" s="46"/>
      <c r="E5" s="238"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4963</v>
      </c>
      <c r="B8" s="31" t="s">
        <v>3788</v>
      </c>
      <c r="C8" s="31" t="s">
        <v>3820</v>
      </c>
      <c r="D8" s="43">
        <v>2000</v>
      </c>
      <c r="E8" s="13">
        <v>42348</v>
      </c>
      <c r="F8" s="13">
        <v>44329</v>
      </c>
      <c r="G8" s="27">
        <v>3371</v>
      </c>
      <c r="H8" s="22">
        <f>IF(I8&lt;=2000,$F$5+(I8/24),"error")</f>
        <v>44705.2</v>
      </c>
      <c r="I8" s="23">
        <f t="shared" ref="I8:I30" si="0">D8-($F$4-G8)</f>
        <v>916.80000000000018</v>
      </c>
      <c r="J8" s="17" t="str">
        <f>IF(I8="","",IF(I8&lt;0,"OVERDUE","NOT DUE"))</f>
        <v>NOT DUE</v>
      </c>
      <c r="K8" s="31" t="s">
        <v>3887</v>
      </c>
      <c r="L8" s="18" t="s">
        <v>3870</v>
      </c>
    </row>
    <row r="9" spans="1:12">
      <c r="A9" s="17" t="s">
        <v>4964</v>
      </c>
      <c r="B9" s="31" t="s">
        <v>3789</v>
      </c>
      <c r="C9" s="31" t="s">
        <v>3820</v>
      </c>
      <c r="D9" s="43">
        <v>2000</v>
      </c>
      <c r="E9" s="13">
        <v>42348</v>
      </c>
      <c r="F9" s="13">
        <v>44329</v>
      </c>
      <c r="G9" s="27">
        <v>3371</v>
      </c>
      <c r="H9" s="22">
        <f>IF(I9&lt;=2000,$F$5+(I9/24),"error")</f>
        <v>44705.2</v>
      </c>
      <c r="I9" s="23">
        <f t="shared" si="0"/>
        <v>916.80000000000018</v>
      </c>
      <c r="J9" s="17" t="str">
        <f t="shared" ref="J9:J55" si="1">IF(I9="","",IF(I9&lt;0,"OVERDUE","NOT DUE"))</f>
        <v>NOT DUE</v>
      </c>
      <c r="K9" s="31" t="s">
        <v>3887</v>
      </c>
      <c r="L9" s="18" t="s">
        <v>3870</v>
      </c>
    </row>
    <row r="10" spans="1:12" ht="26.45" customHeight="1">
      <c r="A10" s="17" t="s">
        <v>4965</v>
      </c>
      <c r="B10" s="31" t="s">
        <v>3790</v>
      </c>
      <c r="C10" s="31" t="s">
        <v>3820</v>
      </c>
      <c r="D10" s="43">
        <v>2000</v>
      </c>
      <c r="E10" s="13">
        <v>42348</v>
      </c>
      <c r="F10" s="13">
        <v>44329</v>
      </c>
      <c r="G10" s="27">
        <v>3371</v>
      </c>
      <c r="H10" s="22">
        <f>IF(I10&lt;=2000,$F$5+(I10/24),"error")</f>
        <v>44705.2</v>
      </c>
      <c r="I10" s="23">
        <f t="shared" si="0"/>
        <v>916.80000000000018</v>
      </c>
      <c r="J10" s="17" t="str">
        <f t="shared" si="1"/>
        <v>NOT DUE</v>
      </c>
      <c r="K10" s="31" t="s">
        <v>3887</v>
      </c>
      <c r="L10" s="18" t="s">
        <v>3870</v>
      </c>
    </row>
    <row r="11" spans="1:12" ht="26.45" customHeight="1">
      <c r="A11" s="17" t="s">
        <v>4966</v>
      </c>
      <c r="B11" s="31" t="s">
        <v>3788</v>
      </c>
      <c r="C11" s="31" t="s">
        <v>825</v>
      </c>
      <c r="D11" s="43">
        <v>4000</v>
      </c>
      <c r="E11" s="13">
        <v>42348</v>
      </c>
      <c r="F11" s="13">
        <v>44545</v>
      </c>
      <c r="G11" s="27">
        <v>4169.5</v>
      </c>
      <c r="H11" s="22">
        <f>IF(I11&lt;=4000,$F$5+(I11/24),"error")</f>
        <v>44821.804166666669</v>
      </c>
      <c r="I11" s="23">
        <f t="shared" si="0"/>
        <v>3715.3</v>
      </c>
      <c r="J11" s="17" t="str">
        <f t="shared" si="1"/>
        <v>NOT DUE</v>
      </c>
      <c r="K11" s="31" t="s">
        <v>3888</v>
      </c>
      <c r="L11" s="18" t="s">
        <v>5492</v>
      </c>
    </row>
    <row r="12" spans="1:12" ht="26.45" customHeight="1">
      <c r="A12" s="17" t="s">
        <v>4967</v>
      </c>
      <c r="B12" s="31" t="s">
        <v>3789</v>
      </c>
      <c r="C12" s="31" t="s">
        <v>825</v>
      </c>
      <c r="D12" s="43">
        <v>4000</v>
      </c>
      <c r="E12" s="13">
        <v>42348</v>
      </c>
      <c r="F12" s="13">
        <v>44545</v>
      </c>
      <c r="G12" s="27">
        <v>4169.5</v>
      </c>
      <c r="H12" s="22">
        <f t="shared" ref="H12:H16" si="2">IF(I12&lt;=4000,$F$5+(I12/24),"error")</f>
        <v>44821.804166666669</v>
      </c>
      <c r="I12" s="23">
        <f t="shared" si="0"/>
        <v>3715.3</v>
      </c>
      <c r="J12" s="17" t="str">
        <f t="shared" si="1"/>
        <v>NOT DUE</v>
      </c>
      <c r="K12" s="31" t="s">
        <v>3888</v>
      </c>
      <c r="L12" s="18" t="s">
        <v>5492</v>
      </c>
    </row>
    <row r="13" spans="1:12" ht="26.45" customHeight="1">
      <c r="A13" s="17" t="s">
        <v>4968</v>
      </c>
      <c r="B13" s="31" t="s">
        <v>3790</v>
      </c>
      <c r="C13" s="31" t="s">
        <v>825</v>
      </c>
      <c r="D13" s="43">
        <v>4000</v>
      </c>
      <c r="E13" s="13">
        <v>42348</v>
      </c>
      <c r="F13" s="13">
        <v>44545</v>
      </c>
      <c r="G13" s="27">
        <v>4169.5</v>
      </c>
      <c r="H13" s="22">
        <f t="shared" si="2"/>
        <v>44821.804166666669</v>
      </c>
      <c r="I13" s="23">
        <f t="shared" si="0"/>
        <v>3715.3</v>
      </c>
      <c r="J13" s="17" t="str">
        <f t="shared" si="1"/>
        <v>NOT DUE</v>
      </c>
      <c r="K13" s="31" t="s">
        <v>3888</v>
      </c>
      <c r="L13" s="18" t="s">
        <v>5492</v>
      </c>
    </row>
    <row r="14" spans="1:12" ht="15" customHeight="1">
      <c r="A14" s="17" t="s">
        <v>4969</v>
      </c>
      <c r="B14" s="31" t="s">
        <v>3791</v>
      </c>
      <c r="C14" s="31" t="s">
        <v>825</v>
      </c>
      <c r="D14" s="43">
        <v>4000</v>
      </c>
      <c r="E14" s="13">
        <v>42348</v>
      </c>
      <c r="F14" s="13">
        <v>44545</v>
      </c>
      <c r="G14" s="27">
        <v>4169.5</v>
      </c>
      <c r="H14" s="22">
        <f>IF(I14&lt;=4000,$F$5+(I14/24),"error")</f>
        <v>44821.804166666669</v>
      </c>
      <c r="I14" s="23">
        <f t="shared" si="0"/>
        <v>3715.3</v>
      </c>
      <c r="J14" s="17" t="str">
        <f t="shared" si="1"/>
        <v>NOT DUE</v>
      </c>
      <c r="K14" s="31" t="s">
        <v>3889</v>
      </c>
      <c r="L14" s="18" t="s">
        <v>5492</v>
      </c>
    </row>
    <row r="15" spans="1:12" ht="15" customHeight="1">
      <c r="A15" s="17" t="s">
        <v>4970</v>
      </c>
      <c r="B15" s="31" t="s">
        <v>3823</v>
      </c>
      <c r="C15" s="31" t="s">
        <v>1467</v>
      </c>
      <c r="D15" s="43">
        <v>4000</v>
      </c>
      <c r="E15" s="13">
        <v>42348</v>
      </c>
      <c r="F15" s="13">
        <v>44545</v>
      </c>
      <c r="G15" s="27">
        <v>4169.5</v>
      </c>
      <c r="H15" s="22">
        <f t="shared" si="2"/>
        <v>44821.804166666669</v>
      </c>
      <c r="I15" s="23">
        <f t="shared" si="0"/>
        <v>3715.3</v>
      </c>
      <c r="J15" s="17" t="str">
        <f t="shared" si="1"/>
        <v>NOT DUE</v>
      </c>
      <c r="K15" s="31" t="s">
        <v>3889</v>
      </c>
      <c r="L15" s="18" t="s">
        <v>5492</v>
      </c>
    </row>
    <row r="16" spans="1:12" ht="15" customHeight="1">
      <c r="A16" s="17" t="s">
        <v>4971</v>
      </c>
      <c r="B16" s="31" t="s">
        <v>3821</v>
      </c>
      <c r="C16" s="31" t="s">
        <v>1472</v>
      </c>
      <c r="D16" s="43">
        <v>4000</v>
      </c>
      <c r="E16" s="13">
        <v>42348</v>
      </c>
      <c r="F16" s="13">
        <v>44545</v>
      </c>
      <c r="G16" s="27">
        <v>4169.5</v>
      </c>
      <c r="H16" s="22">
        <f t="shared" si="2"/>
        <v>44821.804166666669</v>
      </c>
      <c r="I16" s="23">
        <f t="shared" si="0"/>
        <v>3715.3</v>
      </c>
      <c r="J16" s="17" t="str">
        <f t="shared" si="1"/>
        <v>NOT DUE</v>
      </c>
      <c r="K16" s="31" t="s">
        <v>3890</v>
      </c>
      <c r="L16" s="18" t="s">
        <v>5492</v>
      </c>
    </row>
    <row r="17" spans="1:12" ht="26.45" customHeight="1">
      <c r="A17" s="17" t="s">
        <v>4972</v>
      </c>
      <c r="B17" s="31" t="s">
        <v>3806</v>
      </c>
      <c r="C17" s="31" t="s">
        <v>3808</v>
      </c>
      <c r="D17" s="43">
        <v>4000</v>
      </c>
      <c r="E17" s="13">
        <v>42348</v>
      </c>
      <c r="F17" s="13">
        <v>43937</v>
      </c>
      <c r="G17" s="27">
        <v>3053</v>
      </c>
      <c r="H17" s="22">
        <f>IF(I17&lt;=4000,$F$5+(I17/24),"error")</f>
        <v>44775.283333333333</v>
      </c>
      <c r="I17" s="23">
        <f t="shared" si="0"/>
        <v>2598.8000000000002</v>
      </c>
      <c r="J17" s="17" t="str">
        <f t="shared" si="1"/>
        <v>NOT DUE</v>
      </c>
      <c r="K17" s="31" t="s">
        <v>3891</v>
      </c>
      <c r="L17" s="18" t="s">
        <v>5492</v>
      </c>
    </row>
    <row r="18" spans="1:12">
      <c r="A18" s="17" t="s">
        <v>4973</v>
      </c>
      <c r="B18" s="31" t="s">
        <v>3792</v>
      </c>
      <c r="C18" s="31" t="s">
        <v>3793</v>
      </c>
      <c r="D18" s="43" t="s">
        <v>4</v>
      </c>
      <c r="E18" s="13">
        <v>42348</v>
      </c>
      <c r="F18" s="13">
        <v>44659</v>
      </c>
      <c r="G18" s="74"/>
      <c r="H18" s="15">
        <f>EDATE(F18-1,1)</f>
        <v>44688</v>
      </c>
      <c r="I18" s="16">
        <f t="shared" ref="I18:I24" ca="1" si="3">IF(ISBLANK(H18),"",H18-DATE(YEAR(NOW()),MONTH(NOW()),DAY(NOW())))</f>
        <v>18</v>
      </c>
      <c r="J18" s="17" t="str">
        <f t="shared" ca="1" si="1"/>
        <v>NOT DUE</v>
      </c>
      <c r="K18" s="31" t="s">
        <v>3892</v>
      </c>
      <c r="L18" s="18"/>
    </row>
    <row r="19" spans="1:12" ht="26.45" customHeight="1">
      <c r="A19" s="17" t="s">
        <v>4974</v>
      </c>
      <c r="B19" s="31" t="s">
        <v>3794</v>
      </c>
      <c r="C19" s="31" t="s">
        <v>3795</v>
      </c>
      <c r="D19" s="43" t="s">
        <v>4</v>
      </c>
      <c r="E19" s="13">
        <v>42348</v>
      </c>
      <c r="F19" s="13">
        <v>44659</v>
      </c>
      <c r="G19" s="74"/>
      <c r="H19" s="15">
        <f>EDATE(F19-1,1)</f>
        <v>44688</v>
      </c>
      <c r="I19" s="16">
        <f t="shared" ca="1" si="3"/>
        <v>18</v>
      </c>
      <c r="J19" s="17" t="str">
        <f t="shared" ca="1" si="1"/>
        <v>NOT DUE</v>
      </c>
      <c r="K19" s="31"/>
      <c r="L19" s="18"/>
    </row>
    <row r="20" spans="1:12" ht="26.45" customHeight="1">
      <c r="A20" s="17" t="s">
        <v>4975</v>
      </c>
      <c r="B20" s="31" t="s">
        <v>3796</v>
      </c>
      <c r="C20" s="31" t="s">
        <v>825</v>
      </c>
      <c r="D20" s="43">
        <v>4000</v>
      </c>
      <c r="E20" s="13">
        <v>42348</v>
      </c>
      <c r="F20" s="13">
        <v>44545</v>
      </c>
      <c r="G20" s="27">
        <v>4169.5</v>
      </c>
      <c r="H20" s="22">
        <f>IF(I20&lt;=4000,$F$5+(I20/24),"error")</f>
        <v>44821.804166666669</v>
      </c>
      <c r="I20" s="23">
        <f t="shared" si="0"/>
        <v>3715.3</v>
      </c>
      <c r="J20" s="17" t="str">
        <f t="shared" si="1"/>
        <v>NOT DUE</v>
      </c>
      <c r="K20" s="31" t="s">
        <v>3893</v>
      </c>
      <c r="L20" s="18" t="s">
        <v>5492</v>
      </c>
    </row>
    <row r="21" spans="1:12" ht="26.45" customHeight="1">
      <c r="A21" s="17" t="s">
        <v>4976</v>
      </c>
      <c r="B21" s="31" t="s">
        <v>1468</v>
      </c>
      <c r="C21" s="31" t="s">
        <v>3797</v>
      </c>
      <c r="D21" s="43" t="s">
        <v>0</v>
      </c>
      <c r="E21" s="13">
        <v>42348</v>
      </c>
      <c r="F21" s="13">
        <v>44618</v>
      </c>
      <c r="G21" s="74"/>
      <c r="H21" s="15">
        <f>DATE(YEAR(F21),MONTH(F21)+3,DAY(F21)-1)</f>
        <v>44706</v>
      </c>
      <c r="I21" s="16">
        <f t="shared" ca="1" si="3"/>
        <v>36</v>
      </c>
      <c r="J21" s="17" t="str">
        <f t="shared" ca="1" si="1"/>
        <v>NOT DUE</v>
      </c>
      <c r="K21" s="31" t="s">
        <v>3894</v>
      </c>
      <c r="L21" s="18"/>
    </row>
    <row r="22" spans="1:12" ht="26.45" customHeight="1">
      <c r="A22" s="17" t="s">
        <v>4977</v>
      </c>
      <c r="B22" s="31" t="s">
        <v>3798</v>
      </c>
      <c r="C22" s="31" t="s">
        <v>3799</v>
      </c>
      <c r="D22" s="43" t="s">
        <v>0</v>
      </c>
      <c r="E22" s="13">
        <v>42348</v>
      </c>
      <c r="F22" s="13">
        <v>44618</v>
      </c>
      <c r="G22" s="74"/>
      <c r="H22" s="15">
        <f>DATE(YEAR(F22),MONTH(F22)+3,DAY(F22)-1)</f>
        <v>44706</v>
      </c>
      <c r="I22" s="16">
        <f t="shared" ca="1" si="3"/>
        <v>36</v>
      </c>
      <c r="J22" s="17" t="str">
        <f t="shared" ca="1" si="1"/>
        <v>NOT DUE</v>
      </c>
      <c r="K22" s="31" t="s">
        <v>3895</v>
      </c>
      <c r="L22" s="18"/>
    </row>
    <row r="23" spans="1:12" ht="15" customHeight="1">
      <c r="A23" s="17" t="s">
        <v>4978</v>
      </c>
      <c r="B23" s="31" t="s">
        <v>3800</v>
      </c>
      <c r="C23" s="31" t="s">
        <v>1467</v>
      </c>
      <c r="D23" s="43">
        <v>8000</v>
      </c>
      <c r="E23" s="13">
        <v>42348</v>
      </c>
      <c r="F23" s="13">
        <v>42348</v>
      </c>
      <c r="G23" s="27">
        <v>0</v>
      </c>
      <c r="H23" s="22">
        <f>IF(I23&lt;=8000,$F$5+(I23/24),"error")</f>
        <v>44814.741666666669</v>
      </c>
      <c r="I23" s="23">
        <f t="shared" si="0"/>
        <v>3545.8</v>
      </c>
      <c r="J23" s="17" t="str">
        <f t="shared" si="1"/>
        <v>NOT DUE</v>
      </c>
      <c r="K23" s="31" t="s">
        <v>3896</v>
      </c>
      <c r="L23" s="18"/>
    </row>
    <row r="24" spans="1:12" ht="23.25" customHeight="1">
      <c r="A24" s="17" t="s">
        <v>4979</v>
      </c>
      <c r="B24" s="31" t="s">
        <v>3801</v>
      </c>
      <c r="C24" s="31" t="s">
        <v>3804</v>
      </c>
      <c r="D24" s="43" t="s">
        <v>0</v>
      </c>
      <c r="E24" s="13">
        <v>42348</v>
      </c>
      <c r="F24" s="13">
        <v>44659</v>
      </c>
      <c r="G24" s="74"/>
      <c r="H24" s="15">
        <f>DATE(YEAR(F24),MONTH(F24)+3,DAY(F24)-1)</f>
        <v>44749</v>
      </c>
      <c r="I24" s="16">
        <f t="shared" ca="1" si="3"/>
        <v>79</v>
      </c>
      <c r="J24" s="17" t="str">
        <f t="shared" ca="1" si="1"/>
        <v>NOT DUE</v>
      </c>
      <c r="K24" s="31"/>
      <c r="L24" s="18"/>
    </row>
    <row r="25" spans="1:12" ht="20.25" customHeight="1">
      <c r="A25" s="17" t="s">
        <v>4980</v>
      </c>
      <c r="B25" s="31" t="s">
        <v>3802</v>
      </c>
      <c r="C25" s="31" t="s">
        <v>3803</v>
      </c>
      <c r="D25" s="43">
        <v>4000</v>
      </c>
      <c r="E25" s="13">
        <v>42348</v>
      </c>
      <c r="F25" s="13">
        <v>44050</v>
      </c>
      <c r="G25" s="27">
        <v>3290</v>
      </c>
      <c r="H25" s="22">
        <f>IF(I25&lt;=4000,$F$5+(I25/24),"error")</f>
        <v>44785.158333333333</v>
      </c>
      <c r="I25" s="23">
        <f t="shared" si="0"/>
        <v>2835.8</v>
      </c>
      <c r="J25" s="17" t="str">
        <f t="shared" si="1"/>
        <v>NOT DUE</v>
      </c>
      <c r="K25" s="31"/>
      <c r="L25" s="18"/>
    </row>
    <row r="26" spans="1:12" ht="15" customHeight="1">
      <c r="A26" s="17" t="s">
        <v>4981</v>
      </c>
      <c r="B26" s="31" t="s">
        <v>3805</v>
      </c>
      <c r="C26" s="31" t="s">
        <v>1472</v>
      </c>
      <c r="D26" s="43">
        <v>8000</v>
      </c>
      <c r="E26" s="13">
        <v>42348</v>
      </c>
      <c r="F26" s="13">
        <v>42348</v>
      </c>
      <c r="G26" s="27">
        <v>0</v>
      </c>
      <c r="H26" s="22">
        <f>IF(I26&lt;=8000,$F$5+(I26/24),"error")</f>
        <v>44814.741666666669</v>
      </c>
      <c r="I26" s="23">
        <f t="shared" si="0"/>
        <v>3545.8</v>
      </c>
      <c r="J26" s="17" t="str">
        <f t="shared" si="1"/>
        <v>NOT DUE</v>
      </c>
      <c r="K26" s="31"/>
      <c r="L26" s="18"/>
    </row>
    <row r="27" spans="1:12" ht="15" customHeight="1">
      <c r="A27" s="17" t="s">
        <v>4982</v>
      </c>
      <c r="B27" s="31" t="s">
        <v>766</v>
      </c>
      <c r="C27" s="31" t="s">
        <v>1467</v>
      </c>
      <c r="D27" s="43">
        <v>4000</v>
      </c>
      <c r="E27" s="13">
        <v>42348</v>
      </c>
      <c r="F27" s="13">
        <v>43937</v>
      </c>
      <c r="G27" s="27">
        <v>3053</v>
      </c>
      <c r="H27" s="22">
        <f>IF(I27&lt;=4000,$F$5+(I27/24),"error")</f>
        <v>44775.283333333333</v>
      </c>
      <c r="I27" s="23">
        <f t="shared" si="0"/>
        <v>2598.8000000000002</v>
      </c>
      <c r="J27" s="17" t="str">
        <f t="shared" si="1"/>
        <v>NOT DUE</v>
      </c>
      <c r="K27" s="31" t="s">
        <v>3897</v>
      </c>
      <c r="L27" s="18" t="s">
        <v>3885</v>
      </c>
    </row>
    <row r="28" spans="1:12" ht="24" customHeight="1">
      <c r="A28" s="17" t="s">
        <v>4983</v>
      </c>
      <c r="B28" s="31" t="s">
        <v>3807</v>
      </c>
      <c r="C28" s="31" t="s">
        <v>1467</v>
      </c>
      <c r="D28" s="43">
        <v>4000</v>
      </c>
      <c r="E28" s="13">
        <v>42348</v>
      </c>
      <c r="F28" s="13">
        <v>43937</v>
      </c>
      <c r="G28" s="27">
        <v>3053</v>
      </c>
      <c r="H28" s="22">
        <f t="shared" ref="H28:H29" si="4">IF(I28&lt;=4000,$F$5+(I28/24),"error")</f>
        <v>44775.283333333333</v>
      </c>
      <c r="I28" s="23">
        <f t="shared" si="0"/>
        <v>2598.8000000000002</v>
      </c>
      <c r="J28" s="17" t="str">
        <f t="shared" si="1"/>
        <v>NOT DUE</v>
      </c>
      <c r="K28" s="31" t="s">
        <v>3898</v>
      </c>
      <c r="L28" s="18" t="s">
        <v>3885</v>
      </c>
    </row>
    <row r="29" spans="1:12" ht="26.45" customHeight="1">
      <c r="A29" s="17" t="s">
        <v>4984</v>
      </c>
      <c r="B29" s="31" t="s">
        <v>3809</v>
      </c>
      <c r="C29" s="31" t="s">
        <v>3811</v>
      </c>
      <c r="D29" s="43">
        <v>4000</v>
      </c>
      <c r="E29" s="13">
        <v>42348</v>
      </c>
      <c r="F29" s="13">
        <v>44545</v>
      </c>
      <c r="G29" s="27">
        <v>4169.5</v>
      </c>
      <c r="H29" s="22">
        <f t="shared" si="4"/>
        <v>44821.804166666669</v>
      </c>
      <c r="I29" s="23">
        <f t="shared" si="0"/>
        <v>3715.3</v>
      </c>
      <c r="J29" s="17" t="str">
        <f t="shared" si="1"/>
        <v>NOT DUE</v>
      </c>
      <c r="K29" s="31" t="s">
        <v>3899</v>
      </c>
      <c r="L29" s="18" t="s">
        <v>5493</v>
      </c>
    </row>
    <row r="30" spans="1:12" ht="26.45" customHeight="1">
      <c r="A30" s="17" t="s">
        <v>4985</v>
      </c>
      <c r="B30" s="31" t="s">
        <v>3812</v>
      </c>
      <c r="C30" s="31" t="s">
        <v>3813</v>
      </c>
      <c r="D30" s="43">
        <v>8000</v>
      </c>
      <c r="E30" s="13">
        <v>42348</v>
      </c>
      <c r="F30" s="13">
        <v>42348</v>
      </c>
      <c r="G30" s="27">
        <v>0</v>
      </c>
      <c r="H30" s="22">
        <f>IF(I30&lt;=8000,$F$5+(I30/24),"error")</f>
        <v>44814.741666666669</v>
      </c>
      <c r="I30" s="23">
        <f t="shared" si="0"/>
        <v>3545.8</v>
      </c>
      <c r="J30" s="17" t="str">
        <f t="shared" si="1"/>
        <v>NOT DUE</v>
      </c>
      <c r="K30" s="31" t="s">
        <v>3900</v>
      </c>
      <c r="L30" s="20"/>
    </row>
    <row r="31" spans="1:12" ht="15" customHeight="1">
      <c r="A31" s="17" t="s">
        <v>4986</v>
      </c>
      <c r="B31" s="31" t="s">
        <v>3814</v>
      </c>
      <c r="C31" s="31" t="s">
        <v>1471</v>
      </c>
      <c r="D31" s="43" t="s">
        <v>4</v>
      </c>
      <c r="E31" s="13">
        <v>42348</v>
      </c>
      <c r="F31" s="13">
        <v>44659</v>
      </c>
      <c r="G31" s="74"/>
      <c r="H31" s="22">
        <f>EDATE(F31-1,1)</f>
        <v>44688</v>
      </c>
      <c r="I31" s="16">
        <f t="shared" ref="I31:I55" ca="1" si="5">IF(ISBLANK(H31),"",H31-DATE(YEAR(NOW()),MONTH(NOW()),DAY(NOW())))</f>
        <v>18</v>
      </c>
      <c r="J31" s="17" t="str">
        <f t="shared" ca="1" si="1"/>
        <v>NOT DUE</v>
      </c>
      <c r="K31" s="31" t="s">
        <v>3901</v>
      </c>
      <c r="L31" s="20"/>
    </row>
    <row r="32" spans="1:12" ht="15" customHeight="1">
      <c r="A32" s="17" t="s">
        <v>4987</v>
      </c>
      <c r="B32" s="31" t="s">
        <v>3815</v>
      </c>
      <c r="C32" s="31" t="s">
        <v>3810</v>
      </c>
      <c r="D32" s="43" t="s">
        <v>4</v>
      </c>
      <c r="E32" s="13">
        <v>42348</v>
      </c>
      <c r="F32" s="13">
        <v>44659</v>
      </c>
      <c r="G32" s="74"/>
      <c r="H32" s="22">
        <f t="shared" ref="H32:H36" si="6">EDATE(F32-1,1)</f>
        <v>44688</v>
      </c>
      <c r="I32" s="16">
        <f t="shared" ca="1" si="5"/>
        <v>18</v>
      </c>
      <c r="J32" s="17" t="str">
        <f t="shared" ca="1" si="1"/>
        <v>NOT DUE</v>
      </c>
      <c r="K32" s="31" t="s">
        <v>3902</v>
      </c>
      <c r="L32" s="20"/>
    </row>
    <row r="33" spans="1:12" ht="38.25" customHeight="1">
      <c r="A33" s="17" t="s">
        <v>4988</v>
      </c>
      <c r="B33" s="31" t="s">
        <v>3825</v>
      </c>
      <c r="C33" s="31" t="s">
        <v>3810</v>
      </c>
      <c r="D33" s="43" t="s">
        <v>4</v>
      </c>
      <c r="E33" s="13">
        <v>42348</v>
      </c>
      <c r="F33" s="13">
        <v>44659</v>
      </c>
      <c r="G33" s="74"/>
      <c r="H33" s="22">
        <f t="shared" si="6"/>
        <v>44688</v>
      </c>
      <c r="I33" s="16">
        <f t="shared" ca="1" si="5"/>
        <v>18</v>
      </c>
      <c r="J33" s="17" t="str">
        <f t="shared" ca="1" si="1"/>
        <v>NOT DUE</v>
      </c>
      <c r="K33" s="31" t="s">
        <v>3899</v>
      </c>
      <c r="L33" s="20"/>
    </row>
    <row r="34" spans="1:12" ht="38.25" customHeight="1">
      <c r="A34" s="17" t="s">
        <v>4989</v>
      </c>
      <c r="B34" s="31" t="s">
        <v>3826</v>
      </c>
      <c r="C34" s="31" t="s">
        <v>1470</v>
      </c>
      <c r="D34" s="43" t="s">
        <v>4</v>
      </c>
      <c r="E34" s="13">
        <v>42348</v>
      </c>
      <c r="F34" s="13">
        <v>44659</v>
      </c>
      <c r="G34" s="74"/>
      <c r="H34" s="22">
        <f t="shared" si="6"/>
        <v>44688</v>
      </c>
      <c r="I34" s="16">
        <f t="shared" ca="1" si="5"/>
        <v>18</v>
      </c>
      <c r="J34" s="17" t="str">
        <f t="shared" ca="1" si="1"/>
        <v>NOT DUE</v>
      </c>
      <c r="K34" s="31"/>
      <c r="L34" s="20"/>
    </row>
    <row r="35" spans="1:12" ht="38.25" customHeight="1">
      <c r="A35" s="17" t="s">
        <v>4990</v>
      </c>
      <c r="B35" s="31" t="s">
        <v>3827</v>
      </c>
      <c r="C35" s="31" t="s">
        <v>1470</v>
      </c>
      <c r="D35" s="43" t="s">
        <v>4</v>
      </c>
      <c r="E35" s="13">
        <v>42348</v>
      </c>
      <c r="F35" s="13">
        <v>44659</v>
      </c>
      <c r="G35" s="74"/>
      <c r="H35" s="22">
        <f t="shared" si="6"/>
        <v>44688</v>
      </c>
      <c r="I35" s="16">
        <f t="shared" ca="1" si="5"/>
        <v>18</v>
      </c>
      <c r="J35" s="17" t="str">
        <f t="shared" ca="1" si="1"/>
        <v>NOT DUE</v>
      </c>
      <c r="K35" s="31"/>
      <c r="L35" s="20"/>
    </row>
    <row r="36" spans="1:12" ht="38.25" customHeight="1">
      <c r="A36" s="17" t="s">
        <v>4991</v>
      </c>
      <c r="B36" s="31" t="s">
        <v>3816</v>
      </c>
      <c r="C36" s="31" t="s">
        <v>3824</v>
      </c>
      <c r="D36" s="43" t="s">
        <v>4</v>
      </c>
      <c r="E36" s="13">
        <v>42348</v>
      </c>
      <c r="F36" s="13">
        <v>44659</v>
      </c>
      <c r="G36" s="74"/>
      <c r="H36" s="22">
        <f t="shared" si="6"/>
        <v>44688</v>
      </c>
      <c r="I36" s="16">
        <f t="shared" ca="1" si="5"/>
        <v>18</v>
      </c>
      <c r="J36" s="17" t="str">
        <f t="shared" ca="1" si="1"/>
        <v>NOT DUE</v>
      </c>
      <c r="K36" s="31"/>
      <c r="L36" s="20"/>
    </row>
    <row r="37" spans="1:12" ht="26.45" customHeight="1">
      <c r="A37" s="17" t="s">
        <v>4992</v>
      </c>
      <c r="B37" s="31" t="s">
        <v>3817</v>
      </c>
      <c r="C37" s="31" t="s">
        <v>3818</v>
      </c>
      <c r="D37" s="43" t="s">
        <v>0</v>
      </c>
      <c r="E37" s="13">
        <v>42348</v>
      </c>
      <c r="F37" s="13">
        <v>44659</v>
      </c>
      <c r="G37" s="74"/>
      <c r="H37" s="15">
        <f>DATE(YEAR(F37),MONTH(F37)+3,DAY(F37)-1)</f>
        <v>44749</v>
      </c>
      <c r="I37" s="16">
        <f t="shared" ca="1" si="5"/>
        <v>79</v>
      </c>
      <c r="J37" s="17" t="str">
        <f t="shared" ca="1" si="1"/>
        <v>NOT DUE</v>
      </c>
      <c r="K37" s="31"/>
      <c r="L37" s="20"/>
    </row>
    <row r="38" spans="1:12" ht="28.5" customHeight="1">
      <c r="A38" s="17" t="s">
        <v>4993</v>
      </c>
      <c r="B38" s="31" t="s">
        <v>3817</v>
      </c>
      <c r="C38" s="31" t="s">
        <v>825</v>
      </c>
      <c r="D38" s="43">
        <v>8000</v>
      </c>
      <c r="E38" s="13">
        <v>42348</v>
      </c>
      <c r="F38" s="13">
        <v>42348</v>
      </c>
      <c r="G38" s="27">
        <v>0</v>
      </c>
      <c r="H38" s="15">
        <f>IF(I38&lt;8000,F38+(D38/24),"error")</f>
        <v>42681.333333333336</v>
      </c>
      <c r="I38" s="23">
        <f t="shared" ref="I38" si="7">D38-($F$4-G38)</f>
        <v>3545.8</v>
      </c>
      <c r="J38" s="17" t="str">
        <f t="shared" si="1"/>
        <v>NOT DUE</v>
      </c>
      <c r="K38" s="31"/>
      <c r="L38" s="20"/>
    </row>
    <row r="39" spans="1:12" ht="26.45" customHeight="1">
      <c r="A39" s="17" t="s">
        <v>4994</v>
      </c>
      <c r="B39" s="31" t="s">
        <v>3819</v>
      </c>
      <c r="C39" s="31" t="s">
        <v>1471</v>
      </c>
      <c r="D39" s="43" t="s">
        <v>4</v>
      </c>
      <c r="E39" s="13">
        <v>42348</v>
      </c>
      <c r="F39" s="13">
        <v>44686</v>
      </c>
      <c r="G39" s="74"/>
      <c r="H39" s="15">
        <f>EDATE(F39-1,1)</f>
        <v>44716</v>
      </c>
      <c r="I39" s="16">
        <f t="shared" ca="1" si="5"/>
        <v>46</v>
      </c>
      <c r="J39" s="17" t="str">
        <f t="shared" ca="1" si="1"/>
        <v>NOT DUE</v>
      </c>
      <c r="K39" s="31"/>
      <c r="L39" s="20"/>
    </row>
    <row r="40" spans="1:12" ht="35.25" customHeight="1">
      <c r="A40" s="17" t="s">
        <v>4995</v>
      </c>
      <c r="B40" s="31" t="s">
        <v>1473</v>
      </c>
      <c r="C40" s="31" t="s">
        <v>1474</v>
      </c>
      <c r="D40" s="43" t="s">
        <v>1</v>
      </c>
      <c r="E40" s="13">
        <v>42348</v>
      </c>
      <c r="F40" s="13">
        <f t="shared" ref="F40:F42" si="8">F$5</f>
        <v>44667</v>
      </c>
      <c r="G40" s="74"/>
      <c r="H40" s="15">
        <f>DATE(YEAR(F40),MONTH(F40),DAY(F40)+1)</f>
        <v>44668</v>
      </c>
      <c r="I40" s="16">
        <f t="shared" ca="1" si="5"/>
        <v>-2</v>
      </c>
      <c r="J40" s="17" t="str">
        <f t="shared" ca="1" si="1"/>
        <v>OVERDUE</v>
      </c>
      <c r="K40" s="31"/>
      <c r="L40" s="20"/>
    </row>
    <row r="41" spans="1:12" ht="36.75" customHeight="1">
      <c r="A41" s="17" t="s">
        <v>4996</v>
      </c>
      <c r="B41" s="31" t="s">
        <v>1475</v>
      </c>
      <c r="C41" s="31" t="s">
        <v>1476</v>
      </c>
      <c r="D41" s="43" t="s">
        <v>1</v>
      </c>
      <c r="E41" s="13">
        <v>42348</v>
      </c>
      <c r="F41" s="13">
        <f t="shared" si="8"/>
        <v>44667</v>
      </c>
      <c r="G41" s="74"/>
      <c r="H41" s="15">
        <f t="shared" ref="H41:H42" si="9">DATE(YEAR(F41),MONTH(F41),DAY(F41)+1)</f>
        <v>44668</v>
      </c>
      <c r="I41" s="16">
        <f t="shared" ca="1" si="5"/>
        <v>-2</v>
      </c>
      <c r="J41" s="17" t="str">
        <f t="shared" ca="1" si="1"/>
        <v>OVERDUE</v>
      </c>
      <c r="K41" s="31"/>
      <c r="L41" s="20"/>
    </row>
    <row r="42" spans="1:12" ht="36.75" customHeight="1">
      <c r="A42" s="17" t="s">
        <v>4997</v>
      </c>
      <c r="B42" s="31" t="s">
        <v>1477</v>
      </c>
      <c r="C42" s="31" t="s">
        <v>1478</v>
      </c>
      <c r="D42" s="43" t="s">
        <v>1</v>
      </c>
      <c r="E42" s="13">
        <v>42348</v>
      </c>
      <c r="F42" s="13">
        <f t="shared" si="8"/>
        <v>44667</v>
      </c>
      <c r="G42" s="74"/>
      <c r="H42" s="15">
        <f t="shared" si="9"/>
        <v>44668</v>
      </c>
      <c r="I42" s="16">
        <f t="shared" ca="1" si="5"/>
        <v>-2</v>
      </c>
      <c r="J42" s="17" t="str">
        <f t="shared" ca="1" si="1"/>
        <v>OVERDUE</v>
      </c>
      <c r="K42" s="31"/>
      <c r="L42" s="20"/>
    </row>
    <row r="43" spans="1:12" ht="42" customHeight="1">
      <c r="A43" s="17" t="s">
        <v>4998</v>
      </c>
      <c r="B43" s="31" t="s">
        <v>1479</v>
      </c>
      <c r="C43" s="31" t="s">
        <v>1480</v>
      </c>
      <c r="D43" s="43" t="s">
        <v>4</v>
      </c>
      <c r="E43" s="13">
        <v>42348</v>
      </c>
      <c r="F43" s="13">
        <v>44659</v>
      </c>
      <c r="G43" s="74"/>
      <c r="H43" s="15">
        <f>EDATE(F43-1,1)</f>
        <v>44688</v>
      </c>
      <c r="I43" s="16">
        <f t="shared" ca="1" si="5"/>
        <v>18</v>
      </c>
      <c r="J43" s="17" t="str">
        <f t="shared" ca="1" si="1"/>
        <v>NOT DUE</v>
      </c>
      <c r="K43" s="31"/>
      <c r="L43" s="20"/>
    </row>
    <row r="44" spans="1:12" ht="26.45" customHeight="1">
      <c r="A44" s="17" t="s">
        <v>4999</v>
      </c>
      <c r="B44" s="31" t="s">
        <v>1481</v>
      </c>
      <c r="C44" s="31" t="s">
        <v>1482</v>
      </c>
      <c r="D44" s="43" t="s">
        <v>1</v>
      </c>
      <c r="E44" s="13">
        <v>42348</v>
      </c>
      <c r="F44" s="13">
        <f t="shared" ref="F44:F47" si="10">F$5</f>
        <v>44667</v>
      </c>
      <c r="G44" s="74"/>
      <c r="H44" s="15">
        <f>DATE(YEAR(F44),MONTH(F44),DAY(F44)+1)</f>
        <v>44668</v>
      </c>
      <c r="I44" s="16">
        <f t="shared" ca="1" si="5"/>
        <v>-2</v>
      </c>
      <c r="J44" s="17" t="str">
        <f t="shared" ca="1" si="1"/>
        <v>OVERDUE</v>
      </c>
      <c r="K44" s="31"/>
      <c r="L44" s="20"/>
    </row>
    <row r="45" spans="1:12" ht="22.5" customHeight="1">
      <c r="A45" s="17" t="s">
        <v>5000</v>
      </c>
      <c r="B45" s="31" t="s">
        <v>1483</v>
      </c>
      <c r="C45" s="31" t="s">
        <v>1484</v>
      </c>
      <c r="D45" s="43" t="s">
        <v>1</v>
      </c>
      <c r="E45" s="13">
        <v>42348</v>
      </c>
      <c r="F45" s="13">
        <f t="shared" si="10"/>
        <v>44667</v>
      </c>
      <c r="G45" s="74"/>
      <c r="H45" s="15">
        <f t="shared" ref="H45:H47" si="11">DATE(YEAR(F45),MONTH(F45),DAY(F45)+1)</f>
        <v>44668</v>
      </c>
      <c r="I45" s="16">
        <f t="shared" ca="1" si="5"/>
        <v>-2</v>
      </c>
      <c r="J45" s="17" t="str">
        <f t="shared" ca="1" si="1"/>
        <v>OVERDUE</v>
      </c>
      <c r="K45" s="31"/>
      <c r="L45" s="20"/>
    </row>
    <row r="46" spans="1:12" ht="26.45" customHeight="1">
      <c r="A46" s="17" t="s">
        <v>5001</v>
      </c>
      <c r="B46" s="31" t="s">
        <v>1485</v>
      </c>
      <c r="C46" s="31" t="s">
        <v>1486</v>
      </c>
      <c r="D46" s="43" t="s">
        <v>1</v>
      </c>
      <c r="E46" s="13">
        <v>42348</v>
      </c>
      <c r="F46" s="13">
        <f t="shared" si="10"/>
        <v>44667</v>
      </c>
      <c r="G46" s="74"/>
      <c r="H46" s="15">
        <f t="shared" si="11"/>
        <v>44668</v>
      </c>
      <c r="I46" s="16">
        <f t="shared" ca="1" si="5"/>
        <v>-2</v>
      </c>
      <c r="J46" s="17" t="str">
        <f t="shared" ca="1" si="1"/>
        <v>OVERDUE</v>
      </c>
      <c r="K46" s="31"/>
      <c r="L46" s="20"/>
    </row>
    <row r="47" spans="1:12" ht="26.45" customHeight="1">
      <c r="A47" s="17" t="s">
        <v>5002</v>
      </c>
      <c r="B47" s="31" t="s">
        <v>1487</v>
      </c>
      <c r="C47" s="31" t="s">
        <v>1474</v>
      </c>
      <c r="D47" s="43" t="s">
        <v>1</v>
      </c>
      <c r="E47" s="13">
        <v>42348</v>
      </c>
      <c r="F47" s="13">
        <f t="shared" si="10"/>
        <v>44667</v>
      </c>
      <c r="G47" s="74"/>
      <c r="H47" s="15">
        <f t="shared" si="11"/>
        <v>44668</v>
      </c>
      <c r="I47" s="16">
        <f t="shared" ca="1" si="5"/>
        <v>-2</v>
      </c>
      <c r="J47" s="17" t="str">
        <f t="shared" ca="1" si="1"/>
        <v>OVERDUE</v>
      </c>
      <c r="K47" s="31"/>
      <c r="L47" s="20"/>
    </row>
    <row r="48" spans="1:12" ht="26.45" customHeight="1">
      <c r="A48" s="17" t="s">
        <v>5003</v>
      </c>
      <c r="B48" s="31" t="s">
        <v>1488</v>
      </c>
      <c r="C48" s="31" t="s">
        <v>1489</v>
      </c>
      <c r="D48" s="43" t="s">
        <v>3</v>
      </c>
      <c r="E48" s="13">
        <v>42348</v>
      </c>
      <c r="F48" s="13">
        <v>44659</v>
      </c>
      <c r="G48" s="74"/>
      <c r="H48" s="15">
        <f>DATE(YEAR(F48),MONTH(F48)+6,DAY(F48)-1)</f>
        <v>44841</v>
      </c>
      <c r="I48" s="16">
        <f t="shared" ca="1" si="5"/>
        <v>171</v>
      </c>
      <c r="J48" s="17" t="str">
        <f t="shared" ca="1" si="1"/>
        <v>NOT DUE</v>
      </c>
      <c r="K48" s="31"/>
      <c r="L48" s="20"/>
    </row>
    <row r="49" spans="1:12" ht="26.45" customHeight="1">
      <c r="A49" s="17" t="s">
        <v>5004</v>
      </c>
      <c r="B49" s="31" t="s">
        <v>1490</v>
      </c>
      <c r="C49" s="31" t="s">
        <v>3810</v>
      </c>
      <c r="D49" s="43" t="s">
        <v>4</v>
      </c>
      <c r="E49" s="13">
        <v>42348</v>
      </c>
      <c r="F49" s="13">
        <v>44659</v>
      </c>
      <c r="G49" s="74"/>
      <c r="H49" s="15">
        <f>EDATE(F49-1,1)</f>
        <v>44688</v>
      </c>
      <c r="I49" s="16">
        <f t="shared" ca="1" si="5"/>
        <v>18</v>
      </c>
      <c r="J49" s="17" t="str">
        <f t="shared" ca="1" si="1"/>
        <v>NOT DUE</v>
      </c>
      <c r="K49" s="31"/>
      <c r="L49" s="20"/>
    </row>
    <row r="50" spans="1:12" ht="26.45" customHeight="1">
      <c r="A50" s="17" t="s">
        <v>5005</v>
      </c>
      <c r="B50" s="31" t="s">
        <v>1491</v>
      </c>
      <c r="C50" s="31" t="s">
        <v>1492</v>
      </c>
      <c r="D50" s="43" t="s">
        <v>0</v>
      </c>
      <c r="E50" s="13">
        <v>42348</v>
      </c>
      <c r="F50" s="13">
        <v>44638</v>
      </c>
      <c r="G50" s="74"/>
      <c r="H50" s="15">
        <f>DATE(YEAR(F50),MONTH(F50)+3,DAY(F50)-1)</f>
        <v>44729</v>
      </c>
      <c r="I50" s="16">
        <f t="shared" ca="1" si="5"/>
        <v>59</v>
      </c>
      <c r="J50" s="17" t="str">
        <f t="shared" ca="1" si="1"/>
        <v>NOT DUE</v>
      </c>
      <c r="K50" s="31"/>
      <c r="L50" s="20"/>
    </row>
    <row r="51" spans="1:12" ht="15" customHeight="1">
      <c r="A51" s="17" t="s">
        <v>5006</v>
      </c>
      <c r="B51" s="31" t="s">
        <v>1493</v>
      </c>
      <c r="C51" s="31" t="s">
        <v>1494</v>
      </c>
      <c r="D51" s="43" t="s">
        <v>377</v>
      </c>
      <c r="E51" s="13">
        <v>42348</v>
      </c>
      <c r="F51" s="13">
        <v>44441</v>
      </c>
      <c r="G51" s="74"/>
      <c r="H51" s="15">
        <f>DATE(YEAR(F51)+1,MONTH(F51),DAY(F51)-1)</f>
        <v>44805</v>
      </c>
      <c r="I51" s="16">
        <f t="shared" ca="1" si="5"/>
        <v>135</v>
      </c>
      <c r="J51" s="17" t="str">
        <f t="shared" ca="1" si="1"/>
        <v>NOT DUE</v>
      </c>
      <c r="K51" s="31"/>
      <c r="L51" s="20"/>
    </row>
    <row r="52" spans="1:12" ht="26.45" customHeight="1">
      <c r="A52" s="17" t="s">
        <v>5007</v>
      </c>
      <c r="B52" s="31" t="s">
        <v>1495</v>
      </c>
      <c r="C52" s="31" t="s">
        <v>1496</v>
      </c>
      <c r="D52" s="43" t="s">
        <v>377</v>
      </c>
      <c r="E52" s="13">
        <v>42348</v>
      </c>
      <c r="F52" s="13">
        <v>44441</v>
      </c>
      <c r="G52" s="74"/>
      <c r="H52" s="15">
        <f t="shared" ref="H52:H55" si="12">DATE(YEAR(F52)+1,MONTH(F52),DAY(F52)-1)</f>
        <v>44805</v>
      </c>
      <c r="I52" s="16">
        <f t="shared" ca="1" si="5"/>
        <v>135</v>
      </c>
      <c r="J52" s="17" t="str">
        <f t="shared" ca="1" si="1"/>
        <v>NOT DUE</v>
      </c>
      <c r="K52" s="31"/>
      <c r="L52" s="20"/>
    </row>
    <row r="53" spans="1:12" ht="26.45" customHeight="1">
      <c r="A53" s="17" t="s">
        <v>5008</v>
      </c>
      <c r="B53" s="31" t="s">
        <v>1497</v>
      </c>
      <c r="C53" s="31" t="s">
        <v>1498</v>
      </c>
      <c r="D53" s="43" t="s">
        <v>377</v>
      </c>
      <c r="E53" s="13">
        <v>42348</v>
      </c>
      <c r="F53" s="13">
        <v>44441</v>
      </c>
      <c r="G53" s="74"/>
      <c r="H53" s="15">
        <f t="shared" si="12"/>
        <v>44805</v>
      </c>
      <c r="I53" s="16">
        <f t="shared" ca="1" si="5"/>
        <v>135</v>
      </c>
      <c r="J53" s="17" t="str">
        <f t="shared" ca="1" si="1"/>
        <v>NOT DUE</v>
      </c>
      <c r="K53" s="31"/>
      <c r="L53" s="20"/>
    </row>
    <row r="54" spans="1:12" ht="26.45" customHeight="1">
      <c r="A54" s="17" t="s">
        <v>5009</v>
      </c>
      <c r="B54" s="31" t="s">
        <v>1499</v>
      </c>
      <c r="C54" s="31" t="s">
        <v>1500</v>
      </c>
      <c r="D54" s="43" t="s">
        <v>377</v>
      </c>
      <c r="E54" s="13">
        <v>42348</v>
      </c>
      <c r="F54" s="13">
        <v>44441</v>
      </c>
      <c r="G54" s="74"/>
      <c r="H54" s="15">
        <f t="shared" si="12"/>
        <v>44805</v>
      </c>
      <c r="I54" s="16">
        <f t="shared" ca="1" si="5"/>
        <v>135</v>
      </c>
      <c r="J54" s="17" t="str">
        <f t="shared" ca="1" si="1"/>
        <v>NOT DUE</v>
      </c>
      <c r="K54" s="31"/>
      <c r="L54" s="20"/>
    </row>
    <row r="55" spans="1:12" ht="21.75" customHeight="1">
      <c r="A55" s="17" t="s">
        <v>5010</v>
      </c>
      <c r="B55" s="31" t="s">
        <v>1501</v>
      </c>
      <c r="C55" s="31" t="s">
        <v>1502</v>
      </c>
      <c r="D55" s="43" t="s">
        <v>377</v>
      </c>
      <c r="E55" s="13">
        <v>42348</v>
      </c>
      <c r="F55" s="13">
        <v>44441</v>
      </c>
      <c r="G55" s="74"/>
      <c r="H55" s="15">
        <f t="shared" si="12"/>
        <v>44805</v>
      </c>
      <c r="I55" s="16">
        <f t="shared" ca="1" si="5"/>
        <v>135</v>
      </c>
      <c r="J55" s="17" t="str">
        <f t="shared" ca="1" si="1"/>
        <v>NOT DUE</v>
      </c>
      <c r="K55" s="31"/>
      <c r="L55" s="20"/>
    </row>
    <row r="57" spans="1:12">
      <c r="A57" s="202"/>
    </row>
    <row r="58" spans="1:12">
      <c r="A58" s="260"/>
      <c r="B58" s="197" t="s">
        <v>4761</v>
      </c>
      <c r="D58" s="49" t="s">
        <v>4762</v>
      </c>
      <c r="G58" t="s">
        <v>4763</v>
      </c>
    </row>
    <row r="59" spans="1:12">
      <c r="A59" s="280"/>
      <c r="C59" s="198" t="s">
        <v>5504</v>
      </c>
      <c r="E59" s="371" t="s">
        <v>5518</v>
      </c>
      <c r="F59" s="371"/>
      <c r="H59" s="235" t="s">
        <v>5505</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37 J52:J55 J39:J47">
    <cfRule type="cellIs" dxfId="144" priority="4" operator="equal">
      <formula>"overdue"</formula>
    </cfRule>
  </conditionalFormatting>
  <conditionalFormatting sqref="J48:J51">
    <cfRule type="cellIs" dxfId="143" priority="3" operator="equal">
      <formula>"overdue"</formula>
    </cfRule>
  </conditionalFormatting>
  <conditionalFormatting sqref="J38">
    <cfRule type="cellIs" dxfId="142" priority="1" operator="equal">
      <formula>"overdue"</formula>
    </cfRule>
  </conditionalFormatting>
  <pageMargins left="0.7" right="0.7" top="0.75" bottom="0.75" header="0.3" footer="0.3"/>
  <pageSetup paperSize="9" orientation="portrait" r:id="rId1"/>
  <ignoredErrors>
    <ignoredError sqref="I23:I27 I38" 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4858</v>
      </c>
      <c r="D3" s="309" t="s">
        <v>12</v>
      </c>
      <c r="E3" s="309"/>
      <c r="F3" s="5" t="s">
        <v>4029</v>
      </c>
    </row>
    <row r="4" spans="1:12" ht="18" customHeight="1">
      <c r="A4" s="308" t="s">
        <v>75</v>
      </c>
      <c r="B4" s="308"/>
      <c r="C4" s="37" t="s">
        <v>4056</v>
      </c>
      <c r="D4" s="309" t="s">
        <v>14</v>
      </c>
      <c r="E4" s="309"/>
      <c r="F4" s="6">
        <f>'Running Hours'!B45</f>
        <v>5043</v>
      </c>
    </row>
    <row r="5" spans="1:12" ht="18" customHeight="1">
      <c r="A5" s="308" t="s">
        <v>76</v>
      </c>
      <c r="B5" s="308"/>
      <c r="C5" s="38" t="s">
        <v>4055</v>
      </c>
      <c r="D5" s="46"/>
      <c r="E5" s="238"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4030</v>
      </c>
      <c r="B8" s="145" t="s">
        <v>4034</v>
      </c>
      <c r="C8" s="31" t="s">
        <v>825</v>
      </c>
      <c r="D8" s="43">
        <v>2000</v>
      </c>
      <c r="E8" s="13">
        <v>42348</v>
      </c>
      <c r="F8" s="13">
        <v>44638</v>
      </c>
      <c r="G8" s="27">
        <v>48421</v>
      </c>
      <c r="H8" s="22" t="str">
        <f>IF(I8&lt;=2000,$F$5+(I8/24),"error")</f>
        <v>error</v>
      </c>
      <c r="I8" s="23">
        <f t="shared" ref="I8:I12" si="0">D8-($F$4-G8)</f>
        <v>45378</v>
      </c>
      <c r="J8" s="17" t="str">
        <f>IF(I8="","",IF(I8&lt;0,"OVERDUE","NOT DUE"))</f>
        <v>NOT DUE</v>
      </c>
      <c r="K8" s="31" t="s">
        <v>4058</v>
      </c>
      <c r="L8" s="144" t="s">
        <v>5495</v>
      </c>
    </row>
    <row r="9" spans="1:12" ht="48">
      <c r="A9" s="17" t="s">
        <v>4031</v>
      </c>
      <c r="B9" s="145" t="s">
        <v>4035</v>
      </c>
      <c r="C9" s="31" t="s">
        <v>4036</v>
      </c>
      <c r="D9" s="43">
        <v>2000</v>
      </c>
      <c r="E9" s="13">
        <v>42348</v>
      </c>
      <c r="F9" s="13">
        <v>44555</v>
      </c>
      <c r="G9" s="27">
        <v>48150</v>
      </c>
      <c r="H9" s="22" t="str">
        <f>IF(I9&lt;=2000,$F$5+(I9/24),"error")</f>
        <v>error</v>
      </c>
      <c r="I9" s="23">
        <f t="shared" si="0"/>
        <v>45107</v>
      </c>
      <c r="J9" s="17" t="str">
        <f t="shared" ref="J9:J20" si="1">IF(I9="","",IF(I9&lt;0,"OVERDUE","NOT DUE"))</f>
        <v>NOT DUE</v>
      </c>
      <c r="K9" s="31" t="s">
        <v>4059</v>
      </c>
      <c r="L9" s="144" t="s">
        <v>5495</v>
      </c>
    </row>
    <row r="10" spans="1:12" ht="26.45" customHeight="1">
      <c r="A10" s="17" t="s">
        <v>4044</v>
      </c>
      <c r="B10" s="145" t="s">
        <v>4037</v>
      </c>
      <c r="C10" s="31" t="s">
        <v>3820</v>
      </c>
      <c r="D10" s="43">
        <v>4000</v>
      </c>
      <c r="E10" s="13">
        <v>42348</v>
      </c>
      <c r="F10" s="13">
        <v>44453</v>
      </c>
      <c r="G10" s="27">
        <v>46130</v>
      </c>
      <c r="H10" s="22" t="str">
        <f>IF(I10&lt;=4000,$F$5+(I10/24),"error")</f>
        <v>error</v>
      </c>
      <c r="I10" s="23">
        <f t="shared" si="0"/>
        <v>45087</v>
      </c>
      <c r="J10" s="17" t="str">
        <f t="shared" si="1"/>
        <v>NOT DUE</v>
      </c>
      <c r="K10" s="31" t="s">
        <v>4057</v>
      </c>
      <c r="L10" s="144" t="s">
        <v>5495</v>
      </c>
    </row>
    <row r="11" spans="1:12" ht="26.45" customHeight="1">
      <c r="A11" s="17" t="s">
        <v>4045</v>
      </c>
      <c r="B11" s="145" t="s">
        <v>4032</v>
      </c>
      <c r="C11" s="31" t="s">
        <v>825</v>
      </c>
      <c r="D11" s="43">
        <v>2000</v>
      </c>
      <c r="E11" s="13">
        <v>42348</v>
      </c>
      <c r="F11" s="13">
        <v>44555</v>
      </c>
      <c r="G11" s="27">
        <v>48150</v>
      </c>
      <c r="H11" s="22" t="str">
        <f>IF(I11&lt;=2000,$F$5+(I11/24),"error")</f>
        <v>error</v>
      </c>
      <c r="I11" s="23">
        <f t="shared" si="0"/>
        <v>45107</v>
      </c>
      <c r="J11" s="17" t="str">
        <f t="shared" si="1"/>
        <v>NOT DUE</v>
      </c>
      <c r="K11" s="31" t="s">
        <v>4060</v>
      </c>
      <c r="L11" s="144" t="s">
        <v>5495</v>
      </c>
    </row>
    <row r="12" spans="1:12" ht="26.45" customHeight="1">
      <c r="A12" s="17" t="s">
        <v>4046</v>
      </c>
      <c r="B12" s="145" t="s">
        <v>4038</v>
      </c>
      <c r="C12" s="31" t="s">
        <v>389</v>
      </c>
      <c r="D12" s="43">
        <v>2000</v>
      </c>
      <c r="E12" s="13">
        <v>42348</v>
      </c>
      <c r="F12" s="13">
        <v>44567</v>
      </c>
      <c r="G12" s="27">
        <v>48421</v>
      </c>
      <c r="H12" s="22" t="str">
        <f>IF(I12&lt;=2000,$F$5+(I12/24),"error")</f>
        <v>error</v>
      </c>
      <c r="I12" s="23">
        <f t="shared" si="0"/>
        <v>45378</v>
      </c>
      <c r="J12" s="17" t="str">
        <f t="shared" si="1"/>
        <v>NOT DUE</v>
      </c>
      <c r="K12" s="31" t="s">
        <v>4061</v>
      </c>
      <c r="L12" s="144" t="s">
        <v>5495</v>
      </c>
    </row>
    <row r="13" spans="1:12" ht="26.45" customHeight="1">
      <c r="A13" s="17" t="s">
        <v>4047</v>
      </c>
      <c r="B13" s="157" t="s">
        <v>4039</v>
      </c>
      <c r="C13" s="31" t="s">
        <v>825</v>
      </c>
      <c r="D13" s="43" t="s">
        <v>54</v>
      </c>
      <c r="E13" s="13">
        <v>42348</v>
      </c>
      <c r="F13" s="13">
        <v>44328</v>
      </c>
      <c r="G13" s="74"/>
      <c r="H13" s="22">
        <f t="shared" ref="H13:H14" si="2">DATE(YEAR(F13)+3,MONTH(F13),DAY(F13)-1)</f>
        <v>45423</v>
      </c>
      <c r="I13" s="16">
        <f t="shared" ref="I13:I18" ca="1" si="3">IF(ISBLANK(H13),"",H13-DATE(YEAR(NOW()),MONTH(NOW()),DAY(NOW())))</f>
        <v>753</v>
      </c>
      <c r="J13" s="17" t="str">
        <f t="shared" ca="1" si="1"/>
        <v>NOT DUE</v>
      </c>
      <c r="K13" s="31"/>
      <c r="L13" s="18" t="s">
        <v>5491</v>
      </c>
    </row>
    <row r="14" spans="1:12" ht="15" customHeight="1">
      <c r="A14" s="17" t="s">
        <v>4048</v>
      </c>
      <c r="B14" s="145" t="s">
        <v>4040</v>
      </c>
      <c r="C14" s="31" t="s">
        <v>825</v>
      </c>
      <c r="D14" s="43" t="s">
        <v>54</v>
      </c>
      <c r="E14" s="13">
        <v>42348</v>
      </c>
      <c r="F14" s="13">
        <v>44328</v>
      </c>
      <c r="G14" s="74"/>
      <c r="H14" s="22">
        <f t="shared" si="2"/>
        <v>45423</v>
      </c>
      <c r="I14" s="16">
        <f t="shared" ca="1" si="3"/>
        <v>753</v>
      </c>
      <c r="J14" s="17" t="str">
        <f t="shared" ca="1" si="1"/>
        <v>NOT DUE</v>
      </c>
      <c r="K14" s="31"/>
      <c r="L14" s="18" t="s">
        <v>5491</v>
      </c>
    </row>
    <row r="15" spans="1:12" ht="15" customHeight="1">
      <c r="A15" s="17" t="s">
        <v>4049</v>
      </c>
      <c r="B15" s="145" t="s">
        <v>4041</v>
      </c>
      <c r="C15" s="31" t="s">
        <v>825</v>
      </c>
      <c r="D15" s="43" t="s">
        <v>54</v>
      </c>
      <c r="E15" s="13">
        <v>42348</v>
      </c>
      <c r="F15" s="13">
        <v>44328</v>
      </c>
      <c r="G15" s="74"/>
      <c r="H15" s="22">
        <f>DATE(YEAR(F15)+3,MONTH(F15),DAY(F15)-1)</f>
        <v>45423</v>
      </c>
      <c r="I15" s="16">
        <f t="shared" ca="1" si="3"/>
        <v>753</v>
      </c>
      <c r="J15" s="17" t="str">
        <f t="shared" ca="1" si="1"/>
        <v>NOT DUE</v>
      </c>
      <c r="K15" s="31"/>
      <c r="L15" s="18" t="s">
        <v>5491</v>
      </c>
    </row>
    <row r="16" spans="1:12" ht="24.75" customHeight="1">
      <c r="A16" s="17" t="s">
        <v>4050</v>
      </c>
      <c r="B16" s="145" t="s">
        <v>4042</v>
      </c>
      <c r="C16" s="31" t="s">
        <v>825</v>
      </c>
      <c r="D16" s="43" t="s">
        <v>377</v>
      </c>
      <c r="E16" s="13">
        <v>42348</v>
      </c>
      <c r="F16" s="13">
        <v>44328</v>
      </c>
      <c r="G16" s="74"/>
      <c r="H16" s="22">
        <f>DATE(YEAR(F16)+1,MONTH(F16),DAY(F16)-1)</f>
        <v>44692</v>
      </c>
      <c r="I16" s="16">
        <f t="shared" ca="1" si="3"/>
        <v>22</v>
      </c>
      <c r="J16" s="17" t="str">
        <f t="shared" ca="1" si="1"/>
        <v>NOT DUE</v>
      </c>
      <c r="K16" s="31"/>
      <c r="L16" s="18" t="s">
        <v>5491</v>
      </c>
    </row>
    <row r="17" spans="1:12" ht="26.45" customHeight="1">
      <c r="A17" s="17" t="s">
        <v>4051</v>
      </c>
      <c r="B17" s="145" t="s">
        <v>4033</v>
      </c>
      <c r="C17" s="31" t="s">
        <v>3808</v>
      </c>
      <c r="D17" s="43" t="s">
        <v>377</v>
      </c>
      <c r="E17" s="13">
        <v>42348</v>
      </c>
      <c r="F17" s="13">
        <v>44328</v>
      </c>
      <c r="G17" s="74"/>
      <c r="H17" s="22">
        <f t="shared" ref="H17:H18" si="4">DATE(YEAR(F17)+1,MONTH(F17),DAY(F17)-1)</f>
        <v>44692</v>
      </c>
      <c r="I17" s="16">
        <f t="shared" ca="1" si="3"/>
        <v>22</v>
      </c>
      <c r="J17" s="17" t="str">
        <f t="shared" ca="1" si="1"/>
        <v>NOT DUE</v>
      </c>
      <c r="K17" s="31"/>
      <c r="L17" s="18"/>
    </row>
    <row r="18" spans="1:12">
      <c r="A18" s="17" t="s">
        <v>4052</v>
      </c>
      <c r="B18" s="145" t="s">
        <v>4043</v>
      </c>
      <c r="C18" s="31" t="s">
        <v>825</v>
      </c>
      <c r="D18" s="43" t="s">
        <v>377</v>
      </c>
      <c r="E18" s="13">
        <v>42348</v>
      </c>
      <c r="F18" s="13">
        <v>44460</v>
      </c>
      <c r="G18" s="74"/>
      <c r="H18" s="22">
        <f t="shared" si="4"/>
        <v>44824</v>
      </c>
      <c r="I18" s="16">
        <f t="shared" ca="1" si="3"/>
        <v>154</v>
      </c>
      <c r="J18" s="17" t="str">
        <f t="shared" ca="1" si="1"/>
        <v>NOT DUE</v>
      </c>
      <c r="K18" s="31" t="s">
        <v>4062</v>
      </c>
      <c r="L18" s="18"/>
    </row>
    <row r="19" spans="1:12" ht="26.45" customHeight="1">
      <c r="A19" s="17" t="s">
        <v>4053</v>
      </c>
      <c r="B19" s="145" t="s">
        <v>3805</v>
      </c>
      <c r="C19" s="31" t="s">
        <v>1472</v>
      </c>
      <c r="D19" s="43" t="s">
        <v>54</v>
      </c>
      <c r="E19" s="13">
        <v>42348</v>
      </c>
      <c r="F19" s="13">
        <v>44328</v>
      </c>
      <c r="G19" s="74"/>
      <c r="H19" s="22">
        <f>DATE(YEAR(F19)+3,MONTH(F19),DAY(F19)-1)</f>
        <v>45423</v>
      </c>
      <c r="I19" s="16">
        <f t="shared" ref="I19:I20" ca="1" si="5">IF(ISBLANK(H19),"",H19-DATE(YEAR(NOW()),MONTH(NOW()),DAY(NOW())))</f>
        <v>753</v>
      </c>
      <c r="J19" s="17" t="str">
        <f t="shared" ca="1" si="1"/>
        <v>NOT DUE</v>
      </c>
      <c r="K19" s="31"/>
      <c r="L19" s="18" t="s">
        <v>5491</v>
      </c>
    </row>
    <row r="20" spans="1:12" ht="26.45" customHeight="1">
      <c r="A20" s="17" t="s">
        <v>4054</v>
      </c>
      <c r="B20" s="31" t="s">
        <v>3914</v>
      </c>
      <c r="C20" s="31" t="s">
        <v>825</v>
      </c>
      <c r="D20" s="43" t="s">
        <v>54</v>
      </c>
      <c r="E20" s="13">
        <v>42348</v>
      </c>
      <c r="F20" s="13">
        <v>44328</v>
      </c>
      <c r="G20" s="74"/>
      <c r="H20" s="22">
        <f>DATE(YEAR(F20)+3,MONTH(F20),DAY(F20)-1)</f>
        <v>45423</v>
      </c>
      <c r="I20" s="16">
        <f t="shared" ca="1" si="5"/>
        <v>753</v>
      </c>
      <c r="J20" s="17" t="str">
        <f t="shared" ca="1" si="1"/>
        <v>NOT DUE</v>
      </c>
      <c r="K20" s="31"/>
      <c r="L20" s="18" t="s">
        <v>5491</v>
      </c>
    </row>
    <row r="22" spans="1:12">
      <c r="A22" s="202"/>
    </row>
    <row r="23" spans="1:12">
      <c r="A23" s="202"/>
    </row>
    <row r="24" spans="1:12">
      <c r="A24" s="202"/>
    </row>
    <row r="25" spans="1:12">
      <c r="A25" s="260"/>
      <c r="B25" s="197" t="s">
        <v>4761</v>
      </c>
      <c r="D25" s="49" t="s">
        <v>4762</v>
      </c>
      <c r="G25" t="s">
        <v>4763</v>
      </c>
    </row>
    <row r="26" spans="1:12">
      <c r="A26" s="280"/>
      <c r="C26" s="198" t="s">
        <v>5504</v>
      </c>
      <c r="E26" s="371" t="s">
        <v>5518</v>
      </c>
      <c r="F26" s="371"/>
      <c r="H26" s="235" t="s">
        <v>5505</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141" priority="3" operator="equal">
      <formula>"overdue"</formula>
    </cfRule>
  </conditionalFormatting>
  <pageMargins left="0.7" right="0.7" top="0.75" bottom="0.75" header="0.3" footer="0.3"/>
  <pageSetup paperSize="9" orientation="portrait" r:id="rId1"/>
  <ignoredErrors>
    <ignoredError sqref="H10"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A43" zoomScaleNormal="100" workbookViewId="0">
      <selection activeCell="G63" sqref="G63:G6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3"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3" ht="19.5" customHeight="1">
      <c r="A3" s="308" t="s">
        <v>10</v>
      </c>
      <c r="B3" s="308"/>
      <c r="C3" s="37" t="s">
        <v>1559</v>
      </c>
      <c r="D3" s="309" t="s">
        <v>12</v>
      </c>
      <c r="E3" s="309"/>
      <c r="F3" s="5" t="s">
        <v>1639</v>
      </c>
    </row>
    <row r="4" spans="1:13" ht="18" customHeight="1">
      <c r="A4" s="308" t="s">
        <v>75</v>
      </c>
      <c r="B4" s="308"/>
      <c r="C4" s="37" t="s">
        <v>3831</v>
      </c>
      <c r="D4" s="309" t="s">
        <v>14</v>
      </c>
      <c r="E4" s="309"/>
      <c r="F4" s="6">
        <f>'Running Hours'!B23</f>
        <v>23842.2</v>
      </c>
    </row>
    <row r="5" spans="1:13" ht="18" customHeight="1">
      <c r="A5" s="308" t="s">
        <v>76</v>
      </c>
      <c r="B5" s="308"/>
      <c r="C5" s="38" t="s">
        <v>3832</v>
      </c>
      <c r="D5" s="46"/>
      <c r="E5" s="238" t="str">
        <f>'Running Hours'!$C5</f>
        <v>Date updated:</v>
      </c>
      <c r="F5" s="196">
        <f>'Running Hours'!$D5</f>
        <v>44667</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1640</v>
      </c>
      <c r="B8" s="31" t="s">
        <v>1560</v>
      </c>
      <c r="C8" s="31" t="s">
        <v>1561</v>
      </c>
      <c r="D8" s="43">
        <v>2000</v>
      </c>
      <c r="E8" s="13">
        <v>42348</v>
      </c>
      <c r="F8" s="13">
        <v>44654</v>
      </c>
      <c r="G8" s="27">
        <v>23842.2</v>
      </c>
      <c r="H8" s="22">
        <f>IF(I8&lt;=2000,$F$5+(I8/24),"error")</f>
        <v>44750.333333333336</v>
      </c>
      <c r="I8" s="23">
        <f t="shared" ref="I8:I71" si="0">D8-($F$4-G8)</f>
        <v>2000</v>
      </c>
      <c r="J8" s="17" t="str">
        <f>IF(I8="","",IF(I8&lt;0,"OVERDUE","NOT DUE"))</f>
        <v>NOT DUE</v>
      </c>
      <c r="K8" s="31" t="s">
        <v>3871</v>
      </c>
      <c r="L8" s="17"/>
      <c r="M8" s="264"/>
    </row>
    <row r="9" spans="1:13" ht="25.5">
      <c r="A9" s="17" t="s">
        <v>1641</v>
      </c>
      <c r="B9" s="31" t="s">
        <v>1562</v>
      </c>
      <c r="C9" s="31" t="s">
        <v>1563</v>
      </c>
      <c r="D9" s="43">
        <v>2000</v>
      </c>
      <c r="E9" s="13">
        <v>42348</v>
      </c>
      <c r="F9" s="13">
        <v>44654</v>
      </c>
      <c r="G9" s="27">
        <v>23842.2</v>
      </c>
      <c r="H9" s="22">
        <f t="shared" ref="H9:H38" si="1">IF(I9&lt;=2000,$F$5+(I9/24),"error")</f>
        <v>44750.333333333336</v>
      </c>
      <c r="I9" s="23">
        <f t="shared" si="0"/>
        <v>2000</v>
      </c>
      <c r="J9" s="17" t="str">
        <f t="shared" ref="J9:J51" si="2">IF(I9="","",IF(I9&lt;0,"OVERDUE","NOT DUE"))</f>
        <v>NOT DUE</v>
      </c>
      <c r="K9" s="31" t="s">
        <v>3871</v>
      </c>
      <c r="L9" s="17"/>
    </row>
    <row r="10" spans="1:13" ht="15" customHeight="1">
      <c r="A10" s="17" t="s">
        <v>1642</v>
      </c>
      <c r="B10" s="31" t="s">
        <v>1564</v>
      </c>
      <c r="C10" s="31" t="s">
        <v>1565</v>
      </c>
      <c r="D10" s="43">
        <v>2000</v>
      </c>
      <c r="E10" s="13">
        <v>42348</v>
      </c>
      <c r="F10" s="13">
        <v>44654</v>
      </c>
      <c r="G10" s="27">
        <v>23842.2</v>
      </c>
      <c r="H10" s="22">
        <f t="shared" si="1"/>
        <v>44750.333333333336</v>
      </c>
      <c r="I10" s="23">
        <f t="shared" si="0"/>
        <v>2000</v>
      </c>
      <c r="J10" s="17" t="str">
        <f t="shared" si="2"/>
        <v>NOT DUE</v>
      </c>
      <c r="K10" s="31" t="s">
        <v>3871</v>
      </c>
      <c r="L10" s="17"/>
    </row>
    <row r="11" spans="1:13" ht="15" customHeight="1">
      <c r="A11" s="17" t="s">
        <v>1643</v>
      </c>
      <c r="B11" s="31" t="s">
        <v>1566</v>
      </c>
      <c r="C11" s="31" t="s">
        <v>1567</v>
      </c>
      <c r="D11" s="43">
        <v>2000</v>
      </c>
      <c r="E11" s="13">
        <v>42348</v>
      </c>
      <c r="F11" s="13">
        <v>44654</v>
      </c>
      <c r="G11" s="27">
        <v>23842.2</v>
      </c>
      <c r="H11" s="22">
        <f t="shared" si="1"/>
        <v>44750.333333333336</v>
      </c>
      <c r="I11" s="23">
        <f t="shared" si="0"/>
        <v>2000</v>
      </c>
      <c r="J11" s="17" t="str">
        <f t="shared" si="2"/>
        <v>NOT DUE</v>
      </c>
      <c r="K11" s="31" t="s">
        <v>3871</v>
      </c>
      <c r="L11" s="17"/>
    </row>
    <row r="12" spans="1:13" ht="15" customHeight="1">
      <c r="A12" s="17" t="s">
        <v>1644</v>
      </c>
      <c r="B12" s="31" t="s">
        <v>1568</v>
      </c>
      <c r="C12" s="31" t="s">
        <v>1569</v>
      </c>
      <c r="D12" s="43">
        <v>2000</v>
      </c>
      <c r="E12" s="13">
        <v>42348</v>
      </c>
      <c r="F12" s="13">
        <v>44654</v>
      </c>
      <c r="G12" s="27">
        <v>23842.2</v>
      </c>
      <c r="H12" s="22">
        <f t="shared" si="1"/>
        <v>44750.333333333336</v>
      </c>
      <c r="I12" s="23">
        <f t="shared" si="0"/>
        <v>2000</v>
      </c>
      <c r="J12" s="17" t="str">
        <f t="shared" si="2"/>
        <v>NOT DUE</v>
      </c>
      <c r="K12" s="31" t="s">
        <v>3871</v>
      </c>
      <c r="L12" s="17"/>
    </row>
    <row r="13" spans="1:13" ht="26.45" customHeight="1">
      <c r="A13" s="17" t="s">
        <v>1645</v>
      </c>
      <c r="B13" s="31" t="s">
        <v>1634</v>
      </c>
      <c r="C13" s="31" t="s">
        <v>1570</v>
      </c>
      <c r="D13" s="43">
        <v>2000</v>
      </c>
      <c r="E13" s="13">
        <v>42348</v>
      </c>
      <c r="F13" s="13">
        <v>44654</v>
      </c>
      <c r="G13" s="27">
        <v>23842.2</v>
      </c>
      <c r="H13" s="22">
        <f t="shared" si="1"/>
        <v>44750.333333333336</v>
      </c>
      <c r="I13" s="23">
        <f t="shared" si="0"/>
        <v>2000</v>
      </c>
      <c r="J13" s="17" t="str">
        <f t="shared" si="2"/>
        <v>NOT DUE</v>
      </c>
      <c r="K13" s="31" t="s">
        <v>3871</v>
      </c>
      <c r="L13" s="17"/>
    </row>
    <row r="14" spans="1:13" ht="26.45" customHeight="1">
      <c r="A14" s="17" t="s">
        <v>1646</v>
      </c>
      <c r="B14" s="31" t="s">
        <v>1635</v>
      </c>
      <c r="C14" s="31" t="s">
        <v>1571</v>
      </c>
      <c r="D14" s="43">
        <v>2000</v>
      </c>
      <c r="E14" s="13">
        <v>42348</v>
      </c>
      <c r="F14" s="13">
        <v>44654</v>
      </c>
      <c r="G14" s="27">
        <v>23842.2</v>
      </c>
      <c r="H14" s="22">
        <f t="shared" si="1"/>
        <v>44750.333333333336</v>
      </c>
      <c r="I14" s="23">
        <f t="shared" si="0"/>
        <v>2000</v>
      </c>
      <c r="J14" s="17" t="str">
        <f t="shared" si="2"/>
        <v>NOT DUE</v>
      </c>
      <c r="K14" s="31" t="s">
        <v>3871</v>
      </c>
      <c r="L14" s="17"/>
    </row>
    <row r="15" spans="1:13" ht="15" customHeight="1">
      <c r="A15" s="17" t="s">
        <v>1647</v>
      </c>
      <c r="B15" s="31" t="s">
        <v>1572</v>
      </c>
      <c r="C15" s="31" t="s">
        <v>1573</v>
      </c>
      <c r="D15" s="43">
        <v>2000</v>
      </c>
      <c r="E15" s="13">
        <v>42348</v>
      </c>
      <c r="F15" s="13">
        <v>44654</v>
      </c>
      <c r="G15" s="27">
        <v>23842.2</v>
      </c>
      <c r="H15" s="22">
        <f t="shared" si="1"/>
        <v>44750.333333333336</v>
      </c>
      <c r="I15" s="23">
        <f t="shared" si="0"/>
        <v>2000</v>
      </c>
      <c r="J15" s="17" t="str">
        <f t="shared" si="2"/>
        <v>NOT DUE</v>
      </c>
      <c r="K15" s="31" t="s">
        <v>3871</v>
      </c>
      <c r="L15" s="17"/>
    </row>
    <row r="16" spans="1:13" ht="15" customHeight="1">
      <c r="A16" s="17" t="s">
        <v>1648</v>
      </c>
      <c r="B16" s="31" t="s">
        <v>1574</v>
      </c>
      <c r="C16" s="31" t="s">
        <v>1575</v>
      </c>
      <c r="D16" s="43">
        <v>2000</v>
      </c>
      <c r="E16" s="13">
        <v>42348</v>
      </c>
      <c r="F16" s="13">
        <v>44654</v>
      </c>
      <c r="G16" s="27">
        <v>23842.2</v>
      </c>
      <c r="H16" s="22">
        <f t="shared" si="1"/>
        <v>44750.333333333336</v>
      </c>
      <c r="I16" s="23">
        <f t="shared" si="0"/>
        <v>2000</v>
      </c>
      <c r="J16" s="17" t="str">
        <f t="shared" si="2"/>
        <v>NOT DUE</v>
      </c>
      <c r="K16" s="31" t="s">
        <v>3871</v>
      </c>
      <c r="L16" s="17"/>
    </row>
    <row r="17" spans="1:12" ht="15" customHeight="1">
      <c r="A17" s="17" t="s">
        <v>1649</v>
      </c>
      <c r="B17" s="31" t="s">
        <v>1576</v>
      </c>
      <c r="C17" s="31" t="s">
        <v>1575</v>
      </c>
      <c r="D17" s="43">
        <v>2000</v>
      </c>
      <c r="E17" s="13">
        <v>42348</v>
      </c>
      <c r="F17" s="13">
        <v>44654</v>
      </c>
      <c r="G17" s="27">
        <v>23842.2</v>
      </c>
      <c r="H17" s="22">
        <f t="shared" si="1"/>
        <v>44750.333333333336</v>
      </c>
      <c r="I17" s="23">
        <f t="shared" si="0"/>
        <v>2000</v>
      </c>
      <c r="J17" s="17" t="str">
        <f t="shared" si="2"/>
        <v>NOT DUE</v>
      </c>
      <c r="K17" s="31" t="s">
        <v>3871</v>
      </c>
      <c r="L17" s="17"/>
    </row>
    <row r="18" spans="1:12" ht="15" customHeight="1">
      <c r="A18" s="17" t="s">
        <v>1650</v>
      </c>
      <c r="B18" s="31" t="s">
        <v>1577</v>
      </c>
      <c r="C18" s="31" t="s">
        <v>1578</v>
      </c>
      <c r="D18" s="43">
        <v>2000</v>
      </c>
      <c r="E18" s="13">
        <v>42348</v>
      </c>
      <c r="F18" s="13">
        <v>44654</v>
      </c>
      <c r="G18" s="27">
        <v>23842.2</v>
      </c>
      <c r="H18" s="22">
        <f t="shared" si="1"/>
        <v>44750.333333333336</v>
      </c>
      <c r="I18" s="23">
        <f t="shared" si="0"/>
        <v>2000</v>
      </c>
      <c r="J18" s="17" t="str">
        <f t="shared" si="2"/>
        <v>NOT DUE</v>
      </c>
      <c r="K18" s="31" t="s">
        <v>3871</v>
      </c>
      <c r="L18" s="17"/>
    </row>
    <row r="19" spans="1:12" ht="26.45" customHeight="1">
      <c r="A19" s="17" t="s">
        <v>1651</v>
      </c>
      <c r="B19" s="31" t="s">
        <v>1579</v>
      </c>
      <c r="C19" s="31" t="s">
        <v>1580</v>
      </c>
      <c r="D19" s="43">
        <v>2000</v>
      </c>
      <c r="E19" s="13">
        <v>42348</v>
      </c>
      <c r="F19" s="13">
        <v>44654</v>
      </c>
      <c r="G19" s="27">
        <v>23842.2</v>
      </c>
      <c r="H19" s="22">
        <f t="shared" si="1"/>
        <v>44750.333333333336</v>
      </c>
      <c r="I19" s="23">
        <f t="shared" si="0"/>
        <v>2000</v>
      </c>
      <c r="J19" s="17" t="str">
        <f t="shared" si="2"/>
        <v>NOT DUE</v>
      </c>
      <c r="K19" s="31" t="s">
        <v>3871</v>
      </c>
      <c r="L19" s="17"/>
    </row>
    <row r="20" spans="1:12" ht="15" customHeight="1">
      <c r="A20" s="17" t="s">
        <v>1652</v>
      </c>
      <c r="B20" s="31" t="s">
        <v>1581</v>
      </c>
      <c r="C20" s="31" t="s">
        <v>1580</v>
      </c>
      <c r="D20" s="43">
        <v>2000</v>
      </c>
      <c r="E20" s="13">
        <v>42348</v>
      </c>
      <c r="F20" s="13">
        <v>44654</v>
      </c>
      <c r="G20" s="27">
        <v>23842.2</v>
      </c>
      <c r="H20" s="22">
        <f t="shared" si="1"/>
        <v>44750.333333333336</v>
      </c>
      <c r="I20" s="23">
        <f t="shared" si="0"/>
        <v>2000</v>
      </c>
      <c r="J20" s="17" t="str">
        <f t="shared" si="2"/>
        <v>NOT DUE</v>
      </c>
      <c r="K20" s="31" t="s">
        <v>3871</v>
      </c>
      <c r="L20" s="17"/>
    </row>
    <row r="21" spans="1:12" ht="26.45" customHeight="1">
      <c r="A21" s="17" t="s">
        <v>1653</v>
      </c>
      <c r="B21" s="31" t="s">
        <v>1582</v>
      </c>
      <c r="C21" s="31" t="s">
        <v>1583</v>
      </c>
      <c r="D21" s="43">
        <v>2000</v>
      </c>
      <c r="E21" s="13">
        <v>42348</v>
      </c>
      <c r="F21" s="13">
        <v>44654</v>
      </c>
      <c r="G21" s="27">
        <v>23842.2</v>
      </c>
      <c r="H21" s="22">
        <f t="shared" si="1"/>
        <v>44750.333333333336</v>
      </c>
      <c r="I21" s="23">
        <f t="shared" si="0"/>
        <v>2000</v>
      </c>
      <c r="J21" s="17" t="str">
        <f t="shared" si="2"/>
        <v>NOT DUE</v>
      </c>
      <c r="K21" s="31" t="s">
        <v>3871</v>
      </c>
      <c r="L21" s="17"/>
    </row>
    <row r="22" spans="1:12" ht="26.45" customHeight="1">
      <c r="A22" s="17" t="s">
        <v>1654</v>
      </c>
      <c r="B22" s="31" t="s">
        <v>1636</v>
      </c>
      <c r="C22" s="31" t="s">
        <v>1580</v>
      </c>
      <c r="D22" s="43">
        <v>2000</v>
      </c>
      <c r="E22" s="13">
        <v>42348</v>
      </c>
      <c r="F22" s="13">
        <v>44654</v>
      </c>
      <c r="G22" s="27">
        <v>23842.2</v>
      </c>
      <c r="H22" s="22">
        <f>IF(I22&lt;=2000,$F$5+(I22/24),"error")</f>
        <v>44750.333333333336</v>
      </c>
      <c r="I22" s="23">
        <f t="shared" si="0"/>
        <v>2000</v>
      </c>
      <c r="J22" s="17" t="str">
        <f t="shared" si="2"/>
        <v>NOT DUE</v>
      </c>
      <c r="K22" s="31" t="s">
        <v>3871</v>
      </c>
      <c r="L22" s="17"/>
    </row>
    <row r="23" spans="1:12" ht="15" customHeight="1">
      <c r="A23" s="17" t="s">
        <v>1655</v>
      </c>
      <c r="B23" s="31" t="s">
        <v>1584</v>
      </c>
      <c r="C23" s="31" t="s">
        <v>1585</v>
      </c>
      <c r="D23" s="43">
        <v>2000</v>
      </c>
      <c r="E23" s="13">
        <v>42348</v>
      </c>
      <c r="F23" s="13">
        <v>44654</v>
      </c>
      <c r="G23" s="27">
        <v>23842.2</v>
      </c>
      <c r="H23" s="22">
        <f t="shared" si="1"/>
        <v>44750.333333333336</v>
      </c>
      <c r="I23" s="23">
        <f t="shared" si="0"/>
        <v>2000</v>
      </c>
      <c r="J23" s="17" t="str">
        <f t="shared" si="2"/>
        <v>NOT DUE</v>
      </c>
      <c r="K23" s="31" t="s">
        <v>3871</v>
      </c>
      <c r="L23" s="17"/>
    </row>
    <row r="24" spans="1:12" ht="26.45" customHeight="1">
      <c r="A24" s="17" t="s">
        <v>1656</v>
      </c>
      <c r="B24" s="31" t="s">
        <v>1586</v>
      </c>
      <c r="C24" s="31" t="s">
        <v>23</v>
      </c>
      <c r="D24" s="43">
        <v>2000</v>
      </c>
      <c r="E24" s="13">
        <v>42348</v>
      </c>
      <c r="F24" s="13">
        <v>44654</v>
      </c>
      <c r="G24" s="27">
        <v>23842.2</v>
      </c>
      <c r="H24" s="22">
        <f t="shared" si="1"/>
        <v>44750.333333333336</v>
      </c>
      <c r="I24" s="23">
        <f t="shared" si="0"/>
        <v>2000</v>
      </c>
      <c r="J24" s="17" t="str">
        <f t="shared" si="2"/>
        <v>NOT DUE</v>
      </c>
      <c r="K24" s="31" t="s">
        <v>3871</v>
      </c>
      <c r="L24" s="17"/>
    </row>
    <row r="25" spans="1:12" ht="15" customHeight="1">
      <c r="A25" s="17" t="s">
        <v>1657</v>
      </c>
      <c r="B25" s="31" t="s">
        <v>1587</v>
      </c>
      <c r="C25" s="31" t="s">
        <v>1588</v>
      </c>
      <c r="D25" s="43">
        <v>2000</v>
      </c>
      <c r="E25" s="13">
        <v>42348</v>
      </c>
      <c r="F25" s="13">
        <v>44654</v>
      </c>
      <c r="G25" s="27">
        <v>23842.2</v>
      </c>
      <c r="H25" s="22">
        <f t="shared" si="1"/>
        <v>44750.333333333336</v>
      </c>
      <c r="I25" s="23">
        <f t="shared" si="0"/>
        <v>2000</v>
      </c>
      <c r="J25" s="17" t="str">
        <f t="shared" si="2"/>
        <v>NOT DUE</v>
      </c>
      <c r="K25" s="31" t="s">
        <v>3871</v>
      </c>
      <c r="L25" s="17"/>
    </row>
    <row r="26" spans="1:12" ht="26.45" customHeight="1">
      <c r="A26" s="17" t="s">
        <v>1658</v>
      </c>
      <c r="B26" s="31" t="s">
        <v>1589</v>
      </c>
      <c r="C26" s="31" t="s">
        <v>1590</v>
      </c>
      <c r="D26" s="43">
        <v>2000</v>
      </c>
      <c r="E26" s="13">
        <v>42348</v>
      </c>
      <c r="F26" s="13">
        <v>44654</v>
      </c>
      <c r="G26" s="27">
        <v>23842.2</v>
      </c>
      <c r="H26" s="22">
        <f t="shared" si="1"/>
        <v>44750.333333333336</v>
      </c>
      <c r="I26" s="23">
        <f t="shared" si="0"/>
        <v>2000</v>
      </c>
      <c r="J26" s="17" t="str">
        <f t="shared" si="2"/>
        <v>NOT DUE</v>
      </c>
      <c r="K26" s="31" t="s">
        <v>3871</v>
      </c>
      <c r="L26" s="17"/>
    </row>
    <row r="27" spans="1:12" ht="26.45" customHeight="1">
      <c r="A27" s="17" t="s">
        <v>1659</v>
      </c>
      <c r="B27" s="31" t="s">
        <v>1591</v>
      </c>
      <c r="C27" s="31" t="s">
        <v>1580</v>
      </c>
      <c r="D27" s="43">
        <v>2000</v>
      </c>
      <c r="E27" s="13">
        <v>42348</v>
      </c>
      <c r="F27" s="13">
        <v>44654</v>
      </c>
      <c r="G27" s="27">
        <v>23842.2</v>
      </c>
      <c r="H27" s="22">
        <f t="shared" si="1"/>
        <v>44750.333333333336</v>
      </c>
      <c r="I27" s="23">
        <f t="shared" si="0"/>
        <v>2000</v>
      </c>
      <c r="J27" s="17" t="str">
        <f t="shared" si="2"/>
        <v>NOT DUE</v>
      </c>
      <c r="K27" s="31" t="s">
        <v>3871</v>
      </c>
      <c r="L27" s="17"/>
    </row>
    <row r="28" spans="1:12" ht="26.45" customHeight="1">
      <c r="A28" s="17" t="s">
        <v>1660</v>
      </c>
      <c r="B28" s="31" t="s">
        <v>1592</v>
      </c>
      <c r="C28" s="31" t="s">
        <v>1593</v>
      </c>
      <c r="D28" s="43">
        <v>2000</v>
      </c>
      <c r="E28" s="13">
        <v>42348</v>
      </c>
      <c r="F28" s="13">
        <v>44654</v>
      </c>
      <c r="G28" s="27">
        <v>23842.2</v>
      </c>
      <c r="H28" s="22">
        <f t="shared" si="1"/>
        <v>44750.333333333336</v>
      </c>
      <c r="I28" s="23">
        <f t="shared" si="0"/>
        <v>2000</v>
      </c>
      <c r="J28" s="17" t="str">
        <f t="shared" si="2"/>
        <v>NOT DUE</v>
      </c>
      <c r="K28" s="31" t="s">
        <v>3871</v>
      </c>
      <c r="L28" s="17"/>
    </row>
    <row r="29" spans="1:12" ht="26.45" customHeight="1">
      <c r="A29" s="17" t="s">
        <v>1661</v>
      </c>
      <c r="B29" s="31" t="s">
        <v>1594</v>
      </c>
      <c r="C29" s="31" t="s">
        <v>1595</v>
      </c>
      <c r="D29" s="43">
        <v>2000</v>
      </c>
      <c r="E29" s="13">
        <v>42348</v>
      </c>
      <c r="F29" s="13">
        <v>44654</v>
      </c>
      <c r="G29" s="27">
        <v>23842.2</v>
      </c>
      <c r="H29" s="22">
        <f t="shared" si="1"/>
        <v>44750.333333333336</v>
      </c>
      <c r="I29" s="23">
        <f t="shared" si="0"/>
        <v>2000</v>
      </c>
      <c r="J29" s="17" t="str">
        <f t="shared" si="2"/>
        <v>NOT DUE</v>
      </c>
      <c r="K29" s="31" t="s">
        <v>3871</v>
      </c>
      <c r="L29" s="17"/>
    </row>
    <row r="30" spans="1:12" ht="26.45" customHeight="1">
      <c r="A30" s="17" t="s">
        <v>1662</v>
      </c>
      <c r="B30" s="31" t="s">
        <v>1596</v>
      </c>
      <c r="C30" s="31" t="s">
        <v>1569</v>
      </c>
      <c r="D30" s="43">
        <v>2000</v>
      </c>
      <c r="E30" s="13">
        <v>42348</v>
      </c>
      <c r="F30" s="13">
        <v>44654</v>
      </c>
      <c r="G30" s="27">
        <v>23842.2</v>
      </c>
      <c r="H30" s="22">
        <f t="shared" si="1"/>
        <v>44750.333333333336</v>
      </c>
      <c r="I30" s="23">
        <f t="shared" si="0"/>
        <v>2000</v>
      </c>
      <c r="J30" s="17" t="str">
        <f t="shared" si="2"/>
        <v>NOT DUE</v>
      </c>
      <c r="K30" s="31" t="s">
        <v>3871</v>
      </c>
      <c r="L30" s="17"/>
    </row>
    <row r="31" spans="1:12" ht="26.45" customHeight="1">
      <c r="A31" s="17" t="s">
        <v>1663</v>
      </c>
      <c r="B31" s="31" t="s">
        <v>1637</v>
      </c>
      <c r="C31" s="31" t="s">
        <v>1597</v>
      </c>
      <c r="D31" s="43">
        <v>2000</v>
      </c>
      <c r="E31" s="13">
        <v>42348</v>
      </c>
      <c r="F31" s="13">
        <v>44654</v>
      </c>
      <c r="G31" s="27">
        <v>23842.2</v>
      </c>
      <c r="H31" s="22">
        <f t="shared" si="1"/>
        <v>44750.333333333336</v>
      </c>
      <c r="I31" s="23">
        <f t="shared" si="0"/>
        <v>2000</v>
      </c>
      <c r="J31" s="17" t="str">
        <f t="shared" si="2"/>
        <v>NOT DUE</v>
      </c>
      <c r="K31" s="31" t="s">
        <v>3871</v>
      </c>
      <c r="L31" s="17"/>
    </row>
    <row r="32" spans="1:12" ht="26.45" customHeight="1">
      <c r="A32" s="17" t="s">
        <v>1664</v>
      </c>
      <c r="B32" s="31" t="s">
        <v>1598</v>
      </c>
      <c r="C32" s="31" t="s">
        <v>1599</v>
      </c>
      <c r="D32" s="43">
        <v>2000</v>
      </c>
      <c r="E32" s="13">
        <v>42348</v>
      </c>
      <c r="F32" s="13">
        <v>44654</v>
      </c>
      <c r="G32" s="27">
        <v>23842.2</v>
      </c>
      <c r="H32" s="22">
        <f t="shared" si="1"/>
        <v>44750.333333333336</v>
      </c>
      <c r="I32" s="23">
        <f t="shared" si="0"/>
        <v>2000</v>
      </c>
      <c r="J32" s="17" t="str">
        <f t="shared" si="2"/>
        <v>NOT DUE</v>
      </c>
      <c r="K32" s="31" t="s">
        <v>3871</v>
      </c>
      <c r="L32" s="17"/>
    </row>
    <row r="33" spans="1:13" ht="26.45" customHeight="1">
      <c r="A33" s="17" t="s">
        <v>1665</v>
      </c>
      <c r="B33" s="31" t="s">
        <v>1600</v>
      </c>
      <c r="C33" s="31" t="s">
        <v>1601</v>
      </c>
      <c r="D33" s="43">
        <v>2000</v>
      </c>
      <c r="E33" s="13">
        <v>42348</v>
      </c>
      <c r="F33" s="13">
        <v>44654</v>
      </c>
      <c r="G33" s="27">
        <v>23842.2</v>
      </c>
      <c r="H33" s="22">
        <f t="shared" si="1"/>
        <v>44750.333333333336</v>
      </c>
      <c r="I33" s="23">
        <f t="shared" si="0"/>
        <v>2000</v>
      </c>
      <c r="J33" s="17" t="str">
        <f t="shared" si="2"/>
        <v>NOT DUE</v>
      </c>
      <c r="K33" s="31" t="s">
        <v>3871</v>
      </c>
      <c r="L33" s="17"/>
    </row>
    <row r="34" spans="1:13" ht="26.45" customHeight="1">
      <c r="A34" s="17" t="s">
        <v>1666</v>
      </c>
      <c r="B34" s="31" t="s">
        <v>1602</v>
      </c>
      <c r="C34" s="31" t="s">
        <v>1603</v>
      </c>
      <c r="D34" s="43">
        <v>2000</v>
      </c>
      <c r="E34" s="13">
        <v>42348</v>
      </c>
      <c r="F34" s="13">
        <v>44654</v>
      </c>
      <c r="G34" s="27">
        <v>23842.2</v>
      </c>
      <c r="H34" s="22">
        <f t="shared" si="1"/>
        <v>44750.333333333336</v>
      </c>
      <c r="I34" s="23">
        <f t="shared" si="0"/>
        <v>2000</v>
      </c>
      <c r="J34" s="17" t="str">
        <f t="shared" si="2"/>
        <v>NOT DUE</v>
      </c>
      <c r="K34" s="31" t="s">
        <v>3871</v>
      </c>
      <c r="L34" s="17"/>
    </row>
    <row r="35" spans="1:13" ht="26.45" customHeight="1">
      <c r="A35" s="17" t="s">
        <v>1667</v>
      </c>
      <c r="B35" s="31" t="s">
        <v>1604</v>
      </c>
      <c r="C35" s="31" t="s">
        <v>1605</v>
      </c>
      <c r="D35" s="43">
        <v>2000</v>
      </c>
      <c r="E35" s="13">
        <v>42348</v>
      </c>
      <c r="F35" s="13">
        <v>44654</v>
      </c>
      <c r="G35" s="27">
        <v>23842.2</v>
      </c>
      <c r="H35" s="22">
        <f t="shared" si="1"/>
        <v>44750.333333333336</v>
      </c>
      <c r="I35" s="23">
        <f t="shared" si="0"/>
        <v>2000</v>
      </c>
      <c r="J35" s="17" t="str">
        <f t="shared" si="2"/>
        <v>NOT DUE</v>
      </c>
      <c r="K35" s="31" t="s">
        <v>3871</v>
      </c>
      <c r="L35" s="17"/>
    </row>
    <row r="36" spans="1:13" ht="26.45" customHeight="1">
      <c r="A36" s="17" t="s">
        <v>1668</v>
      </c>
      <c r="B36" s="31" t="s">
        <v>1606</v>
      </c>
      <c r="C36" s="31" t="s">
        <v>1089</v>
      </c>
      <c r="D36" s="43">
        <v>2000</v>
      </c>
      <c r="E36" s="13">
        <v>42348</v>
      </c>
      <c r="F36" s="13">
        <v>44654</v>
      </c>
      <c r="G36" s="27">
        <v>23842.2</v>
      </c>
      <c r="H36" s="22">
        <f t="shared" si="1"/>
        <v>44750.333333333336</v>
      </c>
      <c r="I36" s="23">
        <f t="shared" si="0"/>
        <v>2000</v>
      </c>
      <c r="J36" s="17" t="str">
        <f t="shared" si="2"/>
        <v>NOT DUE</v>
      </c>
      <c r="K36" s="31" t="s">
        <v>3871</v>
      </c>
      <c r="L36" s="17"/>
    </row>
    <row r="37" spans="1:13" ht="15" customHeight="1">
      <c r="A37" s="17" t="s">
        <v>1669</v>
      </c>
      <c r="B37" s="31" t="s">
        <v>1607</v>
      </c>
      <c r="C37" s="31" t="s">
        <v>36</v>
      </c>
      <c r="D37" s="43">
        <v>4000</v>
      </c>
      <c r="E37" s="13">
        <v>42348</v>
      </c>
      <c r="F37" s="13">
        <v>44654</v>
      </c>
      <c r="G37" s="27">
        <v>23842.2</v>
      </c>
      <c r="H37" s="22">
        <f>IF(I37&lt;=4000,$F$5+(I37/24),"error")</f>
        <v>44833.666666666664</v>
      </c>
      <c r="I37" s="23">
        <f t="shared" si="0"/>
        <v>4000</v>
      </c>
      <c r="J37" s="17" t="str">
        <f t="shared" si="2"/>
        <v>NOT DUE</v>
      </c>
      <c r="K37" s="31" t="s">
        <v>3871</v>
      </c>
      <c r="L37" s="372"/>
      <c r="M37" s="373"/>
    </row>
    <row r="38" spans="1:13" ht="26.45" customHeight="1">
      <c r="A38" s="17" t="s">
        <v>1670</v>
      </c>
      <c r="B38" s="31" t="s">
        <v>1638</v>
      </c>
      <c r="C38" s="31" t="s">
        <v>1608</v>
      </c>
      <c r="D38" s="43">
        <v>2000</v>
      </c>
      <c r="E38" s="13">
        <v>42348</v>
      </c>
      <c r="F38" s="13">
        <v>44654</v>
      </c>
      <c r="G38" s="27">
        <v>23842.2</v>
      </c>
      <c r="H38" s="22">
        <f t="shared" si="1"/>
        <v>44750.333333333336</v>
      </c>
      <c r="I38" s="23">
        <f t="shared" si="0"/>
        <v>2000</v>
      </c>
      <c r="J38" s="17" t="str">
        <f t="shared" si="2"/>
        <v>NOT DUE</v>
      </c>
      <c r="K38" s="31" t="s">
        <v>3871</v>
      </c>
      <c r="L38" s="17"/>
    </row>
    <row r="39" spans="1:13" ht="15" customHeight="1">
      <c r="A39" s="17" t="s">
        <v>1671</v>
      </c>
      <c r="B39" s="31" t="s">
        <v>1609</v>
      </c>
      <c r="C39" s="31" t="s">
        <v>36</v>
      </c>
      <c r="D39" s="43">
        <v>4000</v>
      </c>
      <c r="E39" s="13">
        <v>42348</v>
      </c>
      <c r="F39" s="13">
        <v>44439</v>
      </c>
      <c r="G39" s="27">
        <v>21653.5</v>
      </c>
      <c r="H39" s="22">
        <f>IF(I39&lt;=4000,$F$5+(I39/24),"error")</f>
        <v>44742.470833333333</v>
      </c>
      <c r="I39" s="23">
        <f t="shared" si="0"/>
        <v>1811.2999999999993</v>
      </c>
      <c r="J39" s="17" t="str">
        <f t="shared" si="2"/>
        <v>NOT DUE</v>
      </c>
      <c r="K39" s="31" t="s">
        <v>3871</v>
      </c>
      <c r="L39" s="17"/>
    </row>
    <row r="40" spans="1:13" ht="15" customHeight="1">
      <c r="A40" s="17" t="s">
        <v>1672</v>
      </c>
      <c r="B40" s="31" t="s">
        <v>1610</v>
      </c>
      <c r="C40" s="31" t="s">
        <v>36</v>
      </c>
      <c r="D40" s="43">
        <v>4000</v>
      </c>
      <c r="E40" s="13">
        <v>42348</v>
      </c>
      <c r="F40" s="13">
        <v>44439</v>
      </c>
      <c r="G40" s="27">
        <v>21653.5</v>
      </c>
      <c r="H40" s="22">
        <f t="shared" ref="H40:H41" si="3">IF(I40&lt;=4000,$F$5+(I40/24),"error")</f>
        <v>44742.470833333333</v>
      </c>
      <c r="I40" s="23">
        <f t="shared" si="0"/>
        <v>1811.2999999999993</v>
      </c>
      <c r="J40" s="17" t="str">
        <f t="shared" si="2"/>
        <v>NOT DUE</v>
      </c>
      <c r="K40" s="31" t="s">
        <v>3871</v>
      </c>
      <c r="L40" s="17"/>
    </row>
    <row r="41" spans="1:13" ht="38.25" customHeight="1">
      <c r="A41" s="17" t="s">
        <v>1673</v>
      </c>
      <c r="B41" s="31" t="s">
        <v>1611</v>
      </c>
      <c r="C41" s="31" t="s">
        <v>1612</v>
      </c>
      <c r="D41" s="43">
        <v>4000</v>
      </c>
      <c r="E41" s="13">
        <v>42348</v>
      </c>
      <c r="F41" s="13">
        <v>44654</v>
      </c>
      <c r="G41" s="27">
        <v>23842.2</v>
      </c>
      <c r="H41" s="22">
        <f t="shared" si="3"/>
        <v>44833.666666666664</v>
      </c>
      <c r="I41" s="23">
        <f t="shared" si="0"/>
        <v>4000</v>
      </c>
      <c r="J41" s="17" t="str">
        <f t="shared" si="2"/>
        <v>NOT DUE</v>
      </c>
      <c r="K41" s="31"/>
      <c r="L41" s="17"/>
    </row>
    <row r="42" spans="1:13" ht="26.45" customHeight="1">
      <c r="A42" s="17" t="s">
        <v>1674</v>
      </c>
      <c r="B42" s="31" t="s">
        <v>1613</v>
      </c>
      <c r="C42" s="31" t="s">
        <v>1612</v>
      </c>
      <c r="D42" s="43">
        <v>2000</v>
      </c>
      <c r="E42" s="13">
        <v>42348</v>
      </c>
      <c r="F42" s="13">
        <v>44654</v>
      </c>
      <c r="G42" s="27">
        <v>23842.2</v>
      </c>
      <c r="H42" s="22">
        <f t="shared" ref="H42:H43" si="4">IF(I42&lt;=2000,$F$5+(I42/24),"error")</f>
        <v>44750.333333333336</v>
      </c>
      <c r="I42" s="23">
        <f t="shared" si="0"/>
        <v>2000</v>
      </c>
      <c r="J42" s="17" t="str">
        <f t="shared" si="2"/>
        <v>NOT DUE</v>
      </c>
      <c r="K42" s="31"/>
      <c r="L42" s="17"/>
    </row>
    <row r="43" spans="1:13" ht="26.45" customHeight="1">
      <c r="A43" s="17" t="s">
        <v>1675</v>
      </c>
      <c r="B43" s="31" t="s">
        <v>1618</v>
      </c>
      <c r="C43" s="31" t="s">
        <v>1619</v>
      </c>
      <c r="D43" s="43">
        <v>2000</v>
      </c>
      <c r="E43" s="13">
        <v>42348</v>
      </c>
      <c r="F43" s="13">
        <v>44654</v>
      </c>
      <c r="G43" s="27">
        <v>23842.2</v>
      </c>
      <c r="H43" s="22">
        <f t="shared" si="4"/>
        <v>44750.333333333336</v>
      </c>
      <c r="I43" s="23">
        <f t="shared" si="0"/>
        <v>2000</v>
      </c>
      <c r="J43" s="17" t="str">
        <f t="shared" ref="J43" si="5">IF(I43="","",IF(I43&lt;0,"OVERDUE","NOT DUE"))</f>
        <v>NOT DUE</v>
      </c>
      <c r="K43" s="31"/>
      <c r="L43" s="17"/>
    </row>
    <row r="44" spans="1:13" ht="15" customHeight="1">
      <c r="A44" s="17" t="s">
        <v>1676</v>
      </c>
      <c r="B44" s="31" t="s">
        <v>1614</v>
      </c>
      <c r="C44" s="31" t="s">
        <v>1615</v>
      </c>
      <c r="D44" s="43">
        <v>4000</v>
      </c>
      <c r="E44" s="13">
        <v>42348</v>
      </c>
      <c r="F44" s="13">
        <v>44654</v>
      </c>
      <c r="G44" s="27">
        <v>23842.2</v>
      </c>
      <c r="H44" s="22">
        <f t="shared" ref="H44:H45" si="6">IF(I44&lt;=4000,$F$5+(I44/24),"error")</f>
        <v>44833.666666666664</v>
      </c>
      <c r="I44" s="23">
        <f t="shared" si="0"/>
        <v>4000</v>
      </c>
      <c r="J44" s="17" t="str">
        <f t="shared" si="2"/>
        <v>NOT DUE</v>
      </c>
      <c r="K44" s="31"/>
      <c r="L44" s="17"/>
    </row>
    <row r="45" spans="1:13" ht="15" customHeight="1">
      <c r="A45" s="17" t="s">
        <v>1677</v>
      </c>
      <c r="B45" s="31" t="s">
        <v>1616</v>
      </c>
      <c r="C45" s="31" t="s">
        <v>1617</v>
      </c>
      <c r="D45" s="43">
        <v>4000</v>
      </c>
      <c r="E45" s="13">
        <v>42348</v>
      </c>
      <c r="F45" s="13">
        <v>44654</v>
      </c>
      <c r="G45" s="27">
        <v>23842.2</v>
      </c>
      <c r="H45" s="22">
        <f t="shared" si="6"/>
        <v>44833.666666666664</v>
      </c>
      <c r="I45" s="23">
        <f t="shared" si="0"/>
        <v>4000</v>
      </c>
      <c r="J45" s="17" t="str">
        <f t="shared" si="2"/>
        <v>NOT DUE</v>
      </c>
      <c r="K45" s="31"/>
      <c r="L45" s="17"/>
    </row>
    <row r="46" spans="1:13" ht="15" customHeight="1">
      <c r="A46" s="17" t="s">
        <v>1678</v>
      </c>
      <c r="B46" s="31" t="s">
        <v>1620</v>
      </c>
      <c r="C46" s="31" t="s">
        <v>1621</v>
      </c>
      <c r="D46" s="43">
        <v>2000</v>
      </c>
      <c r="E46" s="13">
        <v>42348</v>
      </c>
      <c r="F46" s="13">
        <v>44654</v>
      </c>
      <c r="G46" s="27">
        <v>23842.2</v>
      </c>
      <c r="H46" s="22">
        <f t="shared" ref="H46" si="7">IF(I46&lt;=2000,$F$5+(I46/24),"error")</f>
        <v>44750.333333333336</v>
      </c>
      <c r="I46" s="23">
        <f t="shared" si="0"/>
        <v>2000</v>
      </c>
      <c r="J46" s="17" t="str">
        <f t="shared" si="2"/>
        <v>NOT DUE</v>
      </c>
      <c r="K46" s="31"/>
      <c r="L46" s="17"/>
    </row>
    <row r="47" spans="1:13" ht="15" customHeight="1">
      <c r="A47" s="17" t="s">
        <v>1679</v>
      </c>
      <c r="B47" s="31" t="s">
        <v>1622</v>
      </c>
      <c r="C47" s="31" t="s">
        <v>1623</v>
      </c>
      <c r="D47" s="43">
        <v>8000</v>
      </c>
      <c r="E47" s="13">
        <v>42348</v>
      </c>
      <c r="F47" s="13">
        <v>44654</v>
      </c>
      <c r="G47" s="27">
        <v>23842.2</v>
      </c>
      <c r="H47" s="22">
        <f>IF(I47&lt;=8000,$F$5+(I47/24),"error")</f>
        <v>45000.333333333336</v>
      </c>
      <c r="I47" s="23">
        <f t="shared" si="0"/>
        <v>8000</v>
      </c>
      <c r="J47" s="17" t="str">
        <f t="shared" si="2"/>
        <v>NOT DUE</v>
      </c>
      <c r="K47" s="31"/>
      <c r="L47" s="17"/>
    </row>
    <row r="48" spans="1:13" ht="26.45" customHeight="1">
      <c r="A48" s="17" t="s">
        <v>1680</v>
      </c>
      <c r="B48" s="31" t="s">
        <v>1624</v>
      </c>
      <c r="C48" s="31" t="s">
        <v>1625</v>
      </c>
      <c r="D48" s="43">
        <v>4000</v>
      </c>
      <c r="E48" s="13">
        <v>42348</v>
      </c>
      <c r="F48" s="13">
        <v>44654</v>
      </c>
      <c r="G48" s="27">
        <v>23842.2</v>
      </c>
      <c r="H48" s="22">
        <f>IF(I48&lt;=4000,$F$5+(I48/24),"error")</f>
        <v>44833.666666666664</v>
      </c>
      <c r="I48" s="23">
        <f t="shared" si="0"/>
        <v>4000</v>
      </c>
      <c r="J48" s="17" t="str">
        <f t="shared" si="2"/>
        <v>NOT DUE</v>
      </c>
      <c r="K48" s="31"/>
      <c r="L48" s="17"/>
    </row>
    <row r="49" spans="1:12" ht="15" customHeight="1">
      <c r="A49" s="17" t="s">
        <v>1681</v>
      </c>
      <c r="B49" s="31" t="s">
        <v>1626</v>
      </c>
      <c r="C49" s="31" t="s">
        <v>1627</v>
      </c>
      <c r="D49" s="43">
        <v>8000</v>
      </c>
      <c r="E49" s="13">
        <v>42348</v>
      </c>
      <c r="F49" s="13">
        <v>44654</v>
      </c>
      <c r="G49" s="27">
        <v>23842.2</v>
      </c>
      <c r="H49" s="22">
        <f>IF(I49&lt;=8000,$F$5+(I49/24),"error")</f>
        <v>45000.333333333336</v>
      </c>
      <c r="I49" s="23">
        <f t="shared" si="0"/>
        <v>8000</v>
      </c>
      <c r="J49" s="17" t="str">
        <f t="shared" si="2"/>
        <v>NOT DUE</v>
      </c>
      <c r="K49" s="31"/>
      <c r="L49" s="17"/>
    </row>
    <row r="50" spans="1:12" ht="15" customHeight="1">
      <c r="A50" s="17" t="s">
        <v>1682</v>
      </c>
      <c r="B50" s="31" t="s">
        <v>1628</v>
      </c>
      <c r="C50" s="31" t="s">
        <v>1629</v>
      </c>
      <c r="D50" s="43">
        <v>8000</v>
      </c>
      <c r="E50" s="13">
        <v>42348</v>
      </c>
      <c r="F50" s="13">
        <v>44654</v>
      </c>
      <c r="G50" s="27">
        <v>23842.2</v>
      </c>
      <c r="H50" s="22">
        <f>IF(I50&lt;=8000,$F$5+(I50/24),"error")</f>
        <v>45000.333333333336</v>
      </c>
      <c r="I50" s="23">
        <f t="shared" si="0"/>
        <v>8000</v>
      </c>
      <c r="J50" s="17" t="str">
        <f t="shared" si="2"/>
        <v>NOT DUE</v>
      </c>
      <c r="K50" s="31"/>
      <c r="L50" s="17"/>
    </row>
    <row r="51" spans="1:12" ht="26.45" customHeight="1">
      <c r="A51" s="17" t="s">
        <v>1683</v>
      </c>
      <c r="B51" s="31" t="s">
        <v>1630</v>
      </c>
      <c r="C51" s="31" t="s">
        <v>36</v>
      </c>
      <c r="D51" s="43">
        <v>8000</v>
      </c>
      <c r="E51" s="13">
        <v>42348</v>
      </c>
      <c r="F51" s="13">
        <v>44439</v>
      </c>
      <c r="G51" s="27">
        <v>21653.5</v>
      </c>
      <c r="H51" s="22">
        <f t="shared" ref="H51:H52" si="8">IF(I51&lt;=8000,$F$5+(I51/24),"error")</f>
        <v>44909.137499999997</v>
      </c>
      <c r="I51" s="23">
        <f t="shared" si="0"/>
        <v>5811.2999999999993</v>
      </c>
      <c r="J51" s="17" t="str">
        <f t="shared" si="2"/>
        <v>NOT DUE</v>
      </c>
      <c r="K51" s="31"/>
      <c r="L51" s="233" t="s">
        <v>5383</v>
      </c>
    </row>
    <row r="52" spans="1:12" ht="26.45" customHeight="1">
      <c r="A52" s="17" t="s">
        <v>1684</v>
      </c>
      <c r="B52" s="31" t="s">
        <v>1631</v>
      </c>
      <c r="C52" s="31" t="s">
        <v>36</v>
      </c>
      <c r="D52" s="43">
        <v>8000</v>
      </c>
      <c r="E52" s="13">
        <v>42348</v>
      </c>
      <c r="F52" s="13">
        <v>44439</v>
      </c>
      <c r="G52" s="27">
        <v>21653.5</v>
      </c>
      <c r="H52" s="22">
        <f t="shared" si="8"/>
        <v>44909.137499999997</v>
      </c>
      <c r="I52" s="23">
        <f t="shared" si="0"/>
        <v>5811.2999999999993</v>
      </c>
      <c r="J52" s="17" t="str">
        <f t="shared" ref="J52:J115" si="9">IF(I52="","",IF(I52&lt;0,"OVERDUE","NOT DUE"))</f>
        <v>NOT DUE</v>
      </c>
      <c r="K52" s="31"/>
      <c r="L52" s="233" t="s">
        <v>5383</v>
      </c>
    </row>
    <row r="53" spans="1:12" ht="25.5">
      <c r="A53" s="17" t="s">
        <v>1685</v>
      </c>
      <c r="B53" s="31" t="s">
        <v>1632</v>
      </c>
      <c r="C53" s="31" t="s">
        <v>36</v>
      </c>
      <c r="D53" s="43">
        <v>16000</v>
      </c>
      <c r="E53" s="13">
        <v>42348</v>
      </c>
      <c r="F53" s="13">
        <v>44439</v>
      </c>
      <c r="G53" s="27">
        <v>21653.5</v>
      </c>
      <c r="H53" s="22">
        <f>IF(I53&lt;=16000,$F$5+(I53/24),"error")</f>
        <v>45242.470833333333</v>
      </c>
      <c r="I53" s="23">
        <f t="shared" si="0"/>
        <v>13811.3</v>
      </c>
      <c r="J53" s="17" t="str">
        <f t="shared" si="9"/>
        <v>NOT DUE</v>
      </c>
      <c r="K53" s="31"/>
      <c r="L53" s="233" t="s">
        <v>5383</v>
      </c>
    </row>
    <row r="54" spans="1:12" ht="25.5">
      <c r="A54" s="17" t="s">
        <v>1686</v>
      </c>
      <c r="B54" s="31" t="s">
        <v>1633</v>
      </c>
      <c r="C54" s="31" t="s">
        <v>36</v>
      </c>
      <c r="D54" s="43">
        <v>16000</v>
      </c>
      <c r="E54" s="13">
        <v>42348</v>
      </c>
      <c r="F54" s="13">
        <v>44439</v>
      </c>
      <c r="G54" s="27">
        <v>21653.5</v>
      </c>
      <c r="H54" s="22">
        <f>IF(I54&lt;=16000,$F$5+(I54/24),"error")</f>
        <v>45242.470833333333</v>
      </c>
      <c r="I54" s="23">
        <f t="shared" si="0"/>
        <v>13811.3</v>
      </c>
      <c r="J54" s="17" t="str">
        <f t="shared" si="9"/>
        <v>NOT DUE</v>
      </c>
      <c r="K54" s="31"/>
      <c r="L54" s="233" t="s">
        <v>5383</v>
      </c>
    </row>
    <row r="55" spans="1:12">
      <c r="A55" s="17" t="s">
        <v>1703</v>
      </c>
      <c r="B55" s="31" t="s">
        <v>1687</v>
      </c>
      <c r="C55" s="31" t="s">
        <v>1688</v>
      </c>
      <c r="D55" s="43">
        <v>8000</v>
      </c>
      <c r="E55" s="13">
        <v>42348</v>
      </c>
      <c r="F55" s="13">
        <v>44571</v>
      </c>
      <c r="G55" s="27">
        <v>23084</v>
      </c>
      <c r="H55" s="22">
        <f t="shared" ref="H55:H62" si="10">IF(I55&lt;=8000,$F$5+(I55/24),"error")</f>
        <v>44968.741666666669</v>
      </c>
      <c r="I55" s="23">
        <f t="shared" si="0"/>
        <v>7241.7999999999993</v>
      </c>
      <c r="J55" s="17" t="str">
        <f t="shared" si="9"/>
        <v>NOT DUE</v>
      </c>
      <c r="K55" s="31"/>
      <c r="L55" s="17"/>
    </row>
    <row r="56" spans="1:12" ht="25.5">
      <c r="A56" s="17" t="s">
        <v>1704</v>
      </c>
      <c r="B56" s="31" t="s">
        <v>1689</v>
      </c>
      <c r="C56" s="31" t="s">
        <v>1690</v>
      </c>
      <c r="D56" s="43">
        <v>8000</v>
      </c>
      <c r="E56" s="13">
        <v>42348</v>
      </c>
      <c r="F56" s="13">
        <v>44571</v>
      </c>
      <c r="G56" s="27">
        <v>23084</v>
      </c>
      <c r="H56" s="22">
        <f t="shared" si="10"/>
        <v>44968.741666666669</v>
      </c>
      <c r="I56" s="23">
        <f t="shared" si="0"/>
        <v>7241.7999999999993</v>
      </c>
      <c r="J56" s="17" t="str">
        <f t="shared" si="9"/>
        <v>NOT DUE</v>
      </c>
      <c r="K56" s="31"/>
      <c r="L56" s="17"/>
    </row>
    <row r="57" spans="1:12">
      <c r="A57" s="17" t="s">
        <v>1705</v>
      </c>
      <c r="B57" s="31" t="s">
        <v>1691</v>
      </c>
      <c r="C57" s="31" t="s">
        <v>1692</v>
      </c>
      <c r="D57" s="43">
        <v>8000</v>
      </c>
      <c r="E57" s="13">
        <v>42348</v>
      </c>
      <c r="F57" s="13">
        <v>44571</v>
      </c>
      <c r="G57" s="27">
        <v>23084</v>
      </c>
      <c r="H57" s="22">
        <f t="shared" si="10"/>
        <v>44968.741666666669</v>
      </c>
      <c r="I57" s="23">
        <f t="shared" si="0"/>
        <v>7241.7999999999993</v>
      </c>
      <c r="J57" s="17" t="str">
        <f t="shared" si="9"/>
        <v>NOT DUE</v>
      </c>
      <c r="K57" s="31" t="s">
        <v>3872</v>
      </c>
      <c r="L57" s="17"/>
    </row>
    <row r="58" spans="1:12">
      <c r="A58" s="17" t="s">
        <v>1706</v>
      </c>
      <c r="B58" s="31" t="s">
        <v>1693</v>
      </c>
      <c r="C58" s="31" t="s">
        <v>1694</v>
      </c>
      <c r="D58" s="43">
        <v>8000</v>
      </c>
      <c r="E58" s="13">
        <v>42348</v>
      </c>
      <c r="F58" s="13">
        <v>44571</v>
      </c>
      <c r="G58" s="27">
        <v>23084</v>
      </c>
      <c r="H58" s="22">
        <f t="shared" si="10"/>
        <v>44968.741666666669</v>
      </c>
      <c r="I58" s="23">
        <f t="shared" si="0"/>
        <v>7241.7999999999993</v>
      </c>
      <c r="J58" s="17" t="str">
        <f t="shared" si="9"/>
        <v>NOT DUE</v>
      </c>
      <c r="K58" s="31"/>
      <c r="L58" s="17"/>
    </row>
    <row r="59" spans="1:12" ht="25.5">
      <c r="A59" s="17" t="s">
        <v>1707</v>
      </c>
      <c r="B59" s="31" t="s">
        <v>1695</v>
      </c>
      <c r="C59" s="31" t="s">
        <v>1696</v>
      </c>
      <c r="D59" s="43">
        <v>8000</v>
      </c>
      <c r="E59" s="13">
        <v>42348</v>
      </c>
      <c r="F59" s="13">
        <v>44571</v>
      </c>
      <c r="G59" s="27">
        <v>23084</v>
      </c>
      <c r="H59" s="22">
        <f t="shared" si="10"/>
        <v>44968.741666666669</v>
      </c>
      <c r="I59" s="23">
        <f t="shared" si="0"/>
        <v>7241.7999999999993</v>
      </c>
      <c r="J59" s="17" t="str">
        <f t="shared" si="9"/>
        <v>NOT DUE</v>
      </c>
      <c r="K59" s="31" t="s">
        <v>3872</v>
      </c>
      <c r="L59" s="17"/>
    </row>
    <row r="60" spans="1:12">
      <c r="A60" s="17" t="s">
        <v>1708</v>
      </c>
      <c r="B60" s="31" t="s">
        <v>1697</v>
      </c>
      <c r="C60" s="31" t="s">
        <v>1698</v>
      </c>
      <c r="D60" s="43">
        <v>8000</v>
      </c>
      <c r="E60" s="13">
        <v>42348</v>
      </c>
      <c r="F60" s="13">
        <v>44571</v>
      </c>
      <c r="G60" s="27">
        <v>23084</v>
      </c>
      <c r="H60" s="22">
        <f t="shared" si="10"/>
        <v>44968.741666666669</v>
      </c>
      <c r="I60" s="23">
        <f t="shared" si="0"/>
        <v>7241.7999999999993</v>
      </c>
      <c r="J60" s="17" t="str">
        <f t="shared" si="9"/>
        <v>NOT DUE</v>
      </c>
      <c r="K60" s="31" t="s">
        <v>3872</v>
      </c>
      <c r="L60" s="17"/>
    </row>
    <row r="61" spans="1:12" ht="25.5">
      <c r="A61" s="17" t="s">
        <v>1709</v>
      </c>
      <c r="B61" s="31" t="s">
        <v>1699</v>
      </c>
      <c r="C61" s="31" t="s">
        <v>1700</v>
      </c>
      <c r="D61" s="43">
        <v>8000</v>
      </c>
      <c r="E61" s="13">
        <v>42348</v>
      </c>
      <c r="F61" s="13">
        <v>44571</v>
      </c>
      <c r="G61" s="27">
        <v>23084</v>
      </c>
      <c r="H61" s="22">
        <f t="shared" si="10"/>
        <v>44968.741666666669</v>
      </c>
      <c r="I61" s="23">
        <f t="shared" si="0"/>
        <v>7241.7999999999993</v>
      </c>
      <c r="J61" s="17" t="str">
        <f t="shared" si="9"/>
        <v>NOT DUE</v>
      </c>
      <c r="K61" s="31" t="s">
        <v>3872</v>
      </c>
      <c r="L61" s="17"/>
    </row>
    <row r="62" spans="1:12">
      <c r="A62" s="17" t="s">
        <v>1710</v>
      </c>
      <c r="B62" s="31" t="s">
        <v>1701</v>
      </c>
      <c r="C62" s="31" t="s">
        <v>1702</v>
      </c>
      <c r="D62" s="43">
        <v>8000</v>
      </c>
      <c r="E62" s="13">
        <v>42348</v>
      </c>
      <c r="F62" s="13">
        <v>44571</v>
      </c>
      <c r="G62" s="27">
        <v>23084</v>
      </c>
      <c r="H62" s="22">
        <f t="shared" si="10"/>
        <v>44968.741666666669</v>
      </c>
      <c r="I62" s="23">
        <f t="shared" si="0"/>
        <v>7241.7999999999993</v>
      </c>
      <c r="J62" s="17" t="str">
        <f t="shared" si="9"/>
        <v>NOT DUE</v>
      </c>
      <c r="K62" s="31" t="s">
        <v>3872</v>
      </c>
      <c r="L62" s="17"/>
    </row>
    <row r="63" spans="1:12">
      <c r="A63" s="17" t="s">
        <v>1716</v>
      </c>
      <c r="B63" s="31" t="s">
        <v>1711</v>
      </c>
      <c r="C63" s="31" t="s">
        <v>1089</v>
      </c>
      <c r="D63" s="43">
        <v>2000</v>
      </c>
      <c r="E63" s="13">
        <v>42348</v>
      </c>
      <c r="F63" s="13">
        <v>44654</v>
      </c>
      <c r="G63" s="27">
        <v>23842.2</v>
      </c>
      <c r="H63" s="22">
        <f>IF(I63&lt;=2000,$F$5+(I63/24),"error")</f>
        <v>44750.333333333336</v>
      </c>
      <c r="I63" s="23">
        <f t="shared" si="0"/>
        <v>2000</v>
      </c>
      <c r="J63" s="17" t="str">
        <f t="shared" si="9"/>
        <v>NOT DUE</v>
      </c>
      <c r="K63" s="31" t="s">
        <v>3871</v>
      </c>
      <c r="L63" s="17"/>
    </row>
    <row r="64" spans="1:12" ht="25.5">
      <c r="A64" s="17" t="s">
        <v>1717</v>
      </c>
      <c r="B64" s="31" t="s">
        <v>1712</v>
      </c>
      <c r="C64" s="31" t="s">
        <v>1580</v>
      </c>
      <c r="D64" s="43">
        <v>2000</v>
      </c>
      <c r="E64" s="13">
        <v>42348</v>
      </c>
      <c r="F64" s="13">
        <v>44654</v>
      </c>
      <c r="G64" s="27">
        <v>23842.2</v>
      </c>
      <c r="H64" s="22">
        <f>IF(I64&lt;=2000,$F$5+(I64/24),"error")</f>
        <v>44750.333333333336</v>
      </c>
      <c r="I64" s="23">
        <f t="shared" si="0"/>
        <v>2000</v>
      </c>
      <c r="J64" s="17" t="str">
        <f t="shared" si="9"/>
        <v>NOT DUE</v>
      </c>
      <c r="K64" s="31" t="s">
        <v>3871</v>
      </c>
      <c r="L64" s="17"/>
    </row>
    <row r="65" spans="1:12">
      <c r="A65" s="17" t="s">
        <v>1718</v>
      </c>
      <c r="B65" s="31" t="s">
        <v>1713</v>
      </c>
      <c r="C65" s="31" t="s">
        <v>1089</v>
      </c>
      <c r="D65" s="43">
        <v>2000</v>
      </c>
      <c r="E65" s="13">
        <v>42348</v>
      </c>
      <c r="F65" s="13">
        <v>44654</v>
      </c>
      <c r="G65" s="27">
        <v>23842.2</v>
      </c>
      <c r="H65" s="22">
        <f>IF(I65&lt;=2000,$F$5+(I65/24),"error")</f>
        <v>44750.333333333336</v>
      </c>
      <c r="I65" s="23">
        <f t="shared" si="0"/>
        <v>2000</v>
      </c>
      <c r="J65" s="17" t="str">
        <f t="shared" si="9"/>
        <v>NOT DUE</v>
      </c>
      <c r="K65" s="31" t="s">
        <v>3871</v>
      </c>
      <c r="L65" s="17"/>
    </row>
    <row r="66" spans="1:12" ht="25.5">
      <c r="A66" s="17" t="s">
        <v>1719</v>
      </c>
      <c r="B66" s="31" t="s">
        <v>1714</v>
      </c>
      <c r="C66" s="31" t="s">
        <v>1715</v>
      </c>
      <c r="D66" s="43">
        <v>4000</v>
      </c>
      <c r="E66" s="13">
        <v>42348</v>
      </c>
      <c r="F66" s="13">
        <v>44571</v>
      </c>
      <c r="G66" s="27">
        <v>23084</v>
      </c>
      <c r="H66" s="22">
        <f>IF(I66&lt;=4000,$F$5+(I66/24),"error")</f>
        <v>44802.074999999997</v>
      </c>
      <c r="I66" s="23">
        <f t="shared" si="0"/>
        <v>3241.7999999999993</v>
      </c>
      <c r="J66" s="17" t="str">
        <f t="shared" si="9"/>
        <v>NOT DUE</v>
      </c>
      <c r="K66" s="31" t="s">
        <v>3871</v>
      </c>
      <c r="L66" s="17"/>
    </row>
    <row r="67" spans="1:12" ht="38.25">
      <c r="A67" s="17" t="s">
        <v>1727</v>
      </c>
      <c r="B67" s="31" t="s">
        <v>1720</v>
      </c>
      <c r="C67" s="31" t="s">
        <v>36</v>
      </c>
      <c r="D67" s="43">
        <v>8000</v>
      </c>
      <c r="E67" s="13">
        <v>42348</v>
      </c>
      <c r="F67" s="13">
        <v>44571</v>
      </c>
      <c r="G67" s="27">
        <v>23084</v>
      </c>
      <c r="H67" s="22">
        <f>IF(I67&lt;=8000,$F$5+(I67/24),"error")</f>
        <v>44968.741666666669</v>
      </c>
      <c r="I67" s="23">
        <f t="shared" si="0"/>
        <v>7241.7999999999993</v>
      </c>
      <c r="J67" s="17" t="str">
        <f t="shared" si="9"/>
        <v>NOT DUE</v>
      </c>
      <c r="K67" s="31" t="s">
        <v>3873</v>
      </c>
      <c r="L67" s="17"/>
    </row>
    <row r="68" spans="1:12">
      <c r="A68" s="17" t="s">
        <v>1728</v>
      </c>
      <c r="B68" s="31" t="s">
        <v>1721</v>
      </c>
      <c r="C68" s="31" t="s">
        <v>1722</v>
      </c>
      <c r="D68" s="43">
        <v>8000</v>
      </c>
      <c r="E68" s="13">
        <v>42348</v>
      </c>
      <c r="F68" s="13">
        <v>44571</v>
      </c>
      <c r="G68" s="27">
        <v>23084</v>
      </c>
      <c r="H68" s="22">
        <f t="shared" ref="H68:H69" si="11">IF(I68&lt;=8000,$F$5+(I68/24),"error")</f>
        <v>44968.741666666669</v>
      </c>
      <c r="I68" s="23">
        <f t="shared" si="0"/>
        <v>7241.7999999999993</v>
      </c>
      <c r="J68" s="17" t="str">
        <f t="shared" si="9"/>
        <v>NOT DUE</v>
      </c>
      <c r="K68" s="31" t="s">
        <v>3872</v>
      </c>
      <c r="L68" s="17"/>
    </row>
    <row r="69" spans="1:12">
      <c r="A69" s="17" t="s">
        <v>1729</v>
      </c>
      <c r="B69" s="31" t="s">
        <v>1723</v>
      </c>
      <c r="C69" s="31" t="s">
        <v>1724</v>
      </c>
      <c r="D69" s="43">
        <v>8000</v>
      </c>
      <c r="E69" s="13">
        <v>42348</v>
      </c>
      <c r="F69" s="13">
        <v>44571</v>
      </c>
      <c r="G69" s="27">
        <v>23084</v>
      </c>
      <c r="H69" s="22">
        <f t="shared" si="11"/>
        <v>44968.741666666669</v>
      </c>
      <c r="I69" s="23">
        <f t="shared" si="0"/>
        <v>7241.7999999999993</v>
      </c>
      <c r="J69" s="17" t="str">
        <f t="shared" si="9"/>
        <v>NOT DUE</v>
      </c>
      <c r="K69" s="31" t="s">
        <v>3872</v>
      </c>
      <c r="L69" s="17"/>
    </row>
    <row r="70" spans="1:12" ht="38.25">
      <c r="A70" s="17" t="s">
        <v>1730</v>
      </c>
      <c r="B70" s="31" t="s">
        <v>1725</v>
      </c>
      <c r="C70" s="31" t="s">
        <v>36</v>
      </c>
      <c r="D70" s="43">
        <v>16000</v>
      </c>
      <c r="E70" s="13">
        <v>42348</v>
      </c>
      <c r="F70" s="13">
        <v>44571</v>
      </c>
      <c r="G70" s="27">
        <v>23084</v>
      </c>
      <c r="H70" s="22">
        <f>IF(I70&lt;=16000,$F$5+(I70/24),"error")</f>
        <v>45302.074999999997</v>
      </c>
      <c r="I70" s="23">
        <f t="shared" si="0"/>
        <v>15241.8</v>
      </c>
      <c r="J70" s="17" t="str">
        <f t="shared" si="9"/>
        <v>NOT DUE</v>
      </c>
      <c r="K70" s="31" t="s">
        <v>3872</v>
      </c>
      <c r="L70" s="17"/>
    </row>
    <row r="71" spans="1:12" ht="38.25">
      <c r="A71" s="17" t="s">
        <v>1731</v>
      </c>
      <c r="B71" s="31" t="s">
        <v>1726</v>
      </c>
      <c r="C71" s="31" t="s">
        <v>36</v>
      </c>
      <c r="D71" s="43">
        <v>16000</v>
      </c>
      <c r="E71" s="13">
        <v>42348</v>
      </c>
      <c r="F71" s="13">
        <v>44571</v>
      </c>
      <c r="G71" s="27">
        <v>23084</v>
      </c>
      <c r="H71" s="22">
        <f>IF(I71&lt;=16000,$F$5+(I71/24),"error")</f>
        <v>45302.074999999997</v>
      </c>
      <c r="I71" s="23">
        <f t="shared" si="0"/>
        <v>15241.8</v>
      </c>
      <c r="J71" s="17" t="str">
        <f t="shared" si="9"/>
        <v>NOT DUE</v>
      </c>
      <c r="K71" s="31" t="s">
        <v>3872</v>
      </c>
      <c r="L71" s="17"/>
    </row>
    <row r="72" spans="1:12" ht="25.5">
      <c r="A72" s="17" t="s">
        <v>1739</v>
      </c>
      <c r="B72" s="31" t="s">
        <v>1732</v>
      </c>
      <c r="C72" s="31" t="s">
        <v>1733</v>
      </c>
      <c r="D72" s="43">
        <v>4000</v>
      </c>
      <c r="E72" s="13">
        <v>42348</v>
      </c>
      <c r="F72" s="13">
        <v>44571</v>
      </c>
      <c r="G72" s="27">
        <v>23084</v>
      </c>
      <c r="H72" s="22">
        <f>IF(I72&lt;=4000,$F$5+(I72/24),"error")</f>
        <v>44802.074999999997</v>
      </c>
      <c r="I72" s="23">
        <f t="shared" ref="I72:I120" si="12">D72-($F$4-G72)</f>
        <v>3241.7999999999993</v>
      </c>
      <c r="J72" s="17" t="str">
        <f t="shared" si="9"/>
        <v>NOT DUE</v>
      </c>
      <c r="K72" s="31" t="s">
        <v>3873</v>
      </c>
      <c r="L72" s="17"/>
    </row>
    <row r="73" spans="1:12" ht="25.5">
      <c r="A73" s="17" t="s">
        <v>1740</v>
      </c>
      <c r="B73" s="31" t="s">
        <v>1734</v>
      </c>
      <c r="C73" s="31" t="s">
        <v>1735</v>
      </c>
      <c r="D73" s="43">
        <v>4000</v>
      </c>
      <c r="E73" s="13">
        <v>42348</v>
      </c>
      <c r="F73" s="13">
        <v>44571</v>
      </c>
      <c r="G73" s="27">
        <v>23084</v>
      </c>
      <c r="H73" s="22">
        <f>IF(I73&lt;=4000,$F$5+(I73/24),"error")</f>
        <v>44802.074999999997</v>
      </c>
      <c r="I73" s="23">
        <f t="shared" si="12"/>
        <v>3241.7999999999993</v>
      </c>
      <c r="J73" s="17" t="str">
        <f t="shared" si="9"/>
        <v>NOT DUE</v>
      </c>
      <c r="K73" s="31" t="s">
        <v>3873</v>
      </c>
      <c r="L73" s="17"/>
    </row>
    <row r="74" spans="1:12">
      <c r="A74" s="17" t="s">
        <v>1741</v>
      </c>
      <c r="B74" s="31" t="s">
        <v>1736</v>
      </c>
      <c r="C74" s="31" t="s">
        <v>1722</v>
      </c>
      <c r="D74" s="43">
        <v>8000</v>
      </c>
      <c r="E74" s="13">
        <v>42348</v>
      </c>
      <c r="F74" s="13">
        <v>44571</v>
      </c>
      <c r="G74" s="27">
        <v>23084</v>
      </c>
      <c r="H74" s="22">
        <f>IF(I74&lt;=8000,$F$5+(I74/24),"error")</f>
        <v>44968.741666666669</v>
      </c>
      <c r="I74" s="23">
        <f t="shared" si="12"/>
        <v>7241.7999999999993</v>
      </c>
      <c r="J74" s="17" t="str">
        <f t="shared" si="9"/>
        <v>NOT DUE</v>
      </c>
      <c r="K74" s="31" t="s">
        <v>3872</v>
      </c>
      <c r="L74" s="17"/>
    </row>
    <row r="75" spans="1:12">
      <c r="A75" s="17" t="s">
        <v>1742</v>
      </c>
      <c r="B75" s="31" t="s">
        <v>1736</v>
      </c>
      <c r="C75" s="31" t="s">
        <v>1737</v>
      </c>
      <c r="D75" s="43">
        <v>8000</v>
      </c>
      <c r="E75" s="13">
        <v>42348</v>
      </c>
      <c r="F75" s="13">
        <v>44571</v>
      </c>
      <c r="G75" s="27">
        <v>23084</v>
      </c>
      <c r="H75" s="22">
        <f t="shared" ref="H75:H76" si="13">IF(I75&lt;=8000,$F$5+(I75/24),"error")</f>
        <v>44968.741666666669</v>
      </c>
      <c r="I75" s="23">
        <f t="shared" si="12"/>
        <v>7241.7999999999993</v>
      </c>
      <c r="J75" s="17" t="str">
        <f t="shared" si="9"/>
        <v>NOT DUE</v>
      </c>
      <c r="K75" s="31" t="s">
        <v>3872</v>
      </c>
      <c r="L75" s="17"/>
    </row>
    <row r="76" spans="1:12">
      <c r="A76" s="17" t="s">
        <v>1743</v>
      </c>
      <c r="B76" s="31" t="s">
        <v>1738</v>
      </c>
      <c r="C76" s="31" t="s">
        <v>1629</v>
      </c>
      <c r="D76" s="43">
        <v>8000</v>
      </c>
      <c r="E76" s="13">
        <v>42348</v>
      </c>
      <c r="F76" s="13">
        <v>44571</v>
      </c>
      <c r="G76" s="27">
        <v>23084</v>
      </c>
      <c r="H76" s="22">
        <f t="shared" si="13"/>
        <v>44968.741666666669</v>
      </c>
      <c r="I76" s="23">
        <f t="shared" si="12"/>
        <v>7241.7999999999993</v>
      </c>
      <c r="J76" s="17" t="str">
        <f t="shared" si="9"/>
        <v>NOT DUE</v>
      </c>
      <c r="K76" s="31" t="s">
        <v>3872</v>
      </c>
      <c r="L76" s="17"/>
    </row>
    <row r="77" spans="1:12" ht="25.5">
      <c r="A77" s="17" t="s">
        <v>1745</v>
      </c>
      <c r="B77" s="31" t="s">
        <v>3880</v>
      </c>
      <c r="C77" s="31" t="s">
        <v>36</v>
      </c>
      <c r="D77" s="43">
        <v>16000</v>
      </c>
      <c r="E77" s="13">
        <v>42348</v>
      </c>
      <c r="F77" s="13">
        <v>44571</v>
      </c>
      <c r="G77" s="27">
        <v>23084</v>
      </c>
      <c r="H77" s="22">
        <f>IF(I77&lt;=16000,$F$5+(I77/24),"error")</f>
        <v>45302.074999999997</v>
      </c>
      <c r="I77" s="23">
        <f t="shared" si="12"/>
        <v>15241.8</v>
      </c>
      <c r="J77" s="17" t="str">
        <f t="shared" si="9"/>
        <v>NOT DUE</v>
      </c>
      <c r="K77" s="31" t="s">
        <v>3872</v>
      </c>
      <c r="L77" s="17"/>
    </row>
    <row r="78" spans="1:12" ht="25.5">
      <c r="A78" s="17" t="s">
        <v>1746</v>
      </c>
      <c r="B78" s="31" t="s">
        <v>3881</v>
      </c>
      <c r="C78" s="31" t="s">
        <v>36</v>
      </c>
      <c r="D78" s="43">
        <v>16000</v>
      </c>
      <c r="E78" s="13">
        <v>42348</v>
      </c>
      <c r="F78" s="13">
        <v>44571</v>
      </c>
      <c r="G78" s="27">
        <v>23084</v>
      </c>
      <c r="H78" s="22">
        <f t="shared" ref="H78:H82" si="14">IF(I78&lt;=16000,$F$5+(I78/24),"error")</f>
        <v>45302.074999999997</v>
      </c>
      <c r="I78" s="23">
        <f t="shared" si="12"/>
        <v>15241.8</v>
      </c>
      <c r="J78" s="17" t="str">
        <f t="shared" si="9"/>
        <v>NOT DUE</v>
      </c>
      <c r="K78" s="31" t="s">
        <v>3872</v>
      </c>
      <c r="L78" s="17"/>
    </row>
    <row r="79" spans="1:12" ht="25.5">
      <c r="A79" s="17" t="s">
        <v>1747</v>
      </c>
      <c r="B79" s="31" t="s">
        <v>1744</v>
      </c>
      <c r="C79" s="31" t="s">
        <v>36</v>
      </c>
      <c r="D79" s="43">
        <v>16000</v>
      </c>
      <c r="E79" s="13">
        <v>42348</v>
      </c>
      <c r="F79" s="13">
        <v>44571</v>
      </c>
      <c r="G79" s="27">
        <v>23084</v>
      </c>
      <c r="H79" s="22">
        <f t="shared" si="14"/>
        <v>45302.074999999997</v>
      </c>
      <c r="I79" s="23">
        <f t="shared" si="12"/>
        <v>15241.8</v>
      </c>
      <c r="J79" s="17" t="str">
        <f t="shared" si="9"/>
        <v>NOT DUE</v>
      </c>
      <c r="K79" s="31" t="s">
        <v>3873</v>
      </c>
      <c r="L79" s="17"/>
    </row>
    <row r="80" spans="1:12">
      <c r="A80" s="17" t="s">
        <v>1748</v>
      </c>
      <c r="B80" s="31" t="s">
        <v>3879</v>
      </c>
      <c r="C80" s="31" t="s">
        <v>36</v>
      </c>
      <c r="D80" s="43">
        <v>16000</v>
      </c>
      <c r="E80" s="13">
        <v>42348</v>
      </c>
      <c r="F80" s="13">
        <v>44571</v>
      </c>
      <c r="G80" s="27">
        <v>23084</v>
      </c>
      <c r="H80" s="22">
        <f t="shared" si="14"/>
        <v>45302.074999999997</v>
      </c>
      <c r="I80" s="23">
        <f t="shared" si="12"/>
        <v>15241.8</v>
      </c>
      <c r="J80" s="17" t="str">
        <f t="shared" si="9"/>
        <v>NOT DUE</v>
      </c>
      <c r="K80" s="31" t="s">
        <v>3872</v>
      </c>
      <c r="L80" s="17"/>
    </row>
    <row r="81" spans="1:12" ht="25.5">
      <c r="A81" s="17" t="s">
        <v>1749</v>
      </c>
      <c r="B81" s="31" t="s">
        <v>3878</v>
      </c>
      <c r="C81" s="31" t="s">
        <v>36</v>
      </c>
      <c r="D81" s="43">
        <v>16000</v>
      </c>
      <c r="E81" s="13">
        <v>42348</v>
      </c>
      <c r="F81" s="13">
        <v>44571</v>
      </c>
      <c r="G81" s="27">
        <v>23084</v>
      </c>
      <c r="H81" s="22">
        <f t="shared" si="14"/>
        <v>45302.074999999997</v>
      </c>
      <c r="I81" s="23">
        <f t="shared" si="12"/>
        <v>15241.8</v>
      </c>
      <c r="J81" s="17" t="str">
        <f t="shared" si="9"/>
        <v>NOT DUE</v>
      </c>
      <c r="K81" s="31" t="s">
        <v>3872</v>
      </c>
      <c r="L81" s="17"/>
    </row>
    <row r="82" spans="1:12">
      <c r="A82" s="17" t="s">
        <v>1750</v>
      </c>
      <c r="B82" s="31" t="s">
        <v>3877</v>
      </c>
      <c r="C82" s="31" t="s">
        <v>36</v>
      </c>
      <c r="D82" s="43">
        <v>16000</v>
      </c>
      <c r="E82" s="13">
        <v>42348</v>
      </c>
      <c r="F82" s="13">
        <v>44571</v>
      </c>
      <c r="G82" s="27">
        <v>23084</v>
      </c>
      <c r="H82" s="22">
        <f t="shared" si="14"/>
        <v>45302.074999999997</v>
      </c>
      <c r="I82" s="23">
        <f t="shared" si="12"/>
        <v>15241.8</v>
      </c>
      <c r="J82" s="17" t="str">
        <f t="shared" si="9"/>
        <v>NOT DUE</v>
      </c>
      <c r="K82" s="31" t="s">
        <v>3872</v>
      </c>
      <c r="L82" s="17"/>
    </row>
    <row r="83" spans="1:12">
      <c r="A83" s="17" t="s">
        <v>1771</v>
      </c>
      <c r="B83" s="31" t="s">
        <v>1751</v>
      </c>
      <c r="C83" s="31" t="s">
        <v>1752</v>
      </c>
      <c r="D83" s="43">
        <v>8000</v>
      </c>
      <c r="E83" s="13">
        <v>42348</v>
      </c>
      <c r="F83" s="13">
        <v>44571</v>
      </c>
      <c r="G83" s="27">
        <v>23084</v>
      </c>
      <c r="H83" s="22">
        <f>IF(I83&lt;=8000,$F$5+(I83/24),"error")</f>
        <v>44968.741666666669</v>
      </c>
      <c r="I83" s="23">
        <f t="shared" si="12"/>
        <v>7241.7999999999993</v>
      </c>
      <c r="J83" s="17" t="str">
        <f t="shared" si="9"/>
        <v>NOT DUE</v>
      </c>
      <c r="K83" s="31" t="s">
        <v>3872</v>
      </c>
      <c r="L83" s="17"/>
    </row>
    <row r="84" spans="1:12" ht="25.5">
      <c r="A84" s="17" t="s">
        <v>1772</v>
      </c>
      <c r="B84" s="31" t="s">
        <v>1753</v>
      </c>
      <c r="C84" s="31" t="s">
        <v>1588</v>
      </c>
      <c r="D84" s="43">
        <v>8000</v>
      </c>
      <c r="E84" s="13">
        <v>42348</v>
      </c>
      <c r="F84" s="13">
        <v>44571</v>
      </c>
      <c r="G84" s="27">
        <v>23084</v>
      </c>
      <c r="H84" s="22">
        <f t="shared" ref="H84:H95" si="15">IF(I84&lt;=8000,$F$5+(I84/24),"error")</f>
        <v>44968.741666666669</v>
      </c>
      <c r="I84" s="23">
        <f t="shared" si="12"/>
        <v>7241.7999999999993</v>
      </c>
      <c r="J84" s="17" t="str">
        <f t="shared" si="9"/>
        <v>NOT DUE</v>
      </c>
      <c r="K84" s="31" t="s">
        <v>3874</v>
      </c>
      <c r="L84" s="17"/>
    </row>
    <row r="85" spans="1:12" ht="25.5">
      <c r="A85" s="17" t="s">
        <v>1773</v>
      </c>
      <c r="B85" s="31" t="s">
        <v>1754</v>
      </c>
      <c r="C85" s="31" t="s">
        <v>1629</v>
      </c>
      <c r="D85" s="43">
        <v>8000</v>
      </c>
      <c r="E85" s="13">
        <v>42348</v>
      </c>
      <c r="F85" s="13">
        <v>44571</v>
      </c>
      <c r="G85" s="27">
        <v>23084</v>
      </c>
      <c r="H85" s="22">
        <f t="shared" si="15"/>
        <v>44968.741666666669</v>
      </c>
      <c r="I85" s="23">
        <f t="shared" si="12"/>
        <v>7241.7999999999993</v>
      </c>
      <c r="J85" s="17" t="str">
        <f t="shared" si="9"/>
        <v>NOT DUE</v>
      </c>
      <c r="K85" s="31" t="s">
        <v>3874</v>
      </c>
      <c r="L85" s="17"/>
    </row>
    <row r="86" spans="1:12">
      <c r="A86" s="17" t="s">
        <v>1774</v>
      </c>
      <c r="B86" s="31" t="s">
        <v>1755</v>
      </c>
      <c r="C86" s="31" t="s">
        <v>1629</v>
      </c>
      <c r="D86" s="43">
        <v>8000</v>
      </c>
      <c r="E86" s="13">
        <v>42348</v>
      </c>
      <c r="F86" s="13">
        <v>44571</v>
      </c>
      <c r="G86" s="27">
        <v>23084</v>
      </c>
      <c r="H86" s="22">
        <f t="shared" si="15"/>
        <v>44968.741666666669</v>
      </c>
      <c r="I86" s="23">
        <f t="shared" si="12"/>
        <v>7241.7999999999993</v>
      </c>
      <c r="J86" s="17" t="str">
        <f t="shared" si="9"/>
        <v>NOT DUE</v>
      </c>
      <c r="K86" s="31" t="s">
        <v>3874</v>
      </c>
      <c r="L86" s="144"/>
    </row>
    <row r="87" spans="1:12" ht="25.5">
      <c r="A87" s="17" t="s">
        <v>1775</v>
      </c>
      <c r="B87" s="31" t="s">
        <v>1756</v>
      </c>
      <c r="C87" s="31" t="s">
        <v>1757</v>
      </c>
      <c r="D87" s="43">
        <v>8000</v>
      </c>
      <c r="E87" s="13">
        <v>42348</v>
      </c>
      <c r="F87" s="13">
        <v>44571</v>
      </c>
      <c r="G87" s="27">
        <v>23084</v>
      </c>
      <c r="H87" s="22">
        <f t="shared" si="15"/>
        <v>44968.741666666669</v>
      </c>
      <c r="I87" s="23">
        <f t="shared" si="12"/>
        <v>7241.7999999999993</v>
      </c>
      <c r="J87" s="17" t="str">
        <f t="shared" si="9"/>
        <v>NOT DUE</v>
      </c>
      <c r="K87" s="31" t="s">
        <v>3874</v>
      </c>
      <c r="L87" s="17"/>
    </row>
    <row r="88" spans="1:12" ht="25.5">
      <c r="A88" s="17" t="s">
        <v>1776</v>
      </c>
      <c r="B88" s="31" t="s">
        <v>1758</v>
      </c>
      <c r="C88" s="31" t="s">
        <v>1759</v>
      </c>
      <c r="D88" s="43">
        <v>8000</v>
      </c>
      <c r="E88" s="13">
        <v>42348</v>
      </c>
      <c r="F88" s="13">
        <v>44571</v>
      </c>
      <c r="G88" s="27">
        <v>23084</v>
      </c>
      <c r="H88" s="22">
        <f t="shared" si="15"/>
        <v>44968.741666666669</v>
      </c>
      <c r="I88" s="23">
        <f t="shared" si="12"/>
        <v>7241.7999999999993</v>
      </c>
      <c r="J88" s="17" t="str">
        <f t="shared" si="9"/>
        <v>NOT DUE</v>
      </c>
      <c r="K88" s="31" t="s">
        <v>3874</v>
      </c>
      <c r="L88" s="17"/>
    </row>
    <row r="89" spans="1:12">
      <c r="A89" s="17" t="s">
        <v>1777</v>
      </c>
      <c r="B89" s="31" t="s">
        <v>1760</v>
      </c>
      <c r="C89" s="31" t="s">
        <v>1629</v>
      </c>
      <c r="D89" s="43">
        <v>8000</v>
      </c>
      <c r="E89" s="13">
        <v>42348</v>
      </c>
      <c r="F89" s="13">
        <v>44571</v>
      </c>
      <c r="G89" s="27">
        <v>23084</v>
      </c>
      <c r="H89" s="22">
        <f t="shared" si="15"/>
        <v>44968.741666666669</v>
      </c>
      <c r="I89" s="23">
        <f t="shared" si="12"/>
        <v>7241.7999999999993</v>
      </c>
      <c r="J89" s="17" t="str">
        <f t="shared" si="9"/>
        <v>NOT DUE</v>
      </c>
      <c r="K89" s="31" t="s">
        <v>3874</v>
      </c>
      <c r="L89" s="144"/>
    </row>
    <row r="90" spans="1:12" ht="25.5">
      <c r="A90" s="17" t="s">
        <v>1778</v>
      </c>
      <c r="B90" s="31" t="s">
        <v>1761</v>
      </c>
      <c r="C90" s="31" t="s">
        <v>1629</v>
      </c>
      <c r="D90" s="43">
        <v>8000</v>
      </c>
      <c r="E90" s="13">
        <v>42348</v>
      </c>
      <c r="F90" s="13">
        <v>44571</v>
      </c>
      <c r="G90" s="27">
        <v>23084</v>
      </c>
      <c r="H90" s="22">
        <f t="shared" si="15"/>
        <v>44968.741666666669</v>
      </c>
      <c r="I90" s="23">
        <f t="shared" si="12"/>
        <v>7241.7999999999993</v>
      </c>
      <c r="J90" s="17" t="str">
        <f t="shared" si="9"/>
        <v>NOT DUE</v>
      </c>
      <c r="K90" s="31" t="s">
        <v>3874</v>
      </c>
      <c r="L90" s="17"/>
    </row>
    <row r="91" spans="1:12" ht="25.5">
      <c r="A91" s="17" t="s">
        <v>1779</v>
      </c>
      <c r="B91" s="31" t="s">
        <v>1762</v>
      </c>
      <c r="C91" s="31" t="s">
        <v>1763</v>
      </c>
      <c r="D91" s="43">
        <v>8000</v>
      </c>
      <c r="E91" s="13">
        <v>42348</v>
      </c>
      <c r="F91" s="13">
        <v>44571</v>
      </c>
      <c r="G91" s="27">
        <v>23084</v>
      </c>
      <c r="H91" s="22">
        <f t="shared" si="15"/>
        <v>44968.741666666669</v>
      </c>
      <c r="I91" s="23">
        <f t="shared" si="12"/>
        <v>7241.7999999999993</v>
      </c>
      <c r="J91" s="17" t="str">
        <f t="shared" si="9"/>
        <v>NOT DUE</v>
      </c>
      <c r="K91" s="31" t="s">
        <v>3874</v>
      </c>
      <c r="L91" s="17"/>
    </row>
    <row r="92" spans="1:12">
      <c r="A92" s="17" t="s">
        <v>1780</v>
      </c>
      <c r="B92" s="31" t="s">
        <v>1764</v>
      </c>
      <c r="C92" s="31" t="s">
        <v>1765</v>
      </c>
      <c r="D92" s="43">
        <v>8000</v>
      </c>
      <c r="E92" s="13">
        <v>42348</v>
      </c>
      <c r="F92" s="13">
        <v>44571</v>
      </c>
      <c r="G92" s="27">
        <v>23084</v>
      </c>
      <c r="H92" s="22">
        <f t="shared" si="15"/>
        <v>44968.741666666669</v>
      </c>
      <c r="I92" s="23">
        <f t="shared" si="12"/>
        <v>7241.7999999999993</v>
      </c>
      <c r="J92" s="17" t="str">
        <f t="shared" si="9"/>
        <v>NOT DUE</v>
      </c>
      <c r="K92" s="31" t="s">
        <v>3874</v>
      </c>
      <c r="L92" s="17"/>
    </row>
    <row r="93" spans="1:12" ht="38.25">
      <c r="A93" s="17" t="s">
        <v>1781</v>
      </c>
      <c r="B93" s="31" t="s">
        <v>1766</v>
      </c>
      <c r="C93" s="31" t="s">
        <v>1629</v>
      </c>
      <c r="D93" s="43">
        <v>8000</v>
      </c>
      <c r="E93" s="13">
        <v>42348</v>
      </c>
      <c r="F93" s="13">
        <v>44571</v>
      </c>
      <c r="G93" s="27">
        <v>23084</v>
      </c>
      <c r="H93" s="22">
        <f t="shared" si="15"/>
        <v>44968.741666666669</v>
      </c>
      <c r="I93" s="23">
        <f t="shared" si="12"/>
        <v>7241.7999999999993</v>
      </c>
      <c r="J93" s="17" t="str">
        <f t="shared" si="9"/>
        <v>NOT DUE</v>
      </c>
      <c r="K93" s="31" t="s">
        <v>3874</v>
      </c>
      <c r="L93" s="17"/>
    </row>
    <row r="94" spans="1:12" ht="38.25">
      <c r="A94" s="17" t="s">
        <v>1782</v>
      </c>
      <c r="B94" s="31" t="s">
        <v>1767</v>
      </c>
      <c r="C94" s="31" t="s">
        <v>1629</v>
      </c>
      <c r="D94" s="43">
        <v>8000</v>
      </c>
      <c r="E94" s="13">
        <v>42348</v>
      </c>
      <c r="F94" s="13">
        <v>44571</v>
      </c>
      <c r="G94" s="27">
        <v>23084</v>
      </c>
      <c r="H94" s="22">
        <f t="shared" si="15"/>
        <v>44968.741666666669</v>
      </c>
      <c r="I94" s="23">
        <f t="shared" si="12"/>
        <v>7241.7999999999993</v>
      </c>
      <c r="J94" s="17" t="str">
        <f t="shared" si="9"/>
        <v>NOT DUE</v>
      </c>
      <c r="K94" s="31" t="s">
        <v>3874</v>
      </c>
      <c r="L94" s="17"/>
    </row>
    <row r="95" spans="1:12">
      <c r="A95" s="17" t="s">
        <v>1783</v>
      </c>
      <c r="B95" s="31" t="s">
        <v>1768</v>
      </c>
      <c r="C95" s="31" t="s">
        <v>1769</v>
      </c>
      <c r="D95" s="43">
        <v>8000</v>
      </c>
      <c r="E95" s="13">
        <v>42348</v>
      </c>
      <c r="F95" s="13">
        <v>44571</v>
      </c>
      <c r="G95" s="27">
        <v>23084</v>
      </c>
      <c r="H95" s="22">
        <f t="shared" si="15"/>
        <v>44968.741666666669</v>
      </c>
      <c r="I95" s="23">
        <f t="shared" si="12"/>
        <v>7241.7999999999993</v>
      </c>
      <c r="J95" s="17" t="str">
        <f t="shared" si="9"/>
        <v>NOT DUE</v>
      </c>
      <c r="K95" s="31" t="s">
        <v>3874</v>
      </c>
      <c r="L95" s="17"/>
    </row>
    <row r="96" spans="1:12" ht="25.5">
      <c r="A96" s="17" t="s">
        <v>1784</v>
      </c>
      <c r="B96" s="31" t="s">
        <v>1770</v>
      </c>
      <c r="C96" s="31" t="s">
        <v>36</v>
      </c>
      <c r="D96" s="43">
        <v>8000</v>
      </c>
      <c r="E96" s="13">
        <v>42348</v>
      </c>
      <c r="F96" s="13">
        <v>44571</v>
      </c>
      <c r="G96" s="27">
        <v>23084</v>
      </c>
      <c r="H96" s="22">
        <f>IF(I96&lt;=8000,$F$5+(I96/24),"error")</f>
        <v>44968.741666666669</v>
      </c>
      <c r="I96" s="23">
        <f t="shared" si="12"/>
        <v>7241.7999999999993</v>
      </c>
      <c r="J96" s="17" t="str">
        <f t="shared" si="9"/>
        <v>NOT DUE</v>
      </c>
      <c r="K96" s="31" t="s">
        <v>3874</v>
      </c>
      <c r="L96" s="233"/>
    </row>
    <row r="97" spans="1:12" ht="25.5">
      <c r="A97" s="17" t="s">
        <v>1789</v>
      </c>
      <c r="B97" s="31" t="s">
        <v>1785</v>
      </c>
      <c r="C97" s="31" t="s">
        <v>36</v>
      </c>
      <c r="D97" s="43">
        <v>16000</v>
      </c>
      <c r="E97" s="13">
        <v>42348</v>
      </c>
      <c r="F97" s="13">
        <v>44571</v>
      </c>
      <c r="G97" s="27">
        <v>23084</v>
      </c>
      <c r="H97" s="22">
        <f>IF(I97&lt;=16000,$F$5+(I97/24),"error")</f>
        <v>45302.074999999997</v>
      </c>
      <c r="I97" s="23">
        <f t="shared" si="12"/>
        <v>15241.8</v>
      </c>
      <c r="J97" s="17" t="str">
        <f t="shared" si="9"/>
        <v>NOT DUE</v>
      </c>
      <c r="K97" s="31" t="s">
        <v>3874</v>
      </c>
      <c r="L97" s="233"/>
    </row>
    <row r="98" spans="1:12" ht="25.5">
      <c r="A98" s="17" t="s">
        <v>1790</v>
      </c>
      <c r="B98" s="31" t="s">
        <v>1786</v>
      </c>
      <c r="C98" s="31" t="s">
        <v>36</v>
      </c>
      <c r="D98" s="43">
        <v>16000</v>
      </c>
      <c r="E98" s="13">
        <v>42348</v>
      </c>
      <c r="F98" s="13">
        <v>44571</v>
      </c>
      <c r="G98" s="27">
        <v>23084</v>
      </c>
      <c r="H98" s="22">
        <f>IF(I98&lt;=16000,$F$5+(I98/24),"error")</f>
        <v>45302.074999999997</v>
      </c>
      <c r="I98" s="23">
        <f t="shared" si="12"/>
        <v>15241.8</v>
      </c>
      <c r="J98" s="17" t="str">
        <f t="shared" si="9"/>
        <v>NOT DUE</v>
      </c>
      <c r="K98" s="31" t="s">
        <v>3874</v>
      </c>
      <c r="L98" s="233"/>
    </row>
    <row r="99" spans="1:12" ht="25.5">
      <c r="A99" s="17" t="s">
        <v>1791</v>
      </c>
      <c r="B99" s="31" t="s">
        <v>1787</v>
      </c>
      <c r="C99" s="31" t="s">
        <v>36</v>
      </c>
      <c r="D99" s="43">
        <v>8000</v>
      </c>
      <c r="E99" s="13">
        <v>42348</v>
      </c>
      <c r="F99" s="13">
        <v>44571</v>
      </c>
      <c r="G99" s="27">
        <v>23084</v>
      </c>
      <c r="H99" s="22">
        <f>IF(I99&lt;=8000,$F$5+(I99/24),"error")</f>
        <v>44968.741666666669</v>
      </c>
      <c r="I99" s="23">
        <f t="shared" si="12"/>
        <v>7241.7999999999993</v>
      </c>
      <c r="J99" s="17" t="str">
        <f t="shared" si="9"/>
        <v>NOT DUE</v>
      </c>
      <c r="K99" s="31" t="s">
        <v>3874</v>
      </c>
      <c r="L99" s="233"/>
    </row>
    <row r="100" spans="1:12" ht="25.5">
      <c r="A100" s="17" t="s">
        <v>1792</v>
      </c>
      <c r="B100" s="31" t="s">
        <v>1788</v>
      </c>
      <c r="C100" s="31" t="s">
        <v>36</v>
      </c>
      <c r="D100" s="43">
        <v>16000</v>
      </c>
      <c r="E100" s="13">
        <v>42348</v>
      </c>
      <c r="F100" s="13">
        <v>44571</v>
      </c>
      <c r="G100" s="27">
        <v>23084</v>
      </c>
      <c r="H100" s="22">
        <f>IF(I100&lt;=16000,$F$5+(I100/24),"error")</f>
        <v>45302.074999999997</v>
      </c>
      <c r="I100" s="23">
        <f t="shared" si="12"/>
        <v>15241.8</v>
      </c>
      <c r="J100" s="17" t="str">
        <f t="shared" si="9"/>
        <v>NOT DUE</v>
      </c>
      <c r="K100" s="31" t="s">
        <v>3874</v>
      </c>
      <c r="L100" s="233"/>
    </row>
    <row r="101" spans="1:12">
      <c r="A101" s="17" t="s">
        <v>1801</v>
      </c>
      <c r="B101" s="31" t="s">
        <v>1793</v>
      </c>
      <c r="C101" s="31" t="s">
        <v>36</v>
      </c>
      <c r="D101" s="43">
        <v>8000</v>
      </c>
      <c r="E101" s="13">
        <v>42348</v>
      </c>
      <c r="F101" s="13">
        <v>44571</v>
      </c>
      <c r="G101" s="27">
        <v>23084</v>
      </c>
      <c r="H101" s="22">
        <f>IF(I101&lt;=8000,$F$5+(I101/24),"error")</f>
        <v>44968.741666666669</v>
      </c>
      <c r="I101" s="23">
        <f t="shared" si="12"/>
        <v>7241.7999999999993</v>
      </c>
      <c r="J101" s="17" t="str">
        <f t="shared" si="9"/>
        <v>NOT DUE</v>
      </c>
      <c r="K101" s="31" t="s">
        <v>3875</v>
      </c>
      <c r="L101" s="233"/>
    </row>
    <row r="102" spans="1:12">
      <c r="A102" s="17" t="s">
        <v>1802</v>
      </c>
      <c r="B102" s="31" t="s">
        <v>1794</v>
      </c>
      <c r="C102" s="31" t="s">
        <v>1795</v>
      </c>
      <c r="D102" s="43">
        <v>4000</v>
      </c>
      <c r="E102" s="13">
        <v>42348</v>
      </c>
      <c r="F102" s="13">
        <v>44571</v>
      </c>
      <c r="G102" s="27">
        <v>23084</v>
      </c>
      <c r="H102" s="22">
        <f>IF(I102&lt;=4000,$F$5+(I102/24),"error")</f>
        <v>44802.074999999997</v>
      </c>
      <c r="I102" s="23">
        <f t="shared" si="12"/>
        <v>3241.7999999999993</v>
      </c>
      <c r="J102" s="17" t="str">
        <f t="shared" si="9"/>
        <v>NOT DUE</v>
      </c>
      <c r="K102" s="31" t="s">
        <v>3875</v>
      </c>
      <c r="L102" s="17"/>
    </row>
    <row r="103" spans="1:12">
      <c r="A103" s="17" t="s">
        <v>1803</v>
      </c>
      <c r="B103" s="31" t="s">
        <v>1794</v>
      </c>
      <c r="C103" s="31" t="s">
        <v>36</v>
      </c>
      <c r="D103" s="43">
        <v>8000</v>
      </c>
      <c r="E103" s="13">
        <v>42348</v>
      </c>
      <c r="F103" s="13">
        <v>44363</v>
      </c>
      <c r="G103" s="27">
        <v>19836</v>
      </c>
      <c r="H103" s="22">
        <f>IF(I103&lt;=8000,$F$5+(I103/24),"error")</f>
        <v>44833.408333333333</v>
      </c>
      <c r="I103" s="23">
        <f t="shared" si="12"/>
        <v>3993.7999999999993</v>
      </c>
      <c r="J103" s="17" t="str">
        <f t="shared" si="9"/>
        <v>NOT DUE</v>
      </c>
      <c r="K103" s="31" t="s">
        <v>3875</v>
      </c>
      <c r="L103" s="17"/>
    </row>
    <row r="104" spans="1:12" ht="25.5">
      <c r="A104" s="17" t="s">
        <v>1804</v>
      </c>
      <c r="B104" s="31" t="s">
        <v>1796</v>
      </c>
      <c r="C104" s="31" t="s">
        <v>1629</v>
      </c>
      <c r="D104" s="43">
        <v>8000</v>
      </c>
      <c r="E104" s="13">
        <v>42348</v>
      </c>
      <c r="F104" s="13">
        <v>44511</v>
      </c>
      <c r="G104" s="27">
        <v>23084</v>
      </c>
      <c r="H104" s="22">
        <f t="shared" ref="H104:H116" si="16">IF(I104&lt;=8000,$F$5+(I104/24),"error")</f>
        <v>44968.741666666669</v>
      </c>
      <c r="I104" s="23">
        <f t="shared" si="12"/>
        <v>7241.7999999999993</v>
      </c>
      <c r="J104" s="17" t="str">
        <f t="shared" si="9"/>
        <v>NOT DUE</v>
      </c>
      <c r="K104" s="31" t="s">
        <v>3875</v>
      </c>
      <c r="L104" s="144"/>
    </row>
    <row r="105" spans="1:12">
      <c r="A105" s="17" t="s">
        <v>1805</v>
      </c>
      <c r="B105" s="31" t="s">
        <v>1797</v>
      </c>
      <c r="C105" s="31" t="s">
        <v>1798</v>
      </c>
      <c r="D105" s="43">
        <v>8000</v>
      </c>
      <c r="E105" s="13">
        <v>42348</v>
      </c>
      <c r="F105" s="13">
        <v>44511</v>
      </c>
      <c r="G105" s="27">
        <v>23084</v>
      </c>
      <c r="H105" s="22">
        <f t="shared" si="16"/>
        <v>44968.741666666669</v>
      </c>
      <c r="I105" s="23">
        <f t="shared" si="12"/>
        <v>7241.7999999999993</v>
      </c>
      <c r="J105" s="17" t="str">
        <f t="shared" si="9"/>
        <v>NOT DUE</v>
      </c>
      <c r="K105" s="31" t="s">
        <v>3875</v>
      </c>
      <c r="L105" s="144"/>
    </row>
    <row r="106" spans="1:12" ht="25.5">
      <c r="A106" s="17" t="s">
        <v>1806</v>
      </c>
      <c r="B106" s="31" t="s">
        <v>1799</v>
      </c>
      <c r="C106" s="31" t="s">
        <v>36</v>
      </c>
      <c r="D106" s="43">
        <v>8000</v>
      </c>
      <c r="E106" s="13">
        <v>42348</v>
      </c>
      <c r="F106" s="13">
        <v>44511</v>
      </c>
      <c r="G106" s="27">
        <v>23084</v>
      </c>
      <c r="H106" s="22">
        <f t="shared" si="16"/>
        <v>44968.741666666669</v>
      </c>
      <c r="I106" s="23">
        <f t="shared" si="12"/>
        <v>7241.7999999999993</v>
      </c>
      <c r="J106" s="17" t="str">
        <f t="shared" si="9"/>
        <v>NOT DUE</v>
      </c>
      <c r="K106" s="31" t="s">
        <v>3875</v>
      </c>
      <c r="L106" s="233"/>
    </row>
    <row r="107" spans="1:12">
      <c r="A107" s="17" t="s">
        <v>1807</v>
      </c>
      <c r="B107" s="31" t="s">
        <v>1800</v>
      </c>
      <c r="C107" s="31" t="s">
        <v>1798</v>
      </c>
      <c r="D107" s="43">
        <v>8000</v>
      </c>
      <c r="E107" s="13">
        <v>42348</v>
      </c>
      <c r="F107" s="13">
        <v>44511</v>
      </c>
      <c r="G107" s="27">
        <v>23084</v>
      </c>
      <c r="H107" s="22">
        <f t="shared" si="16"/>
        <v>44968.741666666669</v>
      </c>
      <c r="I107" s="23">
        <f t="shared" si="12"/>
        <v>7241.7999999999993</v>
      </c>
      <c r="J107" s="17" t="str">
        <f t="shared" si="9"/>
        <v>NOT DUE</v>
      </c>
      <c r="K107" s="31" t="s">
        <v>3875</v>
      </c>
      <c r="L107" s="144"/>
    </row>
    <row r="108" spans="1:12">
      <c r="A108" s="17" t="s">
        <v>1808</v>
      </c>
      <c r="B108" s="31" t="s">
        <v>1800</v>
      </c>
      <c r="C108" s="31" t="s">
        <v>36</v>
      </c>
      <c r="D108" s="43">
        <v>16000</v>
      </c>
      <c r="E108" s="13">
        <v>42348</v>
      </c>
      <c r="F108" s="13">
        <v>44511</v>
      </c>
      <c r="G108" s="27">
        <v>23084</v>
      </c>
      <c r="H108" s="22">
        <f>IF(I108&lt;=16000,$F$5+(I108/24),"error")</f>
        <v>45302.074999999997</v>
      </c>
      <c r="I108" s="23">
        <f t="shared" si="12"/>
        <v>15241.8</v>
      </c>
      <c r="J108" s="17" t="str">
        <f t="shared" si="9"/>
        <v>NOT DUE</v>
      </c>
      <c r="K108" s="31" t="s">
        <v>3875</v>
      </c>
      <c r="L108" s="233"/>
    </row>
    <row r="109" spans="1:12">
      <c r="A109" s="17" t="s">
        <v>1828</v>
      </c>
      <c r="B109" s="31" t="s">
        <v>1809</v>
      </c>
      <c r="C109" s="31" t="s">
        <v>1810</v>
      </c>
      <c r="D109" s="43">
        <v>8000</v>
      </c>
      <c r="E109" s="13">
        <v>42348</v>
      </c>
      <c r="F109" s="13">
        <v>44511</v>
      </c>
      <c r="G109" s="27">
        <v>23084</v>
      </c>
      <c r="H109" s="22">
        <f t="shared" si="16"/>
        <v>44968.741666666669</v>
      </c>
      <c r="I109" s="23">
        <f t="shared" si="12"/>
        <v>7241.7999999999993</v>
      </c>
      <c r="J109" s="17" t="str">
        <f t="shared" si="9"/>
        <v>NOT DUE</v>
      </c>
      <c r="K109" s="31" t="s">
        <v>3876</v>
      </c>
      <c r="L109" s="144"/>
    </row>
    <row r="110" spans="1:12" ht="25.5">
      <c r="A110" s="17" t="s">
        <v>1829</v>
      </c>
      <c r="B110" s="31" t="s">
        <v>1811</v>
      </c>
      <c r="C110" s="31" t="s">
        <v>1812</v>
      </c>
      <c r="D110" s="43">
        <v>8000</v>
      </c>
      <c r="E110" s="13">
        <v>42348</v>
      </c>
      <c r="F110" s="13">
        <v>44511</v>
      </c>
      <c r="G110" s="27">
        <v>23084</v>
      </c>
      <c r="H110" s="22">
        <f t="shared" si="16"/>
        <v>44968.741666666669</v>
      </c>
      <c r="I110" s="23">
        <f t="shared" si="12"/>
        <v>7241.7999999999993</v>
      </c>
      <c r="J110" s="17" t="str">
        <f t="shared" si="9"/>
        <v>NOT DUE</v>
      </c>
      <c r="K110" s="31" t="s">
        <v>3876</v>
      </c>
      <c r="L110" s="144"/>
    </row>
    <row r="111" spans="1:12" ht="25.5">
      <c r="A111" s="17" t="s">
        <v>1830</v>
      </c>
      <c r="B111" s="31" t="s">
        <v>1813</v>
      </c>
      <c r="C111" s="31" t="s">
        <v>1814</v>
      </c>
      <c r="D111" s="43">
        <v>8000</v>
      </c>
      <c r="E111" s="13">
        <v>42348</v>
      </c>
      <c r="F111" s="13">
        <v>44511</v>
      </c>
      <c r="G111" s="27">
        <v>23084</v>
      </c>
      <c r="H111" s="22">
        <f t="shared" si="16"/>
        <v>44968.741666666669</v>
      </c>
      <c r="I111" s="23">
        <f t="shared" si="12"/>
        <v>7241.7999999999993</v>
      </c>
      <c r="J111" s="17" t="str">
        <f t="shared" si="9"/>
        <v>NOT DUE</v>
      </c>
      <c r="K111" s="31" t="s">
        <v>3876</v>
      </c>
      <c r="L111" s="144"/>
    </row>
    <row r="112" spans="1:12">
      <c r="A112" s="17" t="s">
        <v>1831</v>
      </c>
      <c r="B112" s="31" t="s">
        <v>1815</v>
      </c>
      <c r="C112" s="31" t="s">
        <v>1765</v>
      </c>
      <c r="D112" s="43">
        <v>8000</v>
      </c>
      <c r="E112" s="13">
        <v>42348</v>
      </c>
      <c r="F112" s="13">
        <v>44511</v>
      </c>
      <c r="G112" s="27">
        <v>23084</v>
      </c>
      <c r="H112" s="22">
        <f t="shared" si="16"/>
        <v>44968.741666666669</v>
      </c>
      <c r="I112" s="23">
        <f t="shared" si="12"/>
        <v>7241.7999999999993</v>
      </c>
      <c r="J112" s="17" t="str">
        <f t="shared" si="9"/>
        <v>NOT DUE</v>
      </c>
      <c r="K112" s="31" t="s">
        <v>3876</v>
      </c>
      <c r="L112" s="144"/>
    </row>
    <row r="113" spans="1:12" ht="25.5">
      <c r="A113" s="17" t="s">
        <v>1832</v>
      </c>
      <c r="B113" s="31" t="s">
        <v>1816</v>
      </c>
      <c r="C113" s="31" t="s">
        <v>1817</v>
      </c>
      <c r="D113" s="43">
        <v>8000</v>
      </c>
      <c r="E113" s="13">
        <v>42348</v>
      </c>
      <c r="F113" s="13">
        <v>44511</v>
      </c>
      <c r="G113" s="27">
        <v>23084</v>
      </c>
      <c r="H113" s="22">
        <f t="shared" si="16"/>
        <v>44968.741666666669</v>
      </c>
      <c r="I113" s="23">
        <f t="shared" si="12"/>
        <v>7241.7999999999993</v>
      </c>
      <c r="J113" s="17" t="str">
        <f t="shared" si="9"/>
        <v>NOT DUE</v>
      </c>
      <c r="K113" s="31" t="s">
        <v>3876</v>
      </c>
      <c r="L113" s="144"/>
    </row>
    <row r="114" spans="1:12" ht="25.5">
      <c r="A114" s="17" t="s">
        <v>1833</v>
      </c>
      <c r="B114" s="31" t="s">
        <v>1818</v>
      </c>
      <c r="C114" s="31" t="s">
        <v>1819</v>
      </c>
      <c r="D114" s="43">
        <v>8000</v>
      </c>
      <c r="E114" s="13">
        <v>42348</v>
      </c>
      <c r="F114" s="13">
        <v>44511</v>
      </c>
      <c r="G114" s="27">
        <v>23084</v>
      </c>
      <c r="H114" s="22">
        <f t="shared" si="16"/>
        <v>44968.741666666669</v>
      </c>
      <c r="I114" s="23">
        <f t="shared" si="12"/>
        <v>7241.7999999999993</v>
      </c>
      <c r="J114" s="17" t="str">
        <f t="shared" si="9"/>
        <v>NOT DUE</v>
      </c>
      <c r="K114" s="31" t="s">
        <v>3876</v>
      </c>
      <c r="L114" s="144"/>
    </row>
    <row r="115" spans="1:12">
      <c r="A115" s="17" t="s">
        <v>1834</v>
      </c>
      <c r="B115" s="31" t="s">
        <v>1820</v>
      </c>
      <c r="C115" s="31" t="s">
        <v>1765</v>
      </c>
      <c r="D115" s="43">
        <v>8000</v>
      </c>
      <c r="E115" s="13">
        <v>42348</v>
      </c>
      <c r="F115" s="13">
        <v>44511</v>
      </c>
      <c r="G115" s="27">
        <v>23084</v>
      </c>
      <c r="H115" s="22">
        <f t="shared" si="16"/>
        <v>44968.741666666669</v>
      </c>
      <c r="I115" s="23">
        <f t="shared" si="12"/>
        <v>7241.7999999999993</v>
      </c>
      <c r="J115" s="17" t="str">
        <f t="shared" si="9"/>
        <v>NOT DUE</v>
      </c>
      <c r="K115" s="31" t="s">
        <v>3876</v>
      </c>
      <c r="L115" s="144"/>
    </row>
    <row r="116" spans="1:12" ht="25.5">
      <c r="A116" s="17" t="s">
        <v>1835</v>
      </c>
      <c r="B116" s="31" t="s">
        <v>1821</v>
      </c>
      <c r="C116" s="31" t="s">
        <v>1822</v>
      </c>
      <c r="D116" s="43">
        <v>8000</v>
      </c>
      <c r="E116" s="13">
        <v>42348</v>
      </c>
      <c r="F116" s="13">
        <v>44511</v>
      </c>
      <c r="G116" s="27">
        <v>23084</v>
      </c>
      <c r="H116" s="22">
        <f t="shared" si="16"/>
        <v>44968.741666666669</v>
      </c>
      <c r="I116" s="23">
        <f t="shared" si="12"/>
        <v>7241.7999999999993</v>
      </c>
      <c r="J116" s="17" t="str">
        <f t="shared" ref="J116:J120" si="17">IF(I116="","",IF(I116&lt;0,"OVERDUE","NOT DUE"))</f>
        <v>NOT DUE</v>
      </c>
      <c r="K116" s="31" t="s">
        <v>3876</v>
      </c>
      <c r="L116" s="144"/>
    </row>
    <row r="117" spans="1:12">
      <c r="A117" s="17" t="s">
        <v>1836</v>
      </c>
      <c r="B117" s="31" t="s">
        <v>1823</v>
      </c>
      <c r="C117" s="31" t="s">
        <v>1585</v>
      </c>
      <c r="D117" s="43">
        <v>8000</v>
      </c>
      <c r="E117" s="13">
        <v>42348</v>
      </c>
      <c r="F117" s="13">
        <v>44511</v>
      </c>
      <c r="G117" s="27">
        <v>23086</v>
      </c>
      <c r="H117" s="22">
        <f>IF(I117&lt;=8000,$F$5+(I117/24),"error")</f>
        <v>44968.824999999997</v>
      </c>
      <c r="I117" s="23">
        <f t="shared" si="12"/>
        <v>7243.7999999999993</v>
      </c>
      <c r="J117" s="17" t="str">
        <f t="shared" si="17"/>
        <v>NOT DUE</v>
      </c>
      <c r="K117" s="31" t="s">
        <v>3876</v>
      </c>
      <c r="L117" s="144"/>
    </row>
    <row r="118" spans="1:12">
      <c r="A118" s="17" t="s">
        <v>1837</v>
      </c>
      <c r="B118" s="31" t="s">
        <v>1824</v>
      </c>
      <c r="C118" s="31" t="s">
        <v>1825</v>
      </c>
      <c r="D118" s="43">
        <v>4000</v>
      </c>
      <c r="E118" s="13">
        <v>42348</v>
      </c>
      <c r="F118" s="13">
        <v>44571</v>
      </c>
      <c r="G118" s="27">
        <v>23084</v>
      </c>
      <c r="H118" s="22">
        <f>IF(I118&lt;=4000,$F$5+(I118/24),"error")</f>
        <v>44802.074999999997</v>
      </c>
      <c r="I118" s="23">
        <f t="shared" si="12"/>
        <v>3241.7999999999993</v>
      </c>
      <c r="J118" s="17" t="str">
        <f t="shared" si="17"/>
        <v>NOT DUE</v>
      </c>
      <c r="K118" s="31"/>
      <c r="L118" s="17"/>
    </row>
    <row r="119" spans="1:12" ht="22.5">
      <c r="A119" s="17" t="s">
        <v>1838</v>
      </c>
      <c r="B119" s="31" t="s">
        <v>1826</v>
      </c>
      <c r="C119" s="31" t="s">
        <v>36</v>
      </c>
      <c r="D119" s="43">
        <v>24000</v>
      </c>
      <c r="E119" s="13">
        <v>42348</v>
      </c>
      <c r="F119" s="13">
        <v>44571</v>
      </c>
      <c r="G119" s="27">
        <v>23084</v>
      </c>
      <c r="H119" s="22">
        <f>IF(I119&lt;=24000,$F$5+(I119/24),"error")</f>
        <v>45635.408333333333</v>
      </c>
      <c r="I119" s="23">
        <f t="shared" si="12"/>
        <v>23241.8</v>
      </c>
      <c r="J119" s="17" t="str">
        <f t="shared" si="17"/>
        <v>NOT DUE</v>
      </c>
      <c r="K119" s="31"/>
      <c r="L119" s="233" t="s">
        <v>5383</v>
      </c>
    </row>
    <row r="120" spans="1:12" ht="38.25">
      <c r="A120" s="17" t="s">
        <v>1839</v>
      </c>
      <c r="B120" s="31" t="s">
        <v>1827</v>
      </c>
      <c r="C120" s="31" t="s">
        <v>36</v>
      </c>
      <c r="D120" s="43">
        <v>4000</v>
      </c>
      <c r="E120" s="13">
        <v>42348</v>
      </c>
      <c r="F120" s="13">
        <v>44571</v>
      </c>
      <c r="G120" s="27">
        <v>23084</v>
      </c>
      <c r="H120" s="22">
        <f>IF(I120&lt;=4000,$F$5+(I120/24),"error")</f>
        <v>44802.074999999997</v>
      </c>
      <c r="I120" s="23">
        <f t="shared" si="12"/>
        <v>3241.7999999999993</v>
      </c>
      <c r="J120" s="17" t="str">
        <f t="shared" si="17"/>
        <v>NOT DUE</v>
      </c>
      <c r="K120" s="31" t="s">
        <v>1840</v>
      </c>
      <c r="L120" s="17"/>
    </row>
    <row r="122" spans="1:12">
      <c r="A122" s="202"/>
    </row>
    <row r="123" spans="1:12">
      <c r="A123" s="202"/>
    </row>
    <row r="124" spans="1:12">
      <c r="A124" s="202"/>
    </row>
    <row r="125" spans="1:12">
      <c r="A125" s="260"/>
      <c r="B125" s="197" t="s">
        <v>4761</v>
      </c>
      <c r="D125" s="49" t="s">
        <v>4762</v>
      </c>
      <c r="G125" t="s">
        <v>4763</v>
      </c>
    </row>
    <row r="126" spans="1:12">
      <c r="A126" s="280"/>
      <c r="C126" s="198" t="s">
        <v>5504</v>
      </c>
      <c r="E126" s="371" t="s">
        <v>5518</v>
      </c>
      <c r="F126" s="371"/>
      <c r="H126" s="235" t="s">
        <v>5505</v>
      </c>
      <c r="I126" s="235"/>
    </row>
  </sheetData>
  <sheetProtection selectLockedCells="1"/>
  <mergeCells count="11">
    <mergeCell ref="A1:B1"/>
    <mergeCell ref="D1:E1"/>
    <mergeCell ref="A2:B2"/>
    <mergeCell ref="D2:E2"/>
    <mergeCell ref="A3:B3"/>
    <mergeCell ref="D3:E3"/>
    <mergeCell ref="E126:F126"/>
    <mergeCell ref="A4:B4"/>
    <mergeCell ref="D4:E4"/>
    <mergeCell ref="A5:B5"/>
    <mergeCell ref="L37:M37"/>
  </mergeCells>
  <phoneticPr fontId="33" type="noConversion"/>
  <conditionalFormatting sqref="J8:J120">
    <cfRule type="cellIs" dxfId="14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B85" zoomScaleNormal="100" workbookViewId="0">
      <selection activeCell="J128" sqref="J12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3"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3" ht="19.5" customHeight="1">
      <c r="A3" s="308" t="s">
        <v>10</v>
      </c>
      <c r="B3" s="308"/>
      <c r="C3" s="37" t="s">
        <v>1841</v>
      </c>
      <c r="D3" s="309" t="s">
        <v>12</v>
      </c>
      <c r="E3" s="309"/>
      <c r="F3" s="5" t="s">
        <v>1842</v>
      </c>
    </row>
    <row r="4" spans="1:13" ht="18" customHeight="1">
      <c r="A4" s="308" t="s">
        <v>75</v>
      </c>
      <c r="B4" s="308"/>
      <c r="C4" s="37" t="s">
        <v>3831</v>
      </c>
      <c r="D4" s="309" t="s">
        <v>14</v>
      </c>
      <c r="E4" s="309"/>
      <c r="F4" s="6">
        <f>'Running Hours'!B24</f>
        <v>27559.7</v>
      </c>
    </row>
    <row r="5" spans="1:13" ht="18" customHeight="1">
      <c r="A5" s="308" t="s">
        <v>76</v>
      </c>
      <c r="B5" s="308"/>
      <c r="C5" s="38" t="s">
        <v>3832</v>
      </c>
      <c r="D5" s="46"/>
      <c r="E5" s="238" t="str">
        <f>'Running Hours'!$C5</f>
        <v>Date updated:</v>
      </c>
      <c r="F5" s="196">
        <f>'Running Hours'!$D5</f>
        <v>44667</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1843</v>
      </c>
      <c r="B8" s="31" t="s">
        <v>1560</v>
      </c>
      <c r="C8" s="31" t="s">
        <v>1561</v>
      </c>
      <c r="D8" s="43">
        <v>2000</v>
      </c>
      <c r="E8" s="13">
        <v>42348</v>
      </c>
      <c r="F8" s="13">
        <v>44617</v>
      </c>
      <c r="G8" s="14">
        <v>27143.8</v>
      </c>
      <c r="H8" s="22">
        <f>IF(I8&lt;=2000,$F$5+(I8/24),"error")</f>
        <v>44733.004166666666</v>
      </c>
      <c r="I8" s="23">
        <f t="shared" ref="I8:I71" si="0">D8-($F$4-G8)</f>
        <v>1584.0999999999985</v>
      </c>
      <c r="J8" s="17" t="str">
        <f>IF(I8="","",IF(I8&lt;0,"OVERDUE","NOT DUE"))</f>
        <v>NOT DUE</v>
      </c>
      <c r="K8" s="31" t="s">
        <v>3871</v>
      </c>
      <c r="L8" s="41"/>
      <c r="M8" s="264"/>
    </row>
    <row r="9" spans="1:13" ht="25.5">
      <c r="A9" s="17" t="s">
        <v>1844</v>
      </c>
      <c r="B9" s="31" t="s">
        <v>1562</v>
      </c>
      <c r="C9" s="31" t="s">
        <v>1563</v>
      </c>
      <c r="D9" s="43">
        <v>2000</v>
      </c>
      <c r="E9" s="13">
        <v>42348</v>
      </c>
      <c r="F9" s="13">
        <v>44617</v>
      </c>
      <c r="G9" s="14">
        <v>27143.8</v>
      </c>
      <c r="H9" s="22">
        <f t="shared" ref="H9:H38" si="1">IF(I9&lt;=2000,$F$5+(I9/24),"error")</f>
        <v>44733.004166666666</v>
      </c>
      <c r="I9" s="23">
        <f t="shared" si="0"/>
        <v>1584.0999999999985</v>
      </c>
      <c r="J9" s="17" t="str">
        <f t="shared" ref="J9:J72" si="2">IF(I9="","",IF(I9&lt;0,"OVERDUE","NOT DUE"))</f>
        <v>NOT DUE</v>
      </c>
      <c r="K9" s="31" t="s">
        <v>3871</v>
      </c>
      <c r="L9" s="41"/>
    </row>
    <row r="10" spans="1:13" ht="15" customHeight="1">
      <c r="A10" s="17" t="s">
        <v>1845</v>
      </c>
      <c r="B10" s="31" t="s">
        <v>1564</v>
      </c>
      <c r="C10" s="31" t="s">
        <v>1565</v>
      </c>
      <c r="D10" s="43">
        <v>2000</v>
      </c>
      <c r="E10" s="13">
        <v>42348</v>
      </c>
      <c r="F10" s="13">
        <v>44617</v>
      </c>
      <c r="G10" s="14">
        <v>27143.8</v>
      </c>
      <c r="H10" s="22">
        <f t="shared" si="1"/>
        <v>44733.004166666666</v>
      </c>
      <c r="I10" s="23">
        <f t="shared" si="0"/>
        <v>1584.0999999999985</v>
      </c>
      <c r="J10" s="17" t="str">
        <f t="shared" si="2"/>
        <v>NOT DUE</v>
      </c>
      <c r="K10" s="31" t="s">
        <v>3871</v>
      </c>
      <c r="L10" s="41"/>
    </row>
    <row r="11" spans="1:13" ht="15" customHeight="1">
      <c r="A11" s="17" t="s">
        <v>1846</v>
      </c>
      <c r="B11" s="31" t="s">
        <v>1566</v>
      </c>
      <c r="C11" s="31" t="s">
        <v>1567</v>
      </c>
      <c r="D11" s="43">
        <v>2000</v>
      </c>
      <c r="E11" s="13">
        <v>42348</v>
      </c>
      <c r="F11" s="13">
        <v>44617</v>
      </c>
      <c r="G11" s="14">
        <v>27143.8</v>
      </c>
      <c r="H11" s="22">
        <f t="shared" si="1"/>
        <v>44733.004166666666</v>
      </c>
      <c r="I11" s="23">
        <f t="shared" si="0"/>
        <v>1584.0999999999985</v>
      </c>
      <c r="J11" s="17" t="str">
        <f t="shared" si="2"/>
        <v>NOT DUE</v>
      </c>
      <c r="K11" s="31" t="s">
        <v>3871</v>
      </c>
      <c r="L11" s="41"/>
    </row>
    <row r="12" spans="1:13" ht="15" customHeight="1">
      <c r="A12" s="17" t="s">
        <v>1847</v>
      </c>
      <c r="B12" s="31" t="s">
        <v>1568</v>
      </c>
      <c r="C12" s="31" t="s">
        <v>1569</v>
      </c>
      <c r="D12" s="43">
        <v>2000</v>
      </c>
      <c r="E12" s="13">
        <v>42348</v>
      </c>
      <c r="F12" s="13">
        <v>44617</v>
      </c>
      <c r="G12" s="14">
        <v>27143.8</v>
      </c>
      <c r="H12" s="22">
        <f t="shared" si="1"/>
        <v>44733.004166666666</v>
      </c>
      <c r="I12" s="23">
        <f t="shared" si="0"/>
        <v>1584.0999999999985</v>
      </c>
      <c r="J12" s="17" t="str">
        <f t="shared" si="2"/>
        <v>NOT DUE</v>
      </c>
      <c r="K12" s="31" t="s">
        <v>3871</v>
      </c>
      <c r="L12" s="41"/>
    </row>
    <row r="13" spans="1:13" ht="26.45" customHeight="1">
      <c r="A13" s="17" t="s">
        <v>1848</v>
      </c>
      <c r="B13" s="31" t="s">
        <v>1634</v>
      </c>
      <c r="C13" s="31" t="s">
        <v>1570</v>
      </c>
      <c r="D13" s="43">
        <v>2000</v>
      </c>
      <c r="E13" s="13">
        <v>42348</v>
      </c>
      <c r="F13" s="13">
        <v>44617</v>
      </c>
      <c r="G13" s="14">
        <v>27143.8</v>
      </c>
      <c r="H13" s="22">
        <f t="shared" si="1"/>
        <v>44733.004166666666</v>
      </c>
      <c r="I13" s="23">
        <f t="shared" si="0"/>
        <v>1584.0999999999985</v>
      </c>
      <c r="J13" s="17" t="str">
        <f t="shared" si="2"/>
        <v>NOT DUE</v>
      </c>
      <c r="K13" s="31" t="s">
        <v>3871</v>
      </c>
      <c r="L13" s="41"/>
    </row>
    <row r="14" spans="1:13" ht="26.45" customHeight="1">
      <c r="A14" s="17" t="s">
        <v>1849</v>
      </c>
      <c r="B14" s="31" t="s">
        <v>1635</v>
      </c>
      <c r="C14" s="31" t="s">
        <v>1571</v>
      </c>
      <c r="D14" s="43">
        <v>2000</v>
      </c>
      <c r="E14" s="13">
        <v>42348</v>
      </c>
      <c r="F14" s="13">
        <v>44617</v>
      </c>
      <c r="G14" s="14">
        <v>27143.8</v>
      </c>
      <c r="H14" s="22">
        <f t="shared" si="1"/>
        <v>44733.004166666666</v>
      </c>
      <c r="I14" s="23">
        <f t="shared" si="0"/>
        <v>1584.0999999999985</v>
      </c>
      <c r="J14" s="17" t="str">
        <f t="shared" si="2"/>
        <v>NOT DUE</v>
      </c>
      <c r="K14" s="31" t="s">
        <v>3871</v>
      </c>
      <c r="L14" s="41"/>
    </row>
    <row r="15" spans="1:13" ht="15" customHeight="1">
      <c r="A15" s="17" t="s">
        <v>1850</v>
      </c>
      <c r="B15" s="31" t="s">
        <v>1572</v>
      </c>
      <c r="C15" s="31" t="s">
        <v>1573</v>
      </c>
      <c r="D15" s="43">
        <v>2000</v>
      </c>
      <c r="E15" s="13">
        <v>42348</v>
      </c>
      <c r="F15" s="13">
        <v>44617</v>
      </c>
      <c r="G15" s="14">
        <v>27143.8</v>
      </c>
      <c r="H15" s="22">
        <f t="shared" si="1"/>
        <v>44733.004166666666</v>
      </c>
      <c r="I15" s="23">
        <f t="shared" si="0"/>
        <v>1584.0999999999985</v>
      </c>
      <c r="J15" s="17" t="str">
        <f t="shared" si="2"/>
        <v>NOT DUE</v>
      </c>
      <c r="K15" s="31" t="s">
        <v>3871</v>
      </c>
      <c r="L15" s="41"/>
    </row>
    <row r="16" spans="1:13" ht="15" customHeight="1">
      <c r="A16" s="17" t="s">
        <v>1851</v>
      </c>
      <c r="B16" s="31" t="s">
        <v>1574</v>
      </c>
      <c r="C16" s="31" t="s">
        <v>1575</v>
      </c>
      <c r="D16" s="43">
        <v>2000</v>
      </c>
      <c r="E16" s="13">
        <v>42348</v>
      </c>
      <c r="F16" s="13">
        <v>44617</v>
      </c>
      <c r="G16" s="14">
        <v>27143.8</v>
      </c>
      <c r="H16" s="22">
        <f t="shared" si="1"/>
        <v>44733.004166666666</v>
      </c>
      <c r="I16" s="23">
        <f t="shared" si="0"/>
        <v>1584.0999999999985</v>
      </c>
      <c r="J16" s="17" t="str">
        <f t="shared" si="2"/>
        <v>NOT DUE</v>
      </c>
      <c r="K16" s="31" t="s">
        <v>3871</v>
      </c>
      <c r="L16" s="41"/>
    </row>
    <row r="17" spans="1:12" ht="15" customHeight="1">
      <c r="A17" s="17" t="s">
        <v>1852</v>
      </c>
      <c r="B17" s="31" t="s">
        <v>1576</v>
      </c>
      <c r="C17" s="31" t="s">
        <v>1575</v>
      </c>
      <c r="D17" s="43">
        <v>2000</v>
      </c>
      <c r="E17" s="13">
        <v>42348</v>
      </c>
      <c r="F17" s="13">
        <v>44617</v>
      </c>
      <c r="G17" s="14">
        <v>27143.8</v>
      </c>
      <c r="H17" s="22">
        <f t="shared" si="1"/>
        <v>44733.004166666666</v>
      </c>
      <c r="I17" s="23">
        <f t="shared" si="0"/>
        <v>1584.0999999999985</v>
      </c>
      <c r="J17" s="17" t="str">
        <f t="shared" si="2"/>
        <v>NOT DUE</v>
      </c>
      <c r="K17" s="31" t="s">
        <v>3871</v>
      </c>
      <c r="L17" s="41"/>
    </row>
    <row r="18" spans="1:12" ht="15" customHeight="1">
      <c r="A18" s="17" t="s">
        <v>1853</v>
      </c>
      <c r="B18" s="31" t="s">
        <v>1577</v>
      </c>
      <c r="C18" s="31" t="s">
        <v>1578</v>
      </c>
      <c r="D18" s="43">
        <v>2000</v>
      </c>
      <c r="E18" s="13">
        <v>42348</v>
      </c>
      <c r="F18" s="13">
        <v>44617</v>
      </c>
      <c r="G18" s="14">
        <v>27143.8</v>
      </c>
      <c r="H18" s="22">
        <f t="shared" si="1"/>
        <v>44733.004166666666</v>
      </c>
      <c r="I18" s="23">
        <f t="shared" si="0"/>
        <v>1584.0999999999985</v>
      </c>
      <c r="J18" s="17" t="str">
        <f t="shared" si="2"/>
        <v>NOT DUE</v>
      </c>
      <c r="K18" s="31" t="s">
        <v>3871</v>
      </c>
      <c r="L18" s="41"/>
    </row>
    <row r="19" spans="1:12" ht="26.45" customHeight="1">
      <c r="A19" s="17" t="s">
        <v>1854</v>
      </c>
      <c r="B19" s="31" t="s">
        <v>1579</v>
      </c>
      <c r="C19" s="31" t="s">
        <v>1580</v>
      </c>
      <c r="D19" s="43">
        <v>2000</v>
      </c>
      <c r="E19" s="13">
        <v>42348</v>
      </c>
      <c r="F19" s="13">
        <v>44617</v>
      </c>
      <c r="G19" s="14">
        <v>27143.8</v>
      </c>
      <c r="H19" s="22">
        <f t="shared" si="1"/>
        <v>44733.004166666666</v>
      </c>
      <c r="I19" s="23">
        <f t="shared" si="0"/>
        <v>1584.0999999999985</v>
      </c>
      <c r="J19" s="17" t="str">
        <f t="shared" si="2"/>
        <v>NOT DUE</v>
      </c>
      <c r="K19" s="31" t="s">
        <v>3871</v>
      </c>
      <c r="L19" s="41"/>
    </row>
    <row r="20" spans="1:12" ht="15" customHeight="1">
      <c r="A20" s="17" t="s">
        <v>1855</v>
      </c>
      <c r="B20" s="31" t="s">
        <v>1581</v>
      </c>
      <c r="C20" s="31" t="s">
        <v>1580</v>
      </c>
      <c r="D20" s="43">
        <v>2000</v>
      </c>
      <c r="E20" s="13">
        <v>42348</v>
      </c>
      <c r="F20" s="13">
        <v>44617</v>
      </c>
      <c r="G20" s="14">
        <v>27143.8</v>
      </c>
      <c r="H20" s="22">
        <f t="shared" si="1"/>
        <v>44733.004166666666</v>
      </c>
      <c r="I20" s="23">
        <f t="shared" si="0"/>
        <v>1584.0999999999985</v>
      </c>
      <c r="J20" s="17" t="str">
        <f t="shared" si="2"/>
        <v>NOT DUE</v>
      </c>
      <c r="K20" s="31" t="s">
        <v>3871</v>
      </c>
      <c r="L20" s="41"/>
    </row>
    <row r="21" spans="1:12" ht="26.45" customHeight="1">
      <c r="A21" s="17" t="s">
        <v>1856</v>
      </c>
      <c r="B21" s="31" t="s">
        <v>1582</v>
      </c>
      <c r="C21" s="31" t="s">
        <v>1583</v>
      </c>
      <c r="D21" s="43">
        <v>2000</v>
      </c>
      <c r="E21" s="13">
        <v>42348</v>
      </c>
      <c r="F21" s="13">
        <v>44617</v>
      </c>
      <c r="G21" s="14">
        <v>27143.8</v>
      </c>
      <c r="H21" s="22">
        <f t="shared" si="1"/>
        <v>44733.004166666666</v>
      </c>
      <c r="I21" s="23">
        <f t="shared" si="0"/>
        <v>1584.0999999999985</v>
      </c>
      <c r="J21" s="17" t="str">
        <f t="shared" si="2"/>
        <v>NOT DUE</v>
      </c>
      <c r="K21" s="31" t="s">
        <v>3871</v>
      </c>
      <c r="L21" s="41"/>
    </row>
    <row r="22" spans="1:12" ht="26.45" customHeight="1">
      <c r="A22" s="17" t="s">
        <v>1857</v>
      </c>
      <c r="B22" s="31" t="s">
        <v>1636</v>
      </c>
      <c r="C22" s="31" t="s">
        <v>1580</v>
      </c>
      <c r="D22" s="43">
        <v>2000</v>
      </c>
      <c r="E22" s="13">
        <v>42348</v>
      </c>
      <c r="F22" s="13">
        <v>44617</v>
      </c>
      <c r="G22" s="14">
        <v>27143.8</v>
      </c>
      <c r="H22" s="22">
        <f>IF(I22&lt;=2000,$F$5+(I22/24),"error")</f>
        <v>44733.004166666666</v>
      </c>
      <c r="I22" s="23">
        <f t="shared" si="0"/>
        <v>1584.0999999999985</v>
      </c>
      <c r="J22" s="17" t="str">
        <f t="shared" si="2"/>
        <v>NOT DUE</v>
      </c>
      <c r="K22" s="31" t="s">
        <v>3871</v>
      </c>
      <c r="L22" s="41"/>
    </row>
    <row r="23" spans="1:12" ht="15" customHeight="1">
      <c r="A23" s="17" t="s">
        <v>1858</v>
      </c>
      <c r="B23" s="31" t="s">
        <v>1584</v>
      </c>
      <c r="C23" s="31" t="s">
        <v>1585</v>
      </c>
      <c r="D23" s="43">
        <v>2000</v>
      </c>
      <c r="E23" s="13">
        <v>42348</v>
      </c>
      <c r="F23" s="13">
        <v>44617</v>
      </c>
      <c r="G23" s="14">
        <v>27143.8</v>
      </c>
      <c r="H23" s="22">
        <f t="shared" si="1"/>
        <v>44733.004166666666</v>
      </c>
      <c r="I23" s="23">
        <f t="shared" si="0"/>
        <v>1584.0999999999985</v>
      </c>
      <c r="J23" s="17" t="str">
        <f t="shared" si="2"/>
        <v>NOT DUE</v>
      </c>
      <c r="K23" s="31" t="s">
        <v>3871</v>
      </c>
      <c r="L23" s="41"/>
    </row>
    <row r="24" spans="1:12" ht="26.45" customHeight="1">
      <c r="A24" s="17" t="s">
        <v>1859</v>
      </c>
      <c r="B24" s="31" t="s">
        <v>1586</v>
      </c>
      <c r="C24" s="31" t="s">
        <v>23</v>
      </c>
      <c r="D24" s="43">
        <v>2000</v>
      </c>
      <c r="E24" s="13">
        <v>42348</v>
      </c>
      <c r="F24" s="13">
        <v>44617</v>
      </c>
      <c r="G24" s="14">
        <v>27143.8</v>
      </c>
      <c r="H24" s="22">
        <f t="shared" si="1"/>
        <v>44733.004166666666</v>
      </c>
      <c r="I24" s="23">
        <f t="shared" si="0"/>
        <v>1584.0999999999985</v>
      </c>
      <c r="J24" s="17" t="str">
        <f t="shared" si="2"/>
        <v>NOT DUE</v>
      </c>
      <c r="K24" s="31" t="s">
        <v>3871</v>
      </c>
      <c r="L24" s="41"/>
    </row>
    <row r="25" spans="1:12" ht="15" customHeight="1">
      <c r="A25" s="17" t="s">
        <v>1860</v>
      </c>
      <c r="B25" s="31" t="s">
        <v>1587</v>
      </c>
      <c r="C25" s="31" t="s">
        <v>1588</v>
      </c>
      <c r="D25" s="43">
        <v>2000</v>
      </c>
      <c r="E25" s="13">
        <v>42348</v>
      </c>
      <c r="F25" s="13">
        <v>44617</v>
      </c>
      <c r="G25" s="14">
        <v>27143.8</v>
      </c>
      <c r="H25" s="22">
        <f t="shared" si="1"/>
        <v>44733.004166666666</v>
      </c>
      <c r="I25" s="23">
        <f t="shared" si="0"/>
        <v>1584.0999999999985</v>
      </c>
      <c r="J25" s="17" t="str">
        <f t="shared" si="2"/>
        <v>NOT DUE</v>
      </c>
      <c r="K25" s="31" t="s">
        <v>3871</v>
      </c>
      <c r="L25" s="41"/>
    </row>
    <row r="26" spans="1:12" ht="26.45" customHeight="1">
      <c r="A26" s="17" t="s">
        <v>1861</v>
      </c>
      <c r="B26" s="31" t="s">
        <v>1589</v>
      </c>
      <c r="C26" s="31" t="s">
        <v>1590</v>
      </c>
      <c r="D26" s="43">
        <v>2000</v>
      </c>
      <c r="E26" s="13">
        <v>42348</v>
      </c>
      <c r="F26" s="13">
        <v>44617</v>
      </c>
      <c r="G26" s="14">
        <v>27143.8</v>
      </c>
      <c r="H26" s="22">
        <f t="shared" si="1"/>
        <v>44733.004166666666</v>
      </c>
      <c r="I26" s="23">
        <f t="shared" si="0"/>
        <v>1584.0999999999985</v>
      </c>
      <c r="J26" s="17" t="str">
        <f t="shared" si="2"/>
        <v>NOT DUE</v>
      </c>
      <c r="K26" s="31" t="s">
        <v>3871</v>
      </c>
      <c r="L26" s="41"/>
    </row>
    <row r="27" spans="1:12" ht="26.45" customHeight="1">
      <c r="A27" s="17" t="s">
        <v>1862</v>
      </c>
      <c r="B27" s="31" t="s">
        <v>1591</v>
      </c>
      <c r="C27" s="31" t="s">
        <v>1580</v>
      </c>
      <c r="D27" s="43">
        <v>2000</v>
      </c>
      <c r="E27" s="13">
        <v>42348</v>
      </c>
      <c r="F27" s="13">
        <v>44617</v>
      </c>
      <c r="G27" s="14">
        <v>27143.8</v>
      </c>
      <c r="H27" s="22">
        <f t="shared" si="1"/>
        <v>44733.004166666666</v>
      </c>
      <c r="I27" s="23">
        <f t="shared" si="0"/>
        <v>1584.0999999999985</v>
      </c>
      <c r="J27" s="17" t="str">
        <f t="shared" si="2"/>
        <v>NOT DUE</v>
      </c>
      <c r="K27" s="31" t="s">
        <v>3871</v>
      </c>
      <c r="L27" s="41"/>
    </row>
    <row r="28" spans="1:12" ht="26.45" customHeight="1">
      <c r="A28" s="17" t="s">
        <v>1863</v>
      </c>
      <c r="B28" s="31" t="s">
        <v>1592</v>
      </c>
      <c r="C28" s="31" t="s">
        <v>1593</v>
      </c>
      <c r="D28" s="43">
        <v>2000</v>
      </c>
      <c r="E28" s="13">
        <v>42348</v>
      </c>
      <c r="F28" s="13">
        <v>44617</v>
      </c>
      <c r="G28" s="14">
        <v>27143.8</v>
      </c>
      <c r="H28" s="22">
        <f t="shared" si="1"/>
        <v>44733.004166666666</v>
      </c>
      <c r="I28" s="23">
        <f t="shared" si="0"/>
        <v>1584.0999999999985</v>
      </c>
      <c r="J28" s="17" t="str">
        <f t="shared" si="2"/>
        <v>NOT DUE</v>
      </c>
      <c r="K28" s="31" t="s">
        <v>3871</v>
      </c>
      <c r="L28" s="41"/>
    </row>
    <row r="29" spans="1:12" ht="26.45" customHeight="1">
      <c r="A29" s="17" t="s">
        <v>1864</v>
      </c>
      <c r="B29" s="31" t="s">
        <v>1594</v>
      </c>
      <c r="C29" s="31" t="s">
        <v>1595</v>
      </c>
      <c r="D29" s="43">
        <v>2000</v>
      </c>
      <c r="E29" s="13">
        <v>42348</v>
      </c>
      <c r="F29" s="13">
        <v>44617</v>
      </c>
      <c r="G29" s="14">
        <v>27143.8</v>
      </c>
      <c r="H29" s="22">
        <f t="shared" si="1"/>
        <v>44733.004166666666</v>
      </c>
      <c r="I29" s="23">
        <f t="shared" si="0"/>
        <v>1584.0999999999985</v>
      </c>
      <c r="J29" s="17" t="str">
        <f t="shared" si="2"/>
        <v>NOT DUE</v>
      </c>
      <c r="K29" s="31" t="s">
        <v>3871</v>
      </c>
      <c r="L29" s="41"/>
    </row>
    <row r="30" spans="1:12" ht="26.45" customHeight="1">
      <c r="A30" s="17" t="s">
        <v>1865</v>
      </c>
      <c r="B30" s="31" t="s">
        <v>1596</v>
      </c>
      <c r="C30" s="31" t="s">
        <v>1569</v>
      </c>
      <c r="D30" s="43">
        <v>2000</v>
      </c>
      <c r="E30" s="13">
        <v>42348</v>
      </c>
      <c r="F30" s="13">
        <v>44617</v>
      </c>
      <c r="G30" s="14">
        <v>27143.8</v>
      </c>
      <c r="H30" s="22">
        <f t="shared" si="1"/>
        <v>44733.004166666666</v>
      </c>
      <c r="I30" s="23">
        <f t="shared" si="0"/>
        <v>1584.0999999999985</v>
      </c>
      <c r="J30" s="17" t="str">
        <f t="shared" si="2"/>
        <v>NOT DUE</v>
      </c>
      <c r="K30" s="31" t="s">
        <v>3871</v>
      </c>
      <c r="L30" s="41"/>
    </row>
    <row r="31" spans="1:12" ht="26.45" customHeight="1">
      <c r="A31" s="17" t="s">
        <v>1866</v>
      </c>
      <c r="B31" s="31" t="s">
        <v>1637</v>
      </c>
      <c r="C31" s="31" t="s">
        <v>1597</v>
      </c>
      <c r="D31" s="43">
        <v>2000</v>
      </c>
      <c r="E31" s="13">
        <v>42348</v>
      </c>
      <c r="F31" s="13">
        <v>44617</v>
      </c>
      <c r="G31" s="14">
        <v>27143.8</v>
      </c>
      <c r="H31" s="22">
        <f t="shared" si="1"/>
        <v>44733.004166666666</v>
      </c>
      <c r="I31" s="23">
        <f t="shared" si="0"/>
        <v>1584.0999999999985</v>
      </c>
      <c r="J31" s="17" t="str">
        <f t="shared" si="2"/>
        <v>NOT DUE</v>
      </c>
      <c r="K31" s="31" t="s">
        <v>3871</v>
      </c>
      <c r="L31" s="41"/>
    </row>
    <row r="32" spans="1:12" ht="26.45" customHeight="1">
      <c r="A32" s="17" t="s">
        <v>1867</v>
      </c>
      <c r="B32" s="31" t="s">
        <v>1598</v>
      </c>
      <c r="C32" s="31" t="s">
        <v>1599</v>
      </c>
      <c r="D32" s="43">
        <v>2000</v>
      </c>
      <c r="E32" s="13">
        <v>42348</v>
      </c>
      <c r="F32" s="13">
        <v>44617</v>
      </c>
      <c r="G32" s="14">
        <v>27143.8</v>
      </c>
      <c r="H32" s="22">
        <f t="shared" si="1"/>
        <v>44733.004166666666</v>
      </c>
      <c r="I32" s="23">
        <f t="shared" si="0"/>
        <v>1584.0999999999985</v>
      </c>
      <c r="J32" s="17" t="str">
        <f t="shared" si="2"/>
        <v>NOT DUE</v>
      </c>
      <c r="K32" s="31" t="s">
        <v>3871</v>
      </c>
      <c r="L32" s="41"/>
    </row>
    <row r="33" spans="1:12" ht="26.45" customHeight="1">
      <c r="A33" s="17" t="s">
        <v>1868</v>
      </c>
      <c r="B33" s="31" t="s">
        <v>1600</v>
      </c>
      <c r="C33" s="31" t="s">
        <v>1601</v>
      </c>
      <c r="D33" s="43">
        <v>2000</v>
      </c>
      <c r="E33" s="13">
        <v>42348</v>
      </c>
      <c r="F33" s="13">
        <v>44617</v>
      </c>
      <c r="G33" s="14">
        <v>27143.8</v>
      </c>
      <c r="H33" s="22">
        <f t="shared" si="1"/>
        <v>44733.004166666666</v>
      </c>
      <c r="I33" s="23">
        <f t="shared" si="0"/>
        <v>1584.0999999999985</v>
      </c>
      <c r="J33" s="17" t="str">
        <f t="shared" si="2"/>
        <v>NOT DUE</v>
      </c>
      <c r="K33" s="31" t="s">
        <v>3871</v>
      </c>
      <c r="L33" s="41"/>
    </row>
    <row r="34" spans="1:12" ht="26.45" customHeight="1">
      <c r="A34" s="17" t="s">
        <v>1869</v>
      </c>
      <c r="B34" s="31" t="s">
        <v>1602</v>
      </c>
      <c r="C34" s="31" t="s">
        <v>1603</v>
      </c>
      <c r="D34" s="43">
        <v>2000</v>
      </c>
      <c r="E34" s="13">
        <v>42348</v>
      </c>
      <c r="F34" s="13">
        <v>44617</v>
      </c>
      <c r="G34" s="14">
        <v>27143.8</v>
      </c>
      <c r="H34" s="22">
        <f t="shared" si="1"/>
        <v>44733.004166666666</v>
      </c>
      <c r="I34" s="23">
        <f t="shared" si="0"/>
        <v>1584.0999999999985</v>
      </c>
      <c r="J34" s="17" t="str">
        <f t="shared" si="2"/>
        <v>NOT DUE</v>
      </c>
      <c r="K34" s="31" t="s">
        <v>3871</v>
      </c>
      <c r="L34" s="41"/>
    </row>
    <row r="35" spans="1:12" ht="26.45" customHeight="1">
      <c r="A35" s="17" t="s">
        <v>1870</v>
      </c>
      <c r="B35" s="31" t="s">
        <v>1604</v>
      </c>
      <c r="C35" s="31" t="s">
        <v>1605</v>
      </c>
      <c r="D35" s="43">
        <v>2000</v>
      </c>
      <c r="E35" s="13">
        <v>42348</v>
      </c>
      <c r="F35" s="13">
        <v>44617</v>
      </c>
      <c r="G35" s="14">
        <v>27143.8</v>
      </c>
      <c r="H35" s="22">
        <f t="shared" si="1"/>
        <v>44733.004166666666</v>
      </c>
      <c r="I35" s="23">
        <f t="shared" si="0"/>
        <v>1584.0999999999985</v>
      </c>
      <c r="J35" s="17" t="str">
        <f t="shared" si="2"/>
        <v>NOT DUE</v>
      </c>
      <c r="K35" s="31" t="s">
        <v>3871</v>
      </c>
      <c r="L35" s="41"/>
    </row>
    <row r="36" spans="1:12" ht="26.45" customHeight="1">
      <c r="A36" s="17" t="s">
        <v>1871</v>
      </c>
      <c r="B36" s="31" t="s">
        <v>1606</v>
      </c>
      <c r="C36" s="31" t="s">
        <v>1089</v>
      </c>
      <c r="D36" s="43">
        <v>2000</v>
      </c>
      <c r="E36" s="13">
        <v>42348</v>
      </c>
      <c r="F36" s="13">
        <v>44617</v>
      </c>
      <c r="G36" s="14">
        <v>27143.8</v>
      </c>
      <c r="H36" s="22">
        <f>IF(I36&lt;=2000,$F$5+(I36/24),"error")</f>
        <v>44733.004166666666</v>
      </c>
      <c r="I36" s="23">
        <f t="shared" si="0"/>
        <v>1584.0999999999985</v>
      </c>
      <c r="J36" s="17" t="str">
        <f t="shared" si="2"/>
        <v>NOT DUE</v>
      </c>
      <c r="K36" s="31" t="s">
        <v>3871</v>
      </c>
      <c r="L36" s="41"/>
    </row>
    <row r="37" spans="1:12" ht="15" customHeight="1">
      <c r="A37" s="17" t="s">
        <v>1872</v>
      </c>
      <c r="B37" s="31" t="s">
        <v>1607</v>
      </c>
      <c r="C37" s="31" t="s">
        <v>36</v>
      </c>
      <c r="D37" s="43">
        <v>4000</v>
      </c>
      <c r="E37" s="13">
        <v>42348</v>
      </c>
      <c r="F37" s="13">
        <v>44617</v>
      </c>
      <c r="G37" s="14">
        <v>27143.8</v>
      </c>
      <c r="H37" s="22">
        <f>IF(I37&lt;=4000,$F$5+(I37/24),"error")</f>
        <v>44816.337500000001</v>
      </c>
      <c r="I37" s="23">
        <f t="shared" si="0"/>
        <v>3584.0999999999985</v>
      </c>
      <c r="J37" s="17" t="str">
        <f t="shared" si="2"/>
        <v>NOT DUE</v>
      </c>
      <c r="K37" s="31" t="s">
        <v>3871</v>
      </c>
      <c r="L37" s="41"/>
    </row>
    <row r="38" spans="1:12" ht="26.45" customHeight="1">
      <c r="A38" s="17" t="s">
        <v>1873</v>
      </c>
      <c r="B38" s="31" t="s">
        <v>1638</v>
      </c>
      <c r="C38" s="31" t="s">
        <v>1608</v>
      </c>
      <c r="D38" s="43">
        <v>2000</v>
      </c>
      <c r="E38" s="13">
        <v>42348</v>
      </c>
      <c r="F38" s="13">
        <v>44617</v>
      </c>
      <c r="G38" s="14">
        <v>27143.8</v>
      </c>
      <c r="H38" s="22">
        <f t="shared" si="1"/>
        <v>44733.004166666666</v>
      </c>
      <c r="I38" s="23">
        <f t="shared" si="0"/>
        <v>1584.0999999999985</v>
      </c>
      <c r="J38" s="17" t="str">
        <f t="shared" si="2"/>
        <v>NOT DUE</v>
      </c>
      <c r="K38" s="31" t="s">
        <v>3871</v>
      </c>
      <c r="L38" s="41"/>
    </row>
    <row r="39" spans="1:12" ht="15" customHeight="1">
      <c r="A39" s="17" t="s">
        <v>1874</v>
      </c>
      <c r="B39" s="31" t="s">
        <v>1609</v>
      </c>
      <c r="C39" s="31" t="s">
        <v>36</v>
      </c>
      <c r="D39" s="43">
        <v>4000</v>
      </c>
      <c r="E39" s="13">
        <v>42348</v>
      </c>
      <c r="F39" s="13">
        <v>44165</v>
      </c>
      <c r="G39" s="14">
        <v>25269</v>
      </c>
      <c r="H39" s="22">
        <f>IF(I39&lt;=4000,$F$5+(I39/24),"error")</f>
        <v>44738.220833333333</v>
      </c>
      <c r="I39" s="23">
        <f t="shared" si="0"/>
        <v>1709.2999999999993</v>
      </c>
      <c r="J39" s="17" t="str">
        <f t="shared" si="2"/>
        <v>NOT DUE</v>
      </c>
      <c r="K39" s="31" t="s">
        <v>3871</v>
      </c>
      <c r="L39" s="41"/>
    </row>
    <row r="40" spans="1:12" ht="15" customHeight="1">
      <c r="A40" s="17" t="s">
        <v>1875</v>
      </c>
      <c r="B40" s="31" t="s">
        <v>1610</v>
      </c>
      <c r="C40" s="31" t="s">
        <v>36</v>
      </c>
      <c r="D40" s="43">
        <v>4000</v>
      </c>
      <c r="E40" s="13">
        <v>42348</v>
      </c>
      <c r="F40" s="13">
        <v>44617</v>
      </c>
      <c r="G40" s="14">
        <v>27143.8</v>
      </c>
      <c r="H40" s="22">
        <f t="shared" ref="H40:H41" si="3">IF(I40&lt;=4000,$F$5+(I40/24),"error")</f>
        <v>44816.337500000001</v>
      </c>
      <c r="I40" s="23">
        <f t="shared" si="0"/>
        <v>3584.0999999999985</v>
      </c>
      <c r="J40" s="17" t="str">
        <f t="shared" si="2"/>
        <v>NOT DUE</v>
      </c>
      <c r="K40" s="31" t="s">
        <v>3871</v>
      </c>
      <c r="L40" s="41"/>
    </row>
    <row r="41" spans="1:12" ht="38.25" customHeight="1">
      <c r="A41" s="17" t="s">
        <v>1876</v>
      </c>
      <c r="B41" s="31" t="s">
        <v>1611</v>
      </c>
      <c r="C41" s="31" t="s">
        <v>1612</v>
      </c>
      <c r="D41" s="43">
        <v>4000</v>
      </c>
      <c r="E41" s="13">
        <v>42348</v>
      </c>
      <c r="F41" s="13">
        <v>44617</v>
      </c>
      <c r="G41" s="14">
        <v>27143.8</v>
      </c>
      <c r="H41" s="22">
        <f t="shared" si="3"/>
        <v>44816.337500000001</v>
      </c>
      <c r="I41" s="23">
        <f t="shared" si="0"/>
        <v>3584.0999999999985</v>
      </c>
      <c r="J41" s="17" t="str">
        <f t="shared" si="2"/>
        <v>NOT DUE</v>
      </c>
      <c r="K41" s="31"/>
      <c r="L41" s="41"/>
    </row>
    <row r="42" spans="1:12" ht="26.45" customHeight="1">
      <c r="A42" s="17" t="s">
        <v>1877</v>
      </c>
      <c r="B42" s="31" t="s">
        <v>1613</v>
      </c>
      <c r="C42" s="31" t="s">
        <v>1612</v>
      </c>
      <c r="D42" s="43">
        <v>2000</v>
      </c>
      <c r="E42" s="13">
        <v>42348</v>
      </c>
      <c r="F42" s="13">
        <v>44617</v>
      </c>
      <c r="G42" s="14">
        <v>27143.8</v>
      </c>
      <c r="H42" s="22">
        <f t="shared" ref="H42:H43" si="4">IF(I42&lt;=2000,$F$5+(I42/24),"error")</f>
        <v>44733.004166666666</v>
      </c>
      <c r="I42" s="23">
        <f t="shared" si="0"/>
        <v>1584.0999999999985</v>
      </c>
      <c r="J42" s="17" t="str">
        <f t="shared" si="2"/>
        <v>NOT DUE</v>
      </c>
      <c r="K42" s="31"/>
      <c r="L42" s="41"/>
    </row>
    <row r="43" spans="1:12" ht="26.45" customHeight="1">
      <c r="A43" s="17" t="s">
        <v>1878</v>
      </c>
      <c r="B43" s="31" t="s">
        <v>1618</v>
      </c>
      <c r="C43" s="31" t="s">
        <v>1619</v>
      </c>
      <c r="D43" s="43">
        <v>2000</v>
      </c>
      <c r="E43" s="13">
        <v>42348</v>
      </c>
      <c r="F43" s="13">
        <v>44617</v>
      </c>
      <c r="G43" s="14">
        <v>27143.8</v>
      </c>
      <c r="H43" s="22">
        <f t="shared" si="4"/>
        <v>44733.004166666666</v>
      </c>
      <c r="I43" s="23">
        <f t="shared" si="0"/>
        <v>1584.0999999999985</v>
      </c>
      <c r="J43" s="17" t="str">
        <f t="shared" si="2"/>
        <v>NOT DUE</v>
      </c>
      <c r="K43" s="31"/>
      <c r="L43" s="41" t="s">
        <v>5392</v>
      </c>
    </row>
    <row r="44" spans="1:12" ht="15" customHeight="1">
      <c r="A44" s="17" t="s">
        <v>1879</v>
      </c>
      <c r="B44" s="31" t="s">
        <v>1614</v>
      </c>
      <c r="C44" s="31" t="s">
        <v>1615</v>
      </c>
      <c r="D44" s="43">
        <v>4000</v>
      </c>
      <c r="E44" s="13">
        <v>42348</v>
      </c>
      <c r="F44" s="13">
        <v>44617</v>
      </c>
      <c r="G44" s="14">
        <v>27143.8</v>
      </c>
      <c r="H44" s="22">
        <f t="shared" ref="H44:H45" si="5">IF(I44&lt;=4000,$F$5+(I44/24),"error")</f>
        <v>44816.337500000001</v>
      </c>
      <c r="I44" s="23">
        <f t="shared" si="0"/>
        <v>3584.0999999999985</v>
      </c>
      <c r="J44" s="17" t="str">
        <f t="shared" si="2"/>
        <v>NOT DUE</v>
      </c>
      <c r="K44" s="31"/>
      <c r="L44" s="41"/>
    </row>
    <row r="45" spans="1:12" ht="15" customHeight="1">
      <c r="A45" s="17" t="s">
        <v>1880</v>
      </c>
      <c r="B45" s="31" t="s">
        <v>1616</v>
      </c>
      <c r="C45" s="31" t="s">
        <v>1617</v>
      </c>
      <c r="D45" s="43">
        <v>4000</v>
      </c>
      <c r="E45" s="13">
        <v>42348</v>
      </c>
      <c r="F45" s="13">
        <v>44617</v>
      </c>
      <c r="G45" s="14">
        <v>27143.8</v>
      </c>
      <c r="H45" s="22">
        <f t="shared" si="5"/>
        <v>44816.337500000001</v>
      </c>
      <c r="I45" s="23">
        <f t="shared" si="0"/>
        <v>3584.0999999999985</v>
      </c>
      <c r="J45" s="17" t="str">
        <f t="shared" si="2"/>
        <v>NOT DUE</v>
      </c>
      <c r="K45" s="31"/>
      <c r="L45" s="41"/>
    </row>
    <row r="46" spans="1:12" ht="15" customHeight="1">
      <c r="A46" s="17" t="s">
        <v>1881</v>
      </c>
      <c r="B46" s="31" t="s">
        <v>1620</v>
      </c>
      <c r="C46" s="31" t="s">
        <v>1621</v>
      </c>
      <c r="D46" s="43">
        <v>2000</v>
      </c>
      <c r="E46" s="13">
        <v>42348</v>
      </c>
      <c r="F46" s="13">
        <v>44617</v>
      </c>
      <c r="G46" s="14">
        <v>27143.8</v>
      </c>
      <c r="H46" s="22">
        <f>IF(I46&lt;=2000,$F$5+(I46/24),"error")</f>
        <v>44733.004166666666</v>
      </c>
      <c r="I46" s="23">
        <f t="shared" si="0"/>
        <v>1584.0999999999985</v>
      </c>
      <c r="J46" s="17" t="str">
        <f t="shared" si="2"/>
        <v>NOT DUE</v>
      </c>
      <c r="K46" s="31"/>
      <c r="L46" s="41"/>
    </row>
    <row r="47" spans="1:12" ht="15" customHeight="1">
      <c r="A47" s="17" t="s">
        <v>1882</v>
      </c>
      <c r="B47" s="31" t="s">
        <v>1622</v>
      </c>
      <c r="C47" s="31" t="s">
        <v>1623</v>
      </c>
      <c r="D47" s="43">
        <v>8000</v>
      </c>
      <c r="E47" s="13">
        <v>42348</v>
      </c>
      <c r="F47" s="13">
        <v>44617</v>
      </c>
      <c r="G47" s="14">
        <v>27143.8</v>
      </c>
      <c r="H47" s="22">
        <f>IF(I47&lt;=8000,$F$5+(I47/24),"error")</f>
        <v>44983.004166666666</v>
      </c>
      <c r="I47" s="23">
        <f t="shared" si="0"/>
        <v>7584.0999999999985</v>
      </c>
      <c r="J47" s="17" t="str">
        <f t="shared" si="2"/>
        <v>NOT DUE</v>
      </c>
      <c r="K47" s="31"/>
      <c r="L47" s="41"/>
    </row>
    <row r="48" spans="1:12" ht="26.45" customHeight="1">
      <c r="A48" s="17" t="s">
        <v>1883</v>
      </c>
      <c r="B48" s="31" t="s">
        <v>1624</v>
      </c>
      <c r="C48" s="31" t="s">
        <v>1625</v>
      </c>
      <c r="D48" s="43">
        <v>4000</v>
      </c>
      <c r="E48" s="13">
        <v>42348</v>
      </c>
      <c r="F48" s="13">
        <v>44617</v>
      </c>
      <c r="G48" s="14">
        <v>27143.8</v>
      </c>
      <c r="H48" s="22">
        <f>IF(I48&lt;=4000,$F$5+(I48/24),"error")</f>
        <v>44816.337500000001</v>
      </c>
      <c r="I48" s="23">
        <f t="shared" si="0"/>
        <v>3584.0999999999985</v>
      </c>
      <c r="J48" s="17" t="str">
        <f t="shared" si="2"/>
        <v>NOT DUE</v>
      </c>
      <c r="K48" s="31"/>
      <c r="L48" s="41"/>
    </row>
    <row r="49" spans="1:12" ht="15" customHeight="1">
      <c r="A49" s="17" t="s">
        <v>1884</v>
      </c>
      <c r="B49" s="31" t="s">
        <v>1626</v>
      </c>
      <c r="C49" s="31" t="s">
        <v>1627</v>
      </c>
      <c r="D49" s="43">
        <v>8000</v>
      </c>
      <c r="E49" s="13">
        <v>42348</v>
      </c>
      <c r="F49" s="13">
        <v>44509</v>
      </c>
      <c r="G49" s="14">
        <v>25269</v>
      </c>
      <c r="H49" s="22">
        <f>IF(I49&lt;=8000,$F$5+(I49/24),"error")</f>
        <v>44904.887499999997</v>
      </c>
      <c r="I49" s="23">
        <f t="shared" si="0"/>
        <v>5709.2999999999993</v>
      </c>
      <c r="J49" s="17" t="str">
        <f t="shared" si="2"/>
        <v>NOT DUE</v>
      </c>
      <c r="K49" s="31"/>
      <c r="L49" s="41"/>
    </row>
    <row r="50" spans="1:12" ht="15" customHeight="1">
      <c r="A50" s="17" t="s">
        <v>1885</v>
      </c>
      <c r="B50" s="31" t="s">
        <v>1628</v>
      </c>
      <c r="C50" s="31" t="s">
        <v>1629</v>
      </c>
      <c r="D50" s="43">
        <v>8000</v>
      </c>
      <c r="E50" s="13">
        <v>42348</v>
      </c>
      <c r="F50" s="13">
        <v>44509</v>
      </c>
      <c r="G50" s="14">
        <v>25269</v>
      </c>
      <c r="H50" s="22">
        <f>IF(I50&lt;=8000,$F$5+(I50/24),"error")</f>
        <v>44904.887499999997</v>
      </c>
      <c r="I50" s="23">
        <f t="shared" si="0"/>
        <v>5709.2999999999993</v>
      </c>
      <c r="J50" s="17" t="str">
        <f t="shared" si="2"/>
        <v>NOT DUE</v>
      </c>
      <c r="K50" s="31"/>
      <c r="L50" s="41"/>
    </row>
    <row r="51" spans="1:12" ht="26.45" customHeight="1">
      <c r="A51" s="17" t="s">
        <v>1886</v>
      </c>
      <c r="B51" s="31" t="s">
        <v>1630</v>
      </c>
      <c r="C51" s="31" t="s">
        <v>36</v>
      </c>
      <c r="D51" s="43">
        <v>8000</v>
      </c>
      <c r="E51" s="13">
        <v>42348</v>
      </c>
      <c r="F51" s="13">
        <v>44106</v>
      </c>
      <c r="G51" s="14">
        <v>23827</v>
      </c>
      <c r="H51" s="22">
        <f t="shared" ref="H51:H52" si="6">IF(I51&lt;=8000,$F$5+(I51/24),"error")</f>
        <v>44844.804166666669</v>
      </c>
      <c r="I51" s="23">
        <f t="shared" si="0"/>
        <v>4267.2999999999993</v>
      </c>
      <c r="J51" s="17" t="str">
        <f t="shared" si="2"/>
        <v>NOT DUE</v>
      </c>
      <c r="K51" s="31"/>
      <c r="L51" s="41"/>
    </row>
    <row r="52" spans="1:12" ht="26.45" customHeight="1">
      <c r="A52" s="17" t="s">
        <v>1887</v>
      </c>
      <c r="B52" s="31" t="s">
        <v>1631</v>
      </c>
      <c r="C52" s="31" t="s">
        <v>36</v>
      </c>
      <c r="D52" s="43">
        <v>8000</v>
      </c>
      <c r="E52" s="13">
        <v>42348</v>
      </c>
      <c r="F52" s="13">
        <v>44106</v>
      </c>
      <c r="G52" s="14">
        <v>23827</v>
      </c>
      <c r="H52" s="22">
        <f t="shared" si="6"/>
        <v>44844.804166666669</v>
      </c>
      <c r="I52" s="23">
        <f t="shared" si="0"/>
        <v>4267.2999999999993</v>
      </c>
      <c r="J52" s="17" t="str">
        <f t="shared" si="2"/>
        <v>NOT DUE</v>
      </c>
      <c r="K52" s="31"/>
      <c r="L52" s="41"/>
    </row>
    <row r="53" spans="1:12" ht="25.5">
      <c r="A53" s="17" t="s">
        <v>1888</v>
      </c>
      <c r="B53" s="31" t="s">
        <v>1632</v>
      </c>
      <c r="C53" s="31" t="s">
        <v>36</v>
      </c>
      <c r="D53" s="43">
        <v>16000</v>
      </c>
      <c r="E53" s="13">
        <v>42348</v>
      </c>
      <c r="F53" s="13">
        <v>44106</v>
      </c>
      <c r="G53" s="14">
        <v>23827</v>
      </c>
      <c r="H53" s="22">
        <f>IF(I53&lt;=16000,$F$5+(I53/24),"error")</f>
        <v>45178.137499999997</v>
      </c>
      <c r="I53" s="23">
        <f t="shared" si="0"/>
        <v>12267.3</v>
      </c>
      <c r="J53" s="17" t="str">
        <f t="shared" si="2"/>
        <v>NOT DUE</v>
      </c>
      <c r="K53" s="31"/>
      <c r="L53" s="41" t="s">
        <v>5388</v>
      </c>
    </row>
    <row r="54" spans="1:12" ht="25.5">
      <c r="A54" s="17" t="s">
        <v>1889</v>
      </c>
      <c r="B54" s="31" t="s">
        <v>1633</v>
      </c>
      <c r="C54" s="31" t="s">
        <v>36</v>
      </c>
      <c r="D54" s="43">
        <v>16000</v>
      </c>
      <c r="E54" s="13">
        <v>42348</v>
      </c>
      <c r="F54" s="13">
        <v>43717</v>
      </c>
      <c r="G54" s="14">
        <v>17092</v>
      </c>
      <c r="H54" s="22">
        <f>IF(I54&lt;=16000,$F$5+(I54/24),"error")</f>
        <v>44897.512499999997</v>
      </c>
      <c r="I54" s="23">
        <f t="shared" si="0"/>
        <v>5532.2999999999993</v>
      </c>
      <c r="J54" s="17" t="str">
        <f t="shared" si="2"/>
        <v>NOT DUE</v>
      </c>
      <c r="K54" s="31"/>
      <c r="L54" s="41" t="s">
        <v>5388</v>
      </c>
    </row>
    <row r="55" spans="1:12">
      <c r="A55" s="17" t="s">
        <v>1890</v>
      </c>
      <c r="B55" s="31" t="s">
        <v>1687</v>
      </c>
      <c r="C55" s="31" t="s">
        <v>1688</v>
      </c>
      <c r="D55" s="43">
        <v>8000</v>
      </c>
      <c r="E55" s="13">
        <v>42348</v>
      </c>
      <c r="F55" s="13">
        <v>44617</v>
      </c>
      <c r="G55" s="14">
        <v>27143.8</v>
      </c>
      <c r="H55" s="22">
        <f t="shared" ref="H55:H62" si="7">IF(I55&lt;=8000,$F$5+(I55/24),"error")</f>
        <v>44983.004166666666</v>
      </c>
      <c r="I55" s="23">
        <f t="shared" si="0"/>
        <v>7584.0999999999985</v>
      </c>
      <c r="J55" s="17" t="str">
        <f t="shared" si="2"/>
        <v>NOT DUE</v>
      </c>
      <c r="K55" s="31"/>
      <c r="L55" s="41"/>
    </row>
    <row r="56" spans="1:12" ht="25.5">
      <c r="A56" s="17" t="s">
        <v>1891</v>
      </c>
      <c r="B56" s="31" t="s">
        <v>1689</v>
      </c>
      <c r="C56" s="31" t="s">
        <v>1690</v>
      </c>
      <c r="D56" s="43">
        <v>8000</v>
      </c>
      <c r="E56" s="13">
        <v>42348</v>
      </c>
      <c r="F56" s="13">
        <v>44509</v>
      </c>
      <c r="G56" s="14">
        <v>25269</v>
      </c>
      <c r="H56" s="22">
        <f t="shared" si="7"/>
        <v>44904.887499999997</v>
      </c>
      <c r="I56" s="23">
        <f t="shared" si="0"/>
        <v>5709.2999999999993</v>
      </c>
      <c r="J56" s="17" t="str">
        <f t="shared" si="2"/>
        <v>NOT DUE</v>
      </c>
      <c r="K56" s="31"/>
      <c r="L56" s="41"/>
    </row>
    <row r="57" spans="1:12">
      <c r="A57" s="17" t="s">
        <v>1892</v>
      </c>
      <c r="B57" s="31" t="s">
        <v>1691</v>
      </c>
      <c r="C57" s="31" t="s">
        <v>1692</v>
      </c>
      <c r="D57" s="43">
        <v>8000</v>
      </c>
      <c r="E57" s="13">
        <v>42348</v>
      </c>
      <c r="F57" s="13">
        <v>44509</v>
      </c>
      <c r="G57" s="14">
        <v>25269</v>
      </c>
      <c r="H57" s="22">
        <f t="shared" si="7"/>
        <v>44904.887499999997</v>
      </c>
      <c r="I57" s="23">
        <f t="shared" si="0"/>
        <v>5709.2999999999993</v>
      </c>
      <c r="J57" s="17" t="str">
        <f t="shared" si="2"/>
        <v>NOT DUE</v>
      </c>
      <c r="K57" s="31" t="s">
        <v>3872</v>
      </c>
      <c r="L57" s="41"/>
    </row>
    <row r="58" spans="1:12">
      <c r="A58" s="17" t="s">
        <v>1893</v>
      </c>
      <c r="B58" s="31" t="s">
        <v>1693</v>
      </c>
      <c r="C58" s="31" t="s">
        <v>1694</v>
      </c>
      <c r="D58" s="43">
        <v>8000</v>
      </c>
      <c r="E58" s="13">
        <v>42348</v>
      </c>
      <c r="F58" s="13">
        <v>44509</v>
      </c>
      <c r="G58" s="14">
        <v>25269</v>
      </c>
      <c r="H58" s="22">
        <f t="shared" si="7"/>
        <v>44904.887499999997</v>
      </c>
      <c r="I58" s="23">
        <f t="shared" si="0"/>
        <v>5709.2999999999993</v>
      </c>
      <c r="J58" s="17" t="str">
        <f t="shared" si="2"/>
        <v>NOT DUE</v>
      </c>
      <c r="K58" s="31"/>
      <c r="L58" s="41"/>
    </row>
    <row r="59" spans="1:12" ht="25.5">
      <c r="A59" s="17" t="s">
        <v>1894</v>
      </c>
      <c r="B59" s="31" t="s">
        <v>1695</v>
      </c>
      <c r="C59" s="31" t="s">
        <v>1696</v>
      </c>
      <c r="D59" s="43">
        <v>8000</v>
      </c>
      <c r="E59" s="13">
        <v>42348</v>
      </c>
      <c r="F59" s="13">
        <v>44509</v>
      </c>
      <c r="G59" s="14">
        <v>25269</v>
      </c>
      <c r="H59" s="22">
        <f t="shared" si="7"/>
        <v>44904.887499999997</v>
      </c>
      <c r="I59" s="23">
        <f t="shared" si="0"/>
        <v>5709.2999999999993</v>
      </c>
      <c r="J59" s="17" t="str">
        <f t="shared" si="2"/>
        <v>NOT DUE</v>
      </c>
      <c r="K59" s="31" t="s">
        <v>3872</v>
      </c>
      <c r="L59" s="41"/>
    </row>
    <row r="60" spans="1:12">
      <c r="A60" s="17" t="s">
        <v>1895</v>
      </c>
      <c r="B60" s="31" t="s">
        <v>1697</v>
      </c>
      <c r="C60" s="31" t="s">
        <v>1698</v>
      </c>
      <c r="D60" s="43">
        <v>8000</v>
      </c>
      <c r="E60" s="13">
        <v>42348</v>
      </c>
      <c r="F60" s="13">
        <v>44509</v>
      </c>
      <c r="G60" s="14">
        <v>25269</v>
      </c>
      <c r="H60" s="22">
        <f t="shared" si="7"/>
        <v>44904.887499999997</v>
      </c>
      <c r="I60" s="23">
        <f t="shared" si="0"/>
        <v>5709.2999999999993</v>
      </c>
      <c r="J60" s="17" t="str">
        <f t="shared" si="2"/>
        <v>NOT DUE</v>
      </c>
      <c r="K60" s="31" t="s">
        <v>3872</v>
      </c>
      <c r="L60" s="41"/>
    </row>
    <row r="61" spans="1:12" ht="25.5">
      <c r="A61" s="17" t="s">
        <v>1896</v>
      </c>
      <c r="B61" s="31" t="s">
        <v>1699</v>
      </c>
      <c r="C61" s="31" t="s">
        <v>1700</v>
      </c>
      <c r="D61" s="43">
        <v>8000</v>
      </c>
      <c r="E61" s="13">
        <v>42348</v>
      </c>
      <c r="F61" s="13">
        <v>44509</v>
      </c>
      <c r="G61" s="14">
        <v>25269</v>
      </c>
      <c r="H61" s="22">
        <f>IF(I61&lt;=8000,$F$5+(I61/24),"error")</f>
        <v>44904.887499999997</v>
      </c>
      <c r="I61" s="23">
        <f t="shared" si="0"/>
        <v>5709.2999999999993</v>
      </c>
      <c r="J61" s="17" t="str">
        <f t="shared" si="2"/>
        <v>NOT DUE</v>
      </c>
      <c r="K61" s="31" t="s">
        <v>3872</v>
      </c>
      <c r="L61" s="41"/>
    </row>
    <row r="62" spans="1:12">
      <c r="A62" s="17" t="s">
        <v>1897</v>
      </c>
      <c r="B62" s="31" t="s">
        <v>1701</v>
      </c>
      <c r="C62" s="31" t="s">
        <v>1702</v>
      </c>
      <c r="D62" s="43">
        <v>8000</v>
      </c>
      <c r="E62" s="13">
        <v>42348</v>
      </c>
      <c r="F62" s="13">
        <v>44509</v>
      </c>
      <c r="G62" s="14">
        <v>25269</v>
      </c>
      <c r="H62" s="22">
        <f t="shared" si="7"/>
        <v>44904.887499999997</v>
      </c>
      <c r="I62" s="23">
        <f t="shared" si="0"/>
        <v>5709.2999999999993</v>
      </c>
      <c r="J62" s="17" t="str">
        <f t="shared" si="2"/>
        <v>NOT DUE</v>
      </c>
      <c r="K62" s="31" t="s">
        <v>3872</v>
      </c>
      <c r="L62" s="41"/>
    </row>
    <row r="63" spans="1:12">
      <c r="A63" s="17" t="s">
        <v>1898</v>
      </c>
      <c r="B63" s="31" t="s">
        <v>1711</v>
      </c>
      <c r="C63" s="31" t="s">
        <v>1089</v>
      </c>
      <c r="D63" s="43">
        <v>2000</v>
      </c>
      <c r="E63" s="13">
        <v>42348</v>
      </c>
      <c r="F63" s="13">
        <v>44617</v>
      </c>
      <c r="G63" s="14">
        <v>27143.8</v>
      </c>
      <c r="H63" s="22">
        <f>IF(I63&lt;=2000,$F$5+(I63/24),"error")</f>
        <v>44733.004166666666</v>
      </c>
      <c r="I63" s="23">
        <f t="shared" si="0"/>
        <v>1584.0999999999985</v>
      </c>
      <c r="J63" s="17" t="str">
        <f t="shared" si="2"/>
        <v>NOT DUE</v>
      </c>
      <c r="K63" s="31" t="s">
        <v>3871</v>
      </c>
      <c r="L63" s="41"/>
    </row>
    <row r="64" spans="1:12" ht="25.5">
      <c r="A64" s="17" t="s">
        <v>1899</v>
      </c>
      <c r="B64" s="31" t="s">
        <v>1712</v>
      </c>
      <c r="C64" s="31" t="s">
        <v>1580</v>
      </c>
      <c r="D64" s="43">
        <v>2000</v>
      </c>
      <c r="E64" s="13">
        <v>42348</v>
      </c>
      <c r="F64" s="13">
        <v>44617</v>
      </c>
      <c r="G64" s="14">
        <v>27143.8</v>
      </c>
      <c r="H64" s="22">
        <f>IF(I64&lt;=2000,$F$5+(I64/24),"error")</f>
        <v>44733.004166666666</v>
      </c>
      <c r="I64" s="23">
        <f t="shared" si="0"/>
        <v>1584.0999999999985</v>
      </c>
      <c r="J64" s="17" t="str">
        <f t="shared" si="2"/>
        <v>NOT DUE</v>
      </c>
      <c r="K64" s="31" t="s">
        <v>3871</v>
      </c>
      <c r="L64" s="41"/>
    </row>
    <row r="65" spans="1:12">
      <c r="A65" s="17" t="s">
        <v>1900</v>
      </c>
      <c r="B65" s="31" t="s">
        <v>1713</v>
      </c>
      <c r="C65" s="31" t="s">
        <v>1089</v>
      </c>
      <c r="D65" s="43">
        <v>2000</v>
      </c>
      <c r="E65" s="13">
        <v>42348</v>
      </c>
      <c r="F65" s="13">
        <v>44617</v>
      </c>
      <c r="G65" s="14">
        <v>27143.8</v>
      </c>
      <c r="H65" s="22">
        <f>IF(I65&lt;=2000,$F$5+(I65/24),"error")</f>
        <v>44733.004166666666</v>
      </c>
      <c r="I65" s="23">
        <f t="shared" si="0"/>
        <v>1584.0999999999985</v>
      </c>
      <c r="J65" s="17" t="str">
        <f t="shared" si="2"/>
        <v>NOT DUE</v>
      </c>
      <c r="K65" s="31" t="s">
        <v>3871</v>
      </c>
      <c r="L65" s="41"/>
    </row>
    <row r="66" spans="1:12" ht="25.5">
      <c r="A66" s="17" t="s">
        <v>1901</v>
      </c>
      <c r="B66" s="31" t="s">
        <v>1714</v>
      </c>
      <c r="C66" s="31" t="s">
        <v>1715</v>
      </c>
      <c r="D66" s="43">
        <v>4000</v>
      </c>
      <c r="E66" s="13">
        <v>42348</v>
      </c>
      <c r="F66" s="13">
        <v>44617</v>
      </c>
      <c r="G66" s="14">
        <v>27143.8</v>
      </c>
      <c r="H66" s="22">
        <f>IF(I66&lt;=4000,$F$5+(I66/24),"error")</f>
        <v>44816.337500000001</v>
      </c>
      <c r="I66" s="23">
        <f t="shared" si="0"/>
        <v>3584.0999999999985</v>
      </c>
      <c r="J66" s="17" t="str">
        <f t="shared" si="2"/>
        <v>NOT DUE</v>
      </c>
      <c r="K66" s="31" t="s">
        <v>3871</v>
      </c>
      <c r="L66" s="41"/>
    </row>
    <row r="67" spans="1:12" ht="38.25">
      <c r="A67" s="17" t="s">
        <v>1902</v>
      </c>
      <c r="B67" s="31" t="s">
        <v>1720</v>
      </c>
      <c r="C67" s="31" t="s">
        <v>36</v>
      </c>
      <c r="D67" s="43">
        <v>8000</v>
      </c>
      <c r="E67" s="13">
        <v>42348</v>
      </c>
      <c r="F67" s="13">
        <v>44617</v>
      </c>
      <c r="G67" s="14">
        <v>27143.8</v>
      </c>
      <c r="H67" s="22">
        <f>IF(I67&lt;=8000,$F$5+(I67/24),"error")</f>
        <v>44983.004166666666</v>
      </c>
      <c r="I67" s="23">
        <f t="shared" si="0"/>
        <v>7584.0999999999985</v>
      </c>
      <c r="J67" s="17" t="str">
        <f t="shared" si="2"/>
        <v>NOT DUE</v>
      </c>
      <c r="K67" s="31" t="s">
        <v>3873</v>
      </c>
      <c r="L67" s="233" t="s">
        <v>5383</v>
      </c>
    </row>
    <row r="68" spans="1:12" ht="22.5">
      <c r="A68" s="17" t="s">
        <v>1903</v>
      </c>
      <c r="B68" s="31" t="s">
        <v>1721</v>
      </c>
      <c r="C68" s="31" t="s">
        <v>1722</v>
      </c>
      <c r="D68" s="43">
        <v>8000</v>
      </c>
      <c r="E68" s="13">
        <v>42348</v>
      </c>
      <c r="F68" s="13">
        <v>44509</v>
      </c>
      <c r="G68" s="14">
        <v>25269</v>
      </c>
      <c r="H68" s="22">
        <f t="shared" ref="H68:H69" si="8">IF(I68&lt;=8000,$F$5+(I68/24),"error")</f>
        <v>44904.887499999997</v>
      </c>
      <c r="I68" s="23">
        <f t="shared" si="0"/>
        <v>5709.2999999999993</v>
      </c>
      <c r="J68" s="17" t="str">
        <f t="shared" si="2"/>
        <v>NOT DUE</v>
      </c>
      <c r="K68" s="31" t="s">
        <v>3872</v>
      </c>
      <c r="L68" s="233" t="s">
        <v>5383</v>
      </c>
    </row>
    <row r="69" spans="1:12" ht="22.5">
      <c r="A69" s="17" t="s">
        <v>1904</v>
      </c>
      <c r="B69" s="31" t="s">
        <v>1723</v>
      </c>
      <c r="C69" s="31" t="s">
        <v>1724</v>
      </c>
      <c r="D69" s="43">
        <v>8000</v>
      </c>
      <c r="E69" s="13">
        <v>42348</v>
      </c>
      <c r="F69" s="13">
        <v>44509</v>
      </c>
      <c r="G69" s="14">
        <v>25269</v>
      </c>
      <c r="H69" s="22">
        <f t="shared" si="8"/>
        <v>44904.887499999997</v>
      </c>
      <c r="I69" s="23">
        <f t="shared" si="0"/>
        <v>5709.2999999999993</v>
      </c>
      <c r="J69" s="17" t="str">
        <f t="shared" si="2"/>
        <v>NOT DUE</v>
      </c>
      <c r="K69" s="31" t="s">
        <v>3872</v>
      </c>
      <c r="L69" s="233" t="s">
        <v>5383</v>
      </c>
    </row>
    <row r="70" spans="1:12" ht="38.25">
      <c r="A70" s="17" t="s">
        <v>1905</v>
      </c>
      <c r="B70" s="31" t="s">
        <v>1725</v>
      </c>
      <c r="C70" s="31" t="s">
        <v>36</v>
      </c>
      <c r="D70" s="43">
        <v>16000</v>
      </c>
      <c r="E70" s="13">
        <v>42348</v>
      </c>
      <c r="F70" s="13">
        <v>43717</v>
      </c>
      <c r="G70" s="27">
        <v>17092</v>
      </c>
      <c r="H70" s="22">
        <f>IF(I70&lt;=16000,$F$5+(I70/24),"error")</f>
        <v>44897.512499999997</v>
      </c>
      <c r="I70" s="23">
        <f t="shared" si="0"/>
        <v>5532.2999999999993</v>
      </c>
      <c r="J70" s="17" t="str">
        <f t="shared" si="2"/>
        <v>NOT DUE</v>
      </c>
      <c r="K70" s="31" t="s">
        <v>3872</v>
      </c>
      <c r="L70" s="233" t="s">
        <v>5383</v>
      </c>
    </row>
    <row r="71" spans="1:12" ht="38.25">
      <c r="A71" s="17" t="s">
        <v>1906</v>
      </c>
      <c r="B71" s="31" t="s">
        <v>1726</v>
      </c>
      <c r="C71" s="31" t="s">
        <v>36</v>
      </c>
      <c r="D71" s="43">
        <v>16000</v>
      </c>
      <c r="E71" s="13">
        <v>42348</v>
      </c>
      <c r="F71" s="13">
        <v>43717</v>
      </c>
      <c r="G71" s="27">
        <v>17092</v>
      </c>
      <c r="H71" s="22">
        <f>IF(I71&lt;=16000,$F$5+(I71/24),"error")</f>
        <v>44897.512499999997</v>
      </c>
      <c r="I71" s="23">
        <f t="shared" si="0"/>
        <v>5532.2999999999993</v>
      </c>
      <c r="J71" s="17" t="str">
        <f t="shared" si="2"/>
        <v>NOT DUE</v>
      </c>
      <c r="K71" s="31" t="s">
        <v>3872</v>
      </c>
      <c r="L71" s="233" t="s">
        <v>5383</v>
      </c>
    </row>
    <row r="72" spans="1:12" ht="25.5">
      <c r="A72" s="17" t="s">
        <v>1907</v>
      </c>
      <c r="B72" s="31" t="s">
        <v>1732</v>
      </c>
      <c r="C72" s="31" t="s">
        <v>1733</v>
      </c>
      <c r="D72" s="43">
        <v>4000</v>
      </c>
      <c r="E72" s="13">
        <v>42348</v>
      </c>
      <c r="F72" s="13">
        <v>44617</v>
      </c>
      <c r="G72" s="14">
        <v>27143.8</v>
      </c>
      <c r="H72" s="22">
        <f>IF(I72&lt;=4000,$F$5+(I72/24),"error")</f>
        <v>44816.337500000001</v>
      </c>
      <c r="I72" s="23">
        <f t="shared" ref="I72:I120" si="9">D72-($F$4-G72)</f>
        <v>3584.0999999999985</v>
      </c>
      <c r="J72" s="17" t="str">
        <f t="shared" si="2"/>
        <v>NOT DUE</v>
      </c>
      <c r="K72" s="31" t="s">
        <v>3873</v>
      </c>
      <c r="L72" s="233"/>
    </row>
    <row r="73" spans="1:12" ht="25.5">
      <c r="A73" s="17" t="s">
        <v>1908</v>
      </c>
      <c r="B73" s="31" t="s">
        <v>1734</v>
      </c>
      <c r="C73" s="31" t="s">
        <v>1735</v>
      </c>
      <c r="D73" s="43">
        <v>4000</v>
      </c>
      <c r="E73" s="13">
        <v>42348</v>
      </c>
      <c r="F73" s="13">
        <v>44617</v>
      </c>
      <c r="G73" s="14">
        <v>27143.8</v>
      </c>
      <c r="H73" s="22">
        <f>IF(I73&lt;=4000,$F$5+(I73/24),"error")</f>
        <v>44816.337500000001</v>
      </c>
      <c r="I73" s="23">
        <f t="shared" si="9"/>
        <v>3584.0999999999985</v>
      </c>
      <c r="J73" s="17" t="str">
        <f t="shared" ref="J73:J120" si="10">IF(I73="","",IF(I73&lt;0,"OVERDUE","NOT DUE"))</f>
        <v>NOT DUE</v>
      </c>
      <c r="K73" s="31" t="s">
        <v>3873</v>
      </c>
      <c r="L73" s="233"/>
    </row>
    <row r="74" spans="1:12">
      <c r="A74" s="17" t="s">
        <v>1909</v>
      </c>
      <c r="B74" s="31" t="s">
        <v>1736</v>
      </c>
      <c r="C74" s="31" t="s">
        <v>1722</v>
      </c>
      <c r="D74" s="43">
        <v>8000</v>
      </c>
      <c r="E74" s="13">
        <v>42348</v>
      </c>
      <c r="F74" s="13">
        <v>44509</v>
      </c>
      <c r="G74" s="14">
        <v>25269</v>
      </c>
      <c r="H74" s="22">
        <f>IF(I74&lt;=8000,$F$5+(I74/24),"error")</f>
        <v>44904.887499999997</v>
      </c>
      <c r="I74" s="23">
        <f t="shared" si="9"/>
        <v>5709.2999999999993</v>
      </c>
      <c r="J74" s="17" t="str">
        <f t="shared" si="10"/>
        <v>NOT DUE</v>
      </c>
      <c r="K74" s="31" t="s">
        <v>3872</v>
      </c>
      <c r="L74" s="233"/>
    </row>
    <row r="75" spans="1:12">
      <c r="A75" s="17" t="s">
        <v>1910</v>
      </c>
      <c r="B75" s="31" t="s">
        <v>1736</v>
      </c>
      <c r="C75" s="31" t="s">
        <v>1737</v>
      </c>
      <c r="D75" s="43">
        <v>8000</v>
      </c>
      <c r="E75" s="13">
        <v>42348</v>
      </c>
      <c r="F75" s="13">
        <v>44509</v>
      </c>
      <c r="G75" s="14">
        <v>25269</v>
      </c>
      <c r="H75" s="22">
        <f t="shared" ref="H75:H76" si="11">IF(I75&lt;=8000,$F$5+(I75/24),"error")</f>
        <v>44904.887499999997</v>
      </c>
      <c r="I75" s="23">
        <f t="shared" si="9"/>
        <v>5709.2999999999993</v>
      </c>
      <c r="J75" s="17" t="str">
        <f t="shared" si="10"/>
        <v>NOT DUE</v>
      </c>
      <c r="K75" s="31" t="s">
        <v>3872</v>
      </c>
      <c r="L75" s="233"/>
    </row>
    <row r="76" spans="1:12">
      <c r="A76" s="17" t="s">
        <v>1911</v>
      </c>
      <c r="B76" s="31" t="s">
        <v>1738</v>
      </c>
      <c r="C76" s="31" t="s">
        <v>1629</v>
      </c>
      <c r="D76" s="43">
        <v>8000</v>
      </c>
      <c r="E76" s="13">
        <v>42348</v>
      </c>
      <c r="F76" s="13">
        <v>44509</v>
      </c>
      <c r="G76" s="14">
        <v>25269</v>
      </c>
      <c r="H76" s="22">
        <f t="shared" si="11"/>
        <v>44904.887499999997</v>
      </c>
      <c r="I76" s="23">
        <f t="shared" si="9"/>
        <v>5709.2999999999993</v>
      </c>
      <c r="J76" s="17" t="str">
        <f t="shared" si="10"/>
        <v>NOT DUE</v>
      </c>
      <c r="K76" s="31" t="s">
        <v>3872</v>
      </c>
      <c r="L76" s="233"/>
    </row>
    <row r="77" spans="1:12" ht="25.5">
      <c r="A77" s="17" t="s">
        <v>1912</v>
      </c>
      <c r="B77" s="31" t="s">
        <v>3880</v>
      </c>
      <c r="C77" s="31" t="s">
        <v>36</v>
      </c>
      <c r="D77" s="43">
        <v>16000</v>
      </c>
      <c r="E77" s="13">
        <v>42348</v>
      </c>
      <c r="F77" s="13">
        <v>43717</v>
      </c>
      <c r="G77" s="27">
        <v>17092</v>
      </c>
      <c r="H77" s="22">
        <f>IF(I77&lt;=16000,$F$5+(I77/24),"error")</f>
        <v>44897.512499999997</v>
      </c>
      <c r="I77" s="23">
        <f t="shared" si="9"/>
        <v>5532.2999999999993</v>
      </c>
      <c r="J77" s="17" t="str">
        <f t="shared" si="10"/>
        <v>NOT DUE</v>
      </c>
      <c r="K77" s="31" t="s">
        <v>3872</v>
      </c>
      <c r="L77" s="233" t="s">
        <v>5383</v>
      </c>
    </row>
    <row r="78" spans="1:12" ht="25.5">
      <c r="A78" s="17" t="s">
        <v>1913</v>
      </c>
      <c r="B78" s="31" t="s">
        <v>3881</v>
      </c>
      <c r="C78" s="31" t="s">
        <v>36</v>
      </c>
      <c r="D78" s="43">
        <v>16000</v>
      </c>
      <c r="E78" s="13">
        <v>42348</v>
      </c>
      <c r="F78" s="13">
        <v>43717</v>
      </c>
      <c r="G78" s="27">
        <v>17092</v>
      </c>
      <c r="H78" s="22">
        <f t="shared" ref="H78:H82" si="12">IF(I78&lt;=16000,$F$5+(I78/24),"error")</f>
        <v>44897.512499999997</v>
      </c>
      <c r="I78" s="23">
        <f t="shared" si="9"/>
        <v>5532.2999999999993</v>
      </c>
      <c r="J78" s="17" t="str">
        <f t="shared" si="10"/>
        <v>NOT DUE</v>
      </c>
      <c r="K78" s="31" t="s">
        <v>3872</v>
      </c>
      <c r="L78" s="233" t="s">
        <v>5383</v>
      </c>
    </row>
    <row r="79" spans="1:12" ht="25.5">
      <c r="A79" s="17" t="s">
        <v>1914</v>
      </c>
      <c r="B79" s="31" t="s">
        <v>1744</v>
      </c>
      <c r="C79" s="31" t="s">
        <v>36</v>
      </c>
      <c r="D79" s="43">
        <v>16000</v>
      </c>
      <c r="E79" s="13">
        <v>42348</v>
      </c>
      <c r="F79" s="13">
        <v>43717</v>
      </c>
      <c r="G79" s="27">
        <v>17091.900000000001</v>
      </c>
      <c r="H79" s="22">
        <f t="shared" si="12"/>
        <v>44897.508333333331</v>
      </c>
      <c r="I79" s="23">
        <f t="shared" si="9"/>
        <v>5532.2000000000007</v>
      </c>
      <c r="J79" s="17" t="str">
        <f t="shared" si="10"/>
        <v>NOT DUE</v>
      </c>
      <c r="K79" s="31" t="s">
        <v>3873</v>
      </c>
      <c r="L79" s="233" t="s">
        <v>5383</v>
      </c>
    </row>
    <row r="80" spans="1:12" ht="22.5">
      <c r="A80" s="17" t="s">
        <v>1915</v>
      </c>
      <c r="B80" s="31" t="s">
        <v>3879</v>
      </c>
      <c r="C80" s="31" t="s">
        <v>36</v>
      </c>
      <c r="D80" s="43">
        <v>16000</v>
      </c>
      <c r="E80" s="13">
        <v>42348</v>
      </c>
      <c r="F80" s="13">
        <v>43717</v>
      </c>
      <c r="G80" s="27">
        <v>17091.900000000001</v>
      </c>
      <c r="H80" s="22">
        <f t="shared" si="12"/>
        <v>44897.508333333331</v>
      </c>
      <c r="I80" s="23">
        <f t="shared" si="9"/>
        <v>5532.2000000000007</v>
      </c>
      <c r="J80" s="17" t="str">
        <f t="shared" si="10"/>
        <v>NOT DUE</v>
      </c>
      <c r="K80" s="31" t="s">
        <v>3872</v>
      </c>
      <c r="L80" s="233" t="s">
        <v>5383</v>
      </c>
    </row>
    <row r="81" spans="1:12" ht="25.5">
      <c r="A81" s="17" t="s">
        <v>1916</v>
      </c>
      <c r="B81" s="31" t="s">
        <v>3878</v>
      </c>
      <c r="C81" s="31" t="s">
        <v>36</v>
      </c>
      <c r="D81" s="43">
        <v>16000</v>
      </c>
      <c r="E81" s="13">
        <v>42348</v>
      </c>
      <c r="F81" s="13">
        <v>43717</v>
      </c>
      <c r="G81" s="27">
        <v>17092</v>
      </c>
      <c r="H81" s="22">
        <f t="shared" si="12"/>
        <v>44897.512499999997</v>
      </c>
      <c r="I81" s="23">
        <f t="shared" si="9"/>
        <v>5532.2999999999993</v>
      </c>
      <c r="J81" s="17" t="str">
        <f t="shared" si="10"/>
        <v>NOT DUE</v>
      </c>
      <c r="K81" s="31" t="s">
        <v>3872</v>
      </c>
      <c r="L81" s="233" t="s">
        <v>5383</v>
      </c>
    </row>
    <row r="82" spans="1:12" ht="22.5">
      <c r="A82" s="17" t="s">
        <v>1917</v>
      </c>
      <c r="B82" s="31" t="s">
        <v>3877</v>
      </c>
      <c r="C82" s="31" t="s">
        <v>36</v>
      </c>
      <c r="D82" s="43">
        <v>16000</v>
      </c>
      <c r="E82" s="13">
        <v>42348</v>
      </c>
      <c r="F82" s="13">
        <v>43717</v>
      </c>
      <c r="G82" s="27">
        <v>17092</v>
      </c>
      <c r="H82" s="22">
        <f t="shared" si="12"/>
        <v>44897.512499999997</v>
      </c>
      <c r="I82" s="23">
        <f t="shared" si="9"/>
        <v>5532.2999999999993</v>
      </c>
      <c r="J82" s="17" t="str">
        <f t="shared" si="10"/>
        <v>NOT DUE</v>
      </c>
      <c r="K82" s="31" t="s">
        <v>3872</v>
      </c>
      <c r="L82" s="233" t="s">
        <v>5383</v>
      </c>
    </row>
    <row r="83" spans="1:12">
      <c r="A83" s="17" t="s">
        <v>1918</v>
      </c>
      <c r="B83" s="31" t="s">
        <v>1751</v>
      </c>
      <c r="C83" s="31" t="s">
        <v>1752</v>
      </c>
      <c r="D83" s="43">
        <v>8000</v>
      </c>
      <c r="E83" s="13">
        <v>42348</v>
      </c>
      <c r="F83" s="13">
        <v>44509</v>
      </c>
      <c r="G83" s="14">
        <v>25269</v>
      </c>
      <c r="H83" s="22">
        <f>IF(I83&lt;=8000,$F$5+(I83/24),"error")</f>
        <v>44904.887499999997</v>
      </c>
      <c r="I83" s="23">
        <f t="shared" si="9"/>
        <v>5709.2999999999993</v>
      </c>
      <c r="J83" s="17" t="str">
        <f t="shared" si="10"/>
        <v>NOT DUE</v>
      </c>
      <c r="K83" s="31" t="s">
        <v>3872</v>
      </c>
      <c r="L83" s="233"/>
    </row>
    <row r="84" spans="1:12" ht="25.5">
      <c r="A84" s="17" t="s">
        <v>1919</v>
      </c>
      <c r="B84" s="31" t="s">
        <v>1753</v>
      </c>
      <c r="C84" s="31" t="s">
        <v>1588</v>
      </c>
      <c r="D84" s="43">
        <v>8000</v>
      </c>
      <c r="E84" s="13">
        <v>42348</v>
      </c>
      <c r="F84" s="13">
        <v>44509</v>
      </c>
      <c r="G84" s="14">
        <v>25269</v>
      </c>
      <c r="H84" s="22">
        <f t="shared" ref="H84:H95" si="13">IF(I84&lt;=8000,$F$5+(I84/24),"error")</f>
        <v>44904.887499999997</v>
      </c>
      <c r="I84" s="23">
        <f t="shared" si="9"/>
        <v>5709.2999999999993</v>
      </c>
      <c r="J84" s="17" t="str">
        <f t="shared" si="10"/>
        <v>NOT DUE</v>
      </c>
      <c r="K84" s="31" t="s">
        <v>3874</v>
      </c>
      <c r="L84" s="41"/>
    </row>
    <row r="85" spans="1:12" ht="25.5">
      <c r="A85" s="17" t="s">
        <v>1920</v>
      </c>
      <c r="B85" s="31" t="s">
        <v>1754</v>
      </c>
      <c r="C85" s="31" t="s">
        <v>1629</v>
      </c>
      <c r="D85" s="43">
        <v>8000</v>
      </c>
      <c r="E85" s="13">
        <v>42348</v>
      </c>
      <c r="F85" s="13">
        <v>44509</v>
      </c>
      <c r="G85" s="14">
        <v>25269</v>
      </c>
      <c r="H85" s="22">
        <f t="shared" si="13"/>
        <v>44904.887499999997</v>
      </c>
      <c r="I85" s="23">
        <f t="shared" si="9"/>
        <v>5709.2999999999993</v>
      </c>
      <c r="J85" s="17" t="str">
        <f t="shared" si="10"/>
        <v>NOT DUE</v>
      </c>
      <c r="K85" s="31" t="s">
        <v>3874</v>
      </c>
      <c r="L85" s="144"/>
    </row>
    <row r="86" spans="1:12">
      <c r="A86" s="17" t="s">
        <v>1921</v>
      </c>
      <c r="B86" s="31" t="s">
        <v>1755</v>
      </c>
      <c r="C86" s="31" t="s">
        <v>1629</v>
      </c>
      <c r="D86" s="43">
        <v>8000</v>
      </c>
      <c r="E86" s="13">
        <v>42348</v>
      </c>
      <c r="F86" s="13">
        <v>44509</v>
      </c>
      <c r="G86" s="14">
        <v>25269</v>
      </c>
      <c r="H86" s="22">
        <f t="shared" si="13"/>
        <v>44904.887499999997</v>
      </c>
      <c r="I86" s="23">
        <f t="shared" si="9"/>
        <v>5709.2999999999993</v>
      </c>
      <c r="J86" s="17" t="str">
        <f t="shared" si="10"/>
        <v>NOT DUE</v>
      </c>
      <c r="K86" s="31" t="s">
        <v>3874</v>
      </c>
      <c r="L86" s="144"/>
    </row>
    <row r="87" spans="1:12" ht="25.5">
      <c r="A87" s="17" t="s">
        <v>1922</v>
      </c>
      <c r="B87" s="31" t="s">
        <v>1756</v>
      </c>
      <c r="C87" s="31" t="s">
        <v>1757</v>
      </c>
      <c r="D87" s="43">
        <v>8000</v>
      </c>
      <c r="E87" s="13">
        <v>42348</v>
      </c>
      <c r="F87" s="13">
        <v>44509</v>
      </c>
      <c r="G87" s="14">
        <v>25269</v>
      </c>
      <c r="H87" s="22">
        <f t="shared" si="13"/>
        <v>44904.887499999997</v>
      </c>
      <c r="I87" s="23">
        <f t="shared" si="9"/>
        <v>5709.2999999999993</v>
      </c>
      <c r="J87" s="17" t="str">
        <f t="shared" si="10"/>
        <v>NOT DUE</v>
      </c>
      <c r="K87" s="31" t="s">
        <v>3874</v>
      </c>
      <c r="L87" s="41"/>
    </row>
    <row r="88" spans="1:12" ht="25.5">
      <c r="A88" s="17" t="s">
        <v>1923</v>
      </c>
      <c r="B88" s="31" t="s">
        <v>1758</v>
      </c>
      <c r="C88" s="31" t="s">
        <v>1759</v>
      </c>
      <c r="D88" s="43">
        <v>8000</v>
      </c>
      <c r="E88" s="13">
        <v>42348</v>
      </c>
      <c r="F88" s="13">
        <v>44509</v>
      </c>
      <c r="G88" s="14">
        <v>25269</v>
      </c>
      <c r="H88" s="22">
        <f t="shared" si="13"/>
        <v>44904.887499999997</v>
      </c>
      <c r="I88" s="23">
        <f t="shared" si="9"/>
        <v>5709.2999999999993</v>
      </c>
      <c r="J88" s="17" t="str">
        <f t="shared" si="10"/>
        <v>NOT DUE</v>
      </c>
      <c r="K88" s="31" t="s">
        <v>3874</v>
      </c>
      <c r="L88" s="41"/>
    </row>
    <row r="89" spans="1:12">
      <c r="A89" s="17" t="s">
        <v>1924</v>
      </c>
      <c r="B89" s="31" t="s">
        <v>1760</v>
      </c>
      <c r="C89" s="31" t="s">
        <v>1629</v>
      </c>
      <c r="D89" s="43">
        <v>8000</v>
      </c>
      <c r="E89" s="13">
        <v>42348</v>
      </c>
      <c r="F89" s="13">
        <v>44509</v>
      </c>
      <c r="G89" s="14">
        <v>25269</v>
      </c>
      <c r="H89" s="22">
        <f t="shared" si="13"/>
        <v>44904.887499999997</v>
      </c>
      <c r="I89" s="23">
        <f t="shared" si="9"/>
        <v>5709.2999999999993</v>
      </c>
      <c r="J89" s="17" t="str">
        <f t="shared" si="10"/>
        <v>NOT DUE</v>
      </c>
      <c r="K89" s="31" t="s">
        <v>3874</v>
      </c>
      <c r="L89" s="144"/>
    </row>
    <row r="90" spans="1:12" ht="25.5">
      <c r="A90" s="17" t="s">
        <v>1925</v>
      </c>
      <c r="B90" s="31" t="s">
        <v>1761</v>
      </c>
      <c r="C90" s="31" t="s">
        <v>1629</v>
      </c>
      <c r="D90" s="43">
        <v>8000</v>
      </c>
      <c r="E90" s="13">
        <v>42348</v>
      </c>
      <c r="F90" s="13">
        <v>44509</v>
      </c>
      <c r="G90" s="14">
        <v>25269</v>
      </c>
      <c r="H90" s="22">
        <f t="shared" si="13"/>
        <v>44904.887499999997</v>
      </c>
      <c r="I90" s="23">
        <f t="shared" si="9"/>
        <v>5709.2999999999993</v>
      </c>
      <c r="J90" s="17" t="str">
        <f t="shared" si="10"/>
        <v>NOT DUE</v>
      </c>
      <c r="K90" s="31" t="s">
        <v>3874</v>
      </c>
      <c r="L90" s="144"/>
    </row>
    <row r="91" spans="1:12" ht="25.5">
      <c r="A91" s="17" t="s">
        <v>1926</v>
      </c>
      <c r="B91" s="31" t="s">
        <v>1762</v>
      </c>
      <c r="C91" s="31" t="s">
        <v>1763</v>
      </c>
      <c r="D91" s="43">
        <v>8000</v>
      </c>
      <c r="E91" s="13">
        <v>42348</v>
      </c>
      <c r="F91" s="13">
        <v>44509</v>
      </c>
      <c r="G91" s="14">
        <v>25269</v>
      </c>
      <c r="H91" s="22">
        <f t="shared" si="13"/>
        <v>44904.887499999997</v>
      </c>
      <c r="I91" s="23">
        <f t="shared" si="9"/>
        <v>5709.2999999999993</v>
      </c>
      <c r="J91" s="17" t="str">
        <f t="shared" si="10"/>
        <v>NOT DUE</v>
      </c>
      <c r="K91" s="31" t="s">
        <v>3874</v>
      </c>
      <c r="L91" s="144"/>
    </row>
    <row r="92" spans="1:12">
      <c r="A92" s="17" t="s">
        <v>1927</v>
      </c>
      <c r="B92" s="31" t="s">
        <v>1764</v>
      </c>
      <c r="C92" s="31" t="s">
        <v>1765</v>
      </c>
      <c r="D92" s="43">
        <v>8000</v>
      </c>
      <c r="E92" s="13">
        <v>42348</v>
      </c>
      <c r="F92" s="13">
        <v>44509</v>
      </c>
      <c r="G92" s="14">
        <v>25269</v>
      </c>
      <c r="H92" s="22">
        <f t="shared" si="13"/>
        <v>44904.887499999997</v>
      </c>
      <c r="I92" s="23">
        <f t="shared" si="9"/>
        <v>5709.2999999999993</v>
      </c>
      <c r="J92" s="17" t="str">
        <f t="shared" si="10"/>
        <v>NOT DUE</v>
      </c>
      <c r="K92" s="31" t="s">
        <v>3874</v>
      </c>
      <c r="L92" s="41"/>
    </row>
    <row r="93" spans="1:12" ht="38.25">
      <c r="A93" s="17" t="s">
        <v>1928</v>
      </c>
      <c r="B93" s="31" t="s">
        <v>1766</v>
      </c>
      <c r="C93" s="31" t="s">
        <v>1629</v>
      </c>
      <c r="D93" s="43">
        <v>8000</v>
      </c>
      <c r="E93" s="13">
        <v>42348</v>
      </c>
      <c r="F93" s="13">
        <v>44509</v>
      </c>
      <c r="G93" s="14">
        <v>25269</v>
      </c>
      <c r="H93" s="22">
        <f t="shared" si="13"/>
        <v>44904.887499999997</v>
      </c>
      <c r="I93" s="23">
        <f t="shared" si="9"/>
        <v>5709.2999999999993</v>
      </c>
      <c r="J93" s="17" t="str">
        <f t="shared" si="10"/>
        <v>NOT DUE</v>
      </c>
      <c r="K93" s="31" t="s">
        <v>3874</v>
      </c>
      <c r="L93" s="144"/>
    </row>
    <row r="94" spans="1:12" ht="38.25">
      <c r="A94" s="17" t="s">
        <v>1929</v>
      </c>
      <c r="B94" s="31" t="s">
        <v>1767</v>
      </c>
      <c r="C94" s="31" t="s">
        <v>1629</v>
      </c>
      <c r="D94" s="43">
        <v>8000</v>
      </c>
      <c r="E94" s="13">
        <v>42348</v>
      </c>
      <c r="F94" s="13">
        <v>44509</v>
      </c>
      <c r="G94" s="14">
        <v>25269</v>
      </c>
      <c r="H94" s="22">
        <f t="shared" si="13"/>
        <v>44904.887499999997</v>
      </c>
      <c r="I94" s="23">
        <f t="shared" si="9"/>
        <v>5709.2999999999993</v>
      </c>
      <c r="J94" s="17" t="str">
        <f t="shared" si="10"/>
        <v>NOT DUE</v>
      </c>
      <c r="K94" s="31" t="s">
        <v>3874</v>
      </c>
      <c r="L94" s="144"/>
    </row>
    <row r="95" spans="1:12">
      <c r="A95" s="17" t="s">
        <v>1930</v>
      </c>
      <c r="B95" s="31" t="s">
        <v>1768</v>
      </c>
      <c r="C95" s="31" t="s">
        <v>1769</v>
      </c>
      <c r="D95" s="43">
        <v>8000</v>
      </c>
      <c r="E95" s="13">
        <v>42348</v>
      </c>
      <c r="F95" s="13">
        <v>44509</v>
      </c>
      <c r="G95" s="14">
        <v>25269</v>
      </c>
      <c r="H95" s="22">
        <f t="shared" si="13"/>
        <v>44904.887499999997</v>
      </c>
      <c r="I95" s="23">
        <f t="shared" si="9"/>
        <v>5709.2999999999993</v>
      </c>
      <c r="J95" s="17" t="str">
        <f t="shared" si="10"/>
        <v>NOT DUE</v>
      </c>
      <c r="K95" s="31" t="s">
        <v>3874</v>
      </c>
      <c r="L95" s="41"/>
    </row>
    <row r="96" spans="1:12" ht="25.5">
      <c r="A96" s="17" t="s">
        <v>1931</v>
      </c>
      <c r="B96" s="31" t="s">
        <v>1770</v>
      </c>
      <c r="C96" s="31" t="s">
        <v>36</v>
      </c>
      <c r="D96" s="43">
        <v>8000</v>
      </c>
      <c r="E96" s="13">
        <v>42348</v>
      </c>
      <c r="F96" s="13">
        <v>44509</v>
      </c>
      <c r="G96" s="14">
        <v>25269</v>
      </c>
      <c r="H96" s="22">
        <f>IF(I96&lt;=8000,$F$5+(I96/24),"error")</f>
        <v>44904.887499999997</v>
      </c>
      <c r="I96" s="23">
        <f t="shared" si="9"/>
        <v>5709.2999999999993</v>
      </c>
      <c r="J96" s="17" t="str">
        <f t="shared" si="10"/>
        <v>NOT DUE</v>
      </c>
      <c r="K96" s="31" t="s">
        <v>3874</v>
      </c>
      <c r="L96" s="233" t="s">
        <v>5383</v>
      </c>
    </row>
    <row r="97" spans="1:12" ht="25.5">
      <c r="A97" s="17" t="s">
        <v>1932</v>
      </c>
      <c r="B97" s="31" t="s">
        <v>1785</v>
      </c>
      <c r="C97" s="31" t="s">
        <v>36</v>
      </c>
      <c r="D97" s="43">
        <v>16000</v>
      </c>
      <c r="E97" s="13">
        <v>42348</v>
      </c>
      <c r="F97" s="13">
        <v>43717</v>
      </c>
      <c r="G97" s="27">
        <v>17091.900000000001</v>
      </c>
      <c r="H97" s="22">
        <f>IF(I97&lt;=16000,$F$5+(I97/24),"error")</f>
        <v>44897.508333333331</v>
      </c>
      <c r="I97" s="23">
        <f t="shared" si="9"/>
        <v>5532.2000000000007</v>
      </c>
      <c r="J97" s="17" t="str">
        <f t="shared" si="10"/>
        <v>NOT DUE</v>
      </c>
      <c r="K97" s="31" t="s">
        <v>3874</v>
      </c>
      <c r="L97" s="233" t="s">
        <v>5383</v>
      </c>
    </row>
    <row r="98" spans="1:12" ht="25.5">
      <c r="A98" s="17" t="s">
        <v>1933</v>
      </c>
      <c r="B98" s="31" t="s">
        <v>1786</v>
      </c>
      <c r="C98" s="31" t="s">
        <v>36</v>
      </c>
      <c r="D98" s="43">
        <v>16000</v>
      </c>
      <c r="E98" s="13">
        <v>42348</v>
      </c>
      <c r="F98" s="13">
        <v>43717</v>
      </c>
      <c r="G98" s="27">
        <v>17091.900000000001</v>
      </c>
      <c r="H98" s="22">
        <f>IF(I98&lt;=16000,$F$5+(I98/24),"error")</f>
        <v>44897.508333333331</v>
      </c>
      <c r="I98" s="23">
        <f t="shared" si="9"/>
        <v>5532.2000000000007</v>
      </c>
      <c r="J98" s="17" t="str">
        <f t="shared" si="10"/>
        <v>NOT DUE</v>
      </c>
      <c r="K98" s="31" t="s">
        <v>3874</v>
      </c>
      <c r="L98" s="233" t="s">
        <v>5383</v>
      </c>
    </row>
    <row r="99" spans="1:12" ht="25.5">
      <c r="A99" s="17" t="s">
        <v>1934</v>
      </c>
      <c r="B99" s="31" t="s">
        <v>1787</v>
      </c>
      <c r="C99" s="31" t="s">
        <v>36</v>
      </c>
      <c r="D99" s="43">
        <v>8000</v>
      </c>
      <c r="E99" s="13">
        <v>42348</v>
      </c>
      <c r="F99" s="13">
        <v>44509</v>
      </c>
      <c r="G99" s="14">
        <v>25269</v>
      </c>
      <c r="H99" s="22">
        <f>IF(I99&lt;=8000,$F$5+(I99/24),"error")</f>
        <v>44904.887499999997</v>
      </c>
      <c r="I99" s="23">
        <f t="shared" si="9"/>
        <v>5709.2999999999993</v>
      </c>
      <c r="J99" s="17" t="str">
        <f t="shared" si="10"/>
        <v>NOT DUE</v>
      </c>
      <c r="K99" s="31" t="s">
        <v>3874</v>
      </c>
      <c r="L99" s="233" t="s">
        <v>5383</v>
      </c>
    </row>
    <row r="100" spans="1:12" ht="25.5">
      <c r="A100" s="17" t="s">
        <v>1935</v>
      </c>
      <c r="B100" s="31" t="s">
        <v>1788</v>
      </c>
      <c r="C100" s="31" t="s">
        <v>36</v>
      </c>
      <c r="D100" s="43">
        <v>16000</v>
      </c>
      <c r="E100" s="13">
        <v>42348</v>
      </c>
      <c r="F100" s="13">
        <v>43717</v>
      </c>
      <c r="G100" s="27">
        <v>17091.900000000001</v>
      </c>
      <c r="H100" s="22">
        <f>IF(I100&lt;=16000,$F$5+(I100/24),"error")</f>
        <v>44897.508333333331</v>
      </c>
      <c r="I100" s="23">
        <f t="shared" si="9"/>
        <v>5532.2000000000007</v>
      </c>
      <c r="J100" s="17" t="str">
        <f t="shared" si="10"/>
        <v>NOT DUE</v>
      </c>
      <c r="K100" s="31" t="s">
        <v>3874</v>
      </c>
      <c r="L100" s="233" t="s">
        <v>5383</v>
      </c>
    </row>
    <row r="101" spans="1:12" ht="22.5">
      <c r="A101" s="17" t="s">
        <v>1936</v>
      </c>
      <c r="B101" s="31" t="s">
        <v>1793</v>
      </c>
      <c r="C101" s="31" t="s">
        <v>36</v>
      </c>
      <c r="D101" s="43">
        <v>8000</v>
      </c>
      <c r="E101" s="13">
        <v>42348</v>
      </c>
      <c r="F101" s="13">
        <v>43901</v>
      </c>
      <c r="G101" s="27">
        <v>20505</v>
      </c>
      <c r="H101" s="22">
        <f>IF(I101&lt;=8000,$F$5+(I101/24),"error")</f>
        <v>44706.387499999997</v>
      </c>
      <c r="I101" s="23">
        <f t="shared" si="9"/>
        <v>945.29999999999927</v>
      </c>
      <c r="J101" s="17" t="str">
        <f t="shared" si="10"/>
        <v>NOT DUE</v>
      </c>
      <c r="K101" s="31" t="s">
        <v>3875</v>
      </c>
      <c r="L101" s="233" t="s">
        <v>5383</v>
      </c>
    </row>
    <row r="102" spans="1:12" ht="22.5">
      <c r="A102" s="17" t="s">
        <v>1937</v>
      </c>
      <c r="B102" s="31" t="s">
        <v>1794</v>
      </c>
      <c r="C102" s="31" t="s">
        <v>1795</v>
      </c>
      <c r="D102" s="43">
        <v>4000</v>
      </c>
      <c r="E102" s="13">
        <v>42348</v>
      </c>
      <c r="F102" s="13">
        <v>44165</v>
      </c>
      <c r="G102" s="27">
        <v>24897</v>
      </c>
      <c r="H102" s="22">
        <f>IF(I102&lt;=4000,$F$5+(I102/24),"error")</f>
        <v>44722.720833333333</v>
      </c>
      <c r="I102" s="23">
        <f t="shared" si="9"/>
        <v>1337.2999999999993</v>
      </c>
      <c r="J102" s="17" t="str">
        <f t="shared" si="10"/>
        <v>NOT DUE</v>
      </c>
      <c r="K102" s="31" t="s">
        <v>3875</v>
      </c>
      <c r="L102" s="233" t="s">
        <v>5383</v>
      </c>
    </row>
    <row r="103" spans="1:12" ht="22.5">
      <c r="A103" s="17" t="s">
        <v>1938</v>
      </c>
      <c r="B103" s="31" t="s">
        <v>1794</v>
      </c>
      <c r="C103" s="31" t="s">
        <v>36</v>
      </c>
      <c r="D103" s="43">
        <v>8000</v>
      </c>
      <c r="E103" s="13">
        <v>42348</v>
      </c>
      <c r="F103" s="13">
        <v>43901</v>
      </c>
      <c r="G103" s="27">
        <v>20505</v>
      </c>
      <c r="H103" s="22">
        <f>IF(I103&lt;=8000,$F$5+(I103/24),"error")</f>
        <v>44706.387499999997</v>
      </c>
      <c r="I103" s="23">
        <f t="shared" si="9"/>
        <v>945.29999999999927</v>
      </c>
      <c r="J103" s="17" t="str">
        <f t="shared" si="10"/>
        <v>NOT DUE</v>
      </c>
      <c r="K103" s="31" t="s">
        <v>3875</v>
      </c>
      <c r="L103" s="233" t="s">
        <v>5383</v>
      </c>
    </row>
    <row r="104" spans="1:12" ht="25.5">
      <c r="A104" s="17" t="s">
        <v>1939</v>
      </c>
      <c r="B104" s="31" t="s">
        <v>1796</v>
      </c>
      <c r="C104" s="31" t="s">
        <v>1629</v>
      </c>
      <c r="D104" s="43">
        <v>8000</v>
      </c>
      <c r="E104" s="13">
        <v>42348</v>
      </c>
      <c r="F104" s="13">
        <v>43901</v>
      </c>
      <c r="G104" s="27">
        <v>20505</v>
      </c>
      <c r="H104" s="22">
        <f t="shared" ref="H104:H114" si="14">IF(I104&lt;=8000,$F$5+(I104/24),"error")</f>
        <v>44706.387499999997</v>
      </c>
      <c r="I104" s="23">
        <f t="shared" si="9"/>
        <v>945.29999999999927</v>
      </c>
      <c r="J104" s="17" t="str">
        <f t="shared" si="10"/>
        <v>NOT DUE</v>
      </c>
      <c r="K104" s="31" t="s">
        <v>3875</v>
      </c>
      <c r="L104" s="144"/>
    </row>
    <row r="105" spans="1:12">
      <c r="A105" s="17" t="s">
        <v>1940</v>
      </c>
      <c r="B105" s="31" t="s">
        <v>1797</v>
      </c>
      <c r="C105" s="31" t="s">
        <v>1798</v>
      </c>
      <c r="D105" s="43">
        <v>8000</v>
      </c>
      <c r="E105" s="13">
        <v>42348</v>
      </c>
      <c r="F105" s="13">
        <v>43901</v>
      </c>
      <c r="G105" s="27">
        <v>20505</v>
      </c>
      <c r="H105" s="22">
        <f t="shared" si="14"/>
        <v>44706.387499999997</v>
      </c>
      <c r="I105" s="23">
        <f t="shared" si="9"/>
        <v>945.29999999999927</v>
      </c>
      <c r="J105" s="17" t="str">
        <f t="shared" si="10"/>
        <v>NOT DUE</v>
      </c>
      <c r="K105" s="31" t="s">
        <v>3875</v>
      </c>
      <c r="L105" s="144"/>
    </row>
    <row r="106" spans="1:12" ht="25.5">
      <c r="A106" s="17" t="s">
        <v>1941</v>
      </c>
      <c r="B106" s="31" t="s">
        <v>1799</v>
      </c>
      <c r="C106" s="31" t="s">
        <v>36</v>
      </c>
      <c r="D106" s="43">
        <v>8000</v>
      </c>
      <c r="E106" s="13">
        <v>42348</v>
      </c>
      <c r="F106" s="13">
        <v>43901</v>
      </c>
      <c r="G106" s="27">
        <v>20505</v>
      </c>
      <c r="H106" s="22">
        <f t="shared" si="14"/>
        <v>44706.387499999997</v>
      </c>
      <c r="I106" s="23">
        <f t="shared" si="9"/>
        <v>945.29999999999927</v>
      </c>
      <c r="J106" s="17" t="str">
        <f t="shared" si="10"/>
        <v>NOT DUE</v>
      </c>
      <c r="K106" s="31" t="s">
        <v>3875</v>
      </c>
      <c r="L106" s="233" t="s">
        <v>5383</v>
      </c>
    </row>
    <row r="107" spans="1:12">
      <c r="A107" s="17" t="s">
        <v>1942</v>
      </c>
      <c r="B107" s="31" t="s">
        <v>1800</v>
      </c>
      <c r="C107" s="31" t="s">
        <v>1798</v>
      </c>
      <c r="D107" s="43">
        <v>8000</v>
      </c>
      <c r="E107" s="13">
        <v>42348</v>
      </c>
      <c r="F107" s="13">
        <v>43901</v>
      </c>
      <c r="G107" s="27">
        <v>20505</v>
      </c>
      <c r="H107" s="22">
        <f t="shared" si="14"/>
        <v>44706.387499999997</v>
      </c>
      <c r="I107" s="23">
        <f t="shared" si="9"/>
        <v>945.29999999999927</v>
      </c>
      <c r="J107" s="17" t="str">
        <f t="shared" si="10"/>
        <v>NOT DUE</v>
      </c>
      <c r="K107" s="31" t="s">
        <v>3875</v>
      </c>
      <c r="L107" s="144" t="s">
        <v>5386</v>
      </c>
    </row>
    <row r="108" spans="1:12">
      <c r="A108" s="17" t="s">
        <v>1943</v>
      </c>
      <c r="B108" s="31" t="s">
        <v>1800</v>
      </c>
      <c r="C108" s="31" t="s">
        <v>36</v>
      </c>
      <c r="D108" s="43">
        <v>16000</v>
      </c>
      <c r="E108" s="13">
        <v>42348</v>
      </c>
      <c r="F108" s="13">
        <v>43901</v>
      </c>
      <c r="G108" s="27">
        <v>20505</v>
      </c>
      <c r="H108" s="22">
        <f>IF(I108&lt;=16000,$F$5+(I108/24),"error")</f>
        <v>45039.720833333333</v>
      </c>
      <c r="I108" s="23">
        <f t="shared" si="9"/>
        <v>8945.2999999999993</v>
      </c>
      <c r="J108" s="17" t="str">
        <f t="shared" si="10"/>
        <v>NOT DUE</v>
      </c>
      <c r="K108" s="31" t="s">
        <v>3875</v>
      </c>
      <c r="L108" s="144" t="s">
        <v>5386</v>
      </c>
    </row>
    <row r="109" spans="1:12">
      <c r="A109" s="17" t="s">
        <v>1944</v>
      </c>
      <c r="B109" s="31" t="s">
        <v>1809</v>
      </c>
      <c r="C109" s="31" t="s">
        <v>1810</v>
      </c>
      <c r="D109" s="43">
        <v>8000</v>
      </c>
      <c r="E109" s="13">
        <v>42348</v>
      </c>
      <c r="F109" s="13">
        <v>44509</v>
      </c>
      <c r="G109" s="14">
        <v>25269</v>
      </c>
      <c r="H109" s="22">
        <f t="shared" si="14"/>
        <v>44904.887499999997</v>
      </c>
      <c r="I109" s="23">
        <f t="shared" si="9"/>
        <v>5709.2999999999993</v>
      </c>
      <c r="J109" s="17" t="str">
        <f t="shared" si="10"/>
        <v>NOT DUE</v>
      </c>
      <c r="K109" s="31" t="s">
        <v>3876</v>
      </c>
      <c r="L109" s="144"/>
    </row>
    <row r="110" spans="1:12" ht="25.5">
      <c r="A110" s="17" t="s">
        <v>1945</v>
      </c>
      <c r="B110" s="31" t="s">
        <v>1811</v>
      </c>
      <c r="C110" s="31" t="s">
        <v>1812</v>
      </c>
      <c r="D110" s="43">
        <v>8000</v>
      </c>
      <c r="E110" s="13">
        <v>42348</v>
      </c>
      <c r="F110" s="13">
        <v>44509</v>
      </c>
      <c r="G110" s="14">
        <v>25269</v>
      </c>
      <c r="H110" s="22">
        <f t="shared" si="14"/>
        <v>44904.887499999997</v>
      </c>
      <c r="I110" s="23">
        <f t="shared" si="9"/>
        <v>5709.2999999999993</v>
      </c>
      <c r="J110" s="17" t="str">
        <f t="shared" si="10"/>
        <v>NOT DUE</v>
      </c>
      <c r="K110" s="31" t="s">
        <v>3876</v>
      </c>
      <c r="L110" s="144"/>
    </row>
    <row r="111" spans="1:12" ht="25.5">
      <c r="A111" s="17" t="s">
        <v>1946</v>
      </c>
      <c r="B111" s="31" t="s">
        <v>1813</v>
      </c>
      <c r="C111" s="31" t="s">
        <v>1814</v>
      </c>
      <c r="D111" s="43">
        <v>8000</v>
      </c>
      <c r="E111" s="13">
        <v>42348</v>
      </c>
      <c r="F111" s="13">
        <v>44509</v>
      </c>
      <c r="G111" s="14">
        <v>25269</v>
      </c>
      <c r="H111" s="22">
        <f t="shared" si="14"/>
        <v>44904.887499999997</v>
      </c>
      <c r="I111" s="23">
        <f t="shared" si="9"/>
        <v>5709.2999999999993</v>
      </c>
      <c r="J111" s="17" t="str">
        <f t="shared" si="10"/>
        <v>NOT DUE</v>
      </c>
      <c r="K111" s="31" t="s">
        <v>3876</v>
      </c>
      <c r="L111" s="144"/>
    </row>
    <row r="112" spans="1:12">
      <c r="A112" s="17" t="s">
        <v>1947</v>
      </c>
      <c r="B112" s="31" t="s">
        <v>1815</v>
      </c>
      <c r="C112" s="31" t="s">
        <v>1765</v>
      </c>
      <c r="D112" s="43">
        <v>8000</v>
      </c>
      <c r="E112" s="13">
        <v>42348</v>
      </c>
      <c r="F112" s="13">
        <v>44509</v>
      </c>
      <c r="G112" s="14">
        <v>25269</v>
      </c>
      <c r="H112" s="22">
        <f t="shared" si="14"/>
        <v>44904.887499999997</v>
      </c>
      <c r="I112" s="23">
        <f t="shared" si="9"/>
        <v>5709.2999999999993</v>
      </c>
      <c r="J112" s="17" t="str">
        <f t="shared" si="10"/>
        <v>NOT DUE</v>
      </c>
      <c r="K112" s="31" t="s">
        <v>3876</v>
      </c>
      <c r="L112" s="144"/>
    </row>
    <row r="113" spans="1:12" ht="25.5">
      <c r="A113" s="17" t="s">
        <v>1948</v>
      </c>
      <c r="B113" s="31" t="s">
        <v>1816</v>
      </c>
      <c r="C113" s="31" t="s">
        <v>1817</v>
      </c>
      <c r="D113" s="43">
        <v>8000</v>
      </c>
      <c r="E113" s="13">
        <v>42348</v>
      </c>
      <c r="F113" s="13">
        <v>44509</v>
      </c>
      <c r="G113" s="14">
        <v>25269</v>
      </c>
      <c r="H113" s="22">
        <f t="shared" si="14"/>
        <v>44904.887499999997</v>
      </c>
      <c r="I113" s="23">
        <f t="shared" si="9"/>
        <v>5709.2999999999993</v>
      </c>
      <c r="J113" s="17" t="str">
        <f t="shared" si="10"/>
        <v>NOT DUE</v>
      </c>
      <c r="K113" s="31" t="s">
        <v>3876</v>
      </c>
      <c r="L113" s="144"/>
    </row>
    <row r="114" spans="1:12" ht="25.5">
      <c r="A114" s="17" t="s">
        <v>1949</v>
      </c>
      <c r="B114" s="31" t="s">
        <v>1818</v>
      </c>
      <c r="C114" s="31" t="s">
        <v>1819</v>
      </c>
      <c r="D114" s="43">
        <v>8000</v>
      </c>
      <c r="E114" s="13">
        <v>42348</v>
      </c>
      <c r="F114" s="13">
        <v>44617</v>
      </c>
      <c r="G114" s="14">
        <v>27143.8</v>
      </c>
      <c r="H114" s="22">
        <f t="shared" si="14"/>
        <v>44983.004166666666</v>
      </c>
      <c r="I114" s="23">
        <f t="shared" si="9"/>
        <v>7584.0999999999985</v>
      </c>
      <c r="J114" s="17" t="str">
        <f t="shared" si="10"/>
        <v>NOT DUE</v>
      </c>
      <c r="K114" s="31" t="s">
        <v>3876</v>
      </c>
      <c r="L114" s="144"/>
    </row>
    <row r="115" spans="1:12">
      <c r="A115" s="17" t="s">
        <v>1950</v>
      </c>
      <c r="B115" s="31" t="s">
        <v>1820</v>
      </c>
      <c r="C115" s="31" t="s">
        <v>1765</v>
      </c>
      <c r="D115" s="43">
        <v>8000</v>
      </c>
      <c r="E115" s="13">
        <v>42348</v>
      </c>
      <c r="F115" s="13">
        <v>44617</v>
      </c>
      <c r="G115" s="14">
        <v>27143.8</v>
      </c>
      <c r="H115" s="22">
        <f>IF(I115&lt;=8000,$F$5+(I115/24),"error")</f>
        <v>44983.004166666666</v>
      </c>
      <c r="I115" s="23">
        <f t="shared" si="9"/>
        <v>7584.0999999999985</v>
      </c>
      <c r="J115" s="17" t="str">
        <f t="shared" si="10"/>
        <v>NOT DUE</v>
      </c>
      <c r="K115" s="31" t="s">
        <v>3876</v>
      </c>
      <c r="L115" s="144"/>
    </row>
    <row r="116" spans="1:12" ht="25.5">
      <c r="A116" s="17" t="s">
        <v>1951</v>
      </c>
      <c r="B116" s="31" t="s">
        <v>1821</v>
      </c>
      <c r="C116" s="31" t="s">
        <v>1822</v>
      </c>
      <c r="D116" s="43">
        <v>8000</v>
      </c>
      <c r="E116" s="13">
        <v>42348</v>
      </c>
      <c r="F116" s="13">
        <v>44617</v>
      </c>
      <c r="G116" s="14">
        <v>27143.8</v>
      </c>
      <c r="H116" s="22">
        <f>IF(I116&lt;=8000,$F$5+(I116/24),"error")</f>
        <v>44983.004166666666</v>
      </c>
      <c r="I116" s="23">
        <f t="shared" si="9"/>
        <v>7584.0999999999985</v>
      </c>
      <c r="J116" s="17" t="str">
        <f t="shared" si="10"/>
        <v>NOT DUE</v>
      </c>
      <c r="K116" s="31" t="s">
        <v>3876</v>
      </c>
      <c r="L116" s="144"/>
    </row>
    <row r="117" spans="1:12">
      <c r="A117" s="17" t="s">
        <v>1952</v>
      </c>
      <c r="B117" s="31" t="s">
        <v>1823</v>
      </c>
      <c r="C117" s="31" t="s">
        <v>1585</v>
      </c>
      <c r="D117" s="43">
        <v>8000</v>
      </c>
      <c r="E117" s="13">
        <v>42348</v>
      </c>
      <c r="F117" s="13">
        <v>44617</v>
      </c>
      <c r="G117" s="14">
        <v>27143.8</v>
      </c>
      <c r="H117" s="22">
        <f>IF(I117&lt;=8000,$F$5+(I117/24),"error")</f>
        <v>44983.004166666666</v>
      </c>
      <c r="I117" s="23">
        <f t="shared" si="9"/>
        <v>7584.0999999999985</v>
      </c>
      <c r="J117" s="17" t="str">
        <f t="shared" si="10"/>
        <v>NOT DUE</v>
      </c>
      <c r="K117" s="31" t="s">
        <v>3876</v>
      </c>
      <c r="L117" s="144"/>
    </row>
    <row r="118" spans="1:12">
      <c r="A118" s="17" t="s">
        <v>1953</v>
      </c>
      <c r="B118" s="31" t="s">
        <v>1824</v>
      </c>
      <c r="C118" s="31" t="s">
        <v>1825</v>
      </c>
      <c r="D118" s="43">
        <v>4000</v>
      </c>
      <c r="E118" s="13">
        <v>42348</v>
      </c>
      <c r="F118" s="13">
        <v>44617</v>
      </c>
      <c r="G118" s="14">
        <v>27143.8</v>
      </c>
      <c r="H118" s="22">
        <f>IF(I118&lt;=4000,$F$5+(I118/24),"error")</f>
        <v>44816.337500000001</v>
      </c>
      <c r="I118" s="23">
        <f t="shared" si="9"/>
        <v>3584.0999999999985</v>
      </c>
      <c r="J118" s="17" t="str">
        <f t="shared" si="10"/>
        <v>NOT DUE</v>
      </c>
      <c r="K118" s="31"/>
      <c r="L118" s="41"/>
    </row>
    <row r="119" spans="1:12" ht="22.5">
      <c r="A119" s="17" t="s">
        <v>1954</v>
      </c>
      <c r="B119" s="31" t="s">
        <v>1826</v>
      </c>
      <c r="C119" s="31" t="s">
        <v>36</v>
      </c>
      <c r="D119" s="43">
        <v>24000</v>
      </c>
      <c r="E119" s="13">
        <v>42348</v>
      </c>
      <c r="F119" s="13">
        <v>44509</v>
      </c>
      <c r="G119" s="14">
        <v>25029</v>
      </c>
      <c r="H119" s="22">
        <f>IF(I119&lt;=24000,$F$5+(I119/24),"error")</f>
        <v>45561.554166666669</v>
      </c>
      <c r="I119" s="23">
        <f t="shared" si="9"/>
        <v>21469.3</v>
      </c>
      <c r="J119" s="17" t="str">
        <f t="shared" si="10"/>
        <v>NOT DUE</v>
      </c>
      <c r="K119" s="31"/>
      <c r="L119" s="233" t="s">
        <v>5383</v>
      </c>
    </row>
    <row r="120" spans="1:12" ht="38.25">
      <c r="A120" s="17" t="s">
        <v>1955</v>
      </c>
      <c r="B120" s="31" t="s">
        <v>1827</v>
      </c>
      <c r="C120" s="31" t="s">
        <v>36</v>
      </c>
      <c r="D120" s="43">
        <v>4000</v>
      </c>
      <c r="E120" s="13">
        <v>42348</v>
      </c>
      <c r="F120" s="13">
        <v>44617</v>
      </c>
      <c r="G120" s="27">
        <v>27143.8</v>
      </c>
      <c r="H120" s="22">
        <f>IF(I120&lt;=4000,$F$5+(I120/24),"error")</f>
        <v>44816.337500000001</v>
      </c>
      <c r="I120" s="23">
        <f t="shared" si="9"/>
        <v>3584.0999999999985</v>
      </c>
      <c r="J120" s="17" t="str">
        <f t="shared" si="10"/>
        <v>NOT DUE</v>
      </c>
      <c r="K120" s="31" t="s">
        <v>1840</v>
      </c>
      <c r="L120" s="41"/>
    </row>
    <row r="121" spans="1:12">
      <c r="A121" s="17"/>
      <c r="B121" s="31"/>
      <c r="C121" s="31"/>
      <c r="D121" s="43"/>
      <c r="E121" s="13"/>
      <c r="F121" s="13"/>
      <c r="G121" s="27"/>
      <c r="H121" s="15"/>
      <c r="I121" s="16"/>
      <c r="J121" s="17"/>
      <c r="K121" s="31"/>
      <c r="L121" s="41"/>
    </row>
    <row r="122" spans="1:12">
      <c r="A122" s="202"/>
    </row>
    <row r="123" spans="1:12">
      <c r="A123" s="202"/>
    </row>
    <row r="124" spans="1:12">
      <c r="A124" s="202"/>
    </row>
    <row r="125" spans="1:12">
      <c r="A125" s="260"/>
      <c r="B125" s="197" t="s">
        <v>4761</v>
      </c>
      <c r="D125" s="49" t="s">
        <v>4762</v>
      </c>
      <c r="G125" t="s">
        <v>4763</v>
      </c>
    </row>
    <row r="126" spans="1:12">
      <c r="A126" s="280"/>
      <c r="C126" s="198" t="s">
        <v>5504</v>
      </c>
      <c r="E126" s="371" t="s">
        <v>5518</v>
      </c>
      <c r="F126" s="371"/>
      <c r="H126" s="235" t="s">
        <v>5505</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1">
    <cfRule type="cellIs" dxfId="13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topLeftCell="C1" zoomScaleNormal="100" workbookViewId="0">
      <selection activeCell="C76" sqref="C76"/>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1956</v>
      </c>
      <c r="D3" s="309" t="s">
        <v>12</v>
      </c>
      <c r="E3" s="309"/>
      <c r="F3" s="5" t="s">
        <v>3611</v>
      </c>
    </row>
    <row r="4" spans="1:12" ht="18" customHeight="1">
      <c r="A4" s="308" t="s">
        <v>75</v>
      </c>
      <c r="B4" s="308"/>
      <c r="C4" s="37" t="s">
        <v>3833</v>
      </c>
      <c r="D4" s="309" t="s">
        <v>14</v>
      </c>
      <c r="E4" s="309"/>
      <c r="F4" s="6">
        <f>'Running Hours'!B21</f>
        <v>54625.9</v>
      </c>
    </row>
    <row r="5" spans="1:12" ht="18" customHeight="1">
      <c r="A5" s="308" t="s">
        <v>76</v>
      </c>
      <c r="B5" s="308"/>
      <c r="C5" s="38" t="s">
        <v>3832</v>
      </c>
      <c r="D5" s="46"/>
      <c r="E5" s="238"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3612</v>
      </c>
      <c r="B8" s="31" t="s">
        <v>1560</v>
      </c>
      <c r="C8" s="31" t="s">
        <v>1561</v>
      </c>
      <c r="D8" s="43">
        <v>2000</v>
      </c>
      <c r="E8" s="13">
        <v>42348</v>
      </c>
      <c r="F8" s="13">
        <v>44611</v>
      </c>
      <c r="G8" s="27">
        <v>53294.7</v>
      </c>
      <c r="H8" s="22">
        <f>IF(I8&lt;=2000,$F$5+(I8/24),"error")</f>
        <v>44694.866666666669</v>
      </c>
      <c r="I8" s="23">
        <f t="shared" ref="I8:I71" si="0">D8-($F$4-G8)</f>
        <v>668.79999999999563</v>
      </c>
      <c r="J8" s="17" t="str">
        <f>IF(I8="","",IF(I8&lt;0,"OVERDUE","NOT DUE"))</f>
        <v>NOT DUE</v>
      </c>
      <c r="K8" s="31" t="s">
        <v>3871</v>
      </c>
      <c r="L8" s="18"/>
    </row>
    <row r="9" spans="1:12" ht="25.5">
      <c r="A9" s="17" t="s">
        <v>3613</v>
      </c>
      <c r="B9" s="31" t="s">
        <v>1562</v>
      </c>
      <c r="C9" s="31" t="s">
        <v>1563</v>
      </c>
      <c r="D9" s="43">
        <v>2000</v>
      </c>
      <c r="E9" s="13">
        <v>42348</v>
      </c>
      <c r="F9" s="13">
        <v>44611</v>
      </c>
      <c r="G9" s="27">
        <v>53294.7</v>
      </c>
      <c r="H9" s="22">
        <f t="shared" ref="H9:H35" si="1">IF(I9&lt;=2000,$F$5+(I9/24),"error")</f>
        <v>44694.866666666669</v>
      </c>
      <c r="I9" s="23">
        <f t="shared" si="0"/>
        <v>668.79999999999563</v>
      </c>
      <c r="J9" s="17" t="str">
        <f t="shared" ref="J9:J72" si="2">IF(I9="","",IF(I9&lt;0,"OVERDUE","NOT DUE"))</f>
        <v>NOT DUE</v>
      </c>
      <c r="K9" s="31" t="s">
        <v>3871</v>
      </c>
      <c r="L9" s="18"/>
    </row>
    <row r="10" spans="1:12" ht="15" customHeight="1">
      <c r="A10" s="17" t="s">
        <v>3614</v>
      </c>
      <c r="B10" s="31" t="s">
        <v>1564</v>
      </c>
      <c r="C10" s="31" t="s">
        <v>1565</v>
      </c>
      <c r="D10" s="43">
        <v>2000</v>
      </c>
      <c r="E10" s="13">
        <v>42348</v>
      </c>
      <c r="F10" s="13">
        <v>44611</v>
      </c>
      <c r="G10" s="27">
        <v>53294.7</v>
      </c>
      <c r="H10" s="22">
        <f t="shared" si="1"/>
        <v>44694.866666666669</v>
      </c>
      <c r="I10" s="23">
        <f t="shared" si="0"/>
        <v>668.79999999999563</v>
      </c>
      <c r="J10" s="17" t="str">
        <f t="shared" si="2"/>
        <v>NOT DUE</v>
      </c>
      <c r="K10" s="31" t="s">
        <v>3871</v>
      </c>
      <c r="L10" s="18"/>
    </row>
    <row r="11" spans="1:12" ht="15" customHeight="1">
      <c r="A11" s="17" t="s">
        <v>3615</v>
      </c>
      <c r="B11" s="31" t="s">
        <v>1566</v>
      </c>
      <c r="C11" s="31" t="s">
        <v>1567</v>
      </c>
      <c r="D11" s="43">
        <v>2000</v>
      </c>
      <c r="E11" s="13">
        <v>42348</v>
      </c>
      <c r="F11" s="13">
        <v>44611</v>
      </c>
      <c r="G11" s="27">
        <v>53294.7</v>
      </c>
      <c r="H11" s="22">
        <f t="shared" si="1"/>
        <v>44694.866666666669</v>
      </c>
      <c r="I11" s="23">
        <f t="shared" si="0"/>
        <v>668.79999999999563</v>
      </c>
      <c r="J11" s="17" t="str">
        <f t="shared" si="2"/>
        <v>NOT DUE</v>
      </c>
      <c r="K11" s="31" t="s">
        <v>3871</v>
      </c>
      <c r="L11" s="18"/>
    </row>
    <row r="12" spans="1:12" ht="15" customHeight="1">
      <c r="A12" s="17" t="s">
        <v>3616</v>
      </c>
      <c r="B12" s="31" t="s">
        <v>1568</v>
      </c>
      <c r="C12" s="31" t="s">
        <v>1569</v>
      </c>
      <c r="D12" s="43">
        <v>2000</v>
      </c>
      <c r="E12" s="13">
        <v>42348</v>
      </c>
      <c r="F12" s="13">
        <v>44611</v>
      </c>
      <c r="G12" s="27">
        <v>53294.7</v>
      </c>
      <c r="H12" s="22">
        <f t="shared" si="1"/>
        <v>44694.866666666669</v>
      </c>
      <c r="I12" s="23">
        <f t="shared" si="0"/>
        <v>668.79999999999563</v>
      </c>
      <c r="J12" s="17" t="str">
        <f t="shared" si="2"/>
        <v>NOT DUE</v>
      </c>
      <c r="K12" s="31" t="s">
        <v>3871</v>
      </c>
      <c r="L12" s="18"/>
    </row>
    <row r="13" spans="1:12" ht="26.45" customHeight="1">
      <c r="A13" s="17" t="s">
        <v>3617</v>
      </c>
      <c r="B13" s="31" t="s">
        <v>1634</v>
      </c>
      <c r="C13" s="31" t="s">
        <v>1570</v>
      </c>
      <c r="D13" s="43">
        <v>2000</v>
      </c>
      <c r="E13" s="13">
        <v>42348</v>
      </c>
      <c r="F13" s="13">
        <v>44611</v>
      </c>
      <c r="G13" s="27">
        <v>53294.7</v>
      </c>
      <c r="H13" s="22">
        <f t="shared" si="1"/>
        <v>44694.866666666669</v>
      </c>
      <c r="I13" s="23">
        <f t="shared" si="0"/>
        <v>668.79999999999563</v>
      </c>
      <c r="J13" s="17" t="str">
        <f t="shared" si="2"/>
        <v>NOT DUE</v>
      </c>
      <c r="K13" s="31" t="s">
        <v>3871</v>
      </c>
      <c r="L13" s="18"/>
    </row>
    <row r="14" spans="1:12" ht="26.45" customHeight="1">
      <c r="A14" s="17" t="s">
        <v>3618</v>
      </c>
      <c r="B14" s="31" t="s">
        <v>1635</v>
      </c>
      <c r="C14" s="31" t="s">
        <v>1571</v>
      </c>
      <c r="D14" s="43">
        <v>2000</v>
      </c>
      <c r="E14" s="13">
        <v>42348</v>
      </c>
      <c r="F14" s="13">
        <v>44611</v>
      </c>
      <c r="G14" s="27">
        <v>53294.7</v>
      </c>
      <c r="H14" s="22">
        <f t="shared" si="1"/>
        <v>44694.866666666669</v>
      </c>
      <c r="I14" s="23">
        <f t="shared" si="0"/>
        <v>668.79999999999563</v>
      </c>
      <c r="J14" s="17" t="str">
        <f t="shared" si="2"/>
        <v>NOT DUE</v>
      </c>
      <c r="K14" s="31" t="s">
        <v>3871</v>
      </c>
      <c r="L14" s="18"/>
    </row>
    <row r="15" spans="1:12" ht="15" customHeight="1">
      <c r="A15" s="17" t="s">
        <v>3619</v>
      </c>
      <c r="B15" s="31" t="s">
        <v>1572</v>
      </c>
      <c r="C15" s="31" t="s">
        <v>1573</v>
      </c>
      <c r="D15" s="43">
        <v>2000</v>
      </c>
      <c r="E15" s="13">
        <v>42348</v>
      </c>
      <c r="F15" s="13">
        <v>44611</v>
      </c>
      <c r="G15" s="27">
        <v>53294.7</v>
      </c>
      <c r="H15" s="22">
        <f t="shared" si="1"/>
        <v>44694.866666666669</v>
      </c>
      <c r="I15" s="23">
        <f t="shared" si="0"/>
        <v>668.79999999999563</v>
      </c>
      <c r="J15" s="17" t="str">
        <f t="shared" si="2"/>
        <v>NOT DUE</v>
      </c>
      <c r="K15" s="31" t="s">
        <v>3871</v>
      </c>
      <c r="L15" s="18"/>
    </row>
    <row r="16" spans="1:12" ht="15" customHeight="1">
      <c r="A16" s="17" t="s">
        <v>3620</v>
      </c>
      <c r="B16" s="31" t="s">
        <v>1574</v>
      </c>
      <c r="C16" s="31" t="s">
        <v>1575</v>
      </c>
      <c r="D16" s="43">
        <v>2000</v>
      </c>
      <c r="E16" s="13">
        <v>42348</v>
      </c>
      <c r="F16" s="13">
        <v>44611</v>
      </c>
      <c r="G16" s="27">
        <v>53294.7</v>
      </c>
      <c r="H16" s="22">
        <f t="shared" si="1"/>
        <v>44694.866666666669</v>
      </c>
      <c r="I16" s="23">
        <f t="shared" si="0"/>
        <v>668.79999999999563</v>
      </c>
      <c r="J16" s="17" t="str">
        <f t="shared" si="2"/>
        <v>NOT DUE</v>
      </c>
      <c r="K16" s="31" t="s">
        <v>3871</v>
      </c>
      <c r="L16" s="18"/>
    </row>
    <row r="17" spans="1:12" ht="15" customHeight="1">
      <c r="A17" s="17" t="s">
        <v>3621</v>
      </c>
      <c r="B17" s="31" t="s">
        <v>1576</v>
      </c>
      <c r="C17" s="31" t="s">
        <v>1575</v>
      </c>
      <c r="D17" s="43">
        <v>2000</v>
      </c>
      <c r="E17" s="13">
        <v>42348</v>
      </c>
      <c r="F17" s="13">
        <v>44611</v>
      </c>
      <c r="G17" s="27">
        <v>53294.7</v>
      </c>
      <c r="H17" s="22">
        <f t="shared" si="1"/>
        <v>44694.866666666669</v>
      </c>
      <c r="I17" s="23">
        <f t="shared" si="0"/>
        <v>668.79999999999563</v>
      </c>
      <c r="J17" s="17" t="str">
        <f t="shared" si="2"/>
        <v>NOT DUE</v>
      </c>
      <c r="K17" s="31" t="s">
        <v>3871</v>
      </c>
      <c r="L17" s="18"/>
    </row>
    <row r="18" spans="1:12" ht="15" customHeight="1">
      <c r="A18" s="17" t="s">
        <v>3622</v>
      </c>
      <c r="B18" s="31" t="s">
        <v>1577</v>
      </c>
      <c r="C18" s="31" t="s">
        <v>1578</v>
      </c>
      <c r="D18" s="43">
        <v>2000</v>
      </c>
      <c r="E18" s="13">
        <v>42348</v>
      </c>
      <c r="F18" s="13">
        <v>44611</v>
      </c>
      <c r="G18" s="27">
        <v>53294.7</v>
      </c>
      <c r="H18" s="22">
        <f t="shared" si="1"/>
        <v>44694.866666666669</v>
      </c>
      <c r="I18" s="23">
        <f t="shared" si="0"/>
        <v>668.79999999999563</v>
      </c>
      <c r="J18" s="17" t="str">
        <f t="shared" si="2"/>
        <v>NOT DUE</v>
      </c>
      <c r="K18" s="31" t="s">
        <v>3871</v>
      </c>
      <c r="L18" s="18"/>
    </row>
    <row r="19" spans="1:12" ht="26.45" customHeight="1">
      <c r="A19" s="17" t="s">
        <v>3623</v>
      </c>
      <c r="B19" s="31" t="s">
        <v>1579</v>
      </c>
      <c r="C19" s="31" t="s">
        <v>1580</v>
      </c>
      <c r="D19" s="43">
        <v>2000</v>
      </c>
      <c r="E19" s="13">
        <v>42348</v>
      </c>
      <c r="F19" s="13">
        <v>44611</v>
      </c>
      <c r="G19" s="27">
        <v>53294.7</v>
      </c>
      <c r="H19" s="22">
        <f t="shared" si="1"/>
        <v>44694.866666666669</v>
      </c>
      <c r="I19" s="23">
        <f t="shared" si="0"/>
        <v>668.79999999999563</v>
      </c>
      <c r="J19" s="17" t="str">
        <f t="shared" si="2"/>
        <v>NOT DUE</v>
      </c>
      <c r="K19" s="31" t="s">
        <v>3871</v>
      </c>
      <c r="L19" s="18"/>
    </row>
    <row r="20" spans="1:12" ht="15" customHeight="1">
      <c r="A20" s="17" t="s">
        <v>3624</v>
      </c>
      <c r="B20" s="31" t="s">
        <v>1581</v>
      </c>
      <c r="C20" s="31" t="s">
        <v>1580</v>
      </c>
      <c r="D20" s="43">
        <v>2000</v>
      </c>
      <c r="E20" s="13">
        <v>42348</v>
      </c>
      <c r="F20" s="13">
        <v>44611</v>
      </c>
      <c r="G20" s="27">
        <v>53294.7</v>
      </c>
      <c r="H20" s="22">
        <f t="shared" si="1"/>
        <v>44694.866666666669</v>
      </c>
      <c r="I20" s="23">
        <f t="shared" si="0"/>
        <v>668.79999999999563</v>
      </c>
      <c r="J20" s="17" t="str">
        <f t="shared" si="2"/>
        <v>NOT DUE</v>
      </c>
      <c r="K20" s="31" t="s">
        <v>3871</v>
      </c>
      <c r="L20" s="18"/>
    </row>
    <row r="21" spans="1:12" ht="26.45" customHeight="1">
      <c r="A21" s="17" t="s">
        <v>3625</v>
      </c>
      <c r="B21" s="31" t="s">
        <v>1582</v>
      </c>
      <c r="C21" s="31" t="s">
        <v>1583</v>
      </c>
      <c r="D21" s="43">
        <v>2000</v>
      </c>
      <c r="E21" s="13">
        <v>42348</v>
      </c>
      <c r="F21" s="13">
        <v>44611</v>
      </c>
      <c r="G21" s="27">
        <v>53294.7</v>
      </c>
      <c r="H21" s="22">
        <f t="shared" si="1"/>
        <v>44694.866666666669</v>
      </c>
      <c r="I21" s="23">
        <f t="shared" si="0"/>
        <v>668.79999999999563</v>
      </c>
      <c r="J21" s="17" t="str">
        <f t="shared" si="2"/>
        <v>NOT DUE</v>
      </c>
      <c r="K21" s="31" t="s">
        <v>3871</v>
      </c>
      <c r="L21" s="18"/>
    </row>
    <row r="22" spans="1:12" ht="26.45" customHeight="1">
      <c r="A22" s="17" t="s">
        <v>3626</v>
      </c>
      <c r="B22" s="31" t="s">
        <v>1636</v>
      </c>
      <c r="C22" s="31" t="s">
        <v>1580</v>
      </c>
      <c r="D22" s="43">
        <v>2000</v>
      </c>
      <c r="E22" s="13">
        <v>42348</v>
      </c>
      <c r="F22" s="13">
        <v>44611</v>
      </c>
      <c r="G22" s="27">
        <v>53294.7</v>
      </c>
      <c r="H22" s="22">
        <f t="shared" si="1"/>
        <v>44694.866666666669</v>
      </c>
      <c r="I22" s="23">
        <f t="shared" si="0"/>
        <v>668.79999999999563</v>
      </c>
      <c r="J22" s="17" t="str">
        <f t="shared" si="2"/>
        <v>NOT DUE</v>
      </c>
      <c r="K22" s="31" t="s">
        <v>3871</v>
      </c>
      <c r="L22" s="18"/>
    </row>
    <row r="23" spans="1:12" ht="15" customHeight="1">
      <c r="A23" s="17" t="s">
        <v>3627</v>
      </c>
      <c r="B23" s="31" t="s">
        <v>1584</v>
      </c>
      <c r="C23" s="31" t="s">
        <v>1585</v>
      </c>
      <c r="D23" s="43">
        <v>2000</v>
      </c>
      <c r="E23" s="13">
        <v>42348</v>
      </c>
      <c r="F23" s="13">
        <v>44611</v>
      </c>
      <c r="G23" s="27">
        <v>53294.7</v>
      </c>
      <c r="H23" s="22">
        <f t="shared" si="1"/>
        <v>44694.866666666669</v>
      </c>
      <c r="I23" s="23">
        <f t="shared" si="0"/>
        <v>668.79999999999563</v>
      </c>
      <c r="J23" s="17" t="str">
        <f t="shared" si="2"/>
        <v>NOT DUE</v>
      </c>
      <c r="K23" s="31" t="s">
        <v>3871</v>
      </c>
      <c r="L23" s="18"/>
    </row>
    <row r="24" spans="1:12" ht="26.45" customHeight="1">
      <c r="A24" s="17" t="s">
        <v>3628</v>
      </c>
      <c r="B24" s="31" t="s">
        <v>1586</v>
      </c>
      <c r="C24" s="31" t="s">
        <v>23</v>
      </c>
      <c r="D24" s="43">
        <v>2000</v>
      </c>
      <c r="E24" s="13">
        <v>42348</v>
      </c>
      <c r="F24" s="13">
        <v>44611</v>
      </c>
      <c r="G24" s="27">
        <v>53294.7</v>
      </c>
      <c r="H24" s="22">
        <f t="shared" si="1"/>
        <v>44694.866666666669</v>
      </c>
      <c r="I24" s="23">
        <f t="shared" si="0"/>
        <v>668.79999999999563</v>
      </c>
      <c r="J24" s="17" t="str">
        <f t="shared" si="2"/>
        <v>NOT DUE</v>
      </c>
      <c r="K24" s="31" t="s">
        <v>3871</v>
      </c>
      <c r="L24" s="18"/>
    </row>
    <row r="25" spans="1:12" ht="15" customHeight="1">
      <c r="A25" s="17" t="s">
        <v>3629</v>
      </c>
      <c r="B25" s="31" t="s">
        <v>1587</v>
      </c>
      <c r="C25" s="31" t="s">
        <v>1588</v>
      </c>
      <c r="D25" s="43">
        <v>2000</v>
      </c>
      <c r="E25" s="13">
        <v>42348</v>
      </c>
      <c r="F25" s="13">
        <v>44611</v>
      </c>
      <c r="G25" s="27">
        <v>53294.7</v>
      </c>
      <c r="H25" s="22">
        <f t="shared" si="1"/>
        <v>44694.866666666669</v>
      </c>
      <c r="I25" s="23">
        <f t="shared" si="0"/>
        <v>668.79999999999563</v>
      </c>
      <c r="J25" s="17" t="str">
        <f t="shared" si="2"/>
        <v>NOT DUE</v>
      </c>
      <c r="K25" s="31" t="s">
        <v>3871</v>
      </c>
      <c r="L25" s="18"/>
    </row>
    <row r="26" spans="1:12" ht="26.45" customHeight="1">
      <c r="A26" s="17" t="s">
        <v>3630</v>
      </c>
      <c r="B26" s="31" t="s">
        <v>1589</v>
      </c>
      <c r="C26" s="31" t="s">
        <v>1590</v>
      </c>
      <c r="D26" s="43">
        <v>2000</v>
      </c>
      <c r="E26" s="13">
        <v>42348</v>
      </c>
      <c r="F26" s="13">
        <v>44611</v>
      </c>
      <c r="G26" s="27">
        <v>53294.7</v>
      </c>
      <c r="H26" s="22">
        <f t="shared" si="1"/>
        <v>44694.866666666669</v>
      </c>
      <c r="I26" s="23">
        <f t="shared" si="0"/>
        <v>668.79999999999563</v>
      </c>
      <c r="J26" s="17" t="str">
        <f t="shared" si="2"/>
        <v>NOT DUE</v>
      </c>
      <c r="K26" s="31" t="s">
        <v>3871</v>
      </c>
      <c r="L26" s="18"/>
    </row>
    <row r="27" spans="1:12" ht="26.45" customHeight="1">
      <c r="A27" s="17" t="s">
        <v>3631</v>
      </c>
      <c r="B27" s="31" t="s">
        <v>1591</v>
      </c>
      <c r="C27" s="31" t="s">
        <v>1580</v>
      </c>
      <c r="D27" s="43">
        <v>2000</v>
      </c>
      <c r="E27" s="13">
        <v>42348</v>
      </c>
      <c r="F27" s="13">
        <v>44611</v>
      </c>
      <c r="G27" s="27">
        <v>53294.7</v>
      </c>
      <c r="H27" s="22">
        <f t="shared" si="1"/>
        <v>44694.866666666669</v>
      </c>
      <c r="I27" s="23">
        <f t="shared" si="0"/>
        <v>668.79999999999563</v>
      </c>
      <c r="J27" s="17" t="str">
        <f t="shared" si="2"/>
        <v>NOT DUE</v>
      </c>
      <c r="K27" s="31" t="s">
        <v>3871</v>
      </c>
      <c r="L27" s="18"/>
    </row>
    <row r="28" spans="1:12" ht="26.45" customHeight="1">
      <c r="A28" s="17" t="s">
        <v>3632</v>
      </c>
      <c r="B28" s="31" t="s">
        <v>1592</v>
      </c>
      <c r="C28" s="31" t="s">
        <v>1593</v>
      </c>
      <c r="D28" s="43">
        <v>2000</v>
      </c>
      <c r="E28" s="13">
        <v>42348</v>
      </c>
      <c r="F28" s="13">
        <v>44611</v>
      </c>
      <c r="G28" s="27">
        <v>53294.7</v>
      </c>
      <c r="H28" s="22">
        <f t="shared" si="1"/>
        <v>44694.866666666669</v>
      </c>
      <c r="I28" s="23">
        <f t="shared" si="0"/>
        <v>668.79999999999563</v>
      </c>
      <c r="J28" s="17" t="str">
        <f t="shared" si="2"/>
        <v>NOT DUE</v>
      </c>
      <c r="K28" s="31" t="s">
        <v>3871</v>
      </c>
      <c r="L28" s="18"/>
    </row>
    <row r="29" spans="1:12" ht="26.45" customHeight="1">
      <c r="A29" s="17" t="s">
        <v>3633</v>
      </c>
      <c r="B29" s="31" t="s">
        <v>1594</v>
      </c>
      <c r="C29" s="31" t="s">
        <v>1595</v>
      </c>
      <c r="D29" s="43">
        <v>2000</v>
      </c>
      <c r="E29" s="13">
        <v>42348</v>
      </c>
      <c r="F29" s="13">
        <v>44611</v>
      </c>
      <c r="G29" s="27">
        <v>53294.7</v>
      </c>
      <c r="H29" s="22">
        <f t="shared" si="1"/>
        <v>44694.866666666669</v>
      </c>
      <c r="I29" s="23">
        <f t="shared" si="0"/>
        <v>668.79999999999563</v>
      </c>
      <c r="J29" s="17" t="str">
        <f t="shared" si="2"/>
        <v>NOT DUE</v>
      </c>
      <c r="K29" s="31" t="s">
        <v>3871</v>
      </c>
      <c r="L29" s="18"/>
    </row>
    <row r="30" spans="1:12" ht="26.45" customHeight="1">
      <c r="A30" s="17" t="s">
        <v>3634</v>
      </c>
      <c r="B30" s="31" t="s">
        <v>1596</v>
      </c>
      <c r="C30" s="31" t="s">
        <v>1569</v>
      </c>
      <c r="D30" s="43">
        <v>2000</v>
      </c>
      <c r="E30" s="13">
        <v>42348</v>
      </c>
      <c r="F30" s="13">
        <v>44611</v>
      </c>
      <c r="G30" s="27">
        <v>53294.7</v>
      </c>
      <c r="H30" s="22">
        <f t="shared" si="1"/>
        <v>44694.866666666669</v>
      </c>
      <c r="I30" s="23">
        <f t="shared" si="0"/>
        <v>668.79999999999563</v>
      </c>
      <c r="J30" s="17" t="str">
        <f t="shared" si="2"/>
        <v>NOT DUE</v>
      </c>
      <c r="K30" s="31" t="s">
        <v>3871</v>
      </c>
      <c r="L30" s="18"/>
    </row>
    <row r="31" spans="1:12" ht="26.45" customHeight="1">
      <c r="A31" s="17" t="s">
        <v>3635</v>
      </c>
      <c r="B31" s="31" t="s">
        <v>1637</v>
      </c>
      <c r="C31" s="31" t="s">
        <v>1597</v>
      </c>
      <c r="D31" s="43">
        <v>2000</v>
      </c>
      <c r="E31" s="13">
        <v>42348</v>
      </c>
      <c r="F31" s="13">
        <v>44611</v>
      </c>
      <c r="G31" s="27">
        <v>53294.7</v>
      </c>
      <c r="H31" s="22">
        <f t="shared" si="1"/>
        <v>44694.866666666669</v>
      </c>
      <c r="I31" s="23">
        <f t="shared" si="0"/>
        <v>668.79999999999563</v>
      </c>
      <c r="J31" s="17" t="str">
        <f t="shared" si="2"/>
        <v>NOT DUE</v>
      </c>
      <c r="K31" s="31" t="s">
        <v>3871</v>
      </c>
      <c r="L31" s="18"/>
    </row>
    <row r="32" spans="1:12" ht="26.45" customHeight="1">
      <c r="A32" s="17" t="s">
        <v>3636</v>
      </c>
      <c r="B32" s="31" t="s">
        <v>1598</v>
      </c>
      <c r="C32" s="31" t="s">
        <v>1599</v>
      </c>
      <c r="D32" s="43">
        <v>2000</v>
      </c>
      <c r="E32" s="13">
        <v>42348</v>
      </c>
      <c r="F32" s="13">
        <v>44611</v>
      </c>
      <c r="G32" s="27">
        <v>53294.7</v>
      </c>
      <c r="H32" s="22">
        <f t="shared" si="1"/>
        <v>44694.866666666669</v>
      </c>
      <c r="I32" s="23">
        <f t="shared" si="0"/>
        <v>668.79999999999563</v>
      </c>
      <c r="J32" s="17" t="str">
        <f t="shared" si="2"/>
        <v>NOT DUE</v>
      </c>
      <c r="K32" s="31" t="s">
        <v>3871</v>
      </c>
      <c r="L32" s="18"/>
    </row>
    <row r="33" spans="1:12" ht="26.45" customHeight="1">
      <c r="A33" s="17" t="s">
        <v>3637</v>
      </c>
      <c r="B33" s="31" t="s">
        <v>1600</v>
      </c>
      <c r="C33" s="31" t="s">
        <v>1601</v>
      </c>
      <c r="D33" s="43">
        <v>2000</v>
      </c>
      <c r="E33" s="13">
        <v>42348</v>
      </c>
      <c r="F33" s="13">
        <v>44611</v>
      </c>
      <c r="G33" s="27">
        <v>53294.7</v>
      </c>
      <c r="H33" s="22">
        <f t="shared" si="1"/>
        <v>44694.866666666669</v>
      </c>
      <c r="I33" s="23">
        <f t="shared" si="0"/>
        <v>668.79999999999563</v>
      </c>
      <c r="J33" s="17" t="str">
        <f t="shared" si="2"/>
        <v>NOT DUE</v>
      </c>
      <c r="K33" s="31" t="s">
        <v>3871</v>
      </c>
      <c r="L33" s="18"/>
    </row>
    <row r="34" spans="1:12" ht="26.45" customHeight="1">
      <c r="A34" s="17" t="s">
        <v>3638</v>
      </c>
      <c r="B34" s="31" t="s">
        <v>1602</v>
      </c>
      <c r="C34" s="31" t="s">
        <v>1603</v>
      </c>
      <c r="D34" s="43">
        <v>2000</v>
      </c>
      <c r="E34" s="13">
        <v>42348</v>
      </c>
      <c r="F34" s="13">
        <v>44611</v>
      </c>
      <c r="G34" s="27">
        <v>53294.7</v>
      </c>
      <c r="H34" s="22">
        <f t="shared" si="1"/>
        <v>44694.866666666669</v>
      </c>
      <c r="I34" s="23">
        <f t="shared" si="0"/>
        <v>668.79999999999563</v>
      </c>
      <c r="J34" s="17" t="str">
        <f t="shared" si="2"/>
        <v>NOT DUE</v>
      </c>
      <c r="K34" s="31" t="s">
        <v>3871</v>
      </c>
      <c r="L34" s="18"/>
    </row>
    <row r="35" spans="1:12" ht="26.45" customHeight="1">
      <c r="A35" s="17" t="s">
        <v>3639</v>
      </c>
      <c r="B35" s="31" t="s">
        <v>1604</v>
      </c>
      <c r="C35" s="31" t="s">
        <v>1605</v>
      </c>
      <c r="D35" s="43">
        <v>2000</v>
      </c>
      <c r="E35" s="13">
        <v>42348</v>
      </c>
      <c r="F35" s="13">
        <v>44611</v>
      </c>
      <c r="G35" s="27">
        <v>53294.7</v>
      </c>
      <c r="H35" s="22">
        <f t="shared" si="1"/>
        <v>44694.866666666669</v>
      </c>
      <c r="I35" s="23">
        <f t="shared" si="0"/>
        <v>668.79999999999563</v>
      </c>
      <c r="J35" s="17" t="str">
        <f t="shared" si="2"/>
        <v>NOT DUE</v>
      </c>
      <c r="K35" s="31" t="s">
        <v>3871</v>
      </c>
      <c r="L35" s="18"/>
    </row>
    <row r="36" spans="1:12" ht="26.45" customHeight="1">
      <c r="A36" s="17" t="s">
        <v>3640</v>
      </c>
      <c r="B36" s="31" t="s">
        <v>1606</v>
      </c>
      <c r="C36" s="31" t="s">
        <v>1089</v>
      </c>
      <c r="D36" s="43">
        <v>2000</v>
      </c>
      <c r="E36" s="13">
        <v>42348</v>
      </c>
      <c r="F36" s="13">
        <v>44611</v>
      </c>
      <c r="G36" s="27">
        <v>53294.7</v>
      </c>
      <c r="H36" s="22">
        <f>IF(I36&lt;=2000,$F$5+(I36/24),"error")</f>
        <v>44694.866666666669</v>
      </c>
      <c r="I36" s="23">
        <f t="shared" si="0"/>
        <v>668.79999999999563</v>
      </c>
      <c r="J36" s="17" t="str">
        <f t="shared" si="2"/>
        <v>NOT DUE</v>
      </c>
      <c r="K36" s="31" t="s">
        <v>3871</v>
      </c>
      <c r="L36" s="18"/>
    </row>
    <row r="37" spans="1:12" ht="15" customHeight="1">
      <c r="A37" s="17" t="s">
        <v>3641</v>
      </c>
      <c r="B37" s="31" t="s">
        <v>1607</v>
      </c>
      <c r="C37" s="31" t="s">
        <v>36</v>
      </c>
      <c r="D37" s="43">
        <v>4000</v>
      </c>
      <c r="E37" s="13">
        <v>42348</v>
      </c>
      <c r="F37" s="13">
        <v>44611</v>
      </c>
      <c r="G37" s="27">
        <v>53294.7</v>
      </c>
      <c r="H37" s="22">
        <f>IF(I37&lt;=4000,$F$5+(I37/24),"error")</f>
        <v>44778.2</v>
      </c>
      <c r="I37" s="23">
        <f t="shared" si="0"/>
        <v>2668.7999999999956</v>
      </c>
      <c r="J37" s="17" t="str">
        <f t="shared" si="2"/>
        <v>NOT DUE</v>
      </c>
      <c r="K37" s="31" t="s">
        <v>3871</v>
      </c>
      <c r="L37" s="18" t="s">
        <v>4025</v>
      </c>
    </row>
    <row r="38" spans="1:12" ht="26.45" customHeight="1">
      <c r="A38" s="17" t="s">
        <v>3642</v>
      </c>
      <c r="B38" s="31" t="s">
        <v>1638</v>
      </c>
      <c r="C38" s="31" t="s">
        <v>1608</v>
      </c>
      <c r="D38" s="43">
        <v>2000</v>
      </c>
      <c r="E38" s="13">
        <v>42348</v>
      </c>
      <c r="F38" s="13">
        <v>44611</v>
      </c>
      <c r="G38" s="27">
        <v>53294.7</v>
      </c>
      <c r="H38" s="22">
        <f>IF(I38&lt;=2000,$F$5+(I38/24),"error")</f>
        <v>44694.866666666669</v>
      </c>
      <c r="I38" s="23">
        <f t="shared" si="0"/>
        <v>668.79999999999563</v>
      </c>
      <c r="J38" s="17" t="str">
        <f t="shared" si="2"/>
        <v>NOT DUE</v>
      </c>
      <c r="K38" s="31" t="s">
        <v>3871</v>
      </c>
      <c r="L38" s="18"/>
    </row>
    <row r="39" spans="1:12" ht="15" customHeight="1">
      <c r="A39" s="17" t="s">
        <v>3643</v>
      </c>
      <c r="B39" s="31" t="s">
        <v>1609</v>
      </c>
      <c r="C39" s="31" t="s">
        <v>36</v>
      </c>
      <c r="D39" s="43">
        <v>4000</v>
      </c>
      <c r="E39" s="13">
        <v>42348</v>
      </c>
      <c r="F39" s="13">
        <v>44526</v>
      </c>
      <c r="G39" s="27">
        <v>51263.7</v>
      </c>
      <c r="H39" s="22">
        <f>IF(I39&lt;=4000,$F$5+(I39/24),"error")</f>
        <v>44693.574999999997</v>
      </c>
      <c r="I39" s="23">
        <f t="shared" si="0"/>
        <v>637.79999999999563</v>
      </c>
      <c r="J39" s="17" t="str">
        <f t="shared" si="2"/>
        <v>NOT DUE</v>
      </c>
      <c r="K39" s="31" t="s">
        <v>3871</v>
      </c>
      <c r="L39" s="18" t="s">
        <v>4025</v>
      </c>
    </row>
    <row r="40" spans="1:12" ht="15" customHeight="1">
      <c r="A40" s="17" t="s">
        <v>3644</v>
      </c>
      <c r="B40" s="31" t="s">
        <v>1610</v>
      </c>
      <c r="C40" s="31" t="s">
        <v>36</v>
      </c>
      <c r="D40" s="43">
        <v>4000</v>
      </c>
      <c r="E40" s="13">
        <v>42348</v>
      </c>
      <c r="F40" s="13">
        <v>44526</v>
      </c>
      <c r="G40" s="27">
        <v>51263.7</v>
      </c>
      <c r="H40" s="22">
        <f t="shared" ref="H40" si="3">IF(I40&lt;=4000,$F$5+(I40/24),"error")</f>
        <v>44693.574999999997</v>
      </c>
      <c r="I40" s="23">
        <f t="shared" si="0"/>
        <v>637.79999999999563</v>
      </c>
      <c r="J40" s="17" t="str">
        <f t="shared" si="2"/>
        <v>NOT DUE</v>
      </c>
      <c r="K40" s="31" t="s">
        <v>3871</v>
      </c>
      <c r="L40" s="18" t="s">
        <v>4025</v>
      </c>
    </row>
    <row r="41" spans="1:12" ht="38.25" customHeight="1">
      <c r="A41" s="17" t="s">
        <v>3645</v>
      </c>
      <c r="B41" s="31" t="s">
        <v>1611</v>
      </c>
      <c r="C41" s="31" t="s">
        <v>1612</v>
      </c>
      <c r="D41" s="43">
        <v>4000</v>
      </c>
      <c r="E41" s="13">
        <v>42348</v>
      </c>
      <c r="F41" s="13">
        <v>44526</v>
      </c>
      <c r="G41" s="27">
        <v>51263.7</v>
      </c>
      <c r="H41" s="22">
        <f>IF(I41&lt;=4000,$F$5+(I41/24),"error")</f>
        <v>44693.574999999997</v>
      </c>
      <c r="I41" s="23">
        <f t="shared" si="0"/>
        <v>637.79999999999563</v>
      </c>
      <c r="J41" s="17" t="str">
        <f t="shared" si="2"/>
        <v>NOT DUE</v>
      </c>
      <c r="K41" s="31"/>
      <c r="L41" s="18"/>
    </row>
    <row r="42" spans="1:12" ht="26.45" customHeight="1">
      <c r="A42" s="17" t="s">
        <v>3646</v>
      </c>
      <c r="B42" s="31" t="s">
        <v>1613</v>
      </c>
      <c r="C42" s="31" t="s">
        <v>1612</v>
      </c>
      <c r="D42" s="43">
        <v>2000</v>
      </c>
      <c r="E42" s="13">
        <v>42348</v>
      </c>
      <c r="F42" s="13">
        <v>44611</v>
      </c>
      <c r="G42" s="27">
        <v>53294.7</v>
      </c>
      <c r="H42" s="22">
        <f>IF(I42&lt;=2000,$F$5+(I42/24),"error")</f>
        <v>44694.866666666669</v>
      </c>
      <c r="I42" s="23">
        <f t="shared" si="0"/>
        <v>668.79999999999563</v>
      </c>
      <c r="J42" s="17" t="str">
        <f t="shared" si="2"/>
        <v>NOT DUE</v>
      </c>
      <c r="K42" s="31"/>
      <c r="L42" s="18"/>
    </row>
    <row r="43" spans="1:12" ht="26.45" customHeight="1">
      <c r="A43" s="17" t="s">
        <v>3647</v>
      </c>
      <c r="B43" s="31" t="s">
        <v>1618</v>
      </c>
      <c r="C43" s="31" t="s">
        <v>1619</v>
      </c>
      <c r="D43" s="43">
        <v>2000</v>
      </c>
      <c r="E43" s="13">
        <v>42348</v>
      </c>
      <c r="F43" s="13">
        <v>44611</v>
      </c>
      <c r="G43" s="27">
        <v>53294.7</v>
      </c>
      <c r="H43" s="22">
        <f>IF(I43&lt;=2000,$F$5+(I43/24),"error")</f>
        <v>44694.866666666669</v>
      </c>
      <c r="I43" s="23">
        <f t="shared" si="0"/>
        <v>668.79999999999563</v>
      </c>
      <c r="J43" s="17" t="str">
        <f t="shared" si="2"/>
        <v>NOT DUE</v>
      </c>
      <c r="K43" s="31"/>
      <c r="L43" s="33"/>
    </row>
    <row r="44" spans="1:12" ht="15" customHeight="1">
      <c r="A44" s="17" t="s">
        <v>3648</v>
      </c>
      <c r="B44" s="31" t="s">
        <v>1614</v>
      </c>
      <c r="C44" s="31" t="s">
        <v>1615</v>
      </c>
      <c r="D44" s="43">
        <v>4000</v>
      </c>
      <c r="E44" s="13">
        <v>42348</v>
      </c>
      <c r="F44" s="13">
        <v>44526</v>
      </c>
      <c r="G44" s="27">
        <v>51263.7</v>
      </c>
      <c r="H44" s="22">
        <f>IF(I44&lt;=4000,$F$5+(I44/24),"error")</f>
        <v>44693.574999999997</v>
      </c>
      <c r="I44" s="23">
        <f t="shared" si="0"/>
        <v>637.79999999999563</v>
      </c>
      <c r="J44" s="17" t="str">
        <f t="shared" si="2"/>
        <v>NOT DUE</v>
      </c>
      <c r="K44" s="31"/>
      <c r="L44" s="20"/>
    </row>
    <row r="45" spans="1:12" ht="15" customHeight="1">
      <c r="A45" s="17" t="s">
        <v>3649</v>
      </c>
      <c r="B45" s="31" t="s">
        <v>1616</v>
      </c>
      <c r="C45" s="31" t="s">
        <v>1617</v>
      </c>
      <c r="D45" s="43">
        <v>4000</v>
      </c>
      <c r="E45" s="13">
        <v>42348</v>
      </c>
      <c r="F45" s="13">
        <v>44611</v>
      </c>
      <c r="G45" s="27">
        <v>53294.7</v>
      </c>
      <c r="H45" s="22">
        <f>IF(I45&lt;=4000,$F$5+(I45/24),"error")</f>
        <v>44778.2</v>
      </c>
      <c r="I45" s="23">
        <f t="shared" si="0"/>
        <v>2668.7999999999956</v>
      </c>
      <c r="J45" s="17" t="str">
        <f t="shared" si="2"/>
        <v>NOT DUE</v>
      </c>
      <c r="K45" s="31"/>
      <c r="L45" s="20"/>
    </row>
    <row r="46" spans="1:12" ht="15" customHeight="1">
      <c r="A46" s="17" t="s">
        <v>3650</v>
      </c>
      <c r="B46" s="31" t="s">
        <v>1620</v>
      </c>
      <c r="C46" s="31" t="s">
        <v>1621</v>
      </c>
      <c r="D46" s="43">
        <v>2000</v>
      </c>
      <c r="E46" s="13">
        <v>42348</v>
      </c>
      <c r="F46" s="13">
        <v>44611</v>
      </c>
      <c r="G46" s="27">
        <v>53294.7</v>
      </c>
      <c r="H46" s="22">
        <f>IF(I46&lt;=2000,$F$5+(I46/24),"error")</f>
        <v>44694.866666666669</v>
      </c>
      <c r="I46" s="23">
        <f t="shared" si="0"/>
        <v>668.79999999999563</v>
      </c>
      <c r="J46" s="17" t="str">
        <f t="shared" si="2"/>
        <v>NOT DUE</v>
      </c>
      <c r="K46" s="31"/>
      <c r="L46" s="18"/>
    </row>
    <row r="47" spans="1:12" ht="15" customHeight="1">
      <c r="A47" s="17" t="s">
        <v>3651</v>
      </c>
      <c r="B47" s="31" t="s">
        <v>1622</v>
      </c>
      <c r="C47" s="31" t="s">
        <v>1623</v>
      </c>
      <c r="D47" s="43">
        <v>8000</v>
      </c>
      <c r="E47" s="13">
        <v>42348</v>
      </c>
      <c r="F47" s="13">
        <v>44611</v>
      </c>
      <c r="G47" s="27">
        <v>53294.7</v>
      </c>
      <c r="H47" s="22">
        <f>IF(I47&lt;=8000,$F$5+(I47/24),"error")</f>
        <v>44944.866666666669</v>
      </c>
      <c r="I47" s="23">
        <f t="shared" si="0"/>
        <v>6668.7999999999956</v>
      </c>
      <c r="J47" s="17" t="str">
        <f t="shared" si="2"/>
        <v>NOT DUE</v>
      </c>
      <c r="K47" s="31"/>
      <c r="L47" s="20"/>
    </row>
    <row r="48" spans="1:12" ht="26.45" customHeight="1">
      <c r="A48" s="17" t="s">
        <v>3652</v>
      </c>
      <c r="B48" s="31" t="s">
        <v>1624</v>
      </c>
      <c r="C48" s="31" t="s">
        <v>1625</v>
      </c>
      <c r="D48" s="43">
        <v>4000</v>
      </c>
      <c r="E48" s="13">
        <v>42348</v>
      </c>
      <c r="F48" s="13">
        <v>44526</v>
      </c>
      <c r="G48" s="27">
        <v>51263.7</v>
      </c>
      <c r="H48" s="22">
        <f>IF(I48&lt;=4000,$F$5+(I48/24),"error")</f>
        <v>44693.574999999997</v>
      </c>
      <c r="I48" s="23">
        <f t="shared" si="0"/>
        <v>637.79999999999563</v>
      </c>
      <c r="J48" s="17" t="str">
        <f t="shared" si="2"/>
        <v>NOT DUE</v>
      </c>
      <c r="K48" s="31"/>
      <c r="L48" s="20"/>
    </row>
    <row r="49" spans="1:12" ht="15" customHeight="1">
      <c r="A49" s="17" t="s">
        <v>3653</v>
      </c>
      <c r="B49" s="31" t="s">
        <v>1626</v>
      </c>
      <c r="C49" s="31" t="s">
        <v>1627</v>
      </c>
      <c r="D49" s="43">
        <v>8000</v>
      </c>
      <c r="E49" s="13">
        <v>42348</v>
      </c>
      <c r="F49" s="13">
        <v>44526</v>
      </c>
      <c r="G49" s="27">
        <v>51263.7</v>
      </c>
      <c r="H49" s="22">
        <f>IF(I49&lt;=8000,$F$5+(I49/24),"error")</f>
        <v>44860.241666666669</v>
      </c>
      <c r="I49" s="23">
        <f t="shared" si="0"/>
        <v>4637.7999999999956</v>
      </c>
      <c r="J49" s="17" t="str">
        <f t="shared" si="2"/>
        <v>NOT DUE</v>
      </c>
      <c r="K49" s="31"/>
      <c r="L49" s="20"/>
    </row>
    <row r="50" spans="1:12" ht="15" customHeight="1">
      <c r="A50" s="17" t="s">
        <v>3654</v>
      </c>
      <c r="B50" s="31" t="s">
        <v>1628</v>
      </c>
      <c r="C50" s="31" t="s">
        <v>1629</v>
      </c>
      <c r="D50" s="43">
        <v>8000</v>
      </c>
      <c r="E50" s="13">
        <v>42348</v>
      </c>
      <c r="F50" s="13">
        <v>44526</v>
      </c>
      <c r="G50" s="27">
        <v>51263.7</v>
      </c>
      <c r="H50" s="22">
        <f t="shared" ref="H50:H51" si="4">IF(I50&lt;=8000,$F$5+(I50/24),"error")</f>
        <v>44860.241666666669</v>
      </c>
      <c r="I50" s="23">
        <f t="shared" si="0"/>
        <v>4637.7999999999956</v>
      </c>
      <c r="J50" s="17" t="str">
        <f t="shared" si="2"/>
        <v>NOT DUE</v>
      </c>
      <c r="K50" s="31"/>
      <c r="L50" s="20"/>
    </row>
    <row r="51" spans="1:12" ht="26.45" customHeight="1">
      <c r="A51" s="17" t="s">
        <v>3655</v>
      </c>
      <c r="B51" s="31" t="s">
        <v>1630</v>
      </c>
      <c r="C51" s="31" t="s">
        <v>36</v>
      </c>
      <c r="D51" s="43">
        <v>8000</v>
      </c>
      <c r="E51" s="13">
        <v>42348</v>
      </c>
      <c r="F51" s="13">
        <v>44526</v>
      </c>
      <c r="G51" s="27">
        <v>51263.7</v>
      </c>
      <c r="H51" s="22">
        <f t="shared" si="4"/>
        <v>44860.241666666669</v>
      </c>
      <c r="I51" s="23">
        <f t="shared" si="0"/>
        <v>4637.7999999999956</v>
      </c>
      <c r="J51" s="17" t="str">
        <f t="shared" si="2"/>
        <v>NOT DUE</v>
      </c>
      <c r="K51" s="31"/>
      <c r="L51" s="18" t="s">
        <v>4025</v>
      </c>
    </row>
    <row r="52" spans="1:12" ht="26.45" customHeight="1">
      <c r="A52" s="17" t="s">
        <v>3656</v>
      </c>
      <c r="B52" s="31" t="s">
        <v>4865</v>
      </c>
      <c r="C52" s="31" t="s">
        <v>36</v>
      </c>
      <c r="D52" s="43">
        <v>8000</v>
      </c>
      <c r="E52" s="13">
        <v>42348</v>
      </c>
      <c r="F52" s="13">
        <v>44526</v>
      </c>
      <c r="G52" s="27">
        <v>51263.7</v>
      </c>
      <c r="H52" s="22">
        <f>IF(I52&lt;=8000,$F$5+(I52/24),"error")</f>
        <v>44860.241666666669</v>
      </c>
      <c r="I52" s="23">
        <f t="shared" si="0"/>
        <v>4637.7999999999956</v>
      </c>
      <c r="J52" s="17" t="str">
        <f t="shared" si="2"/>
        <v>NOT DUE</v>
      </c>
      <c r="K52" s="31"/>
      <c r="L52" s="18" t="s">
        <v>4025</v>
      </c>
    </row>
    <row r="53" spans="1:12" ht="25.5">
      <c r="A53" s="17" t="s">
        <v>3657</v>
      </c>
      <c r="B53" s="31" t="s">
        <v>1632</v>
      </c>
      <c r="C53" s="31" t="s">
        <v>36</v>
      </c>
      <c r="D53" s="43">
        <v>16000</v>
      </c>
      <c r="E53" s="13">
        <v>42348</v>
      </c>
      <c r="F53" s="13">
        <v>44526</v>
      </c>
      <c r="G53" s="27">
        <v>51263.7</v>
      </c>
      <c r="H53" s="22">
        <f>IF(I53&lt;=16000,$F$5+(I53/24),"error")</f>
        <v>45193.574999999997</v>
      </c>
      <c r="I53" s="23">
        <f t="shared" si="0"/>
        <v>12637.799999999996</v>
      </c>
      <c r="J53" s="17" t="str">
        <f t="shared" si="2"/>
        <v>NOT DUE</v>
      </c>
      <c r="K53" s="31"/>
      <c r="L53" s="20" t="s">
        <v>4864</v>
      </c>
    </row>
    <row r="54" spans="1:12" ht="25.5">
      <c r="A54" s="17" t="s">
        <v>3658</v>
      </c>
      <c r="B54" s="31" t="s">
        <v>1633</v>
      </c>
      <c r="C54" s="31" t="s">
        <v>36</v>
      </c>
      <c r="D54" s="43">
        <v>16000</v>
      </c>
      <c r="E54" s="13">
        <v>42348</v>
      </c>
      <c r="F54" s="13">
        <v>44526</v>
      </c>
      <c r="G54" s="27">
        <v>51263.7</v>
      </c>
      <c r="H54" s="22">
        <f>IF(I54&lt;=16000,$F$5+(I54/24),"error")</f>
        <v>45193.574999999997</v>
      </c>
      <c r="I54" s="23">
        <f t="shared" si="0"/>
        <v>12637.799999999996</v>
      </c>
      <c r="J54" s="17" t="str">
        <f t="shared" si="2"/>
        <v>NOT DUE</v>
      </c>
      <c r="K54" s="31"/>
      <c r="L54" s="20" t="s">
        <v>4864</v>
      </c>
    </row>
    <row r="55" spans="1:12">
      <c r="A55" s="17" t="s">
        <v>3659</v>
      </c>
      <c r="B55" s="31" t="s">
        <v>1687</v>
      </c>
      <c r="C55" s="31" t="s">
        <v>1688</v>
      </c>
      <c r="D55" s="43">
        <v>8000</v>
      </c>
      <c r="E55" s="13">
        <v>42348</v>
      </c>
      <c r="F55" s="13">
        <v>44306</v>
      </c>
      <c r="G55" s="27">
        <v>46048</v>
      </c>
      <c r="H55" s="22">
        <f>IF(I55&lt;=8000,$F$5+(I55/24),"error")</f>
        <v>44642.92083333333</v>
      </c>
      <c r="I55" s="23">
        <f t="shared" si="0"/>
        <v>-577.90000000000146</v>
      </c>
      <c r="J55" s="17" t="str">
        <f t="shared" si="2"/>
        <v>OVERDUE</v>
      </c>
      <c r="K55" s="31"/>
      <c r="L55" s="20" t="s">
        <v>5534</v>
      </c>
    </row>
    <row r="56" spans="1:12" ht="25.5">
      <c r="A56" s="17" t="s">
        <v>3660</v>
      </c>
      <c r="B56" s="31" t="s">
        <v>1689</v>
      </c>
      <c r="C56" s="31" t="s">
        <v>1690</v>
      </c>
      <c r="D56" s="43">
        <v>8000</v>
      </c>
      <c r="E56" s="13">
        <v>42348</v>
      </c>
      <c r="F56" s="13">
        <v>44306</v>
      </c>
      <c r="G56" s="27">
        <v>46048</v>
      </c>
      <c r="H56" s="22">
        <f t="shared" ref="H56:H62" si="5">IF(I56&lt;=8000,$F$5+(I56/24),"error")</f>
        <v>44642.92083333333</v>
      </c>
      <c r="I56" s="23">
        <f t="shared" si="0"/>
        <v>-577.90000000000146</v>
      </c>
      <c r="J56" s="17" t="str">
        <f t="shared" si="2"/>
        <v>OVERDUE</v>
      </c>
      <c r="K56" s="31"/>
      <c r="L56" s="20" t="s">
        <v>5534</v>
      </c>
    </row>
    <row r="57" spans="1:12">
      <c r="A57" s="17" t="s">
        <v>3661</v>
      </c>
      <c r="B57" s="31" t="s">
        <v>1691</v>
      </c>
      <c r="C57" s="31" t="s">
        <v>1692</v>
      </c>
      <c r="D57" s="43">
        <v>8000</v>
      </c>
      <c r="E57" s="13">
        <v>42348</v>
      </c>
      <c r="F57" s="13">
        <v>44306</v>
      </c>
      <c r="G57" s="27">
        <v>46048</v>
      </c>
      <c r="H57" s="22">
        <f t="shared" si="5"/>
        <v>44642.92083333333</v>
      </c>
      <c r="I57" s="23">
        <f t="shared" si="0"/>
        <v>-577.90000000000146</v>
      </c>
      <c r="J57" s="17" t="str">
        <f t="shared" si="2"/>
        <v>OVERDUE</v>
      </c>
      <c r="K57" s="31" t="s">
        <v>3872</v>
      </c>
      <c r="L57" s="20" t="s">
        <v>5534</v>
      </c>
    </row>
    <row r="58" spans="1:12">
      <c r="A58" s="17" t="s">
        <v>3662</v>
      </c>
      <c r="B58" s="31" t="s">
        <v>1693</v>
      </c>
      <c r="C58" s="31" t="s">
        <v>1694</v>
      </c>
      <c r="D58" s="43">
        <v>8000</v>
      </c>
      <c r="E58" s="13">
        <v>42348</v>
      </c>
      <c r="F58" s="13">
        <v>44306</v>
      </c>
      <c r="G58" s="27">
        <v>46048</v>
      </c>
      <c r="H58" s="22">
        <f t="shared" si="5"/>
        <v>44642.92083333333</v>
      </c>
      <c r="I58" s="23">
        <f t="shared" si="0"/>
        <v>-577.90000000000146</v>
      </c>
      <c r="J58" s="17" t="str">
        <f t="shared" si="2"/>
        <v>OVERDUE</v>
      </c>
      <c r="K58" s="31"/>
      <c r="L58" s="20" t="s">
        <v>5534</v>
      </c>
    </row>
    <row r="59" spans="1:12" ht="25.5">
      <c r="A59" s="17" t="s">
        <v>3663</v>
      </c>
      <c r="B59" s="31" t="s">
        <v>1695</v>
      </c>
      <c r="C59" s="31" t="s">
        <v>1696</v>
      </c>
      <c r="D59" s="43">
        <v>8000</v>
      </c>
      <c r="E59" s="13">
        <v>42348</v>
      </c>
      <c r="F59" s="13">
        <v>44306</v>
      </c>
      <c r="G59" s="27">
        <v>46048</v>
      </c>
      <c r="H59" s="22">
        <f t="shared" si="5"/>
        <v>44642.92083333333</v>
      </c>
      <c r="I59" s="23">
        <f t="shared" si="0"/>
        <v>-577.90000000000146</v>
      </c>
      <c r="J59" s="17" t="str">
        <f t="shared" si="2"/>
        <v>OVERDUE</v>
      </c>
      <c r="K59" s="31" t="s">
        <v>3872</v>
      </c>
      <c r="L59" s="20" t="s">
        <v>5534</v>
      </c>
    </row>
    <row r="60" spans="1:12">
      <c r="A60" s="17" t="s">
        <v>3664</v>
      </c>
      <c r="B60" s="31" t="s">
        <v>1697</v>
      </c>
      <c r="C60" s="31" t="s">
        <v>1698</v>
      </c>
      <c r="D60" s="43">
        <v>8000</v>
      </c>
      <c r="E60" s="13">
        <v>42348</v>
      </c>
      <c r="F60" s="13">
        <v>44306</v>
      </c>
      <c r="G60" s="27">
        <v>46048</v>
      </c>
      <c r="H60" s="22">
        <f t="shared" si="5"/>
        <v>44642.92083333333</v>
      </c>
      <c r="I60" s="23">
        <f t="shared" si="0"/>
        <v>-577.90000000000146</v>
      </c>
      <c r="J60" s="17" t="str">
        <f t="shared" si="2"/>
        <v>OVERDUE</v>
      </c>
      <c r="K60" s="31" t="s">
        <v>3872</v>
      </c>
      <c r="L60" s="20" t="s">
        <v>5534</v>
      </c>
    </row>
    <row r="61" spans="1:12" ht="25.5">
      <c r="A61" s="17" t="s">
        <v>3665</v>
      </c>
      <c r="B61" s="31" t="s">
        <v>1699</v>
      </c>
      <c r="C61" s="31" t="s">
        <v>1700</v>
      </c>
      <c r="D61" s="43">
        <v>8000</v>
      </c>
      <c r="E61" s="13">
        <v>42348</v>
      </c>
      <c r="F61" s="13">
        <v>44306</v>
      </c>
      <c r="G61" s="27">
        <v>46048</v>
      </c>
      <c r="H61" s="22">
        <f t="shared" si="5"/>
        <v>44642.92083333333</v>
      </c>
      <c r="I61" s="23">
        <f t="shared" si="0"/>
        <v>-577.90000000000146</v>
      </c>
      <c r="J61" s="17" t="str">
        <f t="shared" si="2"/>
        <v>OVERDUE</v>
      </c>
      <c r="K61" s="31" t="s">
        <v>3872</v>
      </c>
      <c r="L61" s="20" t="s">
        <v>5534</v>
      </c>
    </row>
    <row r="62" spans="1:12">
      <c r="A62" s="17" t="s">
        <v>3666</v>
      </c>
      <c r="B62" s="31" t="s">
        <v>1701</v>
      </c>
      <c r="C62" s="31" t="s">
        <v>1702</v>
      </c>
      <c r="D62" s="43">
        <v>8000</v>
      </c>
      <c r="E62" s="13">
        <v>42348</v>
      </c>
      <c r="F62" s="13">
        <v>44306</v>
      </c>
      <c r="G62" s="27">
        <v>46048</v>
      </c>
      <c r="H62" s="22">
        <f t="shared" si="5"/>
        <v>44642.92083333333</v>
      </c>
      <c r="I62" s="23">
        <f t="shared" si="0"/>
        <v>-577.90000000000146</v>
      </c>
      <c r="J62" s="17" t="str">
        <f t="shared" si="2"/>
        <v>OVERDUE</v>
      </c>
      <c r="K62" s="31" t="s">
        <v>3872</v>
      </c>
      <c r="L62" s="20" t="s">
        <v>5534</v>
      </c>
    </row>
    <row r="63" spans="1:12">
      <c r="A63" s="17" t="s">
        <v>3667</v>
      </c>
      <c r="B63" s="31" t="s">
        <v>1711</v>
      </c>
      <c r="C63" s="31" t="s">
        <v>1089</v>
      </c>
      <c r="D63" s="43">
        <v>2000</v>
      </c>
      <c r="E63" s="13">
        <v>42348</v>
      </c>
      <c r="F63" s="13">
        <v>44611</v>
      </c>
      <c r="G63" s="27">
        <v>53294.7</v>
      </c>
      <c r="H63" s="22">
        <f>IF(I63&lt;=2000,$F$5+(I63/24),"error")</f>
        <v>44694.866666666669</v>
      </c>
      <c r="I63" s="23">
        <f t="shared" si="0"/>
        <v>668.79999999999563</v>
      </c>
      <c r="J63" s="17" t="str">
        <f t="shared" si="2"/>
        <v>NOT DUE</v>
      </c>
      <c r="K63" s="31" t="s">
        <v>3871</v>
      </c>
      <c r="L63" s="18" t="s">
        <v>5472</v>
      </c>
    </row>
    <row r="64" spans="1:12" ht="25.5">
      <c r="A64" s="17" t="s">
        <v>3668</v>
      </c>
      <c r="B64" s="31" t="s">
        <v>1712</v>
      </c>
      <c r="C64" s="31" t="s">
        <v>1580</v>
      </c>
      <c r="D64" s="43">
        <v>2000</v>
      </c>
      <c r="E64" s="13">
        <v>42348</v>
      </c>
      <c r="F64" s="13">
        <v>44611</v>
      </c>
      <c r="G64" s="27">
        <v>53294.7</v>
      </c>
      <c r="H64" s="22">
        <f t="shared" ref="H64:H65" si="6">IF(I64&lt;=2000,$F$5+(I64/24),"error")</f>
        <v>44694.866666666669</v>
      </c>
      <c r="I64" s="23">
        <f t="shared" si="0"/>
        <v>668.79999999999563</v>
      </c>
      <c r="J64" s="17" t="str">
        <f t="shared" si="2"/>
        <v>NOT DUE</v>
      </c>
      <c r="K64" s="31" t="s">
        <v>3871</v>
      </c>
      <c r="L64" s="18"/>
    </row>
    <row r="65" spans="1:12">
      <c r="A65" s="17" t="s">
        <v>3669</v>
      </c>
      <c r="B65" s="31" t="s">
        <v>1713</v>
      </c>
      <c r="C65" s="31" t="s">
        <v>1089</v>
      </c>
      <c r="D65" s="43">
        <v>2000</v>
      </c>
      <c r="E65" s="13">
        <v>42348</v>
      </c>
      <c r="F65" s="13">
        <v>44611</v>
      </c>
      <c r="G65" s="27">
        <v>53294.7</v>
      </c>
      <c r="H65" s="22">
        <f t="shared" si="6"/>
        <v>44694.866666666669</v>
      </c>
      <c r="I65" s="23">
        <f t="shared" si="0"/>
        <v>668.79999999999563</v>
      </c>
      <c r="J65" s="17" t="str">
        <f t="shared" si="2"/>
        <v>NOT DUE</v>
      </c>
      <c r="K65" s="31" t="s">
        <v>3871</v>
      </c>
      <c r="L65" s="18"/>
    </row>
    <row r="66" spans="1:12" ht="25.5">
      <c r="A66" s="17" t="s">
        <v>3670</v>
      </c>
      <c r="B66" s="31" t="s">
        <v>1714</v>
      </c>
      <c r="C66" s="31" t="s">
        <v>1715</v>
      </c>
      <c r="D66" s="43">
        <v>4000</v>
      </c>
      <c r="E66" s="13">
        <v>42348</v>
      </c>
      <c r="F66" s="13">
        <v>44526</v>
      </c>
      <c r="G66" s="27">
        <v>51263.7</v>
      </c>
      <c r="H66" s="22">
        <f>IF(I66&lt;=4000,$F$5+(I66/24),"error")</f>
        <v>44693.574999999997</v>
      </c>
      <c r="I66" s="23">
        <f t="shared" si="0"/>
        <v>637.79999999999563</v>
      </c>
      <c r="J66" s="17" t="str">
        <f t="shared" si="2"/>
        <v>NOT DUE</v>
      </c>
      <c r="K66" s="31" t="s">
        <v>3871</v>
      </c>
      <c r="L66" s="20"/>
    </row>
    <row r="67" spans="1:12" ht="38.25">
      <c r="A67" s="17" t="s">
        <v>3671</v>
      </c>
      <c r="B67" s="31" t="s">
        <v>1720</v>
      </c>
      <c r="C67" s="31" t="s">
        <v>36</v>
      </c>
      <c r="D67" s="43">
        <v>8000</v>
      </c>
      <c r="E67" s="13">
        <v>42348</v>
      </c>
      <c r="F67" s="13">
        <v>44306</v>
      </c>
      <c r="G67" s="27">
        <v>46048</v>
      </c>
      <c r="H67" s="22">
        <f t="shared" ref="H67:H69" si="7">IF(I67&lt;=8000,$F$5+(I67/24),"error")</f>
        <v>44642.92083333333</v>
      </c>
      <c r="I67" s="23">
        <f t="shared" si="0"/>
        <v>-577.90000000000146</v>
      </c>
      <c r="J67" s="17" t="str">
        <f t="shared" si="2"/>
        <v>OVERDUE</v>
      </c>
      <c r="K67" s="31" t="s">
        <v>3873</v>
      </c>
      <c r="L67" s="20" t="s">
        <v>5534</v>
      </c>
    </row>
    <row r="68" spans="1:12">
      <c r="A68" s="17" t="s">
        <v>3672</v>
      </c>
      <c r="B68" s="31" t="s">
        <v>1721</v>
      </c>
      <c r="C68" s="31" t="s">
        <v>1722</v>
      </c>
      <c r="D68" s="43">
        <v>8000</v>
      </c>
      <c r="E68" s="13">
        <v>42348</v>
      </c>
      <c r="F68" s="13">
        <v>44306</v>
      </c>
      <c r="G68" s="27">
        <v>46048</v>
      </c>
      <c r="H68" s="22">
        <f t="shared" si="7"/>
        <v>44642.92083333333</v>
      </c>
      <c r="I68" s="23">
        <f t="shared" si="0"/>
        <v>-577.90000000000146</v>
      </c>
      <c r="J68" s="17" t="str">
        <f t="shared" si="2"/>
        <v>OVERDUE</v>
      </c>
      <c r="K68" s="31" t="s">
        <v>3872</v>
      </c>
      <c r="L68" s="20" t="s">
        <v>5534</v>
      </c>
    </row>
    <row r="69" spans="1:12">
      <c r="A69" s="17" t="s">
        <v>3673</v>
      </c>
      <c r="B69" s="31" t="s">
        <v>1723</v>
      </c>
      <c r="C69" s="31" t="s">
        <v>1724</v>
      </c>
      <c r="D69" s="43">
        <v>8000</v>
      </c>
      <c r="E69" s="13">
        <v>42348</v>
      </c>
      <c r="F69" s="13">
        <v>44306</v>
      </c>
      <c r="G69" s="27">
        <v>46048</v>
      </c>
      <c r="H69" s="22">
        <f t="shared" si="7"/>
        <v>44642.92083333333</v>
      </c>
      <c r="I69" s="23">
        <f t="shared" si="0"/>
        <v>-577.90000000000146</v>
      </c>
      <c r="J69" s="17" t="str">
        <f t="shared" si="2"/>
        <v>OVERDUE</v>
      </c>
      <c r="K69" s="31" t="s">
        <v>3872</v>
      </c>
      <c r="L69" s="20" t="s">
        <v>5534</v>
      </c>
    </row>
    <row r="70" spans="1:12" ht="25.5">
      <c r="A70" s="17" t="s">
        <v>3674</v>
      </c>
      <c r="B70" s="31" t="s">
        <v>3883</v>
      </c>
      <c r="C70" s="31" t="s">
        <v>36</v>
      </c>
      <c r="D70" s="43">
        <v>16000</v>
      </c>
      <c r="E70" s="13">
        <v>42348</v>
      </c>
      <c r="F70" s="13">
        <v>44306</v>
      </c>
      <c r="G70" s="27">
        <v>46048</v>
      </c>
      <c r="H70" s="22">
        <f>IF(I70&lt;=16000,$F$5+(I70/24),"error")</f>
        <v>44976.254166666666</v>
      </c>
      <c r="I70" s="23">
        <f t="shared" si="0"/>
        <v>7422.0999999999985</v>
      </c>
      <c r="J70" s="17" t="str">
        <f t="shared" si="2"/>
        <v>NOT DUE</v>
      </c>
      <c r="K70" s="31" t="s">
        <v>3872</v>
      </c>
      <c r="L70" s="20" t="s">
        <v>4026</v>
      </c>
    </row>
    <row r="71" spans="1:12" ht="25.5">
      <c r="A71" s="17" t="s">
        <v>3675</v>
      </c>
      <c r="B71" s="31" t="s">
        <v>3882</v>
      </c>
      <c r="C71" s="31" t="s">
        <v>36</v>
      </c>
      <c r="D71" s="43">
        <v>16000</v>
      </c>
      <c r="E71" s="13">
        <v>42348</v>
      </c>
      <c r="F71" s="13">
        <v>44306</v>
      </c>
      <c r="G71" s="27">
        <v>46048</v>
      </c>
      <c r="H71" s="22">
        <f>IF(I71&lt;=16000,$F$5+(I71/24),"error")</f>
        <v>44976.254166666666</v>
      </c>
      <c r="I71" s="23">
        <f t="shared" si="0"/>
        <v>7422.0999999999985</v>
      </c>
      <c r="J71" s="17" t="str">
        <f t="shared" si="2"/>
        <v>NOT DUE</v>
      </c>
      <c r="K71" s="31" t="s">
        <v>3872</v>
      </c>
      <c r="L71" s="20" t="s">
        <v>4026</v>
      </c>
    </row>
    <row r="72" spans="1:12" ht="25.5">
      <c r="A72" s="17" t="s">
        <v>3676</v>
      </c>
      <c r="B72" s="31" t="s">
        <v>1732</v>
      </c>
      <c r="C72" s="31" t="s">
        <v>1733</v>
      </c>
      <c r="D72" s="43">
        <v>4000</v>
      </c>
      <c r="E72" s="13">
        <v>42348</v>
      </c>
      <c r="F72" s="13">
        <v>44526</v>
      </c>
      <c r="G72" s="27">
        <v>51263.7</v>
      </c>
      <c r="H72" s="22">
        <f>IF(I72&lt;=4000,$F$5+(I72/24),"error")</f>
        <v>44693.574999999997</v>
      </c>
      <c r="I72" s="23">
        <f t="shared" ref="I72:I120" si="8">D72-($F$4-G72)</f>
        <v>637.79999999999563</v>
      </c>
      <c r="J72" s="17" t="str">
        <f t="shared" si="2"/>
        <v>NOT DUE</v>
      </c>
      <c r="K72" s="31" t="s">
        <v>3873</v>
      </c>
      <c r="L72" s="20" t="s">
        <v>4864</v>
      </c>
    </row>
    <row r="73" spans="1:12" ht="25.5">
      <c r="A73" s="17" t="s">
        <v>3677</v>
      </c>
      <c r="B73" s="31" t="s">
        <v>1734</v>
      </c>
      <c r="C73" s="31" t="s">
        <v>1735</v>
      </c>
      <c r="D73" s="43">
        <v>4000</v>
      </c>
      <c r="E73" s="13">
        <v>42348</v>
      </c>
      <c r="F73" s="13">
        <v>44526</v>
      </c>
      <c r="G73" s="27">
        <v>51263.7</v>
      </c>
      <c r="H73" s="22">
        <f>IF(I73&lt;=4000,$F$5+(I73/24),"error")</f>
        <v>44693.574999999997</v>
      </c>
      <c r="I73" s="23">
        <f t="shared" si="8"/>
        <v>637.79999999999563</v>
      </c>
      <c r="J73" s="17" t="str">
        <f t="shared" ref="J73:J120" si="9">IF(I73="","",IF(I73&lt;0,"OVERDUE","NOT DUE"))</f>
        <v>NOT DUE</v>
      </c>
      <c r="K73" s="31" t="s">
        <v>3873</v>
      </c>
      <c r="L73" s="20" t="s">
        <v>4864</v>
      </c>
    </row>
    <row r="74" spans="1:12">
      <c r="A74" s="17" t="s">
        <v>3678</v>
      </c>
      <c r="B74" s="31" t="s">
        <v>1736</v>
      </c>
      <c r="C74" s="31" t="s">
        <v>1722</v>
      </c>
      <c r="D74" s="43">
        <v>8000</v>
      </c>
      <c r="E74" s="13">
        <v>42348</v>
      </c>
      <c r="F74" s="13">
        <v>44306</v>
      </c>
      <c r="G74" s="27">
        <v>46048</v>
      </c>
      <c r="H74" s="22">
        <f>IF(I74&lt;=8000,$F$5+(I74/24),"error")</f>
        <v>44642.92083333333</v>
      </c>
      <c r="I74" s="23">
        <f t="shared" si="8"/>
        <v>-577.90000000000146</v>
      </c>
      <c r="J74" s="17" t="str">
        <f t="shared" si="9"/>
        <v>OVERDUE</v>
      </c>
      <c r="K74" s="31" t="s">
        <v>3872</v>
      </c>
      <c r="L74" s="20" t="s">
        <v>5534</v>
      </c>
    </row>
    <row r="75" spans="1:12">
      <c r="A75" s="17" t="s">
        <v>3679</v>
      </c>
      <c r="B75" s="31" t="s">
        <v>1736</v>
      </c>
      <c r="C75" s="31" t="s">
        <v>1737</v>
      </c>
      <c r="D75" s="43">
        <v>8000</v>
      </c>
      <c r="E75" s="13">
        <v>42348</v>
      </c>
      <c r="F75" s="13">
        <v>44306</v>
      </c>
      <c r="G75" s="27">
        <v>46048</v>
      </c>
      <c r="H75" s="22">
        <f t="shared" ref="H75" si="10">IF(I75&lt;=8000,$F$5+(I75/24),"error")</f>
        <v>44642.92083333333</v>
      </c>
      <c r="I75" s="23">
        <f t="shared" si="8"/>
        <v>-577.90000000000146</v>
      </c>
      <c r="J75" s="17" t="str">
        <f t="shared" si="9"/>
        <v>OVERDUE</v>
      </c>
      <c r="K75" s="31" t="s">
        <v>3872</v>
      </c>
      <c r="L75" s="20" t="s">
        <v>5534</v>
      </c>
    </row>
    <row r="76" spans="1:12">
      <c r="A76" s="17" t="s">
        <v>3680</v>
      </c>
      <c r="B76" s="31" t="s">
        <v>1738</v>
      </c>
      <c r="C76" s="31" t="s">
        <v>1629</v>
      </c>
      <c r="D76" s="43">
        <v>8000</v>
      </c>
      <c r="E76" s="13">
        <v>42348</v>
      </c>
      <c r="F76" s="13">
        <v>44306</v>
      </c>
      <c r="G76" s="27">
        <v>46048</v>
      </c>
      <c r="H76" s="22">
        <f>IF(I76&lt;=8000,$F$5+(I76/24),"error")</f>
        <v>44642.92083333333</v>
      </c>
      <c r="I76" s="23">
        <f t="shared" si="8"/>
        <v>-577.90000000000146</v>
      </c>
      <c r="J76" s="17" t="str">
        <f t="shared" si="9"/>
        <v>OVERDUE</v>
      </c>
      <c r="K76" s="31" t="s">
        <v>3872</v>
      </c>
      <c r="L76" s="20" t="s">
        <v>5534</v>
      </c>
    </row>
    <row r="77" spans="1:12" ht="25.5">
      <c r="A77" s="17" t="s">
        <v>3681</v>
      </c>
      <c r="B77" s="31" t="s">
        <v>3880</v>
      </c>
      <c r="C77" s="31" t="s">
        <v>36</v>
      </c>
      <c r="D77" s="43">
        <v>16000</v>
      </c>
      <c r="E77" s="13">
        <v>42348</v>
      </c>
      <c r="F77" s="13">
        <v>44306</v>
      </c>
      <c r="G77" s="27">
        <v>46048</v>
      </c>
      <c r="H77" s="22">
        <f>IF(I77&lt;=16000,$F$5+(I77/24),"error")</f>
        <v>44976.254166666666</v>
      </c>
      <c r="I77" s="23">
        <f t="shared" si="8"/>
        <v>7422.0999999999985</v>
      </c>
      <c r="J77" s="17" t="str">
        <f t="shared" si="9"/>
        <v>NOT DUE</v>
      </c>
      <c r="K77" s="31" t="s">
        <v>3872</v>
      </c>
      <c r="L77" s="20" t="s">
        <v>4026</v>
      </c>
    </row>
    <row r="78" spans="1:12" ht="25.5">
      <c r="A78" s="17" t="s">
        <v>3682</v>
      </c>
      <c r="B78" s="31" t="s">
        <v>3881</v>
      </c>
      <c r="C78" s="31" t="s">
        <v>36</v>
      </c>
      <c r="D78" s="43">
        <v>16000</v>
      </c>
      <c r="E78" s="13">
        <v>42348</v>
      </c>
      <c r="F78" s="13">
        <v>44306</v>
      </c>
      <c r="G78" s="27">
        <v>46048</v>
      </c>
      <c r="H78" s="22">
        <f>IF(I78&lt;=16000,$F$5+(I78/24),"error")</f>
        <v>44976.254166666666</v>
      </c>
      <c r="I78" s="23">
        <f t="shared" si="8"/>
        <v>7422.0999999999985</v>
      </c>
      <c r="J78" s="17" t="str">
        <f t="shared" si="9"/>
        <v>NOT DUE</v>
      </c>
      <c r="K78" s="31" t="s">
        <v>3872</v>
      </c>
      <c r="L78" s="20" t="s">
        <v>4026</v>
      </c>
    </row>
    <row r="79" spans="1:12" ht="25.5">
      <c r="A79" s="17" t="s">
        <v>3683</v>
      </c>
      <c r="B79" s="31" t="s">
        <v>1744</v>
      </c>
      <c r="C79" s="31" t="s">
        <v>36</v>
      </c>
      <c r="D79" s="43">
        <v>16000</v>
      </c>
      <c r="E79" s="13">
        <v>42348</v>
      </c>
      <c r="F79" s="13">
        <v>44306</v>
      </c>
      <c r="G79" s="27">
        <v>46048</v>
      </c>
      <c r="H79" s="22">
        <f t="shared" ref="H79:H80" si="11">IF(I79&lt;=16000,$F$5+(I79/24),"error")</f>
        <v>44976.254166666666</v>
      </c>
      <c r="I79" s="23">
        <f t="shared" si="8"/>
        <v>7422.0999999999985</v>
      </c>
      <c r="J79" s="17" t="str">
        <f t="shared" si="9"/>
        <v>NOT DUE</v>
      </c>
      <c r="K79" s="31" t="s">
        <v>3873</v>
      </c>
      <c r="L79" s="20"/>
    </row>
    <row r="80" spans="1:12">
      <c r="A80" s="17" t="s">
        <v>3684</v>
      </c>
      <c r="B80" s="31" t="s">
        <v>3879</v>
      </c>
      <c r="C80" s="31" t="s">
        <v>36</v>
      </c>
      <c r="D80" s="43">
        <v>16000</v>
      </c>
      <c r="E80" s="13">
        <v>42348</v>
      </c>
      <c r="F80" s="13">
        <v>44306</v>
      </c>
      <c r="G80" s="27">
        <v>46048</v>
      </c>
      <c r="H80" s="22">
        <f t="shared" si="11"/>
        <v>44976.254166666666</v>
      </c>
      <c r="I80" s="23">
        <f t="shared" si="8"/>
        <v>7422.0999999999985</v>
      </c>
      <c r="J80" s="17" t="str">
        <f t="shared" si="9"/>
        <v>NOT DUE</v>
      </c>
      <c r="K80" s="31" t="s">
        <v>3872</v>
      </c>
      <c r="L80" s="20"/>
    </row>
    <row r="81" spans="1:12" ht="25.5">
      <c r="A81" s="17" t="s">
        <v>3685</v>
      </c>
      <c r="B81" s="31" t="s">
        <v>3878</v>
      </c>
      <c r="C81" s="31" t="s">
        <v>36</v>
      </c>
      <c r="D81" s="43">
        <v>16000</v>
      </c>
      <c r="E81" s="13">
        <v>42348</v>
      </c>
      <c r="F81" s="13">
        <v>44306</v>
      </c>
      <c r="G81" s="27">
        <v>46048</v>
      </c>
      <c r="H81" s="22">
        <f>IF(I81&lt;=16000,$F$5+(I81/24),"error")</f>
        <v>44976.254166666666</v>
      </c>
      <c r="I81" s="23">
        <f t="shared" si="8"/>
        <v>7422.0999999999985</v>
      </c>
      <c r="J81" s="17" t="str">
        <f t="shared" si="9"/>
        <v>NOT DUE</v>
      </c>
      <c r="K81" s="31" t="s">
        <v>3872</v>
      </c>
      <c r="L81" s="20" t="s">
        <v>4025</v>
      </c>
    </row>
    <row r="82" spans="1:12">
      <c r="A82" s="17" t="s">
        <v>3686</v>
      </c>
      <c r="B82" s="31" t="s">
        <v>3877</v>
      </c>
      <c r="C82" s="31" t="s">
        <v>36</v>
      </c>
      <c r="D82" s="43">
        <v>16000</v>
      </c>
      <c r="E82" s="13">
        <v>42348</v>
      </c>
      <c r="F82" s="13">
        <v>44176</v>
      </c>
      <c r="G82" s="27">
        <v>43197</v>
      </c>
      <c r="H82" s="22">
        <f>IF(I82&lt;=16000,$F$5+(I82/24),"error")</f>
        <v>44857.462500000001</v>
      </c>
      <c r="I82" s="23">
        <f t="shared" si="8"/>
        <v>4571.0999999999985</v>
      </c>
      <c r="J82" s="17" t="str">
        <f t="shared" si="9"/>
        <v>NOT DUE</v>
      </c>
      <c r="K82" s="31" t="s">
        <v>3872</v>
      </c>
      <c r="L82" s="20"/>
    </row>
    <row r="83" spans="1:12">
      <c r="A83" s="17" t="s">
        <v>3687</v>
      </c>
      <c r="B83" s="31" t="s">
        <v>1751</v>
      </c>
      <c r="C83" s="31" t="s">
        <v>1752</v>
      </c>
      <c r="D83" s="43">
        <v>8000</v>
      </c>
      <c r="E83" s="13">
        <v>42348</v>
      </c>
      <c r="F83" s="13">
        <v>44306</v>
      </c>
      <c r="G83" s="27">
        <v>46048</v>
      </c>
      <c r="H83" s="22">
        <f>IF(I83&lt;=8000,$F$5+(I83/24),"error")</f>
        <v>44642.92083333333</v>
      </c>
      <c r="I83" s="23">
        <f t="shared" si="8"/>
        <v>-577.90000000000146</v>
      </c>
      <c r="J83" s="17" t="str">
        <f t="shared" si="9"/>
        <v>OVERDUE</v>
      </c>
      <c r="K83" s="31" t="s">
        <v>3872</v>
      </c>
      <c r="L83" s="20" t="s">
        <v>5534</v>
      </c>
    </row>
    <row r="84" spans="1:12" ht="25.5">
      <c r="A84" s="17" t="s">
        <v>3688</v>
      </c>
      <c r="B84" s="31" t="s">
        <v>1753</v>
      </c>
      <c r="C84" s="31" t="s">
        <v>1588</v>
      </c>
      <c r="D84" s="43">
        <v>8000</v>
      </c>
      <c r="E84" s="13">
        <v>42348</v>
      </c>
      <c r="F84" s="13">
        <v>44526</v>
      </c>
      <c r="G84" s="27">
        <v>51263.7</v>
      </c>
      <c r="H84" s="22">
        <f t="shared" ref="H84:H95" si="12">IF(I84&lt;=8000,$F$5+(I84/24),"error")</f>
        <v>44860.241666666669</v>
      </c>
      <c r="I84" s="23">
        <f t="shared" si="8"/>
        <v>4637.7999999999956</v>
      </c>
      <c r="J84" s="17" t="str">
        <f t="shared" si="9"/>
        <v>NOT DUE</v>
      </c>
      <c r="K84" s="31" t="s">
        <v>3874</v>
      </c>
      <c r="L84" s="20"/>
    </row>
    <row r="85" spans="1:12" ht="25.5">
      <c r="A85" s="17" t="s">
        <v>3689</v>
      </c>
      <c r="B85" s="31" t="s">
        <v>1754</v>
      </c>
      <c r="C85" s="31" t="s">
        <v>1629</v>
      </c>
      <c r="D85" s="43">
        <v>8000</v>
      </c>
      <c r="E85" s="13">
        <v>42348</v>
      </c>
      <c r="F85" s="13">
        <v>44526</v>
      </c>
      <c r="G85" s="27">
        <v>51263.7</v>
      </c>
      <c r="H85" s="22">
        <f t="shared" si="12"/>
        <v>44860.241666666669</v>
      </c>
      <c r="I85" s="23">
        <f t="shared" si="8"/>
        <v>4637.7999999999956</v>
      </c>
      <c r="J85" s="17" t="str">
        <f t="shared" si="9"/>
        <v>NOT DUE</v>
      </c>
      <c r="K85" s="31" t="s">
        <v>3874</v>
      </c>
      <c r="L85" s="20" t="s">
        <v>4025</v>
      </c>
    </row>
    <row r="86" spans="1:12">
      <c r="A86" s="17" t="s">
        <v>3690</v>
      </c>
      <c r="B86" s="31" t="s">
        <v>1755</v>
      </c>
      <c r="C86" s="31" t="s">
        <v>1629</v>
      </c>
      <c r="D86" s="43">
        <v>8000</v>
      </c>
      <c r="E86" s="13">
        <v>42348</v>
      </c>
      <c r="F86" s="13">
        <v>44526</v>
      </c>
      <c r="G86" s="27">
        <v>51263.7</v>
      </c>
      <c r="H86" s="22">
        <f t="shared" si="12"/>
        <v>44860.241666666669</v>
      </c>
      <c r="I86" s="23">
        <f t="shared" si="8"/>
        <v>4637.7999999999956</v>
      </c>
      <c r="J86" s="17" t="str">
        <f t="shared" si="9"/>
        <v>NOT DUE</v>
      </c>
      <c r="K86" s="31" t="s">
        <v>3874</v>
      </c>
      <c r="L86" s="20" t="s">
        <v>4025</v>
      </c>
    </row>
    <row r="87" spans="1:12" ht="25.5">
      <c r="A87" s="17" t="s">
        <v>3691</v>
      </c>
      <c r="B87" s="31" t="s">
        <v>1756</v>
      </c>
      <c r="C87" s="31" t="s">
        <v>1757</v>
      </c>
      <c r="D87" s="43">
        <v>8000</v>
      </c>
      <c r="E87" s="13">
        <v>42348</v>
      </c>
      <c r="F87" s="13">
        <v>44526</v>
      </c>
      <c r="G87" s="27">
        <v>51263.7</v>
      </c>
      <c r="H87" s="22">
        <f t="shared" si="12"/>
        <v>44860.241666666669</v>
      </c>
      <c r="I87" s="23">
        <f t="shared" si="8"/>
        <v>4637.7999999999956</v>
      </c>
      <c r="J87" s="17" t="str">
        <f t="shared" si="9"/>
        <v>NOT DUE</v>
      </c>
      <c r="K87" s="31" t="s">
        <v>3874</v>
      </c>
      <c r="L87" s="20" t="s">
        <v>4025</v>
      </c>
    </row>
    <row r="88" spans="1:12" ht="25.5">
      <c r="A88" s="17" t="s">
        <v>3692</v>
      </c>
      <c r="B88" s="31" t="s">
        <v>1758</v>
      </c>
      <c r="C88" s="31" t="s">
        <v>1759</v>
      </c>
      <c r="D88" s="43">
        <v>8000</v>
      </c>
      <c r="E88" s="13">
        <v>42348</v>
      </c>
      <c r="F88" s="13">
        <v>44526</v>
      </c>
      <c r="G88" s="27">
        <v>51263.7</v>
      </c>
      <c r="H88" s="22">
        <f t="shared" si="12"/>
        <v>44860.241666666669</v>
      </c>
      <c r="I88" s="23">
        <f t="shared" si="8"/>
        <v>4637.7999999999956</v>
      </c>
      <c r="J88" s="17" t="str">
        <f t="shared" si="9"/>
        <v>NOT DUE</v>
      </c>
      <c r="K88" s="31" t="s">
        <v>3874</v>
      </c>
      <c r="L88" s="20" t="s">
        <v>4025</v>
      </c>
    </row>
    <row r="89" spans="1:12">
      <c r="A89" s="17" t="s">
        <v>3693</v>
      </c>
      <c r="B89" s="31" t="s">
        <v>1760</v>
      </c>
      <c r="C89" s="31" t="s">
        <v>1629</v>
      </c>
      <c r="D89" s="43">
        <v>8000</v>
      </c>
      <c r="E89" s="13">
        <v>42348</v>
      </c>
      <c r="F89" s="13">
        <v>44526</v>
      </c>
      <c r="G89" s="27">
        <v>51263.7</v>
      </c>
      <c r="H89" s="22">
        <f t="shared" si="12"/>
        <v>44860.241666666669</v>
      </c>
      <c r="I89" s="23">
        <f t="shared" si="8"/>
        <v>4637.7999999999956</v>
      </c>
      <c r="J89" s="17" t="str">
        <f t="shared" si="9"/>
        <v>NOT DUE</v>
      </c>
      <c r="K89" s="31" t="s">
        <v>3874</v>
      </c>
      <c r="L89" s="20" t="s">
        <v>4025</v>
      </c>
    </row>
    <row r="90" spans="1:12" ht="25.5">
      <c r="A90" s="17" t="s">
        <v>3694</v>
      </c>
      <c r="B90" s="31" t="s">
        <v>1761</v>
      </c>
      <c r="C90" s="31" t="s">
        <v>1629</v>
      </c>
      <c r="D90" s="43">
        <v>8000</v>
      </c>
      <c r="E90" s="13">
        <v>42348</v>
      </c>
      <c r="F90" s="13">
        <v>44526</v>
      </c>
      <c r="G90" s="27">
        <v>51263.7</v>
      </c>
      <c r="H90" s="22">
        <f t="shared" si="12"/>
        <v>44860.241666666669</v>
      </c>
      <c r="I90" s="23">
        <f t="shared" si="8"/>
        <v>4637.7999999999956</v>
      </c>
      <c r="J90" s="17" t="str">
        <f t="shared" si="9"/>
        <v>NOT DUE</v>
      </c>
      <c r="K90" s="31" t="s">
        <v>3874</v>
      </c>
      <c r="L90" s="20" t="s">
        <v>4025</v>
      </c>
    </row>
    <row r="91" spans="1:12" ht="25.5">
      <c r="A91" s="17" t="s">
        <v>3695</v>
      </c>
      <c r="B91" s="31" t="s">
        <v>1762</v>
      </c>
      <c r="C91" s="31" t="s">
        <v>1763</v>
      </c>
      <c r="D91" s="43">
        <v>8000</v>
      </c>
      <c r="E91" s="13">
        <v>42348</v>
      </c>
      <c r="F91" s="13">
        <v>44526</v>
      </c>
      <c r="G91" s="27">
        <v>51263.7</v>
      </c>
      <c r="H91" s="22">
        <f t="shared" si="12"/>
        <v>44860.241666666669</v>
      </c>
      <c r="I91" s="23">
        <f t="shared" si="8"/>
        <v>4637.7999999999956</v>
      </c>
      <c r="J91" s="17" t="str">
        <f t="shared" si="9"/>
        <v>NOT DUE</v>
      </c>
      <c r="K91" s="31" t="s">
        <v>3874</v>
      </c>
      <c r="L91" s="20" t="s">
        <v>4025</v>
      </c>
    </row>
    <row r="92" spans="1:12">
      <c r="A92" s="17" t="s">
        <v>3696</v>
      </c>
      <c r="B92" s="31" t="s">
        <v>1764</v>
      </c>
      <c r="C92" s="31" t="s">
        <v>1765</v>
      </c>
      <c r="D92" s="43">
        <v>8000</v>
      </c>
      <c r="E92" s="13">
        <v>42348</v>
      </c>
      <c r="F92" s="13">
        <v>44526</v>
      </c>
      <c r="G92" s="27">
        <v>51263.7</v>
      </c>
      <c r="H92" s="22">
        <f t="shared" si="12"/>
        <v>44860.241666666669</v>
      </c>
      <c r="I92" s="23">
        <f t="shared" si="8"/>
        <v>4637.7999999999956</v>
      </c>
      <c r="J92" s="17" t="str">
        <f t="shared" si="9"/>
        <v>NOT DUE</v>
      </c>
      <c r="K92" s="31" t="s">
        <v>3874</v>
      </c>
      <c r="L92" s="20" t="s">
        <v>4025</v>
      </c>
    </row>
    <row r="93" spans="1:12" ht="38.25">
      <c r="A93" s="17" t="s">
        <v>3697</v>
      </c>
      <c r="B93" s="31" t="s">
        <v>1766</v>
      </c>
      <c r="C93" s="31" t="s">
        <v>1629</v>
      </c>
      <c r="D93" s="43">
        <v>8000</v>
      </c>
      <c r="E93" s="13">
        <v>42348</v>
      </c>
      <c r="F93" s="13">
        <v>44526</v>
      </c>
      <c r="G93" s="27">
        <v>51263.7</v>
      </c>
      <c r="H93" s="22">
        <f t="shared" si="12"/>
        <v>44860.241666666669</v>
      </c>
      <c r="I93" s="23">
        <f t="shared" si="8"/>
        <v>4637.7999999999956</v>
      </c>
      <c r="J93" s="17" t="str">
        <f t="shared" si="9"/>
        <v>NOT DUE</v>
      </c>
      <c r="K93" s="31" t="s">
        <v>3874</v>
      </c>
      <c r="L93" s="20" t="s">
        <v>4025</v>
      </c>
    </row>
    <row r="94" spans="1:12" ht="38.25">
      <c r="A94" s="17" t="s">
        <v>3698</v>
      </c>
      <c r="B94" s="31" t="s">
        <v>1767</v>
      </c>
      <c r="C94" s="31" t="s">
        <v>1629</v>
      </c>
      <c r="D94" s="43">
        <v>8000</v>
      </c>
      <c r="E94" s="13">
        <v>42348</v>
      </c>
      <c r="F94" s="13">
        <v>44526</v>
      </c>
      <c r="G94" s="27">
        <v>51263.7</v>
      </c>
      <c r="H94" s="22">
        <f t="shared" si="12"/>
        <v>44860.241666666669</v>
      </c>
      <c r="I94" s="23">
        <f t="shared" si="8"/>
        <v>4637.7999999999956</v>
      </c>
      <c r="J94" s="17" t="str">
        <f t="shared" si="9"/>
        <v>NOT DUE</v>
      </c>
      <c r="K94" s="31" t="s">
        <v>3874</v>
      </c>
      <c r="L94" s="20" t="s">
        <v>4025</v>
      </c>
    </row>
    <row r="95" spans="1:12">
      <c r="A95" s="17" t="s">
        <v>3699</v>
      </c>
      <c r="B95" s="31" t="s">
        <v>1768</v>
      </c>
      <c r="C95" s="31" t="s">
        <v>1769</v>
      </c>
      <c r="D95" s="43">
        <v>8000</v>
      </c>
      <c r="E95" s="13">
        <v>42348</v>
      </c>
      <c r="F95" s="13">
        <v>44526</v>
      </c>
      <c r="G95" s="27">
        <v>51263.7</v>
      </c>
      <c r="H95" s="22">
        <f t="shared" si="12"/>
        <v>44860.241666666669</v>
      </c>
      <c r="I95" s="23">
        <f t="shared" si="8"/>
        <v>4637.7999999999956</v>
      </c>
      <c r="J95" s="17" t="str">
        <f t="shared" si="9"/>
        <v>NOT DUE</v>
      </c>
      <c r="K95" s="31" t="s">
        <v>3874</v>
      </c>
      <c r="L95" s="20" t="s">
        <v>4025</v>
      </c>
    </row>
    <row r="96" spans="1:12" ht="25.5">
      <c r="A96" s="17" t="s">
        <v>3700</v>
      </c>
      <c r="B96" s="31" t="s">
        <v>1770</v>
      </c>
      <c r="C96" s="31" t="s">
        <v>36</v>
      </c>
      <c r="D96" s="43">
        <v>8000</v>
      </c>
      <c r="E96" s="13">
        <v>42348</v>
      </c>
      <c r="F96" s="13">
        <v>44526</v>
      </c>
      <c r="G96" s="27">
        <v>51263.7</v>
      </c>
      <c r="H96" s="22">
        <f>IF(I96&lt;=8000,$F$5+(I96/24),"error")</f>
        <v>44860.241666666669</v>
      </c>
      <c r="I96" s="23">
        <f t="shared" si="8"/>
        <v>4637.7999999999956</v>
      </c>
      <c r="J96" s="17" t="str">
        <f t="shared" si="9"/>
        <v>NOT DUE</v>
      </c>
      <c r="K96" s="31" t="s">
        <v>3874</v>
      </c>
      <c r="L96" s="20" t="s">
        <v>4025</v>
      </c>
    </row>
    <row r="97" spans="1:12" ht="25.5">
      <c r="A97" s="17" t="s">
        <v>3701</v>
      </c>
      <c r="B97" s="31" t="s">
        <v>1785</v>
      </c>
      <c r="C97" s="31" t="s">
        <v>36</v>
      </c>
      <c r="D97" s="43">
        <v>16000</v>
      </c>
      <c r="E97" s="13">
        <v>42348</v>
      </c>
      <c r="F97" s="13">
        <v>44176</v>
      </c>
      <c r="G97" s="27">
        <v>43197</v>
      </c>
      <c r="H97" s="22">
        <f>IF(I97&lt;=16000,$F$5+(I97/24),"error")</f>
        <v>44857.462500000001</v>
      </c>
      <c r="I97" s="23">
        <f t="shared" si="8"/>
        <v>4571.0999999999985</v>
      </c>
      <c r="J97" s="17" t="str">
        <f t="shared" si="9"/>
        <v>NOT DUE</v>
      </c>
      <c r="K97" s="31" t="s">
        <v>3874</v>
      </c>
      <c r="L97" s="20" t="s">
        <v>4025</v>
      </c>
    </row>
    <row r="98" spans="1:12" ht="25.5">
      <c r="A98" s="17" t="s">
        <v>3702</v>
      </c>
      <c r="B98" s="31" t="s">
        <v>1786</v>
      </c>
      <c r="C98" s="31" t="s">
        <v>36</v>
      </c>
      <c r="D98" s="43">
        <v>16000</v>
      </c>
      <c r="E98" s="13">
        <v>42348</v>
      </c>
      <c r="F98" s="13">
        <v>44176</v>
      </c>
      <c r="G98" s="27">
        <v>43197</v>
      </c>
      <c r="H98" s="22">
        <f>IF(I98&lt;=16000,$F$5+(I98/24),"error")</f>
        <v>44857.462500000001</v>
      </c>
      <c r="I98" s="23">
        <f t="shared" si="8"/>
        <v>4571.0999999999985</v>
      </c>
      <c r="J98" s="17" t="str">
        <f t="shared" si="9"/>
        <v>NOT DUE</v>
      </c>
      <c r="K98" s="31" t="s">
        <v>3874</v>
      </c>
      <c r="L98" s="20" t="s">
        <v>4025</v>
      </c>
    </row>
    <row r="99" spans="1:12" ht="25.5">
      <c r="A99" s="17" t="s">
        <v>3703</v>
      </c>
      <c r="B99" s="31" t="s">
        <v>1787</v>
      </c>
      <c r="C99" s="31" t="s">
        <v>36</v>
      </c>
      <c r="D99" s="43">
        <v>8000</v>
      </c>
      <c r="E99" s="13">
        <v>42348</v>
      </c>
      <c r="F99" s="13">
        <v>44526</v>
      </c>
      <c r="G99" s="27">
        <v>51263.7</v>
      </c>
      <c r="H99" s="22">
        <f>IF(I99&lt;=8000,$F$5+(I99/24),"error")</f>
        <v>44860.241666666669</v>
      </c>
      <c r="I99" s="23">
        <f t="shared" si="8"/>
        <v>4637.7999999999956</v>
      </c>
      <c r="J99" s="17" t="str">
        <f t="shared" si="9"/>
        <v>NOT DUE</v>
      </c>
      <c r="K99" s="31" t="s">
        <v>3874</v>
      </c>
      <c r="L99" s="20" t="s">
        <v>4025</v>
      </c>
    </row>
    <row r="100" spans="1:12" ht="25.5">
      <c r="A100" s="246" t="s">
        <v>3704</v>
      </c>
      <c r="B100" s="31" t="s">
        <v>1788</v>
      </c>
      <c r="C100" s="31" t="s">
        <v>36</v>
      </c>
      <c r="D100" s="43">
        <v>16000</v>
      </c>
      <c r="E100" s="13">
        <v>42348</v>
      </c>
      <c r="F100" s="13">
        <v>44176</v>
      </c>
      <c r="G100" s="27">
        <v>43197</v>
      </c>
      <c r="H100" s="22">
        <f>IF(I100&lt;=16000,$F$5+(I100/24),"error")</f>
        <v>44857.462500000001</v>
      </c>
      <c r="I100" s="23">
        <f t="shared" si="8"/>
        <v>4571.0999999999985</v>
      </c>
      <c r="J100" s="17" t="str">
        <f t="shared" si="9"/>
        <v>NOT DUE</v>
      </c>
      <c r="K100" s="31" t="s">
        <v>3874</v>
      </c>
      <c r="L100" s="20" t="s">
        <v>4025</v>
      </c>
    </row>
    <row r="101" spans="1:12" ht="48">
      <c r="A101" s="246" t="s">
        <v>5088</v>
      </c>
      <c r="B101" s="31" t="s">
        <v>1793</v>
      </c>
      <c r="C101" s="31" t="s">
        <v>36</v>
      </c>
      <c r="D101" s="43">
        <v>8000</v>
      </c>
      <c r="E101" s="13">
        <v>42348</v>
      </c>
      <c r="F101" s="13">
        <v>44526</v>
      </c>
      <c r="G101" s="27">
        <v>51263.7</v>
      </c>
      <c r="H101" s="22">
        <f>IF(I101&lt;=8000,$F$5+(I101/24),"error")</f>
        <v>44860.241666666669</v>
      </c>
      <c r="I101" s="23">
        <f t="shared" si="8"/>
        <v>4637.7999999999956</v>
      </c>
      <c r="J101" s="17" t="str">
        <f t="shared" si="9"/>
        <v>NOT DUE</v>
      </c>
      <c r="K101" s="31" t="s">
        <v>3875</v>
      </c>
      <c r="L101" s="144" t="s">
        <v>5495</v>
      </c>
    </row>
    <row r="102" spans="1:12" ht="48">
      <c r="A102" s="246" t="s">
        <v>5089</v>
      </c>
      <c r="B102" s="31" t="s">
        <v>1794</v>
      </c>
      <c r="C102" s="31" t="s">
        <v>1795</v>
      </c>
      <c r="D102" s="43">
        <v>4000</v>
      </c>
      <c r="E102" s="13">
        <v>42348</v>
      </c>
      <c r="F102" s="13">
        <v>44555</v>
      </c>
      <c r="G102" s="27">
        <v>51958</v>
      </c>
      <c r="H102" s="22">
        <f>IF(I102&lt;=4000,$F$5+(I102/24),"error")</f>
        <v>44722.504166666666</v>
      </c>
      <c r="I102" s="23">
        <f t="shared" si="8"/>
        <v>1332.0999999999985</v>
      </c>
      <c r="J102" s="17" t="str">
        <f t="shared" si="9"/>
        <v>NOT DUE</v>
      </c>
      <c r="K102" s="31" t="s">
        <v>3875</v>
      </c>
      <c r="L102" s="144" t="s">
        <v>5495</v>
      </c>
    </row>
    <row r="103" spans="1:12" ht="48">
      <c r="A103" s="246" t="s">
        <v>5090</v>
      </c>
      <c r="B103" s="31" t="s">
        <v>1794</v>
      </c>
      <c r="C103" s="31" t="s">
        <v>36</v>
      </c>
      <c r="D103" s="43">
        <v>8000</v>
      </c>
      <c r="E103" s="13">
        <v>42348</v>
      </c>
      <c r="F103" s="13">
        <v>44526</v>
      </c>
      <c r="G103" s="27">
        <v>51263.7</v>
      </c>
      <c r="H103" s="22">
        <f>IF(I103&lt;=8000,$F$5+(I103/24),"error")</f>
        <v>44860.241666666669</v>
      </c>
      <c r="I103" s="23">
        <f t="shared" si="8"/>
        <v>4637.7999999999956</v>
      </c>
      <c r="J103" s="17" t="str">
        <f t="shared" si="9"/>
        <v>NOT DUE</v>
      </c>
      <c r="K103" s="31" t="s">
        <v>3875</v>
      </c>
      <c r="L103" s="144" t="s">
        <v>5495</v>
      </c>
    </row>
    <row r="104" spans="1:12" ht="48">
      <c r="A104" s="246" t="s">
        <v>5091</v>
      </c>
      <c r="B104" s="31" t="s">
        <v>1796</v>
      </c>
      <c r="C104" s="31" t="s">
        <v>1629</v>
      </c>
      <c r="D104" s="43">
        <v>8000</v>
      </c>
      <c r="E104" s="13">
        <v>42348</v>
      </c>
      <c r="F104" s="13">
        <v>44526</v>
      </c>
      <c r="G104" s="27">
        <v>51263.7</v>
      </c>
      <c r="H104" s="22">
        <f t="shared" ref="H104:H106" si="13">IF(I104&lt;=8000,$F$5+(I104/24),"error")</f>
        <v>44860.241666666669</v>
      </c>
      <c r="I104" s="23">
        <f t="shared" si="8"/>
        <v>4637.7999999999956</v>
      </c>
      <c r="J104" s="17" t="str">
        <f t="shared" si="9"/>
        <v>NOT DUE</v>
      </c>
      <c r="K104" s="31" t="s">
        <v>3875</v>
      </c>
      <c r="L104" s="144" t="s">
        <v>5495</v>
      </c>
    </row>
    <row r="105" spans="1:12" ht="48">
      <c r="A105" s="246" t="s">
        <v>5092</v>
      </c>
      <c r="B105" s="31" t="s">
        <v>1797</v>
      </c>
      <c r="C105" s="31" t="s">
        <v>1798</v>
      </c>
      <c r="D105" s="43">
        <v>8000</v>
      </c>
      <c r="E105" s="13">
        <v>42348</v>
      </c>
      <c r="F105" s="13">
        <v>44526</v>
      </c>
      <c r="G105" s="27">
        <v>51263.7</v>
      </c>
      <c r="H105" s="22">
        <f t="shared" si="13"/>
        <v>44860.241666666669</v>
      </c>
      <c r="I105" s="23">
        <f t="shared" si="8"/>
        <v>4637.7999999999956</v>
      </c>
      <c r="J105" s="17" t="str">
        <f t="shared" si="9"/>
        <v>NOT DUE</v>
      </c>
      <c r="K105" s="31" t="s">
        <v>3875</v>
      </c>
      <c r="L105" s="144" t="s">
        <v>5495</v>
      </c>
    </row>
    <row r="106" spans="1:12" ht="48">
      <c r="A106" s="246" t="s">
        <v>5093</v>
      </c>
      <c r="B106" s="31" t="s">
        <v>1799</v>
      </c>
      <c r="C106" s="31" t="s">
        <v>36</v>
      </c>
      <c r="D106" s="43">
        <v>8000</v>
      </c>
      <c r="E106" s="13">
        <v>42348</v>
      </c>
      <c r="F106" s="13">
        <v>44526</v>
      </c>
      <c r="G106" s="27">
        <v>51263.7</v>
      </c>
      <c r="H106" s="22">
        <f t="shared" si="13"/>
        <v>44860.241666666669</v>
      </c>
      <c r="I106" s="23">
        <f t="shared" si="8"/>
        <v>4637.7999999999956</v>
      </c>
      <c r="J106" s="17" t="str">
        <f t="shared" si="9"/>
        <v>NOT DUE</v>
      </c>
      <c r="K106" s="31" t="s">
        <v>3875</v>
      </c>
      <c r="L106" s="144" t="s">
        <v>5495</v>
      </c>
    </row>
    <row r="107" spans="1:12" ht="48">
      <c r="A107" s="246" t="s">
        <v>5094</v>
      </c>
      <c r="B107" s="31" t="s">
        <v>1800</v>
      </c>
      <c r="C107" s="31" t="s">
        <v>1798</v>
      </c>
      <c r="D107" s="43">
        <v>8000</v>
      </c>
      <c r="E107" s="13">
        <v>42348</v>
      </c>
      <c r="F107" s="13">
        <v>44526</v>
      </c>
      <c r="G107" s="27">
        <v>51263.7</v>
      </c>
      <c r="H107" s="22">
        <f>IF(I107&lt;=8000,$F$5+(I107/24),"error")</f>
        <v>44860.241666666669</v>
      </c>
      <c r="I107" s="23">
        <f t="shared" si="8"/>
        <v>4637.7999999999956</v>
      </c>
      <c r="J107" s="17" t="str">
        <f t="shared" si="9"/>
        <v>NOT DUE</v>
      </c>
      <c r="K107" s="31" t="s">
        <v>3875</v>
      </c>
      <c r="L107" s="144" t="s">
        <v>5495</v>
      </c>
    </row>
    <row r="108" spans="1:12" ht="48">
      <c r="A108" s="246" t="s">
        <v>5095</v>
      </c>
      <c r="B108" s="31" t="s">
        <v>1800</v>
      </c>
      <c r="C108" s="31" t="s">
        <v>36</v>
      </c>
      <c r="D108" s="43">
        <v>16000</v>
      </c>
      <c r="E108" s="13">
        <v>42348</v>
      </c>
      <c r="F108" s="13">
        <v>44254</v>
      </c>
      <c r="G108" s="27">
        <v>44778</v>
      </c>
      <c r="H108" s="22">
        <f>IF(I108&lt;=16000,$F$5+(I108/24),"error")</f>
        <v>44923.337500000001</v>
      </c>
      <c r="I108" s="23">
        <f t="shared" si="8"/>
        <v>6152.0999999999985</v>
      </c>
      <c r="J108" s="17" t="str">
        <f t="shared" si="9"/>
        <v>NOT DUE</v>
      </c>
      <c r="K108" s="31" t="s">
        <v>3875</v>
      </c>
      <c r="L108" s="144" t="s">
        <v>5495</v>
      </c>
    </row>
    <row r="109" spans="1:12">
      <c r="A109" s="246" t="s">
        <v>3705</v>
      </c>
      <c r="B109" s="31" t="s">
        <v>1809</v>
      </c>
      <c r="C109" s="31" t="s">
        <v>1810</v>
      </c>
      <c r="D109" s="43">
        <v>8000</v>
      </c>
      <c r="E109" s="13">
        <v>42348</v>
      </c>
      <c r="F109" s="13">
        <v>44526</v>
      </c>
      <c r="G109" s="27">
        <v>51263.7</v>
      </c>
      <c r="H109" s="22">
        <f>IF(I109&lt;=8000,$F$5+(I109/24),"error")</f>
        <v>44860.241666666669</v>
      </c>
      <c r="I109" s="23">
        <f t="shared" si="8"/>
        <v>4637.7999999999956</v>
      </c>
      <c r="J109" s="17" t="str">
        <f t="shared" si="9"/>
        <v>NOT DUE</v>
      </c>
      <c r="K109" s="31" t="s">
        <v>3876</v>
      </c>
      <c r="L109" s="144"/>
    </row>
    <row r="110" spans="1:12" ht="25.5">
      <c r="A110" s="17" t="s">
        <v>3706</v>
      </c>
      <c r="B110" s="31" t="s">
        <v>1811</v>
      </c>
      <c r="C110" s="31" t="s">
        <v>1812</v>
      </c>
      <c r="D110" s="43">
        <v>8000</v>
      </c>
      <c r="E110" s="13">
        <v>42348</v>
      </c>
      <c r="F110" s="13">
        <v>44526</v>
      </c>
      <c r="G110" s="27">
        <v>51263.7</v>
      </c>
      <c r="H110" s="22">
        <f t="shared" ref="H110:H117" si="14">IF(I110&lt;=8000,$F$5+(I110/24),"error")</f>
        <v>44860.241666666669</v>
      </c>
      <c r="I110" s="23">
        <f t="shared" si="8"/>
        <v>4637.7999999999956</v>
      </c>
      <c r="J110" s="17" t="str">
        <f t="shared" si="9"/>
        <v>NOT DUE</v>
      </c>
      <c r="K110" s="31" t="s">
        <v>3876</v>
      </c>
      <c r="L110" s="144"/>
    </row>
    <row r="111" spans="1:12" ht="25.5">
      <c r="A111" s="17" t="s">
        <v>3707</v>
      </c>
      <c r="B111" s="31" t="s">
        <v>1813</v>
      </c>
      <c r="C111" s="31" t="s">
        <v>1814</v>
      </c>
      <c r="D111" s="43">
        <v>8000</v>
      </c>
      <c r="E111" s="13">
        <v>42348</v>
      </c>
      <c r="F111" s="13">
        <v>44526</v>
      </c>
      <c r="G111" s="27">
        <v>51263.7</v>
      </c>
      <c r="H111" s="22">
        <f t="shared" si="14"/>
        <v>44860.241666666669</v>
      </c>
      <c r="I111" s="23">
        <f t="shared" si="8"/>
        <v>4637.7999999999956</v>
      </c>
      <c r="J111" s="17" t="str">
        <f t="shared" si="9"/>
        <v>NOT DUE</v>
      </c>
      <c r="K111" s="31" t="s">
        <v>3876</v>
      </c>
      <c r="L111" s="144"/>
    </row>
    <row r="112" spans="1:12">
      <c r="A112" s="17" t="s">
        <v>3708</v>
      </c>
      <c r="B112" s="31" t="s">
        <v>1815</v>
      </c>
      <c r="C112" s="31" t="s">
        <v>1765</v>
      </c>
      <c r="D112" s="43">
        <v>8000</v>
      </c>
      <c r="E112" s="13">
        <v>42348</v>
      </c>
      <c r="F112" s="13">
        <v>44526</v>
      </c>
      <c r="G112" s="27">
        <v>51263.7</v>
      </c>
      <c r="H112" s="22">
        <f t="shared" si="14"/>
        <v>44860.241666666669</v>
      </c>
      <c r="I112" s="23">
        <f t="shared" si="8"/>
        <v>4637.7999999999956</v>
      </c>
      <c r="J112" s="17" t="str">
        <f t="shared" si="9"/>
        <v>NOT DUE</v>
      </c>
      <c r="K112" s="31" t="s">
        <v>3876</v>
      </c>
      <c r="L112" s="144"/>
    </row>
    <row r="113" spans="1:12" ht="25.5">
      <c r="A113" s="17" t="s">
        <v>3709</v>
      </c>
      <c r="B113" s="31" t="s">
        <v>1816</v>
      </c>
      <c r="C113" s="31" t="s">
        <v>1817</v>
      </c>
      <c r="D113" s="43">
        <v>8000</v>
      </c>
      <c r="E113" s="13">
        <v>42348</v>
      </c>
      <c r="F113" s="13">
        <v>44526</v>
      </c>
      <c r="G113" s="27">
        <v>51263.7</v>
      </c>
      <c r="H113" s="22">
        <f t="shared" si="14"/>
        <v>44860.241666666669</v>
      </c>
      <c r="I113" s="23">
        <f t="shared" si="8"/>
        <v>4637.7999999999956</v>
      </c>
      <c r="J113" s="17" t="str">
        <f t="shared" si="9"/>
        <v>NOT DUE</v>
      </c>
      <c r="K113" s="31" t="s">
        <v>3876</v>
      </c>
      <c r="L113" s="144"/>
    </row>
    <row r="114" spans="1:12" ht="25.5">
      <c r="A114" s="17" t="s">
        <v>3710</v>
      </c>
      <c r="B114" s="31" t="s">
        <v>1818</v>
      </c>
      <c r="C114" s="31" t="s">
        <v>1819</v>
      </c>
      <c r="D114" s="43">
        <v>8000</v>
      </c>
      <c r="E114" s="13">
        <v>42348</v>
      </c>
      <c r="F114" s="13">
        <v>44526</v>
      </c>
      <c r="G114" s="27">
        <v>51263.7</v>
      </c>
      <c r="H114" s="22">
        <f t="shared" si="14"/>
        <v>44860.241666666669</v>
      </c>
      <c r="I114" s="23">
        <f t="shared" si="8"/>
        <v>4637.7999999999956</v>
      </c>
      <c r="J114" s="17" t="str">
        <f t="shared" si="9"/>
        <v>NOT DUE</v>
      </c>
      <c r="K114" s="31" t="s">
        <v>3876</v>
      </c>
      <c r="L114" s="144"/>
    </row>
    <row r="115" spans="1:12">
      <c r="A115" s="17" t="s">
        <v>3711</v>
      </c>
      <c r="B115" s="31" t="s">
        <v>1820</v>
      </c>
      <c r="C115" s="31" t="s">
        <v>1765</v>
      </c>
      <c r="D115" s="43">
        <v>8000</v>
      </c>
      <c r="E115" s="13">
        <v>42348</v>
      </c>
      <c r="F115" s="13">
        <v>44526</v>
      </c>
      <c r="G115" s="27">
        <v>51263.7</v>
      </c>
      <c r="H115" s="22">
        <f t="shared" si="14"/>
        <v>44860.241666666669</v>
      </c>
      <c r="I115" s="23">
        <f t="shared" si="8"/>
        <v>4637.7999999999956</v>
      </c>
      <c r="J115" s="17" t="str">
        <f t="shared" si="9"/>
        <v>NOT DUE</v>
      </c>
      <c r="K115" s="31" t="s">
        <v>3876</v>
      </c>
      <c r="L115" s="144"/>
    </row>
    <row r="116" spans="1:12" ht="25.5">
      <c r="A116" s="17" t="s">
        <v>3712</v>
      </c>
      <c r="B116" s="31" t="s">
        <v>1821</v>
      </c>
      <c r="C116" s="31" t="s">
        <v>1822</v>
      </c>
      <c r="D116" s="43">
        <v>8000</v>
      </c>
      <c r="E116" s="13">
        <v>42348</v>
      </c>
      <c r="F116" s="13">
        <v>44526</v>
      </c>
      <c r="G116" s="27">
        <v>51263.7</v>
      </c>
      <c r="H116" s="22">
        <f t="shared" si="14"/>
        <v>44860.241666666669</v>
      </c>
      <c r="I116" s="23">
        <f t="shared" si="8"/>
        <v>4637.7999999999956</v>
      </c>
      <c r="J116" s="17" t="str">
        <f t="shared" si="9"/>
        <v>NOT DUE</v>
      </c>
      <c r="K116" s="31" t="s">
        <v>3876</v>
      </c>
      <c r="L116" s="144"/>
    </row>
    <row r="117" spans="1:12">
      <c r="A117" s="17" t="s">
        <v>3713</v>
      </c>
      <c r="B117" s="31" t="s">
        <v>1823</v>
      </c>
      <c r="C117" s="31" t="s">
        <v>1585</v>
      </c>
      <c r="D117" s="43">
        <v>8000</v>
      </c>
      <c r="E117" s="13">
        <v>42348</v>
      </c>
      <c r="F117" s="13">
        <v>44526</v>
      </c>
      <c r="G117" s="27">
        <v>51263.7</v>
      </c>
      <c r="H117" s="22">
        <f t="shared" si="14"/>
        <v>44860.241666666669</v>
      </c>
      <c r="I117" s="23">
        <f t="shared" si="8"/>
        <v>4637.7999999999956</v>
      </c>
      <c r="J117" s="17" t="str">
        <f t="shared" si="9"/>
        <v>NOT DUE</v>
      </c>
      <c r="K117" s="31" t="s">
        <v>3876</v>
      </c>
      <c r="L117" s="144"/>
    </row>
    <row r="118" spans="1:12">
      <c r="A118" s="17" t="s">
        <v>3714</v>
      </c>
      <c r="B118" s="31" t="s">
        <v>1824</v>
      </c>
      <c r="C118" s="31" t="s">
        <v>1825</v>
      </c>
      <c r="D118" s="43">
        <v>4000</v>
      </c>
      <c r="E118" s="13">
        <v>42348</v>
      </c>
      <c r="F118" s="13">
        <v>44526</v>
      </c>
      <c r="G118" s="27">
        <v>51263.7</v>
      </c>
      <c r="H118" s="22">
        <f>IF(I118&lt;=4000,$F$5+(I118/24),"error")</f>
        <v>44693.574999999997</v>
      </c>
      <c r="I118" s="23">
        <f t="shared" si="8"/>
        <v>637.79999999999563</v>
      </c>
      <c r="J118" s="17" t="str">
        <f t="shared" si="9"/>
        <v>NOT DUE</v>
      </c>
      <c r="K118" s="31"/>
      <c r="L118" s="20"/>
    </row>
    <row r="119" spans="1:12" ht="24">
      <c r="A119" s="17" t="s">
        <v>3715</v>
      </c>
      <c r="B119" s="31" t="s">
        <v>1826</v>
      </c>
      <c r="C119" s="31" t="s">
        <v>36</v>
      </c>
      <c r="D119" s="43">
        <v>24000</v>
      </c>
      <c r="E119" s="13">
        <v>42348</v>
      </c>
      <c r="F119" s="13">
        <v>44526</v>
      </c>
      <c r="G119" s="27">
        <v>51263.7</v>
      </c>
      <c r="H119" s="22">
        <f>IF(I119&lt;=24000,$F$5+(I119/24),"error")</f>
        <v>45526.908333333333</v>
      </c>
      <c r="I119" s="23">
        <f t="shared" si="8"/>
        <v>20637.799999999996</v>
      </c>
      <c r="J119" s="17" t="str">
        <f t="shared" si="9"/>
        <v>NOT DUE</v>
      </c>
      <c r="K119" s="31"/>
      <c r="L119" s="20" t="s">
        <v>4027</v>
      </c>
    </row>
    <row r="120" spans="1:12" ht="38.25">
      <c r="A120" s="17" t="s">
        <v>3716</v>
      </c>
      <c r="B120" s="31" t="s">
        <v>1827</v>
      </c>
      <c r="C120" s="31" t="s">
        <v>36</v>
      </c>
      <c r="D120" s="43">
        <v>4000</v>
      </c>
      <c r="E120" s="13">
        <v>42348</v>
      </c>
      <c r="F120" s="13">
        <v>44484</v>
      </c>
      <c r="G120" s="27">
        <v>50273</v>
      </c>
      <c r="H120" s="22">
        <f>IF(I120&lt;=4000,$F$5+(I120/24),"error")</f>
        <v>44652.29583333333</v>
      </c>
      <c r="I120" s="23">
        <f t="shared" si="8"/>
        <v>-352.90000000000146</v>
      </c>
      <c r="J120" s="17" t="str">
        <f t="shared" si="9"/>
        <v>OVERDUE</v>
      </c>
      <c r="K120" s="31" t="s">
        <v>1840</v>
      </c>
      <c r="L120" s="20" t="s">
        <v>5534</v>
      </c>
    </row>
    <row r="121" spans="1:12">
      <c r="A121" s="202"/>
    </row>
    <row r="122" spans="1:12">
      <c r="A122" s="202"/>
    </row>
    <row r="123" spans="1:12">
      <c r="A123" s="202"/>
    </row>
    <row r="124" spans="1:12">
      <c r="A124" s="260"/>
      <c r="B124" s="197" t="s">
        <v>4761</v>
      </c>
      <c r="D124" s="49" t="s">
        <v>4762</v>
      </c>
      <c r="G124" t="s">
        <v>4763</v>
      </c>
    </row>
    <row r="125" spans="1:12">
      <c r="A125" s="280"/>
      <c r="C125" s="198" t="s">
        <v>5504</v>
      </c>
      <c r="E125" s="371" t="s">
        <v>5518</v>
      </c>
      <c r="F125" s="371"/>
      <c r="H125" s="235" t="s">
        <v>5505</v>
      </c>
      <c r="I125" s="235"/>
    </row>
  </sheetData>
  <sheetProtection selectLockedCells="1"/>
  <mergeCells count="10">
    <mergeCell ref="E125:F125"/>
    <mergeCell ref="A4:B4"/>
    <mergeCell ref="D4:E4"/>
    <mergeCell ref="A5:B5"/>
    <mergeCell ref="A1:B1"/>
    <mergeCell ref="D1:E1"/>
    <mergeCell ref="A2:B2"/>
    <mergeCell ref="D2:E2"/>
    <mergeCell ref="A3:B3"/>
    <mergeCell ref="D3:E3"/>
  </mergeCells>
  <phoneticPr fontId="33" type="noConversion"/>
  <conditionalFormatting sqref="J8:J100 J109:J120">
    <cfRule type="cellIs" dxfId="138" priority="2" operator="equal">
      <formula>"overdue"</formula>
    </cfRule>
  </conditionalFormatting>
  <conditionalFormatting sqref="J101:J108">
    <cfRule type="cellIs" dxfId="1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1"/>
  <sheetViews>
    <sheetView topLeftCell="A13" workbookViewId="0">
      <selection activeCell="L33" sqref="L33"/>
    </sheetView>
  </sheetViews>
  <sheetFormatPr defaultRowHeight="15"/>
  <cols>
    <col min="1" max="1" width="39.42578125" style="75" customWidth="1"/>
    <col min="2" max="2" width="20.28515625" style="72" customWidth="1"/>
    <col min="3" max="3" width="16.140625" customWidth="1"/>
    <col min="4" max="4" width="14.140625" customWidth="1"/>
  </cols>
  <sheetData>
    <row r="1" spans="1:8">
      <c r="A1" s="305" t="s">
        <v>2534</v>
      </c>
      <c r="B1" s="305"/>
    </row>
    <row r="2" spans="1:8">
      <c r="A2" s="305"/>
      <c r="B2" s="305"/>
    </row>
    <row r="3" spans="1:8">
      <c r="A3" s="306" t="s">
        <v>2539</v>
      </c>
      <c r="B3" s="306"/>
    </row>
    <row r="5" spans="1:8" ht="21.75" customHeight="1">
      <c r="A5" s="307" t="s">
        <v>5084</v>
      </c>
      <c r="B5" s="307"/>
      <c r="C5" s="237" t="s">
        <v>5085</v>
      </c>
      <c r="D5" s="239">
        <v>44667</v>
      </c>
    </row>
    <row r="7" spans="1:8" s="39" customFormat="1" ht="21.75" customHeight="1">
      <c r="A7" s="76" t="s">
        <v>2599</v>
      </c>
      <c r="B7" s="108">
        <v>32786</v>
      </c>
      <c r="C7" s="265"/>
      <c r="D7"/>
    </row>
    <row r="8" spans="1:8" s="39" customFormat="1" ht="21.75" customHeight="1">
      <c r="A8" s="76" t="s">
        <v>2598</v>
      </c>
      <c r="B8" s="108">
        <v>16.399999999999999</v>
      </c>
    </row>
    <row r="9" spans="1:8" s="39" customFormat="1" ht="21.75" customHeight="1">
      <c r="A9" s="76" t="s">
        <v>2591</v>
      </c>
      <c r="B9" s="108">
        <v>21952</v>
      </c>
    </row>
    <row r="10" spans="1:8" s="39" customFormat="1" ht="21.75" customHeight="1">
      <c r="A10" s="76" t="s">
        <v>2592</v>
      </c>
      <c r="B10" s="108">
        <v>20265.8</v>
      </c>
    </row>
    <row r="11" spans="1:8" s="39" customFormat="1" ht="21.75" customHeight="1">
      <c r="A11" s="76" t="s">
        <v>2593</v>
      </c>
      <c r="B11" s="108">
        <v>24968.1</v>
      </c>
    </row>
    <row r="12" spans="1:8" s="39" customFormat="1" ht="21.75" customHeight="1">
      <c r="A12" s="76" t="s">
        <v>2595</v>
      </c>
      <c r="B12" s="108">
        <v>11784.2</v>
      </c>
    </row>
    <row r="13" spans="1:8" s="39" customFormat="1" ht="21.75" customHeight="1">
      <c r="A13" s="76" t="s">
        <v>2594</v>
      </c>
      <c r="B13" s="108">
        <v>12419.5</v>
      </c>
    </row>
    <row r="14" spans="1:8" s="39" customFormat="1" ht="21.75" customHeight="1">
      <c r="A14" s="76" t="s">
        <v>2596</v>
      </c>
      <c r="B14" s="108">
        <v>30290.7</v>
      </c>
    </row>
    <row r="15" spans="1:8" s="39" customFormat="1" ht="21.75" customHeight="1">
      <c r="A15" s="76" t="s">
        <v>2597</v>
      </c>
      <c r="B15" s="108">
        <v>1367.7</v>
      </c>
    </row>
    <row r="16" spans="1:8" s="39" customFormat="1" ht="21.75" customHeight="1">
      <c r="A16" s="76" t="s">
        <v>2600</v>
      </c>
      <c r="B16" s="108">
        <v>1410.4</v>
      </c>
      <c r="H16" s="39" t="s">
        <v>5418</v>
      </c>
    </row>
    <row r="17" spans="1:2" s="39" customFormat="1" ht="21.75" customHeight="1">
      <c r="A17" s="76" t="s">
        <v>2601</v>
      </c>
      <c r="B17" s="108">
        <v>4212.2</v>
      </c>
    </row>
    <row r="18" spans="1:2" s="39" customFormat="1" ht="21.75" customHeight="1">
      <c r="A18" s="76" t="s">
        <v>2602</v>
      </c>
      <c r="B18" s="108">
        <v>4454.2</v>
      </c>
    </row>
    <row r="19" spans="1:2" s="39" customFormat="1" ht="21.75" customHeight="1">
      <c r="A19" s="76" t="s">
        <v>2603</v>
      </c>
      <c r="B19" s="108">
        <v>25303.8</v>
      </c>
    </row>
    <row r="20" spans="1:2" s="39" customFormat="1" ht="21.75" customHeight="1">
      <c r="A20" s="76" t="s">
        <v>2604</v>
      </c>
      <c r="B20" s="108">
        <v>24878.799999999999</v>
      </c>
    </row>
    <row r="21" spans="1:2" s="39" customFormat="1" ht="21.75" customHeight="1">
      <c r="A21" s="76" t="s">
        <v>2605</v>
      </c>
      <c r="B21" s="108">
        <v>54625.9</v>
      </c>
    </row>
    <row r="22" spans="1:2" s="39" customFormat="1" ht="21.75" customHeight="1">
      <c r="A22" s="76" t="s">
        <v>2606</v>
      </c>
      <c r="B22" s="108">
        <v>3335.8</v>
      </c>
    </row>
    <row r="23" spans="1:2" s="39" customFormat="1" ht="21.75" customHeight="1">
      <c r="A23" s="76" t="s">
        <v>2607</v>
      </c>
      <c r="B23" s="108">
        <v>23842.2</v>
      </c>
    </row>
    <row r="24" spans="1:2" s="39" customFormat="1" ht="21.75" customHeight="1">
      <c r="A24" s="76" t="s">
        <v>2608</v>
      </c>
      <c r="B24" s="108">
        <v>27559.7</v>
      </c>
    </row>
    <row r="25" spans="1:2" s="39" customFormat="1" ht="21.75" customHeight="1">
      <c r="A25" s="76" t="s">
        <v>2624</v>
      </c>
      <c r="B25" s="108">
        <v>25773.9</v>
      </c>
    </row>
    <row r="26" spans="1:2" s="39" customFormat="1" ht="21.75" customHeight="1">
      <c r="A26" s="76" t="s">
        <v>2625</v>
      </c>
      <c r="B26" s="108">
        <v>29819.9</v>
      </c>
    </row>
    <row r="27" spans="1:2" s="39" customFormat="1" ht="21.75" customHeight="1">
      <c r="A27" s="76" t="s">
        <v>2609</v>
      </c>
      <c r="B27" s="108">
        <v>28736.7</v>
      </c>
    </row>
    <row r="28" spans="1:2" s="39" customFormat="1" ht="21.75" customHeight="1">
      <c r="A28" s="76" t="s">
        <v>2610</v>
      </c>
      <c r="B28" s="108">
        <v>27315.9</v>
      </c>
    </row>
    <row r="29" spans="1:2" s="39" customFormat="1" ht="21.75" customHeight="1">
      <c r="A29" s="76" t="s">
        <v>2611</v>
      </c>
      <c r="B29" s="108">
        <v>26554</v>
      </c>
    </row>
    <row r="30" spans="1:2" s="39" customFormat="1" ht="21.75" customHeight="1">
      <c r="A30" s="76" t="s">
        <v>2612</v>
      </c>
      <c r="B30" s="108">
        <v>28069.4</v>
      </c>
    </row>
    <row r="31" spans="1:2" s="39" customFormat="1" ht="21.75" customHeight="1">
      <c r="A31" s="76" t="s">
        <v>2613</v>
      </c>
      <c r="B31" s="108">
        <v>25259.7</v>
      </c>
    </row>
    <row r="32" spans="1:2" s="39" customFormat="1" ht="21.75" customHeight="1">
      <c r="A32" s="76" t="s">
        <v>2614</v>
      </c>
      <c r="B32" s="108">
        <v>28270.2</v>
      </c>
    </row>
    <row r="33" spans="1:2" s="39" customFormat="1" ht="21.75" customHeight="1">
      <c r="A33" s="76" t="s">
        <v>2615</v>
      </c>
      <c r="B33" s="108">
        <v>24953.4</v>
      </c>
    </row>
    <row r="34" spans="1:2" s="39" customFormat="1" ht="21.75" customHeight="1">
      <c r="A34" s="76" t="s">
        <v>2616</v>
      </c>
      <c r="B34" s="108">
        <v>28487</v>
      </c>
    </row>
    <row r="35" spans="1:2" s="39" customFormat="1" ht="21.75" customHeight="1">
      <c r="A35" s="76" t="s">
        <v>2617</v>
      </c>
      <c r="B35" s="108">
        <v>4551.1000000000004</v>
      </c>
    </row>
    <row r="36" spans="1:2" ht="21.75" customHeight="1">
      <c r="A36" s="76" t="s">
        <v>2618</v>
      </c>
      <c r="B36" s="109">
        <v>4160.8999999999996</v>
      </c>
    </row>
    <row r="37" spans="1:2" ht="21.75" customHeight="1">
      <c r="A37" s="107" t="s">
        <v>2619</v>
      </c>
      <c r="B37" s="109">
        <v>4063.4</v>
      </c>
    </row>
    <row r="38" spans="1:2" ht="21.75" customHeight="1">
      <c r="A38" s="107" t="s">
        <v>2620</v>
      </c>
      <c r="B38" s="109">
        <v>4859.7</v>
      </c>
    </row>
    <row r="39" spans="1:2" ht="21.75" customHeight="1">
      <c r="A39" s="107" t="s">
        <v>2621</v>
      </c>
      <c r="B39" s="109">
        <v>54741.4</v>
      </c>
    </row>
    <row r="40" spans="1:2" ht="21.75" customHeight="1">
      <c r="A40" s="107" t="s">
        <v>2622</v>
      </c>
      <c r="B40" s="109">
        <v>1295.8</v>
      </c>
    </row>
    <row r="41" spans="1:2" ht="21.75" customHeight="1">
      <c r="A41" s="107" t="s">
        <v>2623</v>
      </c>
      <c r="B41" s="109">
        <v>1281</v>
      </c>
    </row>
    <row r="42" spans="1:2" ht="21.75" customHeight="1">
      <c r="A42" s="107" t="s">
        <v>4067</v>
      </c>
      <c r="B42" s="146" t="s">
        <v>3903</v>
      </c>
    </row>
    <row r="43" spans="1:2" ht="21.75" customHeight="1">
      <c r="A43" s="107" t="s">
        <v>4068</v>
      </c>
      <c r="B43" s="146" t="s">
        <v>3903</v>
      </c>
    </row>
    <row r="44" spans="1:2" ht="21.75" customHeight="1">
      <c r="A44" s="107" t="s">
        <v>3774</v>
      </c>
      <c r="B44" s="109">
        <v>23612.5</v>
      </c>
    </row>
    <row r="45" spans="1:2" ht="21.75" customHeight="1">
      <c r="A45" s="107" t="s">
        <v>4028</v>
      </c>
      <c r="B45" s="109">
        <v>5043</v>
      </c>
    </row>
    <row r="49" spans="1:7">
      <c r="A49" t="s">
        <v>4761</v>
      </c>
      <c r="B49" t="s">
        <v>4762</v>
      </c>
      <c r="D49" s="39"/>
      <c r="E49" s="49" t="s">
        <v>4763</v>
      </c>
    </row>
    <row r="50" spans="1:7">
      <c r="A50"/>
      <c r="B50"/>
    </row>
    <row r="51" spans="1:7">
      <c r="A51" s="234" t="s">
        <v>5511</v>
      </c>
      <c r="B51" s="306" t="s">
        <v>5519</v>
      </c>
      <c r="C51" s="306"/>
      <c r="D51" s="306"/>
      <c r="E51" s="306" t="s">
        <v>5502</v>
      </c>
      <c r="F51" s="306"/>
      <c r="G51" s="306"/>
    </row>
  </sheetData>
  <mergeCells count="5">
    <mergeCell ref="A1:B2"/>
    <mergeCell ref="A3:B3"/>
    <mergeCell ref="B51:D51"/>
    <mergeCell ref="E51:G51"/>
    <mergeCell ref="A5:B5"/>
  </mergeCells>
  <phoneticPr fontId="33"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6"/>
  <sheetViews>
    <sheetView topLeftCell="A97" zoomScaleNormal="100" workbookViewId="0">
      <selection activeCell="E125" sqref="E1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2576</v>
      </c>
      <c r="D3" s="309" t="s">
        <v>12</v>
      </c>
      <c r="E3" s="309"/>
      <c r="F3" s="5" t="s">
        <v>3497</v>
      </c>
    </row>
    <row r="4" spans="1:12" ht="18" customHeight="1">
      <c r="A4" s="308" t="s">
        <v>75</v>
      </c>
      <c r="B4" s="308"/>
      <c r="C4" s="37" t="s">
        <v>3834</v>
      </c>
      <c r="D4" s="309" t="s">
        <v>14</v>
      </c>
      <c r="E4" s="309"/>
      <c r="F4" s="6">
        <f>'Running Hours'!B22</f>
        <v>3335.8</v>
      </c>
    </row>
    <row r="5" spans="1:12" ht="18" customHeight="1">
      <c r="A5" s="308" t="s">
        <v>76</v>
      </c>
      <c r="B5" s="308"/>
      <c r="C5" s="38" t="s">
        <v>3832</v>
      </c>
      <c r="D5" s="46"/>
      <c r="E5" s="240"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3498</v>
      </c>
      <c r="B8" s="31" t="s">
        <v>1560</v>
      </c>
      <c r="C8" s="31" t="s">
        <v>1561</v>
      </c>
      <c r="D8" s="43">
        <v>2000</v>
      </c>
      <c r="E8" s="13">
        <v>42348</v>
      </c>
      <c r="F8" s="13">
        <v>44127</v>
      </c>
      <c r="G8" s="27">
        <v>3334</v>
      </c>
      <c r="H8" s="22">
        <f>IF(I8&lt;=2000,$F$5+(I8/24),"error")</f>
        <v>44750.258333333331</v>
      </c>
      <c r="I8" s="23">
        <f t="shared" ref="I8:I71" si="0">D8-($F$4-G8)</f>
        <v>1998.1999999999998</v>
      </c>
      <c r="J8" s="17" t="str">
        <f>IF(I8="","",IF(I8&lt;0,"OVERDUE","NOT DUE"))</f>
        <v>NOT DUE</v>
      </c>
      <c r="K8" s="31" t="s">
        <v>3871</v>
      </c>
      <c r="L8" s="41" t="s">
        <v>3884</v>
      </c>
    </row>
    <row r="9" spans="1:12" ht="25.5">
      <c r="A9" s="17" t="s">
        <v>3499</v>
      </c>
      <c r="B9" s="31" t="s">
        <v>1562</v>
      </c>
      <c r="C9" s="31" t="s">
        <v>1563</v>
      </c>
      <c r="D9" s="43">
        <v>2000</v>
      </c>
      <c r="E9" s="13">
        <v>42348</v>
      </c>
      <c r="F9" s="13">
        <v>44127</v>
      </c>
      <c r="G9" s="27">
        <v>3334</v>
      </c>
      <c r="H9" s="22">
        <f t="shared" ref="H9:H35" si="1">IF(I9&lt;=2000,$F$5+(I9/24),"error")</f>
        <v>44750.258333333331</v>
      </c>
      <c r="I9" s="23">
        <f t="shared" si="0"/>
        <v>1998.1999999999998</v>
      </c>
      <c r="J9" s="17" t="str">
        <f t="shared" ref="J9:J72" si="2">IF(I9="","",IF(I9&lt;0,"OVERDUE","NOT DUE"))</f>
        <v>NOT DUE</v>
      </c>
      <c r="K9" s="31" t="s">
        <v>3871</v>
      </c>
      <c r="L9" s="41" t="s">
        <v>3884</v>
      </c>
    </row>
    <row r="10" spans="1:12" ht="15" customHeight="1">
      <c r="A10" s="17" t="s">
        <v>3500</v>
      </c>
      <c r="B10" s="31" t="s">
        <v>1564</v>
      </c>
      <c r="C10" s="31" t="s">
        <v>1565</v>
      </c>
      <c r="D10" s="43">
        <v>2000</v>
      </c>
      <c r="E10" s="13">
        <v>42348</v>
      </c>
      <c r="F10" s="13">
        <v>44127</v>
      </c>
      <c r="G10" s="27">
        <v>3334</v>
      </c>
      <c r="H10" s="22">
        <f t="shared" si="1"/>
        <v>44750.258333333331</v>
      </c>
      <c r="I10" s="23">
        <f t="shared" si="0"/>
        <v>1998.1999999999998</v>
      </c>
      <c r="J10" s="17" t="str">
        <f t="shared" si="2"/>
        <v>NOT DUE</v>
      </c>
      <c r="K10" s="31" t="s">
        <v>3871</v>
      </c>
      <c r="L10" s="41" t="s">
        <v>3884</v>
      </c>
    </row>
    <row r="11" spans="1:12" ht="15" customHeight="1">
      <c r="A11" s="17" t="s">
        <v>3501</v>
      </c>
      <c r="B11" s="31" t="s">
        <v>1566</v>
      </c>
      <c r="C11" s="31" t="s">
        <v>1567</v>
      </c>
      <c r="D11" s="43">
        <v>2000</v>
      </c>
      <c r="E11" s="13">
        <v>42348</v>
      </c>
      <c r="F11" s="13">
        <v>44127</v>
      </c>
      <c r="G11" s="27">
        <v>3334</v>
      </c>
      <c r="H11" s="22">
        <f t="shared" si="1"/>
        <v>44750.258333333331</v>
      </c>
      <c r="I11" s="23">
        <f t="shared" si="0"/>
        <v>1998.1999999999998</v>
      </c>
      <c r="J11" s="17" t="str">
        <f t="shared" si="2"/>
        <v>NOT DUE</v>
      </c>
      <c r="K11" s="31" t="s">
        <v>3871</v>
      </c>
      <c r="L11" s="41" t="s">
        <v>3884</v>
      </c>
    </row>
    <row r="12" spans="1:12" ht="15" customHeight="1">
      <c r="A12" s="17" t="s">
        <v>3502</v>
      </c>
      <c r="B12" s="31" t="s">
        <v>1568</v>
      </c>
      <c r="C12" s="31" t="s">
        <v>1569</v>
      </c>
      <c r="D12" s="43">
        <v>2000</v>
      </c>
      <c r="E12" s="13">
        <v>42348</v>
      </c>
      <c r="F12" s="13">
        <v>44127</v>
      </c>
      <c r="G12" s="27">
        <v>3334</v>
      </c>
      <c r="H12" s="22">
        <f t="shared" si="1"/>
        <v>44750.258333333331</v>
      </c>
      <c r="I12" s="23">
        <f t="shared" si="0"/>
        <v>1998.1999999999998</v>
      </c>
      <c r="J12" s="17" t="str">
        <f t="shared" si="2"/>
        <v>NOT DUE</v>
      </c>
      <c r="K12" s="31" t="s">
        <v>3871</v>
      </c>
      <c r="L12" s="41" t="s">
        <v>3884</v>
      </c>
    </row>
    <row r="13" spans="1:12" ht="26.45" customHeight="1">
      <c r="A13" s="17" t="s">
        <v>3503</v>
      </c>
      <c r="B13" s="31" t="s">
        <v>1634</v>
      </c>
      <c r="C13" s="31" t="s">
        <v>1570</v>
      </c>
      <c r="D13" s="43">
        <v>2000</v>
      </c>
      <c r="E13" s="13">
        <v>42348</v>
      </c>
      <c r="F13" s="13">
        <v>44127</v>
      </c>
      <c r="G13" s="27">
        <v>3334</v>
      </c>
      <c r="H13" s="22">
        <f t="shared" si="1"/>
        <v>44750.258333333331</v>
      </c>
      <c r="I13" s="23">
        <f t="shared" si="0"/>
        <v>1998.1999999999998</v>
      </c>
      <c r="J13" s="17" t="str">
        <f t="shared" si="2"/>
        <v>NOT DUE</v>
      </c>
      <c r="K13" s="31" t="s">
        <v>3871</v>
      </c>
      <c r="L13" s="41" t="s">
        <v>3884</v>
      </c>
    </row>
    <row r="14" spans="1:12" ht="26.45" customHeight="1">
      <c r="A14" s="17" t="s">
        <v>3504</v>
      </c>
      <c r="B14" s="31" t="s">
        <v>1635</v>
      </c>
      <c r="C14" s="31" t="s">
        <v>1571</v>
      </c>
      <c r="D14" s="43">
        <v>2000</v>
      </c>
      <c r="E14" s="13">
        <v>42348</v>
      </c>
      <c r="F14" s="13">
        <v>44127</v>
      </c>
      <c r="G14" s="27">
        <v>3334</v>
      </c>
      <c r="H14" s="22">
        <f t="shared" si="1"/>
        <v>44750.258333333331</v>
      </c>
      <c r="I14" s="23">
        <f t="shared" si="0"/>
        <v>1998.1999999999998</v>
      </c>
      <c r="J14" s="17" t="str">
        <f t="shared" si="2"/>
        <v>NOT DUE</v>
      </c>
      <c r="K14" s="31" t="s">
        <v>3871</v>
      </c>
      <c r="L14" s="41" t="s">
        <v>3884</v>
      </c>
    </row>
    <row r="15" spans="1:12" ht="15" customHeight="1">
      <c r="A15" s="17" t="s">
        <v>3505</v>
      </c>
      <c r="B15" s="31" t="s">
        <v>1572</v>
      </c>
      <c r="C15" s="31" t="s">
        <v>1573</v>
      </c>
      <c r="D15" s="43">
        <v>2000</v>
      </c>
      <c r="E15" s="13">
        <v>42348</v>
      </c>
      <c r="F15" s="13">
        <v>44127</v>
      </c>
      <c r="G15" s="27">
        <v>3334</v>
      </c>
      <c r="H15" s="22">
        <f t="shared" si="1"/>
        <v>44750.258333333331</v>
      </c>
      <c r="I15" s="23">
        <f t="shared" si="0"/>
        <v>1998.1999999999998</v>
      </c>
      <c r="J15" s="17" t="str">
        <f t="shared" si="2"/>
        <v>NOT DUE</v>
      </c>
      <c r="K15" s="31" t="s">
        <v>3871</v>
      </c>
      <c r="L15" s="41" t="s">
        <v>3884</v>
      </c>
    </row>
    <row r="16" spans="1:12" ht="15" customHeight="1">
      <c r="A16" s="17" t="s">
        <v>3506</v>
      </c>
      <c r="B16" s="31" t="s">
        <v>1574</v>
      </c>
      <c r="C16" s="31" t="s">
        <v>1575</v>
      </c>
      <c r="D16" s="43">
        <v>2000</v>
      </c>
      <c r="E16" s="13">
        <v>42348</v>
      </c>
      <c r="F16" s="13">
        <v>44127</v>
      </c>
      <c r="G16" s="27">
        <v>3334</v>
      </c>
      <c r="H16" s="22">
        <f t="shared" si="1"/>
        <v>44750.258333333331</v>
      </c>
      <c r="I16" s="23">
        <f t="shared" si="0"/>
        <v>1998.1999999999998</v>
      </c>
      <c r="J16" s="17" t="str">
        <f t="shared" si="2"/>
        <v>NOT DUE</v>
      </c>
      <c r="K16" s="31" t="s">
        <v>3871</v>
      </c>
      <c r="L16" s="41" t="s">
        <v>3884</v>
      </c>
    </row>
    <row r="17" spans="1:12" ht="15" customHeight="1">
      <c r="A17" s="17" t="s">
        <v>3507</v>
      </c>
      <c r="B17" s="31" t="s">
        <v>1576</v>
      </c>
      <c r="C17" s="31" t="s">
        <v>1575</v>
      </c>
      <c r="D17" s="43">
        <v>2000</v>
      </c>
      <c r="E17" s="13">
        <v>42348</v>
      </c>
      <c r="F17" s="13">
        <v>44127</v>
      </c>
      <c r="G17" s="27">
        <v>3334</v>
      </c>
      <c r="H17" s="22">
        <f t="shared" si="1"/>
        <v>44750.258333333331</v>
      </c>
      <c r="I17" s="23">
        <f t="shared" si="0"/>
        <v>1998.1999999999998</v>
      </c>
      <c r="J17" s="17" t="str">
        <f t="shared" si="2"/>
        <v>NOT DUE</v>
      </c>
      <c r="K17" s="31" t="s">
        <v>3871</v>
      </c>
      <c r="L17" s="41" t="s">
        <v>3884</v>
      </c>
    </row>
    <row r="18" spans="1:12" ht="15" customHeight="1">
      <c r="A18" s="17" t="s">
        <v>3508</v>
      </c>
      <c r="B18" s="31" t="s">
        <v>1577</v>
      </c>
      <c r="C18" s="31" t="s">
        <v>1578</v>
      </c>
      <c r="D18" s="43">
        <v>2000</v>
      </c>
      <c r="E18" s="13">
        <v>42348</v>
      </c>
      <c r="F18" s="13">
        <v>44127</v>
      </c>
      <c r="G18" s="27">
        <v>3334</v>
      </c>
      <c r="H18" s="22">
        <f t="shared" si="1"/>
        <v>44750.258333333331</v>
      </c>
      <c r="I18" s="23">
        <f t="shared" si="0"/>
        <v>1998.1999999999998</v>
      </c>
      <c r="J18" s="17" t="str">
        <f t="shared" si="2"/>
        <v>NOT DUE</v>
      </c>
      <c r="K18" s="31" t="s">
        <v>3871</v>
      </c>
      <c r="L18" s="41" t="s">
        <v>3884</v>
      </c>
    </row>
    <row r="19" spans="1:12" ht="26.45" customHeight="1">
      <c r="A19" s="17" t="s">
        <v>3509</v>
      </c>
      <c r="B19" s="31" t="s">
        <v>1579</v>
      </c>
      <c r="C19" s="31" t="s">
        <v>1580</v>
      </c>
      <c r="D19" s="43">
        <v>2000</v>
      </c>
      <c r="E19" s="13">
        <v>42348</v>
      </c>
      <c r="F19" s="13">
        <v>44127</v>
      </c>
      <c r="G19" s="27">
        <v>3334</v>
      </c>
      <c r="H19" s="22">
        <f t="shared" si="1"/>
        <v>44750.258333333331</v>
      </c>
      <c r="I19" s="23">
        <f t="shared" si="0"/>
        <v>1998.1999999999998</v>
      </c>
      <c r="J19" s="17" t="str">
        <f t="shared" si="2"/>
        <v>NOT DUE</v>
      </c>
      <c r="K19" s="31" t="s">
        <v>3871</v>
      </c>
      <c r="L19" s="41" t="s">
        <v>3884</v>
      </c>
    </row>
    <row r="20" spans="1:12" ht="15" customHeight="1">
      <c r="A20" s="17" t="s">
        <v>3510</v>
      </c>
      <c r="B20" s="31" t="s">
        <v>1581</v>
      </c>
      <c r="C20" s="31" t="s">
        <v>1580</v>
      </c>
      <c r="D20" s="43">
        <v>2000</v>
      </c>
      <c r="E20" s="13">
        <v>42348</v>
      </c>
      <c r="F20" s="13">
        <v>44127</v>
      </c>
      <c r="G20" s="27">
        <v>3334</v>
      </c>
      <c r="H20" s="22">
        <f t="shared" si="1"/>
        <v>44750.258333333331</v>
      </c>
      <c r="I20" s="23">
        <f t="shared" si="0"/>
        <v>1998.1999999999998</v>
      </c>
      <c r="J20" s="17" t="str">
        <f t="shared" si="2"/>
        <v>NOT DUE</v>
      </c>
      <c r="K20" s="31" t="s">
        <v>3871</v>
      </c>
      <c r="L20" s="41" t="s">
        <v>3884</v>
      </c>
    </row>
    <row r="21" spans="1:12" ht="26.45" customHeight="1">
      <c r="A21" s="17" t="s">
        <v>3511</v>
      </c>
      <c r="B21" s="31" t="s">
        <v>1582</v>
      </c>
      <c r="C21" s="31" t="s">
        <v>1583</v>
      </c>
      <c r="D21" s="43">
        <v>2000</v>
      </c>
      <c r="E21" s="13">
        <v>42348</v>
      </c>
      <c r="F21" s="13">
        <v>44127</v>
      </c>
      <c r="G21" s="27">
        <v>3334</v>
      </c>
      <c r="H21" s="22">
        <f t="shared" si="1"/>
        <v>44750.258333333331</v>
      </c>
      <c r="I21" s="23">
        <f t="shared" si="0"/>
        <v>1998.1999999999998</v>
      </c>
      <c r="J21" s="17" t="str">
        <f t="shared" si="2"/>
        <v>NOT DUE</v>
      </c>
      <c r="K21" s="31" t="s">
        <v>3871</v>
      </c>
      <c r="L21" s="41" t="s">
        <v>3884</v>
      </c>
    </row>
    <row r="22" spans="1:12" ht="26.45" customHeight="1">
      <c r="A22" s="17" t="s">
        <v>3512</v>
      </c>
      <c r="B22" s="31" t="s">
        <v>1636</v>
      </c>
      <c r="C22" s="31" t="s">
        <v>1580</v>
      </c>
      <c r="D22" s="43">
        <v>2000</v>
      </c>
      <c r="E22" s="13">
        <v>42348</v>
      </c>
      <c r="F22" s="13">
        <v>44127</v>
      </c>
      <c r="G22" s="27">
        <v>3334</v>
      </c>
      <c r="H22" s="22">
        <f t="shared" si="1"/>
        <v>44750.258333333331</v>
      </c>
      <c r="I22" s="23">
        <f t="shared" si="0"/>
        <v>1998.1999999999998</v>
      </c>
      <c r="J22" s="17" t="str">
        <f t="shared" si="2"/>
        <v>NOT DUE</v>
      </c>
      <c r="K22" s="31" t="s">
        <v>3871</v>
      </c>
      <c r="L22" s="41" t="s">
        <v>3884</v>
      </c>
    </row>
    <row r="23" spans="1:12" ht="15" customHeight="1">
      <c r="A23" s="17" t="s">
        <v>3513</v>
      </c>
      <c r="B23" s="31" t="s">
        <v>1584</v>
      </c>
      <c r="C23" s="31" t="s">
        <v>1585</v>
      </c>
      <c r="D23" s="43">
        <v>2000</v>
      </c>
      <c r="E23" s="13">
        <v>42348</v>
      </c>
      <c r="F23" s="13">
        <v>44127</v>
      </c>
      <c r="G23" s="27">
        <v>3334</v>
      </c>
      <c r="H23" s="22">
        <f t="shared" si="1"/>
        <v>44750.258333333331</v>
      </c>
      <c r="I23" s="23">
        <f t="shared" si="0"/>
        <v>1998.1999999999998</v>
      </c>
      <c r="J23" s="17" t="str">
        <f t="shared" si="2"/>
        <v>NOT DUE</v>
      </c>
      <c r="K23" s="31" t="s">
        <v>3871</v>
      </c>
      <c r="L23" s="41" t="s">
        <v>3884</v>
      </c>
    </row>
    <row r="24" spans="1:12" ht="26.45" customHeight="1">
      <c r="A24" s="17" t="s">
        <v>3514</v>
      </c>
      <c r="B24" s="31" t="s">
        <v>1586</v>
      </c>
      <c r="C24" s="31" t="s">
        <v>23</v>
      </c>
      <c r="D24" s="43">
        <v>2000</v>
      </c>
      <c r="E24" s="13">
        <v>42348</v>
      </c>
      <c r="F24" s="13">
        <v>44127</v>
      </c>
      <c r="G24" s="27">
        <v>3334</v>
      </c>
      <c r="H24" s="22">
        <f t="shared" si="1"/>
        <v>44750.258333333331</v>
      </c>
      <c r="I24" s="23">
        <f t="shared" si="0"/>
        <v>1998.1999999999998</v>
      </c>
      <c r="J24" s="17" t="str">
        <f t="shared" si="2"/>
        <v>NOT DUE</v>
      </c>
      <c r="K24" s="31" t="s">
        <v>3871</v>
      </c>
      <c r="L24" s="41" t="s">
        <v>3884</v>
      </c>
    </row>
    <row r="25" spans="1:12" ht="15" customHeight="1">
      <c r="A25" s="17" t="s">
        <v>3515</v>
      </c>
      <c r="B25" s="31" t="s">
        <v>1587</v>
      </c>
      <c r="C25" s="31" t="s">
        <v>1588</v>
      </c>
      <c r="D25" s="43">
        <v>2000</v>
      </c>
      <c r="E25" s="13">
        <v>42348</v>
      </c>
      <c r="F25" s="13">
        <v>44127</v>
      </c>
      <c r="G25" s="27">
        <v>3334</v>
      </c>
      <c r="H25" s="22">
        <f t="shared" si="1"/>
        <v>44750.258333333331</v>
      </c>
      <c r="I25" s="23">
        <f t="shared" si="0"/>
        <v>1998.1999999999998</v>
      </c>
      <c r="J25" s="17" t="str">
        <f t="shared" si="2"/>
        <v>NOT DUE</v>
      </c>
      <c r="K25" s="31" t="s">
        <v>3871</v>
      </c>
      <c r="L25" s="41" t="s">
        <v>3884</v>
      </c>
    </row>
    <row r="26" spans="1:12" ht="26.45" customHeight="1">
      <c r="A26" s="17" t="s">
        <v>3516</v>
      </c>
      <c r="B26" s="31" t="s">
        <v>1589</v>
      </c>
      <c r="C26" s="31" t="s">
        <v>1590</v>
      </c>
      <c r="D26" s="43">
        <v>2000</v>
      </c>
      <c r="E26" s="13">
        <v>42348</v>
      </c>
      <c r="F26" s="13">
        <v>44127</v>
      </c>
      <c r="G26" s="27">
        <v>3334</v>
      </c>
      <c r="H26" s="22">
        <f t="shared" si="1"/>
        <v>44750.258333333331</v>
      </c>
      <c r="I26" s="23">
        <f t="shared" si="0"/>
        <v>1998.1999999999998</v>
      </c>
      <c r="J26" s="17" t="str">
        <f t="shared" si="2"/>
        <v>NOT DUE</v>
      </c>
      <c r="K26" s="31" t="s">
        <v>3871</v>
      </c>
      <c r="L26" s="41" t="s">
        <v>3884</v>
      </c>
    </row>
    <row r="27" spans="1:12" ht="26.45" customHeight="1">
      <c r="A27" s="17" t="s">
        <v>3517</v>
      </c>
      <c r="B27" s="31" t="s">
        <v>1591</v>
      </c>
      <c r="C27" s="31" t="s">
        <v>1580</v>
      </c>
      <c r="D27" s="43">
        <v>2000</v>
      </c>
      <c r="E27" s="13">
        <v>42348</v>
      </c>
      <c r="F27" s="13">
        <v>44127</v>
      </c>
      <c r="G27" s="27">
        <v>3334</v>
      </c>
      <c r="H27" s="22">
        <f t="shared" si="1"/>
        <v>44750.258333333331</v>
      </c>
      <c r="I27" s="23">
        <f t="shared" si="0"/>
        <v>1998.1999999999998</v>
      </c>
      <c r="J27" s="17" t="str">
        <f t="shared" si="2"/>
        <v>NOT DUE</v>
      </c>
      <c r="K27" s="31" t="s">
        <v>3871</v>
      </c>
      <c r="L27" s="41" t="s">
        <v>3884</v>
      </c>
    </row>
    <row r="28" spans="1:12" ht="26.45" customHeight="1">
      <c r="A28" s="17" t="s">
        <v>3518</v>
      </c>
      <c r="B28" s="31" t="s">
        <v>1592</v>
      </c>
      <c r="C28" s="31" t="s">
        <v>1593</v>
      </c>
      <c r="D28" s="43">
        <v>2000</v>
      </c>
      <c r="E28" s="13">
        <v>42348</v>
      </c>
      <c r="F28" s="13">
        <v>44127</v>
      </c>
      <c r="G28" s="27">
        <v>3334</v>
      </c>
      <c r="H28" s="22">
        <f t="shared" si="1"/>
        <v>44750.258333333331</v>
      </c>
      <c r="I28" s="23">
        <f t="shared" si="0"/>
        <v>1998.1999999999998</v>
      </c>
      <c r="J28" s="17" t="str">
        <f t="shared" si="2"/>
        <v>NOT DUE</v>
      </c>
      <c r="K28" s="31" t="s">
        <v>3871</v>
      </c>
      <c r="L28" s="41" t="s">
        <v>3884</v>
      </c>
    </row>
    <row r="29" spans="1:12" ht="26.45" customHeight="1">
      <c r="A29" s="17" t="s">
        <v>3519</v>
      </c>
      <c r="B29" s="31" t="s">
        <v>1594</v>
      </c>
      <c r="C29" s="31" t="s">
        <v>1595</v>
      </c>
      <c r="D29" s="43">
        <v>2000</v>
      </c>
      <c r="E29" s="13">
        <v>42348</v>
      </c>
      <c r="F29" s="13">
        <v>44127</v>
      </c>
      <c r="G29" s="27">
        <v>3334</v>
      </c>
      <c r="H29" s="22">
        <f t="shared" si="1"/>
        <v>44750.258333333331</v>
      </c>
      <c r="I29" s="23">
        <f t="shared" si="0"/>
        <v>1998.1999999999998</v>
      </c>
      <c r="J29" s="17" t="str">
        <f t="shared" si="2"/>
        <v>NOT DUE</v>
      </c>
      <c r="K29" s="31" t="s">
        <v>3871</v>
      </c>
      <c r="L29" s="41" t="s">
        <v>3884</v>
      </c>
    </row>
    <row r="30" spans="1:12" ht="26.45" customHeight="1">
      <c r="A30" s="17" t="s">
        <v>3520</v>
      </c>
      <c r="B30" s="31" t="s">
        <v>1596</v>
      </c>
      <c r="C30" s="31" t="s">
        <v>1569</v>
      </c>
      <c r="D30" s="43">
        <v>2000</v>
      </c>
      <c r="E30" s="13">
        <v>42348</v>
      </c>
      <c r="F30" s="13">
        <v>44127</v>
      </c>
      <c r="G30" s="27">
        <v>3334</v>
      </c>
      <c r="H30" s="22">
        <f t="shared" si="1"/>
        <v>44750.258333333331</v>
      </c>
      <c r="I30" s="23">
        <f t="shared" si="0"/>
        <v>1998.1999999999998</v>
      </c>
      <c r="J30" s="17" t="str">
        <f t="shared" si="2"/>
        <v>NOT DUE</v>
      </c>
      <c r="K30" s="31" t="s">
        <v>3871</v>
      </c>
      <c r="L30" s="41" t="s">
        <v>3884</v>
      </c>
    </row>
    <row r="31" spans="1:12" ht="26.45" customHeight="1">
      <c r="A31" s="17" t="s">
        <v>3521</v>
      </c>
      <c r="B31" s="31" t="s">
        <v>1637</v>
      </c>
      <c r="C31" s="31" t="s">
        <v>1597</v>
      </c>
      <c r="D31" s="43">
        <v>2000</v>
      </c>
      <c r="E31" s="13">
        <v>42348</v>
      </c>
      <c r="F31" s="13">
        <v>44127</v>
      </c>
      <c r="G31" s="27">
        <v>3334</v>
      </c>
      <c r="H31" s="22">
        <f t="shared" si="1"/>
        <v>44750.258333333331</v>
      </c>
      <c r="I31" s="23">
        <f t="shared" si="0"/>
        <v>1998.1999999999998</v>
      </c>
      <c r="J31" s="17" t="str">
        <f t="shared" si="2"/>
        <v>NOT DUE</v>
      </c>
      <c r="K31" s="31" t="s">
        <v>3871</v>
      </c>
      <c r="L31" s="41" t="s">
        <v>3884</v>
      </c>
    </row>
    <row r="32" spans="1:12" ht="26.45" customHeight="1">
      <c r="A32" s="17" t="s">
        <v>3522</v>
      </c>
      <c r="B32" s="31" t="s">
        <v>1598</v>
      </c>
      <c r="C32" s="31" t="s">
        <v>1599</v>
      </c>
      <c r="D32" s="43">
        <v>2000</v>
      </c>
      <c r="E32" s="13">
        <v>42348</v>
      </c>
      <c r="F32" s="13">
        <v>44127</v>
      </c>
      <c r="G32" s="27">
        <v>3334</v>
      </c>
      <c r="H32" s="22">
        <f t="shared" si="1"/>
        <v>44750.258333333331</v>
      </c>
      <c r="I32" s="23">
        <f t="shared" si="0"/>
        <v>1998.1999999999998</v>
      </c>
      <c r="J32" s="17" t="str">
        <f t="shared" si="2"/>
        <v>NOT DUE</v>
      </c>
      <c r="K32" s="31" t="s">
        <v>3871</v>
      </c>
      <c r="L32" s="41" t="s">
        <v>3884</v>
      </c>
    </row>
    <row r="33" spans="1:12" ht="26.45" customHeight="1">
      <c r="A33" s="17" t="s">
        <v>3523</v>
      </c>
      <c r="B33" s="31" t="s">
        <v>1600</v>
      </c>
      <c r="C33" s="31" t="s">
        <v>1601</v>
      </c>
      <c r="D33" s="43">
        <v>2000</v>
      </c>
      <c r="E33" s="13">
        <v>42348</v>
      </c>
      <c r="F33" s="13">
        <v>44127</v>
      </c>
      <c r="G33" s="27">
        <v>3334</v>
      </c>
      <c r="H33" s="22">
        <f t="shared" si="1"/>
        <v>44750.258333333331</v>
      </c>
      <c r="I33" s="23">
        <f t="shared" si="0"/>
        <v>1998.1999999999998</v>
      </c>
      <c r="J33" s="17" t="str">
        <f t="shared" si="2"/>
        <v>NOT DUE</v>
      </c>
      <c r="K33" s="31" t="s">
        <v>3871</v>
      </c>
      <c r="L33" s="41" t="s">
        <v>3884</v>
      </c>
    </row>
    <row r="34" spans="1:12" ht="26.45" customHeight="1">
      <c r="A34" s="17" t="s">
        <v>3524</v>
      </c>
      <c r="B34" s="31" t="s">
        <v>1602</v>
      </c>
      <c r="C34" s="31" t="s">
        <v>1603</v>
      </c>
      <c r="D34" s="43">
        <v>2000</v>
      </c>
      <c r="E34" s="13">
        <v>42348</v>
      </c>
      <c r="F34" s="13">
        <v>44127</v>
      </c>
      <c r="G34" s="27">
        <v>3334</v>
      </c>
      <c r="H34" s="22">
        <f t="shared" si="1"/>
        <v>44750.258333333331</v>
      </c>
      <c r="I34" s="23">
        <f t="shared" si="0"/>
        <v>1998.1999999999998</v>
      </c>
      <c r="J34" s="17" t="str">
        <f t="shared" si="2"/>
        <v>NOT DUE</v>
      </c>
      <c r="K34" s="31" t="s">
        <v>3871</v>
      </c>
      <c r="L34" s="41" t="s">
        <v>3884</v>
      </c>
    </row>
    <row r="35" spans="1:12" ht="26.45" customHeight="1">
      <c r="A35" s="17" t="s">
        <v>3525</v>
      </c>
      <c r="B35" s="31" t="s">
        <v>1604</v>
      </c>
      <c r="C35" s="31" t="s">
        <v>1605</v>
      </c>
      <c r="D35" s="43">
        <v>2000</v>
      </c>
      <c r="E35" s="13">
        <v>42348</v>
      </c>
      <c r="F35" s="13">
        <v>44127</v>
      </c>
      <c r="G35" s="27">
        <v>3334</v>
      </c>
      <c r="H35" s="22">
        <f t="shared" si="1"/>
        <v>44750.258333333331</v>
      </c>
      <c r="I35" s="23">
        <f t="shared" si="0"/>
        <v>1998.1999999999998</v>
      </c>
      <c r="J35" s="17" t="str">
        <f t="shared" si="2"/>
        <v>NOT DUE</v>
      </c>
      <c r="K35" s="31" t="s">
        <v>3871</v>
      </c>
      <c r="L35" s="41" t="s">
        <v>3884</v>
      </c>
    </row>
    <row r="36" spans="1:12" ht="26.45" customHeight="1">
      <c r="A36" s="17" t="s">
        <v>3526</v>
      </c>
      <c r="B36" s="31" t="s">
        <v>1606</v>
      </c>
      <c r="C36" s="31" t="s">
        <v>1089</v>
      </c>
      <c r="D36" s="43">
        <v>2000</v>
      </c>
      <c r="E36" s="13">
        <v>42348</v>
      </c>
      <c r="F36" s="13">
        <v>44127</v>
      </c>
      <c r="G36" s="27">
        <v>3334</v>
      </c>
      <c r="H36" s="22">
        <f>IF(I36&lt;=2000,$F$5+(I36/24),"error")</f>
        <v>44750.258333333331</v>
      </c>
      <c r="I36" s="23">
        <f t="shared" si="0"/>
        <v>1998.1999999999998</v>
      </c>
      <c r="J36" s="17" t="str">
        <f t="shared" si="2"/>
        <v>NOT DUE</v>
      </c>
      <c r="K36" s="31" t="s">
        <v>3871</v>
      </c>
      <c r="L36" s="41" t="s">
        <v>3884</v>
      </c>
    </row>
    <row r="37" spans="1:12" ht="15" customHeight="1">
      <c r="A37" s="17" t="s">
        <v>3527</v>
      </c>
      <c r="B37" s="31" t="s">
        <v>1607</v>
      </c>
      <c r="C37" s="31" t="s">
        <v>36</v>
      </c>
      <c r="D37" s="43">
        <v>4000</v>
      </c>
      <c r="E37" s="13">
        <v>42348</v>
      </c>
      <c r="F37" s="13">
        <v>42348</v>
      </c>
      <c r="G37" s="27">
        <v>0</v>
      </c>
      <c r="H37" s="22">
        <f>IF(I37&lt;=4000,$F$5+(I37/24),"error")</f>
        <v>44694.675000000003</v>
      </c>
      <c r="I37" s="23">
        <f t="shared" si="0"/>
        <v>664.19999999999982</v>
      </c>
      <c r="J37" s="17" t="str">
        <f t="shared" si="2"/>
        <v>NOT DUE</v>
      </c>
      <c r="K37" s="31" t="s">
        <v>3871</v>
      </c>
      <c r="L37" s="41" t="s">
        <v>3884</v>
      </c>
    </row>
    <row r="38" spans="1:12" ht="26.45" customHeight="1">
      <c r="A38" s="17" t="s">
        <v>3528</v>
      </c>
      <c r="B38" s="31" t="s">
        <v>1638</v>
      </c>
      <c r="C38" s="31" t="s">
        <v>1608</v>
      </c>
      <c r="D38" s="43">
        <v>2000</v>
      </c>
      <c r="E38" s="13">
        <v>42348</v>
      </c>
      <c r="F38" s="13">
        <v>44127</v>
      </c>
      <c r="G38" s="27">
        <v>3334</v>
      </c>
      <c r="H38" s="22">
        <f>IF(I38&lt;=2000,$F$5+(I38/24),"error")</f>
        <v>44750.258333333331</v>
      </c>
      <c r="I38" s="23">
        <f t="shared" si="0"/>
        <v>1998.1999999999998</v>
      </c>
      <c r="J38" s="17" t="str">
        <f t="shared" si="2"/>
        <v>NOT DUE</v>
      </c>
      <c r="K38" s="31" t="s">
        <v>3871</v>
      </c>
      <c r="L38" s="41" t="s">
        <v>3884</v>
      </c>
    </row>
    <row r="39" spans="1:12" ht="15" customHeight="1">
      <c r="A39" s="17" t="s">
        <v>3529</v>
      </c>
      <c r="B39" s="31" t="s">
        <v>1609</v>
      </c>
      <c r="C39" s="31" t="s">
        <v>36</v>
      </c>
      <c r="D39" s="43">
        <v>4000</v>
      </c>
      <c r="E39" s="13">
        <v>42348</v>
      </c>
      <c r="F39" s="13">
        <v>42348</v>
      </c>
      <c r="G39" s="27">
        <v>0</v>
      </c>
      <c r="H39" s="22">
        <f>IF(I39&lt;=4000,$F$5+(I39/24),"error")</f>
        <v>44694.675000000003</v>
      </c>
      <c r="I39" s="23">
        <f t="shared" si="0"/>
        <v>664.19999999999982</v>
      </c>
      <c r="J39" s="17" t="str">
        <f t="shared" si="2"/>
        <v>NOT DUE</v>
      </c>
      <c r="K39" s="31" t="s">
        <v>3871</v>
      </c>
      <c r="L39" s="41" t="s">
        <v>3884</v>
      </c>
    </row>
    <row r="40" spans="1:12" ht="15" customHeight="1">
      <c r="A40" s="17" t="s">
        <v>3530</v>
      </c>
      <c r="B40" s="31" t="s">
        <v>1610</v>
      </c>
      <c r="C40" s="31" t="s">
        <v>36</v>
      </c>
      <c r="D40" s="43">
        <v>4000</v>
      </c>
      <c r="E40" s="13">
        <v>42348</v>
      </c>
      <c r="F40" s="13">
        <v>42348</v>
      </c>
      <c r="G40" s="27">
        <v>0</v>
      </c>
      <c r="H40" s="22">
        <f t="shared" ref="H40" si="3">IF(I40&lt;=4000,$F$5+(I40/24),"error")</f>
        <v>44694.675000000003</v>
      </c>
      <c r="I40" s="23">
        <f t="shared" si="0"/>
        <v>664.19999999999982</v>
      </c>
      <c r="J40" s="17" t="str">
        <f t="shared" si="2"/>
        <v>NOT DUE</v>
      </c>
      <c r="K40" s="31" t="s">
        <v>3871</v>
      </c>
      <c r="L40" s="41" t="s">
        <v>3884</v>
      </c>
    </row>
    <row r="41" spans="1:12" ht="38.25" customHeight="1">
      <c r="A41" s="17" t="s">
        <v>3531</v>
      </c>
      <c r="B41" s="31" t="s">
        <v>1611</v>
      </c>
      <c r="C41" s="31" t="s">
        <v>1612</v>
      </c>
      <c r="D41" s="43">
        <v>4000</v>
      </c>
      <c r="E41" s="13">
        <v>42348</v>
      </c>
      <c r="F41" s="13">
        <v>44127</v>
      </c>
      <c r="G41" s="27">
        <v>3334</v>
      </c>
      <c r="H41" s="22">
        <f>IF(I41&lt;=4000,$F$5+(I41/24),"error")</f>
        <v>44833.591666666667</v>
      </c>
      <c r="I41" s="23">
        <f t="shared" si="0"/>
        <v>3998.2</v>
      </c>
      <c r="J41" s="17" t="str">
        <f t="shared" si="2"/>
        <v>NOT DUE</v>
      </c>
      <c r="K41" s="31"/>
      <c r="L41" s="41" t="s">
        <v>3884</v>
      </c>
    </row>
    <row r="42" spans="1:12" ht="26.45" customHeight="1">
      <c r="A42" s="17" t="s">
        <v>3532</v>
      </c>
      <c r="B42" s="31" t="s">
        <v>1613</v>
      </c>
      <c r="C42" s="31" t="s">
        <v>1612</v>
      </c>
      <c r="D42" s="43">
        <v>2000</v>
      </c>
      <c r="E42" s="13">
        <v>42348</v>
      </c>
      <c r="F42" s="13">
        <v>44127</v>
      </c>
      <c r="G42" s="27">
        <v>3334</v>
      </c>
      <c r="H42" s="22">
        <f>IF(I42&lt;=2000,$F$5+(I42/24),"error")</f>
        <v>44750.258333333331</v>
      </c>
      <c r="I42" s="23">
        <f t="shared" si="0"/>
        <v>1998.1999999999998</v>
      </c>
      <c r="J42" s="17" t="str">
        <f t="shared" si="2"/>
        <v>NOT DUE</v>
      </c>
      <c r="K42" s="31"/>
      <c r="L42" s="41" t="s">
        <v>3884</v>
      </c>
    </row>
    <row r="43" spans="1:12" ht="26.45" customHeight="1">
      <c r="A43" s="17" t="s">
        <v>3533</v>
      </c>
      <c r="B43" s="31" t="s">
        <v>1618</v>
      </c>
      <c r="C43" s="31" t="s">
        <v>1619</v>
      </c>
      <c r="D43" s="43">
        <v>2000</v>
      </c>
      <c r="E43" s="13">
        <v>42348</v>
      </c>
      <c r="F43" s="13">
        <v>44127</v>
      </c>
      <c r="G43" s="27">
        <v>3334</v>
      </c>
      <c r="H43" s="22">
        <f>IF(I43&lt;=2000,$F$5+(I43/24),"error")</f>
        <v>44750.258333333331</v>
      </c>
      <c r="I43" s="23">
        <f t="shared" si="0"/>
        <v>1998.1999999999998</v>
      </c>
      <c r="J43" s="17" t="str">
        <f t="shared" si="2"/>
        <v>NOT DUE</v>
      </c>
      <c r="K43" s="31"/>
      <c r="L43" s="41" t="s">
        <v>3884</v>
      </c>
    </row>
    <row r="44" spans="1:12" ht="15" customHeight="1">
      <c r="A44" s="17" t="s">
        <v>3534</v>
      </c>
      <c r="B44" s="31" t="s">
        <v>1614</v>
      </c>
      <c r="C44" s="31" t="s">
        <v>1615</v>
      </c>
      <c r="D44" s="43">
        <v>4000</v>
      </c>
      <c r="E44" s="13">
        <v>42348</v>
      </c>
      <c r="F44" s="13">
        <v>44127</v>
      </c>
      <c r="G44" s="27">
        <v>3334</v>
      </c>
      <c r="H44" s="22">
        <f>IF(I44&lt;=4000,$F$5+(I44/24),"error")</f>
        <v>44833.591666666667</v>
      </c>
      <c r="I44" s="23">
        <f t="shared" si="0"/>
        <v>3998.2</v>
      </c>
      <c r="J44" s="17" t="str">
        <f t="shared" si="2"/>
        <v>NOT DUE</v>
      </c>
      <c r="K44" s="31"/>
      <c r="L44" s="41" t="s">
        <v>3884</v>
      </c>
    </row>
    <row r="45" spans="1:12" ht="15" customHeight="1">
      <c r="A45" s="17" t="s">
        <v>3535</v>
      </c>
      <c r="B45" s="31" t="s">
        <v>1616</v>
      </c>
      <c r="C45" s="31" t="s">
        <v>1617</v>
      </c>
      <c r="D45" s="43">
        <v>4000</v>
      </c>
      <c r="E45" s="13">
        <v>42348</v>
      </c>
      <c r="F45" s="13">
        <v>44127</v>
      </c>
      <c r="G45" s="27">
        <v>3334</v>
      </c>
      <c r="H45" s="22">
        <f>IF(I45&lt;=4000,$F$5+(I45/24),"error")</f>
        <v>44833.591666666667</v>
      </c>
      <c r="I45" s="23">
        <f t="shared" si="0"/>
        <v>3998.2</v>
      </c>
      <c r="J45" s="17" t="str">
        <f t="shared" si="2"/>
        <v>NOT DUE</v>
      </c>
      <c r="K45" s="31"/>
      <c r="L45" s="41" t="s">
        <v>3884</v>
      </c>
    </row>
    <row r="46" spans="1:12" ht="15" customHeight="1">
      <c r="A46" s="17" t="s">
        <v>3536</v>
      </c>
      <c r="B46" s="31" t="s">
        <v>1620</v>
      </c>
      <c r="C46" s="31" t="s">
        <v>1621</v>
      </c>
      <c r="D46" s="43">
        <v>2000</v>
      </c>
      <c r="E46" s="13">
        <v>42348</v>
      </c>
      <c r="F46" s="13">
        <v>44127</v>
      </c>
      <c r="G46" s="27">
        <v>3334</v>
      </c>
      <c r="H46" s="22">
        <f>IF(I46&lt;=2000,$F$5+(I46/24),"error")</f>
        <v>44750.258333333331</v>
      </c>
      <c r="I46" s="23">
        <f t="shared" si="0"/>
        <v>1998.1999999999998</v>
      </c>
      <c r="J46" s="17" t="str">
        <f t="shared" si="2"/>
        <v>NOT DUE</v>
      </c>
      <c r="K46" s="31"/>
      <c r="L46" s="41" t="s">
        <v>3884</v>
      </c>
    </row>
    <row r="47" spans="1:12" ht="15" customHeight="1">
      <c r="A47" s="17" t="s">
        <v>3537</v>
      </c>
      <c r="B47" s="31" t="s">
        <v>1622</v>
      </c>
      <c r="C47" s="31" t="s">
        <v>1623</v>
      </c>
      <c r="D47" s="43">
        <v>8000</v>
      </c>
      <c r="E47" s="13">
        <v>42348</v>
      </c>
      <c r="F47" s="13">
        <v>44127</v>
      </c>
      <c r="G47" s="27">
        <v>3334</v>
      </c>
      <c r="H47" s="22">
        <f>IF(I47&lt;=8000,$F$5+(I47/24),"error")</f>
        <v>45000.258333333331</v>
      </c>
      <c r="I47" s="23">
        <f t="shared" si="0"/>
        <v>7998.2</v>
      </c>
      <c r="J47" s="17" t="str">
        <f t="shared" si="2"/>
        <v>NOT DUE</v>
      </c>
      <c r="K47" s="31"/>
      <c r="L47" s="41" t="s">
        <v>3884</v>
      </c>
    </row>
    <row r="48" spans="1:12" ht="26.45" customHeight="1">
      <c r="A48" s="17" t="s">
        <v>3538</v>
      </c>
      <c r="B48" s="31" t="s">
        <v>1624</v>
      </c>
      <c r="C48" s="31" t="s">
        <v>1625</v>
      </c>
      <c r="D48" s="43">
        <v>4000</v>
      </c>
      <c r="E48" s="13">
        <v>42348</v>
      </c>
      <c r="F48" s="13">
        <v>44127</v>
      </c>
      <c r="G48" s="27">
        <v>3334</v>
      </c>
      <c r="H48" s="22">
        <f>IF(I48&lt;=4000,$F$5+(I48/24),"error")</f>
        <v>44833.591666666667</v>
      </c>
      <c r="I48" s="23">
        <f t="shared" si="0"/>
        <v>3998.2</v>
      </c>
      <c r="J48" s="17" t="str">
        <f t="shared" si="2"/>
        <v>NOT DUE</v>
      </c>
      <c r="K48" s="31"/>
      <c r="L48" s="41" t="s">
        <v>3884</v>
      </c>
    </row>
    <row r="49" spans="1:12" ht="15" customHeight="1">
      <c r="A49" s="17" t="s">
        <v>3539</v>
      </c>
      <c r="B49" s="31" t="s">
        <v>1626</v>
      </c>
      <c r="C49" s="31" t="s">
        <v>1627</v>
      </c>
      <c r="D49" s="43">
        <v>8000</v>
      </c>
      <c r="E49" s="13">
        <v>42348</v>
      </c>
      <c r="F49" s="13">
        <v>44127</v>
      </c>
      <c r="G49" s="27">
        <v>3334</v>
      </c>
      <c r="H49" s="22">
        <f>IF(I49&lt;=8000,$F$5+(I49/24),"error")</f>
        <v>45000.258333333331</v>
      </c>
      <c r="I49" s="23">
        <f t="shared" si="0"/>
        <v>7998.2</v>
      </c>
      <c r="J49" s="17" t="str">
        <f t="shared" si="2"/>
        <v>NOT DUE</v>
      </c>
      <c r="K49" s="31"/>
      <c r="L49" s="41" t="s">
        <v>3884</v>
      </c>
    </row>
    <row r="50" spans="1:12" ht="15" customHeight="1">
      <c r="A50" s="17" t="s">
        <v>3540</v>
      </c>
      <c r="B50" s="31" t="s">
        <v>1628</v>
      </c>
      <c r="C50" s="31" t="s">
        <v>1629</v>
      </c>
      <c r="D50" s="43">
        <v>8000</v>
      </c>
      <c r="E50" s="13">
        <v>42348</v>
      </c>
      <c r="F50" s="13">
        <v>44127</v>
      </c>
      <c r="G50" s="27">
        <v>3334</v>
      </c>
      <c r="H50" s="22">
        <f t="shared" ref="H50:H51" si="4">IF(I50&lt;=8000,$F$5+(I50/24),"error")</f>
        <v>45000.258333333331</v>
      </c>
      <c r="I50" s="23">
        <f t="shared" si="0"/>
        <v>7998.2</v>
      </c>
      <c r="J50" s="17" t="str">
        <f t="shared" si="2"/>
        <v>NOT DUE</v>
      </c>
      <c r="K50" s="31"/>
      <c r="L50" s="41" t="s">
        <v>3884</v>
      </c>
    </row>
    <row r="51" spans="1:12" ht="26.45" customHeight="1">
      <c r="A51" s="17" t="s">
        <v>3541</v>
      </c>
      <c r="B51" s="31" t="s">
        <v>1630</v>
      </c>
      <c r="C51" s="31" t="s">
        <v>36</v>
      </c>
      <c r="D51" s="43">
        <v>8000</v>
      </c>
      <c r="E51" s="13">
        <v>42348</v>
      </c>
      <c r="F51" s="13">
        <v>42348</v>
      </c>
      <c r="G51" s="27">
        <v>0</v>
      </c>
      <c r="H51" s="22">
        <f t="shared" si="4"/>
        <v>44861.341666666667</v>
      </c>
      <c r="I51" s="23">
        <f t="shared" si="0"/>
        <v>4664.2</v>
      </c>
      <c r="J51" s="17" t="str">
        <f t="shared" si="2"/>
        <v>NOT DUE</v>
      </c>
      <c r="K51" s="31"/>
      <c r="L51" s="41" t="s">
        <v>3884</v>
      </c>
    </row>
    <row r="52" spans="1:12" ht="26.45" customHeight="1">
      <c r="A52" s="17" t="s">
        <v>3542</v>
      </c>
      <c r="B52" s="31" t="s">
        <v>1631</v>
      </c>
      <c r="C52" s="31" t="s">
        <v>36</v>
      </c>
      <c r="D52" s="43">
        <v>8000</v>
      </c>
      <c r="E52" s="13">
        <v>42348</v>
      </c>
      <c r="F52" s="13">
        <v>42348</v>
      </c>
      <c r="G52" s="27">
        <v>0</v>
      </c>
      <c r="H52" s="22">
        <f>IF(I52&lt;=8000,$F$5+(I52/24),"error")</f>
        <v>44861.341666666667</v>
      </c>
      <c r="I52" s="23">
        <f t="shared" si="0"/>
        <v>4664.2</v>
      </c>
      <c r="J52" s="17" t="str">
        <f t="shared" si="2"/>
        <v>NOT DUE</v>
      </c>
      <c r="K52" s="31"/>
      <c r="L52" s="41" t="s">
        <v>3884</v>
      </c>
    </row>
    <row r="53" spans="1:12" ht="25.5">
      <c r="A53" s="17" t="s">
        <v>3543</v>
      </c>
      <c r="B53" s="31" t="s">
        <v>1632</v>
      </c>
      <c r="C53" s="31" t="s">
        <v>36</v>
      </c>
      <c r="D53" s="43">
        <v>16000</v>
      </c>
      <c r="E53" s="13">
        <v>42348</v>
      </c>
      <c r="F53" s="13">
        <v>42348</v>
      </c>
      <c r="G53" s="27">
        <v>0</v>
      </c>
      <c r="H53" s="22">
        <f>IF(I53&lt;=16000,$F$5+(I53/24),"error")</f>
        <v>45194.675000000003</v>
      </c>
      <c r="I53" s="23">
        <f t="shared" si="0"/>
        <v>12664.2</v>
      </c>
      <c r="J53" s="17" t="str">
        <f t="shared" si="2"/>
        <v>NOT DUE</v>
      </c>
      <c r="K53" s="31"/>
      <c r="L53" s="41" t="s">
        <v>3884</v>
      </c>
    </row>
    <row r="54" spans="1:12" ht="25.5">
      <c r="A54" s="17" t="s">
        <v>3544</v>
      </c>
      <c r="B54" s="31" t="s">
        <v>1633</v>
      </c>
      <c r="C54" s="31" t="s">
        <v>36</v>
      </c>
      <c r="D54" s="43">
        <v>16000</v>
      </c>
      <c r="E54" s="13">
        <v>42348</v>
      </c>
      <c r="F54" s="13">
        <v>42348</v>
      </c>
      <c r="G54" s="27">
        <v>0</v>
      </c>
      <c r="H54" s="22">
        <f>IF(I54&lt;=16000,$F$5+(I54/24),"error")</f>
        <v>45194.675000000003</v>
      </c>
      <c r="I54" s="23">
        <f t="shared" si="0"/>
        <v>12664.2</v>
      </c>
      <c r="J54" s="17" t="str">
        <f t="shared" si="2"/>
        <v>NOT DUE</v>
      </c>
      <c r="K54" s="31"/>
      <c r="L54" s="41" t="s">
        <v>3884</v>
      </c>
    </row>
    <row r="55" spans="1:12">
      <c r="A55" s="17" t="s">
        <v>3545</v>
      </c>
      <c r="B55" s="31" t="s">
        <v>1687</v>
      </c>
      <c r="C55" s="31" t="s">
        <v>1688</v>
      </c>
      <c r="D55" s="43">
        <v>8000</v>
      </c>
      <c r="E55" s="13">
        <v>42348</v>
      </c>
      <c r="F55" s="13">
        <v>44127</v>
      </c>
      <c r="G55" s="27">
        <v>3334</v>
      </c>
      <c r="H55" s="22">
        <f>IF(I55&lt;=8000,$F$5+(I55/24),"error")</f>
        <v>45000.258333333331</v>
      </c>
      <c r="I55" s="23">
        <f t="shared" si="0"/>
        <v>7998.2</v>
      </c>
      <c r="J55" s="17" t="str">
        <f t="shared" si="2"/>
        <v>NOT DUE</v>
      </c>
      <c r="K55" s="31"/>
      <c r="L55" s="41" t="s">
        <v>3884</v>
      </c>
    </row>
    <row r="56" spans="1:12" ht="25.5">
      <c r="A56" s="17" t="s">
        <v>3546</v>
      </c>
      <c r="B56" s="31" t="s">
        <v>1689</v>
      </c>
      <c r="C56" s="31" t="s">
        <v>1690</v>
      </c>
      <c r="D56" s="43">
        <v>8000</v>
      </c>
      <c r="E56" s="13">
        <v>42348</v>
      </c>
      <c r="F56" s="13">
        <v>44127</v>
      </c>
      <c r="G56" s="27">
        <v>3334</v>
      </c>
      <c r="H56" s="22">
        <f t="shared" ref="H56:H62" si="5">IF(I56&lt;=8000,$F$5+(I56/24),"error")</f>
        <v>45000.258333333331</v>
      </c>
      <c r="I56" s="23">
        <f t="shared" si="0"/>
        <v>7998.2</v>
      </c>
      <c r="J56" s="17" t="str">
        <f t="shared" si="2"/>
        <v>NOT DUE</v>
      </c>
      <c r="K56" s="31"/>
      <c r="L56" s="41" t="s">
        <v>3884</v>
      </c>
    </row>
    <row r="57" spans="1:12">
      <c r="A57" s="17" t="s">
        <v>3547</v>
      </c>
      <c r="B57" s="31" t="s">
        <v>1691</v>
      </c>
      <c r="C57" s="31" t="s">
        <v>1692</v>
      </c>
      <c r="D57" s="43">
        <v>8000</v>
      </c>
      <c r="E57" s="13">
        <v>42348</v>
      </c>
      <c r="F57" s="13">
        <v>44127</v>
      </c>
      <c r="G57" s="27">
        <v>3334</v>
      </c>
      <c r="H57" s="22">
        <f t="shared" si="5"/>
        <v>45000.258333333331</v>
      </c>
      <c r="I57" s="23">
        <f t="shared" si="0"/>
        <v>7998.2</v>
      </c>
      <c r="J57" s="17" t="str">
        <f t="shared" si="2"/>
        <v>NOT DUE</v>
      </c>
      <c r="K57" s="31" t="s">
        <v>3872</v>
      </c>
      <c r="L57" s="41" t="s">
        <v>3884</v>
      </c>
    </row>
    <row r="58" spans="1:12">
      <c r="A58" s="17" t="s">
        <v>3548</v>
      </c>
      <c r="B58" s="31" t="s">
        <v>1693</v>
      </c>
      <c r="C58" s="31" t="s">
        <v>1694</v>
      </c>
      <c r="D58" s="43">
        <v>8000</v>
      </c>
      <c r="E58" s="13">
        <v>42348</v>
      </c>
      <c r="F58" s="13">
        <v>44127</v>
      </c>
      <c r="G58" s="27">
        <v>3334</v>
      </c>
      <c r="H58" s="22">
        <f t="shared" si="5"/>
        <v>45000.258333333331</v>
      </c>
      <c r="I58" s="23">
        <f t="shared" si="0"/>
        <v>7998.2</v>
      </c>
      <c r="J58" s="17" t="str">
        <f t="shared" si="2"/>
        <v>NOT DUE</v>
      </c>
      <c r="K58" s="31"/>
      <c r="L58" s="41" t="s">
        <v>3884</v>
      </c>
    </row>
    <row r="59" spans="1:12" ht="25.5">
      <c r="A59" s="17" t="s">
        <v>3549</v>
      </c>
      <c r="B59" s="31" t="s">
        <v>1695</v>
      </c>
      <c r="C59" s="31" t="s">
        <v>1696</v>
      </c>
      <c r="D59" s="43">
        <v>8000</v>
      </c>
      <c r="E59" s="13">
        <v>42348</v>
      </c>
      <c r="F59" s="13">
        <v>44127</v>
      </c>
      <c r="G59" s="27">
        <v>3334</v>
      </c>
      <c r="H59" s="22">
        <f t="shared" si="5"/>
        <v>45000.258333333331</v>
      </c>
      <c r="I59" s="23">
        <f t="shared" si="0"/>
        <v>7998.2</v>
      </c>
      <c r="J59" s="17" t="str">
        <f t="shared" si="2"/>
        <v>NOT DUE</v>
      </c>
      <c r="K59" s="31" t="s">
        <v>3872</v>
      </c>
      <c r="L59" s="41" t="s">
        <v>3884</v>
      </c>
    </row>
    <row r="60" spans="1:12">
      <c r="A60" s="17" t="s">
        <v>3550</v>
      </c>
      <c r="B60" s="31" t="s">
        <v>1697</v>
      </c>
      <c r="C60" s="31" t="s">
        <v>1698</v>
      </c>
      <c r="D60" s="43">
        <v>8000</v>
      </c>
      <c r="E60" s="13">
        <v>42348</v>
      </c>
      <c r="F60" s="13">
        <v>44127</v>
      </c>
      <c r="G60" s="27">
        <v>3334</v>
      </c>
      <c r="H60" s="22">
        <f t="shared" si="5"/>
        <v>45000.258333333331</v>
      </c>
      <c r="I60" s="23">
        <f t="shared" si="0"/>
        <v>7998.2</v>
      </c>
      <c r="J60" s="17" t="str">
        <f t="shared" si="2"/>
        <v>NOT DUE</v>
      </c>
      <c r="K60" s="31" t="s">
        <v>3872</v>
      </c>
      <c r="L60" s="41" t="s">
        <v>3884</v>
      </c>
    </row>
    <row r="61" spans="1:12" ht="25.5">
      <c r="A61" s="17" t="s">
        <v>3551</v>
      </c>
      <c r="B61" s="31" t="s">
        <v>1699</v>
      </c>
      <c r="C61" s="31" t="s">
        <v>1700</v>
      </c>
      <c r="D61" s="43">
        <v>8000</v>
      </c>
      <c r="E61" s="13">
        <v>42348</v>
      </c>
      <c r="F61" s="13">
        <v>44127</v>
      </c>
      <c r="G61" s="27">
        <v>3334</v>
      </c>
      <c r="H61" s="22">
        <f t="shared" si="5"/>
        <v>45000.258333333331</v>
      </c>
      <c r="I61" s="23">
        <f t="shared" si="0"/>
        <v>7998.2</v>
      </c>
      <c r="J61" s="17" t="str">
        <f t="shared" si="2"/>
        <v>NOT DUE</v>
      </c>
      <c r="K61" s="31" t="s">
        <v>3872</v>
      </c>
      <c r="L61" s="41" t="s">
        <v>3884</v>
      </c>
    </row>
    <row r="62" spans="1:12">
      <c r="A62" s="17" t="s">
        <v>3552</v>
      </c>
      <c r="B62" s="31" t="s">
        <v>1701</v>
      </c>
      <c r="C62" s="31" t="s">
        <v>1702</v>
      </c>
      <c r="D62" s="43">
        <v>8000</v>
      </c>
      <c r="E62" s="13">
        <v>42348</v>
      </c>
      <c r="F62" s="13">
        <v>44127</v>
      </c>
      <c r="G62" s="27">
        <v>3334</v>
      </c>
      <c r="H62" s="22">
        <f t="shared" si="5"/>
        <v>45000.258333333331</v>
      </c>
      <c r="I62" s="23">
        <f t="shared" si="0"/>
        <v>7998.2</v>
      </c>
      <c r="J62" s="17" t="str">
        <f t="shared" si="2"/>
        <v>NOT DUE</v>
      </c>
      <c r="K62" s="31" t="s">
        <v>3872</v>
      </c>
      <c r="L62" s="41" t="s">
        <v>3884</v>
      </c>
    </row>
    <row r="63" spans="1:12">
      <c r="A63" s="17" t="s">
        <v>3553</v>
      </c>
      <c r="B63" s="31" t="s">
        <v>1711</v>
      </c>
      <c r="C63" s="31" t="s">
        <v>1089</v>
      </c>
      <c r="D63" s="43">
        <v>2000</v>
      </c>
      <c r="E63" s="13">
        <v>42348</v>
      </c>
      <c r="F63" s="13">
        <v>44127</v>
      </c>
      <c r="G63" s="27">
        <v>3334</v>
      </c>
      <c r="H63" s="22">
        <f>IF(I63&lt;=2000,$F$5+(I63/24),"error")</f>
        <v>44750.258333333331</v>
      </c>
      <c r="I63" s="23">
        <f t="shared" si="0"/>
        <v>1998.1999999999998</v>
      </c>
      <c r="J63" s="17" t="str">
        <f t="shared" si="2"/>
        <v>NOT DUE</v>
      </c>
      <c r="K63" s="31" t="s">
        <v>3871</v>
      </c>
      <c r="L63" s="41" t="s">
        <v>3884</v>
      </c>
    </row>
    <row r="64" spans="1:12" ht="25.5">
      <c r="A64" s="17" t="s">
        <v>3554</v>
      </c>
      <c r="B64" s="31" t="s">
        <v>1712</v>
      </c>
      <c r="C64" s="31" t="s">
        <v>1580</v>
      </c>
      <c r="D64" s="43">
        <v>2000</v>
      </c>
      <c r="E64" s="13">
        <v>42348</v>
      </c>
      <c r="F64" s="13">
        <v>44127</v>
      </c>
      <c r="G64" s="27">
        <v>3334</v>
      </c>
      <c r="H64" s="22">
        <f t="shared" ref="H64:H65" si="6">IF(I64&lt;=2000,$F$5+(I64/24),"error")</f>
        <v>44750.258333333331</v>
      </c>
      <c r="I64" s="23">
        <f t="shared" si="0"/>
        <v>1998.1999999999998</v>
      </c>
      <c r="J64" s="17" t="str">
        <f t="shared" si="2"/>
        <v>NOT DUE</v>
      </c>
      <c r="K64" s="31" t="s">
        <v>3871</v>
      </c>
      <c r="L64" s="41" t="s">
        <v>3884</v>
      </c>
    </row>
    <row r="65" spans="1:12">
      <c r="A65" s="17" t="s">
        <v>3555</v>
      </c>
      <c r="B65" s="31" t="s">
        <v>1713</v>
      </c>
      <c r="C65" s="31" t="s">
        <v>1089</v>
      </c>
      <c r="D65" s="43">
        <v>2000</v>
      </c>
      <c r="E65" s="13">
        <v>42348</v>
      </c>
      <c r="F65" s="13">
        <v>44127</v>
      </c>
      <c r="G65" s="27">
        <v>3334</v>
      </c>
      <c r="H65" s="22">
        <f t="shared" si="6"/>
        <v>44750.258333333331</v>
      </c>
      <c r="I65" s="23">
        <f t="shared" si="0"/>
        <v>1998.1999999999998</v>
      </c>
      <c r="J65" s="17" t="str">
        <f t="shared" si="2"/>
        <v>NOT DUE</v>
      </c>
      <c r="K65" s="31" t="s">
        <v>3871</v>
      </c>
      <c r="L65" s="41" t="s">
        <v>3884</v>
      </c>
    </row>
    <row r="66" spans="1:12" ht="25.5">
      <c r="A66" s="17" t="s">
        <v>3556</v>
      </c>
      <c r="B66" s="31" t="s">
        <v>1714</v>
      </c>
      <c r="C66" s="31" t="s">
        <v>1715</v>
      </c>
      <c r="D66" s="43">
        <v>4000</v>
      </c>
      <c r="E66" s="13">
        <v>42348</v>
      </c>
      <c r="F66" s="13">
        <v>44127</v>
      </c>
      <c r="G66" s="27">
        <v>3334</v>
      </c>
      <c r="H66" s="22">
        <f>IF(I66&lt;=4000,$F$5+(I66/24),"error")</f>
        <v>44833.591666666667</v>
      </c>
      <c r="I66" s="23">
        <f t="shared" si="0"/>
        <v>3998.2</v>
      </c>
      <c r="J66" s="17" t="str">
        <f t="shared" si="2"/>
        <v>NOT DUE</v>
      </c>
      <c r="K66" s="31" t="s">
        <v>3871</v>
      </c>
      <c r="L66" s="41" t="s">
        <v>3884</v>
      </c>
    </row>
    <row r="67" spans="1:12" ht="38.25">
      <c r="A67" s="17" t="s">
        <v>3557</v>
      </c>
      <c r="B67" s="31" t="s">
        <v>1720</v>
      </c>
      <c r="C67" s="31" t="s">
        <v>36</v>
      </c>
      <c r="D67" s="43">
        <v>8000</v>
      </c>
      <c r="E67" s="13">
        <v>42348</v>
      </c>
      <c r="F67" s="13">
        <v>42348</v>
      </c>
      <c r="G67" s="27">
        <v>0</v>
      </c>
      <c r="H67" s="22">
        <f t="shared" ref="H67:H69" si="7">IF(I67&lt;=8000,$F$5+(I67/24),"error")</f>
        <v>44861.341666666667</v>
      </c>
      <c r="I67" s="23">
        <f t="shared" si="0"/>
        <v>4664.2</v>
      </c>
      <c r="J67" s="17" t="str">
        <f t="shared" si="2"/>
        <v>NOT DUE</v>
      </c>
      <c r="K67" s="31" t="s">
        <v>3873</v>
      </c>
      <c r="L67" s="41" t="s">
        <v>3884</v>
      </c>
    </row>
    <row r="68" spans="1:12">
      <c r="A68" s="17" t="s">
        <v>3558</v>
      </c>
      <c r="B68" s="31" t="s">
        <v>1721</v>
      </c>
      <c r="C68" s="31" t="s">
        <v>1722</v>
      </c>
      <c r="D68" s="43">
        <v>8000</v>
      </c>
      <c r="E68" s="13">
        <v>42348</v>
      </c>
      <c r="F68" s="13">
        <v>44127</v>
      </c>
      <c r="G68" s="27">
        <v>3334</v>
      </c>
      <c r="H68" s="22">
        <f t="shared" si="7"/>
        <v>45000.258333333331</v>
      </c>
      <c r="I68" s="23">
        <f t="shared" si="0"/>
        <v>7998.2</v>
      </c>
      <c r="J68" s="17" t="str">
        <f t="shared" si="2"/>
        <v>NOT DUE</v>
      </c>
      <c r="K68" s="31" t="s">
        <v>3872</v>
      </c>
      <c r="L68" s="41" t="s">
        <v>3884</v>
      </c>
    </row>
    <row r="69" spans="1:12">
      <c r="A69" s="17" t="s">
        <v>3559</v>
      </c>
      <c r="B69" s="31" t="s">
        <v>1723</v>
      </c>
      <c r="C69" s="31" t="s">
        <v>1724</v>
      </c>
      <c r="D69" s="43">
        <v>8000</v>
      </c>
      <c r="E69" s="13">
        <v>42348</v>
      </c>
      <c r="F69" s="13">
        <v>44127</v>
      </c>
      <c r="G69" s="27">
        <v>3334</v>
      </c>
      <c r="H69" s="22">
        <f t="shared" si="7"/>
        <v>45000.258333333331</v>
      </c>
      <c r="I69" s="23">
        <f t="shared" si="0"/>
        <v>7998.2</v>
      </c>
      <c r="J69" s="17" t="str">
        <f t="shared" si="2"/>
        <v>NOT DUE</v>
      </c>
      <c r="K69" s="31" t="s">
        <v>3872</v>
      </c>
      <c r="L69" s="41" t="s">
        <v>3884</v>
      </c>
    </row>
    <row r="70" spans="1:12" ht="25.5">
      <c r="A70" s="17" t="s">
        <v>3560</v>
      </c>
      <c r="B70" s="31" t="s">
        <v>3883</v>
      </c>
      <c r="C70" s="31" t="s">
        <v>36</v>
      </c>
      <c r="D70" s="43">
        <v>16000</v>
      </c>
      <c r="E70" s="13">
        <v>42348</v>
      </c>
      <c r="F70" s="13">
        <v>42348</v>
      </c>
      <c r="G70" s="27">
        <v>0</v>
      </c>
      <c r="H70" s="22">
        <f>IF(I70&lt;=16000,$F$5+(I70/24),"error")</f>
        <v>45194.675000000003</v>
      </c>
      <c r="I70" s="23">
        <f t="shared" si="0"/>
        <v>12664.2</v>
      </c>
      <c r="J70" s="17" t="str">
        <f t="shared" si="2"/>
        <v>NOT DUE</v>
      </c>
      <c r="K70" s="31" t="s">
        <v>3872</v>
      </c>
      <c r="L70" s="41" t="s">
        <v>3884</v>
      </c>
    </row>
    <row r="71" spans="1:12" ht="25.5">
      <c r="A71" s="17" t="s">
        <v>3561</v>
      </c>
      <c r="B71" s="31" t="s">
        <v>3882</v>
      </c>
      <c r="C71" s="31" t="s">
        <v>36</v>
      </c>
      <c r="D71" s="43">
        <v>16000</v>
      </c>
      <c r="E71" s="13">
        <v>42348</v>
      </c>
      <c r="F71" s="13">
        <v>42348</v>
      </c>
      <c r="G71" s="27">
        <v>0</v>
      </c>
      <c r="H71" s="22">
        <f>IF(I71&lt;=16000,$F$5+(I71/24),"error")</f>
        <v>45194.675000000003</v>
      </c>
      <c r="I71" s="23">
        <f t="shared" si="0"/>
        <v>12664.2</v>
      </c>
      <c r="J71" s="17" t="str">
        <f t="shared" si="2"/>
        <v>NOT DUE</v>
      </c>
      <c r="K71" s="31" t="s">
        <v>3872</v>
      </c>
      <c r="L71" s="41" t="s">
        <v>3884</v>
      </c>
    </row>
    <row r="72" spans="1:12" ht="25.5">
      <c r="A72" s="17" t="s">
        <v>3562</v>
      </c>
      <c r="B72" s="31" t="s">
        <v>1732</v>
      </c>
      <c r="C72" s="31" t="s">
        <v>1733</v>
      </c>
      <c r="D72" s="43">
        <v>4000</v>
      </c>
      <c r="E72" s="13">
        <v>42348</v>
      </c>
      <c r="F72" s="13">
        <v>44127</v>
      </c>
      <c r="G72" s="27">
        <v>3334</v>
      </c>
      <c r="H72" s="22">
        <f>IF(I72&lt;=4000,$F$5+(I72/24),"error")</f>
        <v>44833.591666666667</v>
      </c>
      <c r="I72" s="23">
        <f t="shared" ref="I72:I120" si="8">D72-($F$4-G72)</f>
        <v>3998.2</v>
      </c>
      <c r="J72" s="17" t="str">
        <f t="shared" si="2"/>
        <v>NOT DUE</v>
      </c>
      <c r="K72" s="31" t="s">
        <v>3873</v>
      </c>
      <c r="L72" s="41" t="s">
        <v>3884</v>
      </c>
    </row>
    <row r="73" spans="1:12" ht="25.5">
      <c r="A73" s="17" t="s">
        <v>3563</v>
      </c>
      <c r="B73" s="31" t="s">
        <v>1734</v>
      </c>
      <c r="C73" s="31" t="s">
        <v>1735</v>
      </c>
      <c r="D73" s="43">
        <v>4000</v>
      </c>
      <c r="E73" s="13">
        <v>42348</v>
      </c>
      <c r="F73" s="13">
        <v>44127</v>
      </c>
      <c r="G73" s="27">
        <v>3334</v>
      </c>
      <c r="H73" s="22">
        <f>IF(I73&lt;=4000,$F$5+(I73/24),"error")</f>
        <v>44833.591666666667</v>
      </c>
      <c r="I73" s="23">
        <f t="shared" si="8"/>
        <v>3998.2</v>
      </c>
      <c r="J73" s="17" t="str">
        <f t="shared" ref="J73:J120" si="9">IF(I73="","",IF(I73&lt;0,"OVERDUE","NOT DUE"))</f>
        <v>NOT DUE</v>
      </c>
      <c r="K73" s="31" t="s">
        <v>3873</v>
      </c>
      <c r="L73" s="41" t="s">
        <v>3884</v>
      </c>
    </row>
    <row r="74" spans="1:12">
      <c r="A74" s="17" t="s">
        <v>3564</v>
      </c>
      <c r="B74" s="31" t="s">
        <v>1736</v>
      </c>
      <c r="C74" s="31" t="s">
        <v>1722</v>
      </c>
      <c r="D74" s="43">
        <v>8000</v>
      </c>
      <c r="E74" s="13">
        <v>42348</v>
      </c>
      <c r="F74" s="13">
        <v>44127</v>
      </c>
      <c r="G74" s="27">
        <v>3334</v>
      </c>
      <c r="H74" s="22">
        <f>IF(I74&lt;=8000,$F$5+(I74/24),"error")</f>
        <v>45000.258333333331</v>
      </c>
      <c r="I74" s="23">
        <f t="shared" si="8"/>
        <v>7998.2</v>
      </c>
      <c r="J74" s="17" t="str">
        <f t="shared" si="9"/>
        <v>NOT DUE</v>
      </c>
      <c r="K74" s="31" t="s">
        <v>3872</v>
      </c>
      <c r="L74" s="41" t="s">
        <v>3884</v>
      </c>
    </row>
    <row r="75" spans="1:12">
      <c r="A75" s="17" t="s">
        <v>3565</v>
      </c>
      <c r="B75" s="31" t="s">
        <v>1736</v>
      </c>
      <c r="C75" s="31" t="s">
        <v>1737</v>
      </c>
      <c r="D75" s="43">
        <v>8000</v>
      </c>
      <c r="E75" s="13">
        <v>42348</v>
      </c>
      <c r="F75" s="13">
        <v>44127</v>
      </c>
      <c r="G75" s="27">
        <v>3334</v>
      </c>
      <c r="H75" s="22">
        <f t="shared" ref="H75" si="10">IF(I75&lt;=8000,$F$5+(I75/24),"error")</f>
        <v>45000.258333333331</v>
      </c>
      <c r="I75" s="23">
        <f t="shared" si="8"/>
        <v>7998.2</v>
      </c>
      <c r="J75" s="17" t="str">
        <f t="shared" si="9"/>
        <v>NOT DUE</v>
      </c>
      <c r="K75" s="31" t="s">
        <v>3872</v>
      </c>
      <c r="L75" s="41" t="s">
        <v>3884</v>
      </c>
    </row>
    <row r="76" spans="1:12">
      <c r="A76" s="17" t="s">
        <v>3566</v>
      </c>
      <c r="B76" s="31" t="s">
        <v>1738</v>
      </c>
      <c r="C76" s="31" t="s">
        <v>1629</v>
      </c>
      <c r="D76" s="43">
        <v>8000</v>
      </c>
      <c r="E76" s="13">
        <v>42348</v>
      </c>
      <c r="F76" s="13">
        <v>44127</v>
      </c>
      <c r="G76" s="27">
        <v>3334</v>
      </c>
      <c r="H76" s="22">
        <f>IF(I76&lt;=8000,$F$5+(I76/24),"error")</f>
        <v>45000.258333333331</v>
      </c>
      <c r="I76" s="23">
        <f t="shared" si="8"/>
        <v>7998.2</v>
      </c>
      <c r="J76" s="17" t="str">
        <f t="shared" si="9"/>
        <v>NOT DUE</v>
      </c>
      <c r="K76" s="31" t="s">
        <v>3872</v>
      </c>
      <c r="L76" s="41" t="s">
        <v>3884</v>
      </c>
    </row>
    <row r="77" spans="1:12" ht="25.5">
      <c r="A77" s="17" t="s">
        <v>3567</v>
      </c>
      <c r="B77" s="31" t="s">
        <v>3880</v>
      </c>
      <c r="C77" s="31" t="s">
        <v>36</v>
      </c>
      <c r="D77" s="43">
        <v>16000</v>
      </c>
      <c r="E77" s="13">
        <v>42348</v>
      </c>
      <c r="F77" s="13">
        <v>42348</v>
      </c>
      <c r="G77" s="27">
        <v>0</v>
      </c>
      <c r="H77" s="22">
        <f>IF(I77&lt;=16000,$F$5+(I77/24),"error")</f>
        <v>45194.675000000003</v>
      </c>
      <c r="I77" s="23">
        <f t="shared" si="8"/>
        <v>12664.2</v>
      </c>
      <c r="J77" s="17" t="str">
        <f t="shared" si="9"/>
        <v>NOT DUE</v>
      </c>
      <c r="K77" s="31" t="s">
        <v>3872</v>
      </c>
      <c r="L77" s="41" t="s">
        <v>3884</v>
      </c>
    </row>
    <row r="78" spans="1:12" ht="25.5">
      <c r="A78" s="17" t="s">
        <v>3568</v>
      </c>
      <c r="B78" s="31" t="s">
        <v>3881</v>
      </c>
      <c r="C78" s="31" t="s">
        <v>36</v>
      </c>
      <c r="D78" s="43">
        <v>16000</v>
      </c>
      <c r="E78" s="13">
        <v>42348</v>
      </c>
      <c r="F78" s="13">
        <v>42348</v>
      </c>
      <c r="G78" s="27">
        <v>0</v>
      </c>
      <c r="H78" s="22">
        <f>IF(I78&lt;=16000,$F$5+(I78/24),"error")</f>
        <v>45194.675000000003</v>
      </c>
      <c r="I78" s="23">
        <f t="shared" si="8"/>
        <v>12664.2</v>
      </c>
      <c r="J78" s="17" t="str">
        <f t="shared" si="9"/>
        <v>NOT DUE</v>
      </c>
      <c r="K78" s="31" t="s">
        <v>3872</v>
      </c>
      <c r="L78" s="41" t="s">
        <v>3884</v>
      </c>
    </row>
    <row r="79" spans="1:12" ht="25.5">
      <c r="A79" s="17" t="s">
        <v>3569</v>
      </c>
      <c r="B79" s="31" t="s">
        <v>1744</v>
      </c>
      <c r="C79" s="31" t="s">
        <v>36</v>
      </c>
      <c r="D79" s="43">
        <v>16000</v>
      </c>
      <c r="E79" s="13">
        <v>42348</v>
      </c>
      <c r="F79" s="13">
        <v>42348</v>
      </c>
      <c r="G79" s="27">
        <v>0</v>
      </c>
      <c r="H79" s="22">
        <f>IF(I79&lt;=16000,$F$5+(I79/24),"error")</f>
        <v>45194.675000000003</v>
      </c>
      <c r="I79" s="23">
        <f t="shared" si="8"/>
        <v>12664.2</v>
      </c>
      <c r="J79" s="17" t="str">
        <f t="shared" si="9"/>
        <v>NOT DUE</v>
      </c>
      <c r="K79" s="31" t="s">
        <v>3873</v>
      </c>
      <c r="L79" s="41" t="s">
        <v>3884</v>
      </c>
    </row>
    <row r="80" spans="1:12">
      <c r="A80" s="17" t="s">
        <v>3570</v>
      </c>
      <c r="B80" s="31" t="s">
        <v>3879</v>
      </c>
      <c r="C80" s="31" t="s">
        <v>36</v>
      </c>
      <c r="D80" s="43">
        <v>16000</v>
      </c>
      <c r="E80" s="13">
        <v>42348</v>
      </c>
      <c r="F80" s="13">
        <v>42348</v>
      </c>
      <c r="G80" s="27">
        <v>0</v>
      </c>
      <c r="H80" s="22">
        <f t="shared" ref="H80" si="11">IF(I80&lt;=16000,$F$5+(I80/24),"error")</f>
        <v>45194.675000000003</v>
      </c>
      <c r="I80" s="23">
        <f t="shared" si="8"/>
        <v>12664.2</v>
      </c>
      <c r="J80" s="17" t="str">
        <f t="shared" si="9"/>
        <v>NOT DUE</v>
      </c>
      <c r="K80" s="31" t="s">
        <v>3872</v>
      </c>
      <c r="L80" s="41" t="s">
        <v>3884</v>
      </c>
    </row>
    <row r="81" spans="1:12" ht="25.5">
      <c r="A81" s="17" t="s">
        <v>3571</v>
      </c>
      <c r="B81" s="31" t="s">
        <v>3878</v>
      </c>
      <c r="C81" s="31" t="s">
        <v>36</v>
      </c>
      <c r="D81" s="43">
        <v>16000</v>
      </c>
      <c r="E81" s="13">
        <v>42348</v>
      </c>
      <c r="F81" s="13">
        <v>42348</v>
      </c>
      <c r="G81" s="27">
        <v>0</v>
      </c>
      <c r="H81" s="22">
        <f>IF(I81&lt;=16000,$F$5+(I81/24),"error")</f>
        <v>45194.675000000003</v>
      </c>
      <c r="I81" s="23">
        <f t="shared" si="8"/>
        <v>12664.2</v>
      </c>
      <c r="J81" s="17" t="str">
        <f t="shared" si="9"/>
        <v>NOT DUE</v>
      </c>
      <c r="K81" s="31" t="s">
        <v>3872</v>
      </c>
      <c r="L81" s="41" t="s">
        <v>3884</v>
      </c>
    </row>
    <row r="82" spans="1:12">
      <c r="A82" s="17" t="s">
        <v>3572</v>
      </c>
      <c r="B82" s="31" t="s">
        <v>3877</v>
      </c>
      <c r="C82" s="31" t="s">
        <v>36</v>
      </c>
      <c r="D82" s="43">
        <v>16000</v>
      </c>
      <c r="E82" s="13">
        <v>42348</v>
      </c>
      <c r="F82" s="13">
        <v>42348</v>
      </c>
      <c r="G82" s="27">
        <v>0</v>
      </c>
      <c r="H82" s="22">
        <f>IF(I82&lt;=16000,$F$5+(I82/24),"error")</f>
        <v>45194.675000000003</v>
      </c>
      <c r="I82" s="23">
        <f t="shared" si="8"/>
        <v>12664.2</v>
      </c>
      <c r="J82" s="17" t="str">
        <f t="shared" si="9"/>
        <v>NOT DUE</v>
      </c>
      <c r="K82" s="31" t="s">
        <v>3872</v>
      </c>
      <c r="L82" s="41" t="s">
        <v>3884</v>
      </c>
    </row>
    <row r="83" spans="1:12">
      <c r="A83" s="17" t="s">
        <v>3573</v>
      </c>
      <c r="B83" s="31" t="s">
        <v>1751</v>
      </c>
      <c r="C83" s="31" t="s">
        <v>1752</v>
      </c>
      <c r="D83" s="43">
        <v>8000</v>
      </c>
      <c r="E83" s="13">
        <v>42348</v>
      </c>
      <c r="F83" s="13">
        <v>42348</v>
      </c>
      <c r="G83" s="27">
        <v>0</v>
      </c>
      <c r="H83" s="22">
        <f>IF(I83&lt;=8000,$F$5+(I83/24),"error")</f>
        <v>44861.341666666667</v>
      </c>
      <c r="I83" s="23">
        <f t="shared" si="8"/>
        <v>4664.2</v>
      </c>
      <c r="J83" s="17" t="str">
        <f t="shared" si="9"/>
        <v>NOT DUE</v>
      </c>
      <c r="K83" s="31" t="s">
        <v>3872</v>
      </c>
      <c r="L83" s="41" t="s">
        <v>3884</v>
      </c>
    </row>
    <row r="84" spans="1:12" ht="25.5">
      <c r="A84" s="17" t="s">
        <v>3574</v>
      </c>
      <c r="B84" s="31" t="s">
        <v>1753</v>
      </c>
      <c r="C84" s="31" t="s">
        <v>1588</v>
      </c>
      <c r="D84" s="43">
        <v>8000</v>
      </c>
      <c r="E84" s="13">
        <v>42348</v>
      </c>
      <c r="F84" s="13">
        <v>42348</v>
      </c>
      <c r="G84" s="27">
        <v>0</v>
      </c>
      <c r="H84" s="22">
        <f t="shared" ref="H84:H95" si="12">IF(I84&lt;=8000,$F$5+(I84/24),"error")</f>
        <v>44861.341666666667</v>
      </c>
      <c r="I84" s="23">
        <f t="shared" si="8"/>
        <v>4664.2</v>
      </c>
      <c r="J84" s="17" t="str">
        <f t="shared" si="9"/>
        <v>NOT DUE</v>
      </c>
      <c r="K84" s="31" t="s">
        <v>3874</v>
      </c>
      <c r="L84" s="41" t="s">
        <v>3884</v>
      </c>
    </row>
    <row r="85" spans="1:12" ht="25.5">
      <c r="A85" s="17" t="s">
        <v>3575</v>
      </c>
      <c r="B85" s="31" t="s">
        <v>1754</v>
      </c>
      <c r="C85" s="31" t="s">
        <v>1629</v>
      </c>
      <c r="D85" s="43">
        <v>8000</v>
      </c>
      <c r="E85" s="13">
        <v>42348</v>
      </c>
      <c r="F85" s="13">
        <v>42348</v>
      </c>
      <c r="G85" s="27">
        <v>0</v>
      </c>
      <c r="H85" s="22">
        <f t="shared" si="12"/>
        <v>44861.341666666667</v>
      </c>
      <c r="I85" s="23">
        <f t="shared" si="8"/>
        <v>4664.2</v>
      </c>
      <c r="J85" s="17" t="str">
        <f t="shared" si="9"/>
        <v>NOT DUE</v>
      </c>
      <c r="K85" s="31" t="s">
        <v>3874</v>
      </c>
      <c r="L85" s="41" t="s">
        <v>3884</v>
      </c>
    </row>
    <row r="86" spans="1:12">
      <c r="A86" s="17" t="s">
        <v>3576</v>
      </c>
      <c r="B86" s="31" t="s">
        <v>1755</v>
      </c>
      <c r="C86" s="31" t="s">
        <v>1629</v>
      </c>
      <c r="D86" s="43">
        <v>8000</v>
      </c>
      <c r="E86" s="13">
        <v>42348</v>
      </c>
      <c r="F86" s="13">
        <v>42348</v>
      </c>
      <c r="G86" s="27">
        <v>0</v>
      </c>
      <c r="H86" s="22">
        <f t="shared" si="12"/>
        <v>44861.341666666667</v>
      </c>
      <c r="I86" s="23">
        <f t="shared" si="8"/>
        <v>4664.2</v>
      </c>
      <c r="J86" s="17" t="str">
        <f t="shared" si="9"/>
        <v>NOT DUE</v>
      </c>
      <c r="K86" s="31" t="s">
        <v>3874</v>
      </c>
      <c r="L86" s="41" t="s">
        <v>3884</v>
      </c>
    </row>
    <row r="87" spans="1:12" ht="25.5">
      <c r="A87" s="17" t="s">
        <v>3577</v>
      </c>
      <c r="B87" s="31" t="s">
        <v>1756</v>
      </c>
      <c r="C87" s="31" t="s">
        <v>1757</v>
      </c>
      <c r="D87" s="43">
        <v>8000</v>
      </c>
      <c r="E87" s="13">
        <v>42348</v>
      </c>
      <c r="F87" s="13">
        <v>42348</v>
      </c>
      <c r="G87" s="27">
        <v>0</v>
      </c>
      <c r="H87" s="22">
        <f t="shared" si="12"/>
        <v>44861.341666666667</v>
      </c>
      <c r="I87" s="23">
        <f t="shared" si="8"/>
        <v>4664.2</v>
      </c>
      <c r="J87" s="17" t="str">
        <f t="shared" si="9"/>
        <v>NOT DUE</v>
      </c>
      <c r="K87" s="31" t="s">
        <v>3874</v>
      </c>
      <c r="L87" s="41" t="s">
        <v>3884</v>
      </c>
    </row>
    <row r="88" spans="1:12" ht="25.5">
      <c r="A88" s="17" t="s">
        <v>3578</v>
      </c>
      <c r="B88" s="31" t="s">
        <v>1758</v>
      </c>
      <c r="C88" s="31" t="s">
        <v>1759</v>
      </c>
      <c r="D88" s="43">
        <v>8000</v>
      </c>
      <c r="E88" s="13">
        <v>42348</v>
      </c>
      <c r="F88" s="13">
        <v>42348</v>
      </c>
      <c r="G88" s="27">
        <v>0</v>
      </c>
      <c r="H88" s="22">
        <f t="shared" si="12"/>
        <v>44861.341666666667</v>
      </c>
      <c r="I88" s="23">
        <f t="shared" si="8"/>
        <v>4664.2</v>
      </c>
      <c r="J88" s="17" t="str">
        <f t="shared" si="9"/>
        <v>NOT DUE</v>
      </c>
      <c r="K88" s="31" t="s">
        <v>3874</v>
      </c>
      <c r="L88" s="41" t="s">
        <v>3884</v>
      </c>
    </row>
    <row r="89" spans="1:12">
      <c r="A89" s="17" t="s">
        <v>3579</v>
      </c>
      <c r="B89" s="31" t="s">
        <v>1760</v>
      </c>
      <c r="C89" s="31" t="s">
        <v>1629</v>
      </c>
      <c r="D89" s="43">
        <v>8000</v>
      </c>
      <c r="E89" s="13">
        <v>42348</v>
      </c>
      <c r="F89" s="13">
        <v>42348</v>
      </c>
      <c r="G89" s="27">
        <v>0</v>
      </c>
      <c r="H89" s="22">
        <f t="shared" si="12"/>
        <v>44861.341666666667</v>
      </c>
      <c r="I89" s="23">
        <f t="shared" si="8"/>
        <v>4664.2</v>
      </c>
      <c r="J89" s="17" t="str">
        <f t="shared" si="9"/>
        <v>NOT DUE</v>
      </c>
      <c r="K89" s="31" t="s">
        <v>3874</v>
      </c>
      <c r="L89" s="41" t="s">
        <v>3884</v>
      </c>
    </row>
    <row r="90" spans="1:12" ht="25.5">
      <c r="A90" s="17" t="s">
        <v>3580</v>
      </c>
      <c r="B90" s="31" t="s">
        <v>1761</v>
      </c>
      <c r="C90" s="31" t="s">
        <v>1629</v>
      </c>
      <c r="D90" s="43">
        <v>8000</v>
      </c>
      <c r="E90" s="13">
        <v>42348</v>
      </c>
      <c r="F90" s="13">
        <v>42348</v>
      </c>
      <c r="G90" s="27">
        <v>0</v>
      </c>
      <c r="H90" s="22">
        <f t="shared" si="12"/>
        <v>44861.341666666667</v>
      </c>
      <c r="I90" s="23">
        <f t="shared" si="8"/>
        <v>4664.2</v>
      </c>
      <c r="J90" s="17" t="str">
        <f t="shared" si="9"/>
        <v>NOT DUE</v>
      </c>
      <c r="K90" s="31" t="s">
        <v>3874</v>
      </c>
      <c r="L90" s="41" t="s">
        <v>3884</v>
      </c>
    </row>
    <row r="91" spans="1:12" ht="25.5">
      <c r="A91" s="17" t="s">
        <v>3581</v>
      </c>
      <c r="B91" s="31" t="s">
        <v>1762</v>
      </c>
      <c r="C91" s="31" t="s">
        <v>1763</v>
      </c>
      <c r="D91" s="43">
        <v>8000</v>
      </c>
      <c r="E91" s="13">
        <v>42348</v>
      </c>
      <c r="F91" s="13">
        <v>42348</v>
      </c>
      <c r="G91" s="27">
        <v>0</v>
      </c>
      <c r="H91" s="22">
        <f t="shared" si="12"/>
        <v>44861.341666666667</v>
      </c>
      <c r="I91" s="23">
        <f t="shared" si="8"/>
        <v>4664.2</v>
      </c>
      <c r="J91" s="17" t="str">
        <f t="shared" si="9"/>
        <v>NOT DUE</v>
      </c>
      <c r="K91" s="31" t="s">
        <v>3874</v>
      </c>
      <c r="L91" s="41" t="s">
        <v>3884</v>
      </c>
    </row>
    <row r="92" spans="1:12">
      <c r="A92" s="17" t="s">
        <v>3582</v>
      </c>
      <c r="B92" s="31" t="s">
        <v>1764</v>
      </c>
      <c r="C92" s="31" t="s">
        <v>1765</v>
      </c>
      <c r="D92" s="43">
        <v>8000</v>
      </c>
      <c r="E92" s="13">
        <v>42348</v>
      </c>
      <c r="F92" s="13">
        <v>42348</v>
      </c>
      <c r="G92" s="27">
        <v>0</v>
      </c>
      <c r="H92" s="22">
        <f t="shared" si="12"/>
        <v>44861.341666666667</v>
      </c>
      <c r="I92" s="23">
        <f t="shared" si="8"/>
        <v>4664.2</v>
      </c>
      <c r="J92" s="17" t="str">
        <f t="shared" si="9"/>
        <v>NOT DUE</v>
      </c>
      <c r="K92" s="31" t="s">
        <v>3874</v>
      </c>
      <c r="L92" s="41" t="s">
        <v>3884</v>
      </c>
    </row>
    <row r="93" spans="1:12" ht="38.25">
      <c r="A93" s="17" t="s">
        <v>3583</v>
      </c>
      <c r="B93" s="31" t="s">
        <v>1766</v>
      </c>
      <c r="C93" s="31" t="s">
        <v>1629</v>
      </c>
      <c r="D93" s="43">
        <v>8000</v>
      </c>
      <c r="E93" s="13">
        <v>42348</v>
      </c>
      <c r="F93" s="13">
        <v>42348</v>
      </c>
      <c r="G93" s="27">
        <v>0</v>
      </c>
      <c r="H93" s="22">
        <f t="shared" si="12"/>
        <v>44861.341666666667</v>
      </c>
      <c r="I93" s="23">
        <f t="shared" si="8"/>
        <v>4664.2</v>
      </c>
      <c r="J93" s="17" t="str">
        <f t="shared" si="9"/>
        <v>NOT DUE</v>
      </c>
      <c r="K93" s="31" t="s">
        <v>3874</v>
      </c>
      <c r="L93" s="41" t="s">
        <v>3884</v>
      </c>
    </row>
    <row r="94" spans="1:12" ht="38.25">
      <c r="A94" s="17" t="s">
        <v>3584</v>
      </c>
      <c r="B94" s="31" t="s">
        <v>1767</v>
      </c>
      <c r="C94" s="31" t="s">
        <v>1629</v>
      </c>
      <c r="D94" s="43">
        <v>8000</v>
      </c>
      <c r="E94" s="13">
        <v>42348</v>
      </c>
      <c r="F94" s="13">
        <v>42348</v>
      </c>
      <c r="G94" s="27">
        <v>0</v>
      </c>
      <c r="H94" s="22">
        <f t="shared" si="12"/>
        <v>44861.341666666667</v>
      </c>
      <c r="I94" s="23">
        <f t="shared" si="8"/>
        <v>4664.2</v>
      </c>
      <c r="J94" s="17" t="str">
        <f t="shared" si="9"/>
        <v>NOT DUE</v>
      </c>
      <c r="K94" s="31" t="s">
        <v>3874</v>
      </c>
      <c r="L94" s="41" t="s">
        <v>3884</v>
      </c>
    </row>
    <row r="95" spans="1:12">
      <c r="A95" s="17" t="s">
        <v>3585</v>
      </c>
      <c r="B95" s="31" t="s">
        <v>1768</v>
      </c>
      <c r="C95" s="31" t="s">
        <v>1769</v>
      </c>
      <c r="D95" s="43">
        <v>8000</v>
      </c>
      <c r="E95" s="13">
        <v>42348</v>
      </c>
      <c r="F95" s="13">
        <v>42348</v>
      </c>
      <c r="G95" s="27">
        <v>0</v>
      </c>
      <c r="H95" s="22">
        <f t="shared" si="12"/>
        <v>44861.341666666667</v>
      </c>
      <c r="I95" s="23">
        <f t="shared" si="8"/>
        <v>4664.2</v>
      </c>
      <c r="J95" s="17" t="str">
        <f t="shared" si="9"/>
        <v>NOT DUE</v>
      </c>
      <c r="K95" s="31" t="s">
        <v>3874</v>
      </c>
      <c r="L95" s="41" t="s">
        <v>3884</v>
      </c>
    </row>
    <row r="96" spans="1:12" ht="25.5">
      <c r="A96" s="17" t="s">
        <v>3586</v>
      </c>
      <c r="B96" s="31" t="s">
        <v>1770</v>
      </c>
      <c r="C96" s="31" t="s">
        <v>36</v>
      </c>
      <c r="D96" s="43">
        <v>8000</v>
      </c>
      <c r="E96" s="13">
        <v>42348</v>
      </c>
      <c r="F96" s="13">
        <v>42348</v>
      </c>
      <c r="G96" s="27">
        <v>0</v>
      </c>
      <c r="H96" s="22">
        <f>IF(I96&lt;=8000,$F$5+(I96/24),"error")</f>
        <v>44861.341666666667</v>
      </c>
      <c r="I96" s="23">
        <f t="shared" si="8"/>
        <v>4664.2</v>
      </c>
      <c r="J96" s="17" t="str">
        <f t="shared" si="9"/>
        <v>NOT DUE</v>
      </c>
      <c r="K96" s="31" t="s">
        <v>3874</v>
      </c>
      <c r="L96" s="41" t="s">
        <v>3884</v>
      </c>
    </row>
    <row r="97" spans="1:12" ht="25.5">
      <c r="A97" s="17" t="s">
        <v>3587</v>
      </c>
      <c r="B97" s="31" t="s">
        <v>1785</v>
      </c>
      <c r="C97" s="31" t="s">
        <v>36</v>
      </c>
      <c r="D97" s="43">
        <v>16000</v>
      </c>
      <c r="E97" s="13">
        <v>42348</v>
      </c>
      <c r="F97" s="13">
        <v>42348</v>
      </c>
      <c r="G97" s="27">
        <v>0</v>
      </c>
      <c r="H97" s="22">
        <f>IF(I97&lt;=16000,$F$5+(I97/24),"error")</f>
        <v>45194.675000000003</v>
      </c>
      <c r="I97" s="23">
        <f t="shared" si="8"/>
        <v>12664.2</v>
      </c>
      <c r="J97" s="17" t="str">
        <f t="shared" si="9"/>
        <v>NOT DUE</v>
      </c>
      <c r="K97" s="31" t="s">
        <v>3874</v>
      </c>
      <c r="L97" s="41" t="s">
        <v>3884</v>
      </c>
    </row>
    <row r="98" spans="1:12" ht="25.5">
      <c r="A98" s="17" t="s">
        <v>3588</v>
      </c>
      <c r="B98" s="31" t="s">
        <v>1786</v>
      </c>
      <c r="C98" s="31" t="s">
        <v>36</v>
      </c>
      <c r="D98" s="43">
        <v>16000</v>
      </c>
      <c r="E98" s="13">
        <v>42348</v>
      </c>
      <c r="F98" s="13">
        <v>42348</v>
      </c>
      <c r="G98" s="27">
        <v>0</v>
      </c>
      <c r="H98" s="22">
        <f>IF(I98&lt;=16000,$F$5+(I98/24),"error")</f>
        <v>45194.675000000003</v>
      </c>
      <c r="I98" s="23">
        <f t="shared" si="8"/>
        <v>12664.2</v>
      </c>
      <c r="J98" s="17" t="str">
        <f t="shared" si="9"/>
        <v>NOT DUE</v>
      </c>
      <c r="K98" s="31" t="s">
        <v>3874</v>
      </c>
      <c r="L98" s="41" t="s">
        <v>3884</v>
      </c>
    </row>
    <row r="99" spans="1:12" ht="25.5">
      <c r="A99" s="17" t="s">
        <v>3589</v>
      </c>
      <c r="B99" s="31" t="s">
        <v>1787</v>
      </c>
      <c r="C99" s="31" t="s">
        <v>36</v>
      </c>
      <c r="D99" s="43">
        <v>8000</v>
      </c>
      <c r="E99" s="13">
        <v>42348</v>
      </c>
      <c r="F99" s="13">
        <v>42348</v>
      </c>
      <c r="G99" s="27">
        <v>0</v>
      </c>
      <c r="H99" s="22">
        <f>IF(I99&lt;=8000,$F$5+(I99/24),"error")</f>
        <v>44861.341666666667</v>
      </c>
      <c r="I99" s="23">
        <f t="shared" si="8"/>
        <v>4664.2</v>
      </c>
      <c r="J99" s="17" t="str">
        <f t="shared" si="9"/>
        <v>NOT DUE</v>
      </c>
      <c r="K99" s="31" t="s">
        <v>3874</v>
      </c>
      <c r="L99" s="41" t="s">
        <v>3884</v>
      </c>
    </row>
    <row r="100" spans="1:12" ht="25.5">
      <c r="A100" s="17" t="s">
        <v>3590</v>
      </c>
      <c r="B100" s="31" t="s">
        <v>1788</v>
      </c>
      <c r="C100" s="31" t="s">
        <v>36</v>
      </c>
      <c r="D100" s="43">
        <v>16000</v>
      </c>
      <c r="E100" s="13">
        <v>42348</v>
      </c>
      <c r="F100" s="13">
        <v>42348</v>
      </c>
      <c r="G100" s="27">
        <v>0</v>
      </c>
      <c r="H100" s="22">
        <f>IF(I100&lt;=16000,$F$5+(I100/24),"error")</f>
        <v>45194.675000000003</v>
      </c>
      <c r="I100" s="23">
        <f t="shared" si="8"/>
        <v>12664.2</v>
      </c>
      <c r="J100" s="17" t="str">
        <f t="shared" si="9"/>
        <v>NOT DUE</v>
      </c>
      <c r="K100" s="31" t="s">
        <v>3874</v>
      </c>
      <c r="L100" s="41" t="s">
        <v>3884</v>
      </c>
    </row>
    <row r="101" spans="1:12">
      <c r="A101" s="17" t="s">
        <v>3591</v>
      </c>
      <c r="B101" s="31" t="s">
        <v>1793</v>
      </c>
      <c r="C101" s="31" t="s">
        <v>36</v>
      </c>
      <c r="D101" s="43">
        <v>8000</v>
      </c>
      <c r="E101" s="13">
        <v>42348</v>
      </c>
      <c r="F101" s="13">
        <v>42348</v>
      </c>
      <c r="G101" s="27">
        <v>0</v>
      </c>
      <c r="H101" s="22">
        <f>IF(I101&lt;=8000,$F$5+(I101/24),"error")</f>
        <v>44861.341666666667</v>
      </c>
      <c r="I101" s="23">
        <f t="shared" si="8"/>
        <v>4664.2</v>
      </c>
      <c r="J101" s="17" t="str">
        <f t="shared" si="9"/>
        <v>NOT DUE</v>
      </c>
      <c r="K101" s="31" t="s">
        <v>3875</v>
      </c>
      <c r="L101" s="41" t="s">
        <v>3884</v>
      </c>
    </row>
    <row r="102" spans="1:12">
      <c r="A102" s="17" t="s">
        <v>3592</v>
      </c>
      <c r="B102" s="31" t="s">
        <v>1794</v>
      </c>
      <c r="C102" s="31" t="s">
        <v>1795</v>
      </c>
      <c r="D102" s="43">
        <v>4000</v>
      </c>
      <c r="E102" s="13">
        <v>42348</v>
      </c>
      <c r="F102" s="13">
        <v>42348</v>
      </c>
      <c r="G102" s="27">
        <v>0</v>
      </c>
      <c r="H102" s="22">
        <f>IF(I102&lt;=4000,$F$5+(I102/24),"error")</f>
        <v>44694.675000000003</v>
      </c>
      <c r="I102" s="23">
        <f t="shared" si="8"/>
        <v>664.19999999999982</v>
      </c>
      <c r="J102" s="17" t="str">
        <f t="shared" si="9"/>
        <v>NOT DUE</v>
      </c>
      <c r="K102" s="31" t="s">
        <v>3875</v>
      </c>
      <c r="L102" s="41" t="s">
        <v>3884</v>
      </c>
    </row>
    <row r="103" spans="1:12">
      <c r="A103" s="17" t="s">
        <v>3593</v>
      </c>
      <c r="B103" s="31" t="s">
        <v>1794</v>
      </c>
      <c r="C103" s="31" t="s">
        <v>36</v>
      </c>
      <c r="D103" s="43">
        <v>8000</v>
      </c>
      <c r="E103" s="13">
        <v>42348</v>
      </c>
      <c r="F103" s="13">
        <v>42348</v>
      </c>
      <c r="G103" s="27">
        <v>0</v>
      </c>
      <c r="H103" s="22">
        <f>IF(I103&lt;=8000,$F$5+(I103/24),"error")</f>
        <v>44861.341666666667</v>
      </c>
      <c r="I103" s="23">
        <f t="shared" si="8"/>
        <v>4664.2</v>
      </c>
      <c r="J103" s="17" t="str">
        <f t="shared" si="9"/>
        <v>NOT DUE</v>
      </c>
      <c r="K103" s="31" t="s">
        <v>3875</v>
      </c>
      <c r="L103" s="41" t="s">
        <v>3884</v>
      </c>
    </row>
    <row r="104" spans="1:12" ht="25.5">
      <c r="A104" s="17" t="s">
        <v>3594</v>
      </c>
      <c r="B104" s="31" t="s">
        <v>1796</v>
      </c>
      <c r="C104" s="31" t="s">
        <v>1629</v>
      </c>
      <c r="D104" s="43">
        <v>8000</v>
      </c>
      <c r="E104" s="13">
        <v>42348</v>
      </c>
      <c r="F104" s="13">
        <v>42348</v>
      </c>
      <c r="G104" s="27">
        <v>0</v>
      </c>
      <c r="H104" s="22">
        <f t="shared" ref="H104:H106" si="13">IF(I104&lt;=8000,$F$5+(I104/24),"error")</f>
        <v>44861.341666666667</v>
      </c>
      <c r="I104" s="23">
        <f t="shared" si="8"/>
        <v>4664.2</v>
      </c>
      <c r="J104" s="17" t="str">
        <f t="shared" si="9"/>
        <v>NOT DUE</v>
      </c>
      <c r="K104" s="31" t="s">
        <v>3875</v>
      </c>
      <c r="L104" s="41" t="s">
        <v>3884</v>
      </c>
    </row>
    <row r="105" spans="1:12">
      <c r="A105" s="17" t="s">
        <v>3595</v>
      </c>
      <c r="B105" s="31" t="s">
        <v>1797</v>
      </c>
      <c r="C105" s="31" t="s">
        <v>1798</v>
      </c>
      <c r="D105" s="43">
        <v>8000</v>
      </c>
      <c r="E105" s="13">
        <v>42348</v>
      </c>
      <c r="F105" s="13">
        <v>42348</v>
      </c>
      <c r="G105" s="27">
        <v>0</v>
      </c>
      <c r="H105" s="22">
        <f t="shared" si="13"/>
        <v>44861.341666666667</v>
      </c>
      <c r="I105" s="23">
        <f t="shared" si="8"/>
        <v>4664.2</v>
      </c>
      <c r="J105" s="17" t="str">
        <f t="shared" si="9"/>
        <v>NOT DUE</v>
      </c>
      <c r="K105" s="31" t="s">
        <v>3875</v>
      </c>
      <c r="L105" s="41" t="s">
        <v>3884</v>
      </c>
    </row>
    <row r="106" spans="1:12" ht="25.5">
      <c r="A106" s="17" t="s">
        <v>3596</v>
      </c>
      <c r="B106" s="31" t="s">
        <v>1799</v>
      </c>
      <c r="C106" s="31" t="s">
        <v>36</v>
      </c>
      <c r="D106" s="43">
        <v>8000</v>
      </c>
      <c r="E106" s="13">
        <v>42348</v>
      </c>
      <c r="F106" s="13">
        <v>42348</v>
      </c>
      <c r="G106" s="27">
        <v>0</v>
      </c>
      <c r="H106" s="22">
        <f t="shared" si="13"/>
        <v>44861.341666666667</v>
      </c>
      <c r="I106" s="23">
        <f t="shared" si="8"/>
        <v>4664.2</v>
      </c>
      <c r="J106" s="17" t="str">
        <f t="shared" si="9"/>
        <v>NOT DUE</v>
      </c>
      <c r="K106" s="31" t="s">
        <v>3875</v>
      </c>
      <c r="L106" s="41" t="s">
        <v>3884</v>
      </c>
    </row>
    <row r="107" spans="1:12">
      <c r="A107" s="17" t="s">
        <v>3597</v>
      </c>
      <c r="B107" s="31" t="s">
        <v>1800</v>
      </c>
      <c r="C107" s="31" t="s">
        <v>1798</v>
      </c>
      <c r="D107" s="43">
        <v>8000</v>
      </c>
      <c r="E107" s="13">
        <v>42348</v>
      </c>
      <c r="F107" s="13">
        <v>42348</v>
      </c>
      <c r="G107" s="27">
        <v>0</v>
      </c>
      <c r="H107" s="22">
        <f>IF(I107&lt;=8000,$F$5+(I107/24),"error")</f>
        <v>44861.341666666667</v>
      </c>
      <c r="I107" s="23">
        <f t="shared" si="8"/>
        <v>4664.2</v>
      </c>
      <c r="J107" s="17" t="str">
        <f t="shared" si="9"/>
        <v>NOT DUE</v>
      </c>
      <c r="K107" s="31" t="s">
        <v>3875</v>
      </c>
      <c r="L107" s="41" t="s">
        <v>3884</v>
      </c>
    </row>
    <row r="108" spans="1:12">
      <c r="A108" s="17" t="s">
        <v>3598</v>
      </c>
      <c r="B108" s="31" t="s">
        <v>1800</v>
      </c>
      <c r="C108" s="31" t="s">
        <v>36</v>
      </c>
      <c r="D108" s="43">
        <v>16000</v>
      </c>
      <c r="E108" s="13">
        <v>42348</v>
      </c>
      <c r="F108" s="13">
        <v>42348</v>
      </c>
      <c r="G108" s="27">
        <v>0</v>
      </c>
      <c r="H108" s="22">
        <f>IF(I108&lt;=16000,$F$5+(I108/24),"error")</f>
        <v>45194.675000000003</v>
      </c>
      <c r="I108" s="23">
        <f t="shared" si="8"/>
        <v>12664.2</v>
      </c>
      <c r="J108" s="17" t="str">
        <f t="shared" si="9"/>
        <v>NOT DUE</v>
      </c>
      <c r="K108" s="31" t="s">
        <v>3875</v>
      </c>
      <c r="L108" s="41" t="s">
        <v>3884</v>
      </c>
    </row>
    <row r="109" spans="1:12">
      <c r="A109" s="17" t="s">
        <v>3599</v>
      </c>
      <c r="B109" s="31" t="s">
        <v>1809</v>
      </c>
      <c r="C109" s="31" t="s">
        <v>1810</v>
      </c>
      <c r="D109" s="43">
        <v>8000</v>
      </c>
      <c r="E109" s="13">
        <v>42348</v>
      </c>
      <c r="F109" s="13">
        <v>42348</v>
      </c>
      <c r="G109" s="27">
        <v>0</v>
      </c>
      <c r="H109" s="22">
        <f>IF(I109&lt;=8000,$F$5+(I109/24),"error")</f>
        <v>44861.341666666667</v>
      </c>
      <c r="I109" s="23">
        <f t="shared" si="8"/>
        <v>4664.2</v>
      </c>
      <c r="J109" s="17" t="str">
        <f t="shared" si="9"/>
        <v>NOT DUE</v>
      </c>
      <c r="K109" s="31" t="s">
        <v>3876</v>
      </c>
      <c r="L109" s="41" t="s">
        <v>3884</v>
      </c>
    </row>
    <row r="110" spans="1:12" ht="25.5">
      <c r="A110" s="17" t="s">
        <v>3600</v>
      </c>
      <c r="B110" s="31" t="s">
        <v>1811</v>
      </c>
      <c r="C110" s="31" t="s">
        <v>1812</v>
      </c>
      <c r="D110" s="43">
        <v>8000</v>
      </c>
      <c r="E110" s="13">
        <v>42348</v>
      </c>
      <c r="F110" s="13">
        <v>42348</v>
      </c>
      <c r="G110" s="27">
        <v>0</v>
      </c>
      <c r="H110" s="22">
        <f t="shared" ref="H110:H117" si="14">IF(I110&lt;=8000,$F$5+(I110/24),"error")</f>
        <v>44861.341666666667</v>
      </c>
      <c r="I110" s="23">
        <f t="shared" si="8"/>
        <v>4664.2</v>
      </c>
      <c r="J110" s="17" t="str">
        <f t="shared" si="9"/>
        <v>NOT DUE</v>
      </c>
      <c r="K110" s="31" t="s">
        <v>3876</v>
      </c>
      <c r="L110" s="41" t="s">
        <v>3884</v>
      </c>
    </row>
    <row r="111" spans="1:12" ht="25.5">
      <c r="A111" s="17" t="s">
        <v>3601</v>
      </c>
      <c r="B111" s="31" t="s">
        <v>1813</v>
      </c>
      <c r="C111" s="31" t="s">
        <v>1814</v>
      </c>
      <c r="D111" s="43">
        <v>8000</v>
      </c>
      <c r="E111" s="13">
        <v>42348</v>
      </c>
      <c r="F111" s="13">
        <v>42348</v>
      </c>
      <c r="G111" s="27">
        <v>0</v>
      </c>
      <c r="H111" s="22">
        <f t="shared" si="14"/>
        <v>44861.341666666667</v>
      </c>
      <c r="I111" s="23">
        <f t="shared" si="8"/>
        <v>4664.2</v>
      </c>
      <c r="J111" s="17" t="str">
        <f t="shared" si="9"/>
        <v>NOT DUE</v>
      </c>
      <c r="K111" s="31" t="s">
        <v>3876</v>
      </c>
      <c r="L111" s="41" t="s">
        <v>3884</v>
      </c>
    </row>
    <row r="112" spans="1:12">
      <c r="A112" s="17" t="s">
        <v>3602</v>
      </c>
      <c r="B112" s="31" t="s">
        <v>1815</v>
      </c>
      <c r="C112" s="31" t="s">
        <v>1765</v>
      </c>
      <c r="D112" s="43">
        <v>8000</v>
      </c>
      <c r="E112" s="13">
        <v>42348</v>
      </c>
      <c r="F112" s="13">
        <v>42348</v>
      </c>
      <c r="G112" s="27">
        <v>0</v>
      </c>
      <c r="H112" s="22">
        <f t="shared" si="14"/>
        <v>44861.341666666667</v>
      </c>
      <c r="I112" s="23">
        <f t="shared" si="8"/>
        <v>4664.2</v>
      </c>
      <c r="J112" s="17" t="str">
        <f t="shared" si="9"/>
        <v>NOT DUE</v>
      </c>
      <c r="K112" s="31" t="s">
        <v>3876</v>
      </c>
      <c r="L112" s="41" t="s">
        <v>3884</v>
      </c>
    </row>
    <row r="113" spans="1:12" ht="25.5">
      <c r="A113" s="17" t="s">
        <v>3603</v>
      </c>
      <c r="B113" s="31" t="s">
        <v>1816</v>
      </c>
      <c r="C113" s="31" t="s">
        <v>1817</v>
      </c>
      <c r="D113" s="43">
        <v>8000</v>
      </c>
      <c r="E113" s="13">
        <v>42348</v>
      </c>
      <c r="F113" s="13">
        <v>42348</v>
      </c>
      <c r="G113" s="27">
        <v>0</v>
      </c>
      <c r="H113" s="22">
        <f t="shared" si="14"/>
        <v>44861.341666666667</v>
      </c>
      <c r="I113" s="23">
        <f t="shared" si="8"/>
        <v>4664.2</v>
      </c>
      <c r="J113" s="17" t="str">
        <f t="shared" si="9"/>
        <v>NOT DUE</v>
      </c>
      <c r="K113" s="31" t="s">
        <v>3876</v>
      </c>
      <c r="L113" s="41" t="s">
        <v>3884</v>
      </c>
    </row>
    <row r="114" spans="1:12" ht="25.5">
      <c r="A114" s="17" t="s">
        <v>3604</v>
      </c>
      <c r="B114" s="31" t="s">
        <v>1818</v>
      </c>
      <c r="C114" s="31" t="s">
        <v>1819</v>
      </c>
      <c r="D114" s="43">
        <v>8000</v>
      </c>
      <c r="E114" s="13">
        <v>42348</v>
      </c>
      <c r="F114" s="13">
        <v>42348</v>
      </c>
      <c r="G114" s="27">
        <v>0</v>
      </c>
      <c r="H114" s="22">
        <f t="shared" si="14"/>
        <v>44861.341666666667</v>
      </c>
      <c r="I114" s="23">
        <f t="shared" si="8"/>
        <v>4664.2</v>
      </c>
      <c r="J114" s="17" t="str">
        <f t="shared" si="9"/>
        <v>NOT DUE</v>
      </c>
      <c r="K114" s="31" t="s">
        <v>3876</v>
      </c>
      <c r="L114" s="41" t="s">
        <v>3884</v>
      </c>
    </row>
    <row r="115" spans="1:12">
      <c r="A115" s="17" t="s">
        <v>3605</v>
      </c>
      <c r="B115" s="31" t="s">
        <v>1820</v>
      </c>
      <c r="C115" s="31" t="s">
        <v>1765</v>
      </c>
      <c r="D115" s="43">
        <v>8000</v>
      </c>
      <c r="E115" s="13">
        <v>42348</v>
      </c>
      <c r="F115" s="13">
        <v>42348</v>
      </c>
      <c r="G115" s="27">
        <v>0</v>
      </c>
      <c r="H115" s="22">
        <f t="shared" si="14"/>
        <v>44861.341666666667</v>
      </c>
      <c r="I115" s="23">
        <f t="shared" si="8"/>
        <v>4664.2</v>
      </c>
      <c r="J115" s="17" t="str">
        <f t="shared" si="9"/>
        <v>NOT DUE</v>
      </c>
      <c r="K115" s="31" t="s">
        <v>3876</v>
      </c>
      <c r="L115" s="41" t="s">
        <v>3884</v>
      </c>
    </row>
    <row r="116" spans="1:12" ht="25.5">
      <c r="A116" s="17" t="s">
        <v>3606</v>
      </c>
      <c r="B116" s="31" t="s">
        <v>1821</v>
      </c>
      <c r="C116" s="31" t="s">
        <v>1822</v>
      </c>
      <c r="D116" s="43">
        <v>8000</v>
      </c>
      <c r="E116" s="13">
        <v>42348</v>
      </c>
      <c r="F116" s="13">
        <v>42348</v>
      </c>
      <c r="G116" s="27">
        <v>0</v>
      </c>
      <c r="H116" s="22">
        <f t="shared" si="14"/>
        <v>44861.341666666667</v>
      </c>
      <c r="I116" s="23">
        <f t="shared" si="8"/>
        <v>4664.2</v>
      </c>
      <c r="J116" s="17" t="str">
        <f t="shared" si="9"/>
        <v>NOT DUE</v>
      </c>
      <c r="K116" s="31" t="s">
        <v>3876</v>
      </c>
      <c r="L116" s="41" t="s">
        <v>3884</v>
      </c>
    </row>
    <row r="117" spans="1:12">
      <c r="A117" s="17" t="s">
        <v>3607</v>
      </c>
      <c r="B117" s="31" t="s">
        <v>1823</v>
      </c>
      <c r="C117" s="31" t="s">
        <v>1585</v>
      </c>
      <c r="D117" s="43">
        <v>8000</v>
      </c>
      <c r="E117" s="13">
        <v>42348</v>
      </c>
      <c r="F117" s="13">
        <v>42348</v>
      </c>
      <c r="G117" s="27">
        <v>0</v>
      </c>
      <c r="H117" s="22">
        <f t="shared" si="14"/>
        <v>44861.341666666667</v>
      </c>
      <c r="I117" s="23">
        <f t="shared" si="8"/>
        <v>4664.2</v>
      </c>
      <c r="J117" s="17" t="str">
        <f t="shared" si="9"/>
        <v>NOT DUE</v>
      </c>
      <c r="K117" s="31" t="s">
        <v>3876</v>
      </c>
      <c r="L117" s="41" t="s">
        <v>3884</v>
      </c>
    </row>
    <row r="118" spans="1:12">
      <c r="A118" s="17" t="s">
        <v>3608</v>
      </c>
      <c r="B118" s="31" t="s">
        <v>1824</v>
      </c>
      <c r="C118" s="31" t="s">
        <v>1825</v>
      </c>
      <c r="D118" s="43">
        <v>4000</v>
      </c>
      <c r="E118" s="13">
        <v>42348</v>
      </c>
      <c r="F118" s="13">
        <v>44127</v>
      </c>
      <c r="G118" s="27">
        <v>3334</v>
      </c>
      <c r="H118" s="22">
        <f>IF(I118&lt;=4000,$F$5+(I118/24),"error")</f>
        <v>44833.591666666667</v>
      </c>
      <c r="I118" s="23">
        <f t="shared" si="8"/>
        <v>3998.2</v>
      </c>
      <c r="J118" s="17" t="str">
        <f t="shared" si="9"/>
        <v>NOT DUE</v>
      </c>
      <c r="K118" s="31"/>
      <c r="L118" s="41" t="s">
        <v>3884</v>
      </c>
    </row>
    <row r="119" spans="1:12">
      <c r="A119" s="17" t="s">
        <v>3609</v>
      </c>
      <c r="B119" s="31" t="s">
        <v>1826</v>
      </c>
      <c r="C119" s="31" t="s">
        <v>36</v>
      </c>
      <c r="D119" s="43">
        <v>24000</v>
      </c>
      <c r="E119" s="13">
        <v>42348</v>
      </c>
      <c r="F119" s="13">
        <v>42348</v>
      </c>
      <c r="G119" s="27">
        <v>0</v>
      </c>
      <c r="H119" s="22">
        <f>IF(I119&lt;=24000,$F$5+(I119/24),"error")</f>
        <v>45528.008333333331</v>
      </c>
      <c r="I119" s="23">
        <f t="shared" si="8"/>
        <v>20664.2</v>
      </c>
      <c r="J119" s="17" t="str">
        <f t="shared" si="9"/>
        <v>NOT DUE</v>
      </c>
      <c r="K119" s="31"/>
      <c r="L119" s="41" t="s">
        <v>3884</v>
      </c>
    </row>
    <row r="120" spans="1:12" ht="38.25">
      <c r="A120" s="17" t="s">
        <v>3610</v>
      </c>
      <c r="B120" s="31" t="s">
        <v>1827</v>
      </c>
      <c r="C120" s="31" t="s">
        <v>36</v>
      </c>
      <c r="D120" s="43">
        <v>4000</v>
      </c>
      <c r="E120" s="13">
        <v>42348</v>
      </c>
      <c r="F120" s="13">
        <v>44127</v>
      </c>
      <c r="G120" s="27">
        <v>3334</v>
      </c>
      <c r="H120" s="22">
        <f>IF(I120&lt;=4000,$F$5+(I120/24),"error")</f>
        <v>44833.591666666667</v>
      </c>
      <c r="I120" s="23">
        <f t="shared" si="8"/>
        <v>3998.2</v>
      </c>
      <c r="J120" s="17" t="str">
        <f t="shared" si="9"/>
        <v>NOT DUE</v>
      </c>
      <c r="K120" s="31" t="s">
        <v>1840</v>
      </c>
      <c r="L120" s="41" t="s">
        <v>3884</v>
      </c>
    </row>
    <row r="122" spans="1:12">
      <c r="A122" s="202"/>
    </row>
    <row r="123" spans="1:12">
      <c r="A123" s="202"/>
    </row>
    <row r="124" spans="1:12">
      <c r="A124" s="202"/>
    </row>
    <row r="125" spans="1:12">
      <c r="A125" s="260"/>
      <c r="B125" s="197" t="s">
        <v>4761</v>
      </c>
      <c r="D125" s="49" t="s">
        <v>4762</v>
      </c>
      <c r="G125" t="s">
        <v>4763</v>
      </c>
    </row>
    <row r="126" spans="1:12">
      <c r="A126" s="280"/>
      <c r="C126" s="198" t="s">
        <v>5504</v>
      </c>
      <c r="E126" s="371" t="s">
        <v>5518</v>
      </c>
      <c r="F126" s="371"/>
      <c r="H126" s="235" t="s">
        <v>5505</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0">
    <cfRule type="cellIs" dxfId="1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zoomScaleNormal="100" workbookViewId="0">
      <selection activeCell="J26" sqref="J2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1957</v>
      </c>
      <c r="D3" s="309" t="s">
        <v>12</v>
      </c>
      <c r="E3" s="309"/>
      <c r="F3" s="5" t="s">
        <v>3468</v>
      </c>
    </row>
    <row r="4" spans="1:12" ht="18" customHeight="1">
      <c r="A4" s="308" t="s">
        <v>75</v>
      </c>
      <c r="B4" s="308"/>
      <c r="C4" s="37" t="s">
        <v>3835</v>
      </c>
      <c r="D4" s="309" t="s">
        <v>14</v>
      </c>
      <c r="E4" s="309"/>
      <c r="F4" s="6">
        <f>'Running Hours'!B25</f>
        <v>25773.9</v>
      </c>
    </row>
    <row r="5" spans="1:12" ht="18" customHeight="1">
      <c r="A5" s="308" t="s">
        <v>76</v>
      </c>
      <c r="B5" s="308"/>
      <c r="C5" s="38" t="s">
        <v>3836</v>
      </c>
      <c r="D5" s="46"/>
      <c r="E5" s="240"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3469</v>
      </c>
      <c r="B8" s="31" t="s">
        <v>1960</v>
      </c>
      <c r="C8" s="31" t="s">
        <v>1961</v>
      </c>
      <c r="D8" s="43">
        <v>8000</v>
      </c>
      <c r="E8" s="13">
        <v>42348</v>
      </c>
      <c r="F8" s="13">
        <v>44240</v>
      </c>
      <c r="G8" s="27">
        <v>18501</v>
      </c>
      <c r="H8" s="22">
        <f>IF(I8&lt;=8000,$F$5+(I8/24),"error")</f>
        <v>44697.29583333333</v>
      </c>
      <c r="I8" s="23">
        <f t="shared" ref="I8" si="0">D8-($F$4-G8)</f>
        <v>727.09999999999854</v>
      </c>
      <c r="J8" s="17" t="str">
        <f t="shared" ref="J8" si="1">IF(I8="","",IF(I8&lt;0,"OVERDUE","NOT DUE"))</f>
        <v>NOT DUE</v>
      </c>
      <c r="K8" s="31" t="s">
        <v>1979</v>
      </c>
      <c r="L8" s="144" t="s">
        <v>5495</v>
      </c>
    </row>
    <row r="9" spans="1:12" ht="48">
      <c r="A9" s="17" t="s">
        <v>3470</v>
      </c>
      <c r="B9" s="31" t="s">
        <v>1964</v>
      </c>
      <c r="C9" s="31" t="s">
        <v>1965</v>
      </c>
      <c r="D9" s="43">
        <v>8000</v>
      </c>
      <c r="E9" s="13">
        <v>42348</v>
      </c>
      <c r="F9" s="13">
        <v>44240</v>
      </c>
      <c r="G9" s="27">
        <v>18501</v>
      </c>
      <c r="H9" s="22">
        <f>IF(I9&lt;=8000,$F$5+(I9/24),"error")</f>
        <v>44697.29583333333</v>
      </c>
      <c r="I9" s="23">
        <f t="shared" ref="I9" si="2">D9-($F$4-G9)</f>
        <v>727.09999999999854</v>
      </c>
      <c r="J9" s="17" t="str">
        <f t="shared" ref="J9:J36" si="3">IF(I9="","",IF(I9&lt;0,"OVERDUE","NOT DUE"))</f>
        <v>NOT DUE</v>
      </c>
      <c r="K9" s="31"/>
      <c r="L9" s="144" t="s">
        <v>5495</v>
      </c>
    </row>
    <row r="10" spans="1:12" ht="48">
      <c r="A10" s="17" t="s">
        <v>3908</v>
      </c>
      <c r="B10" s="31" t="s">
        <v>1964</v>
      </c>
      <c r="C10" s="31" t="s">
        <v>1966</v>
      </c>
      <c r="D10" s="43">
        <v>20000</v>
      </c>
      <c r="E10" s="13">
        <v>42348</v>
      </c>
      <c r="F10" s="13">
        <v>44240</v>
      </c>
      <c r="G10" s="27">
        <v>18501</v>
      </c>
      <c r="H10" s="22">
        <f>IF(I10&lt;=20000,$F$5+(I10/24),"error")</f>
        <v>45197.29583333333</v>
      </c>
      <c r="I10" s="23">
        <f t="shared" ref="I10" si="4">D10-($F$4-G10)</f>
        <v>12727.099999999999</v>
      </c>
      <c r="J10" s="17" t="str">
        <f t="shared" si="3"/>
        <v>NOT DUE</v>
      </c>
      <c r="K10" s="31"/>
      <c r="L10" s="144" t="s">
        <v>5495</v>
      </c>
    </row>
    <row r="11" spans="1:12" ht="26.45" customHeight="1">
      <c r="A11" s="17" t="s">
        <v>3471</v>
      </c>
      <c r="B11" s="31" t="s">
        <v>1967</v>
      </c>
      <c r="C11" s="31" t="s">
        <v>1968</v>
      </c>
      <c r="D11" s="43">
        <v>8000</v>
      </c>
      <c r="E11" s="13">
        <v>42348</v>
      </c>
      <c r="F11" s="13">
        <v>44240</v>
      </c>
      <c r="G11" s="27">
        <v>18501</v>
      </c>
      <c r="H11" s="22">
        <f>IF(I11&lt;=8000,$F$5+(I11/24),"error")</f>
        <v>44697.29583333333</v>
      </c>
      <c r="I11" s="23">
        <f t="shared" ref="I11:I12" si="5">D11-($F$4-G11)</f>
        <v>727.09999999999854</v>
      </c>
      <c r="J11" s="17" t="str">
        <f t="shared" si="3"/>
        <v>NOT DUE</v>
      </c>
      <c r="K11" s="31" t="s">
        <v>1980</v>
      </c>
      <c r="L11" s="144" t="s">
        <v>5495</v>
      </c>
    </row>
    <row r="12" spans="1:12" ht="48">
      <c r="A12" s="17" t="s">
        <v>3472</v>
      </c>
      <c r="B12" s="31" t="s">
        <v>1967</v>
      </c>
      <c r="C12" s="31" t="s">
        <v>1969</v>
      </c>
      <c r="D12" s="43">
        <v>20000</v>
      </c>
      <c r="E12" s="13">
        <v>42348</v>
      </c>
      <c r="F12" s="13">
        <v>44240</v>
      </c>
      <c r="G12" s="27">
        <v>18501</v>
      </c>
      <c r="H12" s="22">
        <f>IF(I12&lt;=20000,$F$5+(I12/24),"error")</f>
        <v>45197.29583333333</v>
      </c>
      <c r="I12" s="23">
        <f t="shared" si="5"/>
        <v>12727.099999999999</v>
      </c>
      <c r="J12" s="17" t="str">
        <f t="shared" si="3"/>
        <v>NOT DUE</v>
      </c>
      <c r="K12" s="31"/>
      <c r="L12" s="144" t="s">
        <v>5495</v>
      </c>
    </row>
    <row r="13" spans="1:12" ht="48">
      <c r="A13" s="17" t="s">
        <v>3473</v>
      </c>
      <c r="B13" s="31" t="s">
        <v>1970</v>
      </c>
      <c r="C13" s="31" t="s">
        <v>1971</v>
      </c>
      <c r="D13" s="43">
        <v>8000</v>
      </c>
      <c r="E13" s="13">
        <v>42348</v>
      </c>
      <c r="F13" s="13">
        <v>44240</v>
      </c>
      <c r="G13" s="27">
        <v>18501</v>
      </c>
      <c r="H13" s="22">
        <f>IF(I13&lt;=8000,$F$5+(I13/24),"error")</f>
        <v>44697.29583333333</v>
      </c>
      <c r="I13" s="23">
        <f t="shared" ref="I13:I16" si="6">D13-($F$4-G13)</f>
        <v>727.09999999999854</v>
      </c>
      <c r="J13" s="17" t="str">
        <f t="shared" si="3"/>
        <v>NOT DUE</v>
      </c>
      <c r="K13" s="31"/>
      <c r="L13" s="144" t="s">
        <v>5495</v>
      </c>
    </row>
    <row r="14" spans="1:12" ht="48">
      <c r="A14" s="17" t="s">
        <v>3474</v>
      </c>
      <c r="B14" s="31" t="s">
        <v>1970</v>
      </c>
      <c r="C14" s="31" t="s">
        <v>1966</v>
      </c>
      <c r="D14" s="43">
        <v>20000</v>
      </c>
      <c r="E14" s="13">
        <v>42348</v>
      </c>
      <c r="F14" s="13">
        <v>44240</v>
      </c>
      <c r="G14" s="27">
        <v>18501</v>
      </c>
      <c r="H14" s="22">
        <f>IF(I14&lt;=20000,$F$5+(I14/24),"error")</f>
        <v>45197.29583333333</v>
      </c>
      <c r="I14" s="23">
        <f t="shared" si="6"/>
        <v>12727.099999999999</v>
      </c>
      <c r="J14" s="17" t="str">
        <f t="shared" si="3"/>
        <v>NOT DUE</v>
      </c>
      <c r="K14" s="31"/>
      <c r="L14" s="144" t="s">
        <v>5495</v>
      </c>
    </row>
    <row r="15" spans="1:12" ht="38.450000000000003" customHeight="1">
      <c r="A15" s="17" t="s">
        <v>3475</v>
      </c>
      <c r="B15" s="31" t="s">
        <v>1618</v>
      </c>
      <c r="C15" s="31" t="s">
        <v>1972</v>
      </c>
      <c r="D15" s="43">
        <v>20000</v>
      </c>
      <c r="E15" s="13">
        <v>42348</v>
      </c>
      <c r="F15" s="13">
        <v>44240</v>
      </c>
      <c r="G15" s="27">
        <v>18501</v>
      </c>
      <c r="H15" s="22">
        <f>IF(I15&lt;=20000,$F$5+(I15/24),"error")</f>
        <v>45197.29583333333</v>
      </c>
      <c r="I15" s="23">
        <f t="shared" si="6"/>
        <v>12727.099999999999</v>
      </c>
      <c r="J15" s="17" t="str">
        <f t="shared" si="3"/>
        <v>NOT DUE</v>
      </c>
      <c r="K15" s="31" t="s">
        <v>1981</v>
      </c>
      <c r="L15" s="144" t="s">
        <v>5495</v>
      </c>
    </row>
    <row r="16" spans="1:12" ht="26.45" customHeight="1">
      <c r="A16" s="17" t="s">
        <v>3476</v>
      </c>
      <c r="B16" s="31" t="s">
        <v>3909</v>
      </c>
      <c r="C16" s="31" t="s">
        <v>1974</v>
      </c>
      <c r="D16" s="43">
        <v>20000</v>
      </c>
      <c r="E16" s="13">
        <v>42348</v>
      </c>
      <c r="F16" s="13">
        <v>44240</v>
      </c>
      <c r="G16" s="27">
        <v>18501</v>
      </c>
      <c r="H16" s="22">
        <f t="shared" ref="H16" si="7">IF(I16&lt;=20000,$F$5+(I16/24),"error")</f>
        <v>45197.29583333333</v>
      </c>
      <c r="I16" s="23">
        <f t="shared" si="6"/>
        <v>12727.099999999999</v>
      </c>
      <c r="J16" s="17" t="str">
        <f t="shared" si="3"/>
        <v>NOT DUE</v>
      </c>
      <c r="K16" s="31" t="s">
        <v>1982</v>
      </c>
      <c r="L16" s="144" t="s">
        <v>5495</v>
      </c>
    </row>
    <row r="17" spans="1:12" ht="48">
      <c r="A17" s="17" t="s">
        <v>3477</v>
      </c>
      <c r="B17" s="31" t="s">
        <v>3904</v>
      </c>
      <c r="C17" s="31" t="s">
        <v>1976</v>
      </c>
      <c r="D17" s="43">
        <v>8000</v>
      </c>
      <c r="E17" s="13">
        <v>42348</v>
      </c>
      <c r="F17" s="13">
        <v>44240</v>
      </c>
      <c r="G17" s="27">
        <v>18501</v>
      </c>
      <c r="H17" s="22">
        <f>IF(I17&lt;=8000,$F$5+(I17/24),"error")</f>
        <v>44697.29583333333</v>
      </c>
      <c r="I17" s="23">
        <f t="shared" ref="I17:I18" si="8">D17-($F$4-G17)</f>
        <v>727.09999999999854</v>
      </c>
      <c r="J17" s="17" t="str">
        <f t="shared" si="3"/>
        <v>NOT DUE</v>
      </c>
      <c r="K17" s="31"/>
      <c r="L17" s="144" t="s">
        <v>5495</v>
      </c>
    </row>
    <row r="18" spans="1:12" ht="24.75" customHeight="1">
      <c r="A18" s="17" t="s">
        <v>3478</v>
      </c>
      <c r="B18" s="31" t="s">
        <v>3906</v>
      </c>
      <c r="C18" s="31" t="s">
        <v>3907</v>
      </c>
      <c r="D18" s="43">
        <v>8000</v>
      </c>
      <c r="E18" s="13">
        <v>42348</v>
      </c>
      <c r="F18" s="13">
        <v>44240</v>
      </c>
      <c r="G18" s="27">
        <v>18501</v>
      </c>
      <c r="H18" s="22">
        <f>IF(I18&lt;=8000,$F$5+(I18/24),"error")</f>
        <v>44697.29583333333</v>
      </c>
      <c r="I18" s="23">
        <f t="shared" si="8"/>
        <v>727.09999999999854</v>
      </c>
      <c r="J18" s="17" t="str">
        <f t="shared" si="3"/>
        <v>NOT DUE</v>
      </c>
      <c r="K18" s="31"/>
      <c r="L18" s="144" t="s">
        <v>5495</v>
      </c>
    </row>
    <row r="19" spans="1:12" ht="38.25">
      <c r="A19" s="17" t="s">
        <v>3479</v>
      </c>
      <c r="B19" s="31" t="s">
        <v>1473</v>
      </c>
      <c r="C19" s="31" t="s">
        <v>1474</v>
      </c>
      <c r="D19" s="43" t="s">
        <v>1</v>
      </c>
      <c r="E19" s="13">
        <v>42348</v>
      </c>
      <c r="F19" s="13">
        <f t="shared" ref="F19:F21" si="9">F$5</f>
        <v>44667</v>
      </c>
      <c r="G19" s="74"/>
      <c r="H19" s="15">
        <f>DATE(YEAR(F19),MONTH(F19),DAY(F19)+1)</f>
        <v>44668</v>
      </c>
      <c r="I19" s="16">
        <f t="shared" ref="I19:I31" ca="1" si="10">IF(ISBLANK(H19),"",H19-DATE(YEAR(NOW()),MONTH(NOW()),DAY(NOW())))</f>
        <v>-2</v>
      </c>
      <c r="J19" s="17" t="str">
        <f t="shared" ca="1" si="3"/>
        <v>OVERDUE</v>
      </c>
      <c r="K19" s="31" t="s">
        <v>1503</v>
      </c>
      <c r="L19" s="20"/>
    </row>
    <row r="20" spans="1:12" ht="38.25">
      <c r="A20" s="17" t="s">
        <v>3480</v>
      </c>
      <c r="B20" s="31" t="s">
        <v>1475</v>
      </c>
      <c r="C20" s="31" t="s">
        <v>1476</v>
      </c>
      <c r="D20" s="43" t="s">
        <v>1</v>
      </c>
      <c r="E20" s="13">
        <v>42348</v>
      </c>
      <c r="F20" s="13">
        <f t="shared" si="9"/>
        <v>44667</v>
      </c>
      <c r="G20" s="74"/>
      <c r="H20" s="15">
        <f t="shared" ref="H20" si="11">DATE(YEAR(F20),MONTH(F20),DAY(F20)+1)</f>
        <v>44668</v>
      </c>
      <c r="I20" s="16">
        <f t="shared" ref="I20:I21" ca="1" si="12">IF(ISBLANK(H20),"",H20-DATE(YEAR(NOW()),MONTH(NOW()),DAY(NOW())))</f>
        <v>-2</v>
      </c>
      <c r="J20" s="17" t="str">
        <f t="shared" ca="1" si="3"/>
        <v>OVERDUE</v>
      </c>
      <c r="K20" s="31" t="s">
        <v>1504</v>
      </c>
      <c r="L20" s="20"/>
    </row>
    <row r="21" spans="1:12" ht="38.25">
      <c r="A21" s="17" t="s">
        <v>3481</v>
      </c>
      <c r="B21" s="31" t="s">
        <v>1477</v>
      </c>
      <c r="C21" s="31" t="s">
        <v>1478</v>
      </c>
      <c r="D21" s="43" t="s">
        <v>1</v>
      </c>
      <c r="E21" s="13">
        <v>42348</v>
      </c>
      <c r="F21" s="13">
        <f t="shared" si="9"/>
        <v>44667</v>
      </c>
      <c r="G21" s="74"/>
      <c r="H21" s="15">
        <f>DATE(YEAR(F21),MONTH(F21),DAY(F21)+1)</f>
        <v>44668</v>
      </c>
      <c r="I21" s="16">
        <f t="shared" ca="1" si="12"/>
        <v>-2</v>
      </c>
      <c r="J21" s="17" t="str">
        <f t="shared" ca="1" si="3"/>
        <v>OVERDUE</v>
      </c>
      <c r="K21" s="31" t="s">
        <v>1505</v>
      </c>
      <c r="L21" s="20"/>
    </row>
    <row r="22" spans="1:12" ht="38.450000000000003" customHeight="1">
      <c r="A22" s="17" t="s">
        <v>3482</v>
      </c>
      <c r="B22" s="31" t="s">
        <v>1479</v>
      </c>
      <c r="C22" s="31" t="s">
        <v>1480</v>
      </c>
      <c r="D22" s="43" t="s">
        <v>4</v>
      </c>
      <c r="E22" s="13">
        <v>42348</v>
      </c>
      <c r="F22" s="13">
        <v>44658</v>
      </c>
      <c r="G22" s="74"/>
      <c r="H22" s="15">
        <f>EDATE(F22-1,1)</f>
        <v>44687</v>
      </c>
      <c r="I22" s="16">
        <f t="shared" ca="1" si="10"/>
        <v>17</v>
      </c>
      <c r="J22" s="17" t="str">
        <f t="shared" ca="1" si="3"/>
        <v>NOT DUE</v>
      </c>
      <c r="K22" s="31" t="s">
        <v>1506</v>
      </c>
      <c r="L22" s="20"/>
    </row>
    <row r="23" spans="1:12" ht="25.5">
      <c r="A23" s="17" t="s">
        <v>3483</v>
      </c>
      <c r="B23" s="31" t="s">
        <v>1481</v>
      </c>
      <c r="C23" s="31" t="s">
        <v>1482</v>
      </c>
      <c r="D23" s="43" t="s">
        <v>1</v>
      </c>
      <c r="E23" s="13">
        <v>42348</v>
      </c>
      <c r="F23" s="13">
        <f t="shared" ref="F23:F26" si="13">F$5</f>
        <v>44667</v>
      </c>
      <c r="G23" s="74"/>
      <c r="H23" s="15">
        <f>DATE(YEAR(F23),MONTH(F23),DAY(F23)+1)</f>
        <v>44668</v>
      </c>
      <c r="I23" s="16">
        <f t="shared" ca="1" si="10"/>
        <v>-2</v>
      </c>
      <c r="J23" s="17" t="str">
        <f t="shared" ca="1" si="3"/>
        <v>OVERDUE</v>
      </c>
      <c r="K23" s="31" t="s">
        <v>1507</v>
      </c>
      <c r="L23" s="20"/>
    </row>
    <row r="24" spans="1:12" ht="26.45" customHeight="1">
      <c r="A24" s="17" t="s">
        <v>3484</v>
      </c>
      <c r="B24" s="31" t="s">
        <v>1483</v>
      </c>
      <c r="C24" s="31" t="s">
        <v>1484</v>
      </c>
      <c r="D24" s="43" t="s">
        <v>1</v>
      </c>
      <c r="E24" s="13">
        <v>42348</v>
      </c>
      <c r="F24" s="13">
        <f t="shared" si="13"/>
        <v>44667</v>
      </c>
      <c r="G24" s="74"/>
      <c r="H24" s="15">
        <f t="shared" ref="H24:H26" si="14">DATE(YEAR(F24),MONTH(F24),DAY(F24)+1)</f>
        <v>44668</v>
      </c>
      <c r="I24" s="16">
        <f t="shared" ca="1" si="10"/>
        <v>-2</v>
      </c>
      <c r="J24" s="17" t="str">
        <f t="shared" ca="1" si="3"/>
        <v>OVERDUE</v>
      </c>
      <c r="K24" s="31" t="s">
        <v>1508</v>
      </c>
      <c r="L24" s="20"/>
    </row>
    <row r="25" spans="1:12" ht="26.45" customHeight="1">
      <c r="A25" s="17" t="s">
        <v>3485</v>
      </c>
      <c r="B25" s="31" t="s">
        <v>1485</v>
      </c>
      <c r="C25" s="31" t="s">
        <v>1486</v>
      </c>
      <c r="D25" s="43" t="s">
        <v>1</v>
      </c>
      <c r="E25" s="13">
        <v>42348</v>
      </c>
      <c r="F25" s="13">
        <f t="shared" si="13"/>
        <v>44667</v>
      </c>
      <c r="G25" s="74"/>
      <c r="H25" s="15">
        <f t="shared" si="14"/>
        <v>44668</v>
      </c>
      <c r="I25" s="16">
        <f t="shared" ca="1" si="10"/>
        <v>-2</v>
      </c>
      <c r="J25" s="17" t="str">
        <f t="shared" ca="1" si="3"/>
        <v>OVERDUE</v>
      </c>
      <c r="K25" s="31" t="s">
        <v>1508</v>
      </c>
      <c r="L25" s="20"/>
    </row>
    <row r="26" spans="1:12" ht="26.45" customHeight="1">
      <c r="A26" s="17" t="s">
        <v>3486</v>
      </c>
      <c r="B26" s="31" t="s">
        <v>1487</v>
      </c>
      <c r="C26" s="31" t="s">
        <v>1474</v>
      </c>
      <c r="D26" s="43" t="s">
        <v>1</v>
      </c>
      <c r="E26" s="13">
        <v>42348</v>
      </c>
      <c r="F26" s="13">
        <f t="shared" si="13"/>
        <v>44667</v>
      </c>
      <c r="G26" s="74"/>
      <c r="H26" s="15">
        <f t="shared" si="14"/>
        <v>44668</v>
      </c>
      <c r="I26" s="16">
        <f t="shared" ca="1" si="10"/>
        <v>-2</v>
      </c>
      <c r="J26" s="17" t="str">
        <f t="shared" ca="1" si="3"/>
        <v>OVERDUE</v>
      </c>
      <c r="K26" s="31" t="s">
        <v>1508</v>
      </c>
      <c r="L26" s="20"/>
    </row>
    <row r="27" spans="1:12" ht="26.45" customHeight="1">
      <c r="A27" s="17" t="s">
        <v>3487</v>
      </c>
      <c r="B27" s="31" t="s">
        <v>4021</v>
      </c>
      <c r="C27" s="31" t="s">
        <v>3950</v>
      </c>
      <c r="D27" s="43">
        <v>20000</v>
      </c>
      <c r="E27" s="13">
        <v>42348</v>
      </c>
      <c r="F27" s="13">
        <v>44247</v>
      </c>
      <c r="G27" s="27">
        <v>18501</v>
      </c>
      <c r="H27" s="22">
        <f>IF(I27&lt;=20000,$F$5+(I27/24),"error")</f>
        <v>45197.29583333333</v>
      </c>
      <c r="I27" s="23">
        <f t="shared" ref="I27:I28" si="15">D27-($F$4-G27)</f>
        <v>12727.099999999999</v>
      </c>
      <c r="J27" s="17" t="str">
        <f t="shared" ref="J27:J28" si="16">IF(I27="","",IF(I27&lt;0,"OVERDUE","NOT DUE"))</f>
        <v>NOT DUE</v>
      </c>
      <c r="K27" s="31" t="s">
        <v>3916</v>
      </c>
      <c r="L27" s="20"/>
    </row>
    <row r="28" spans="1:12" ht="25.5">
      <c r="A28" s="17" t="s">
        <v>3488</v>
      </c>
      <c r="B28" s="31" t="s">
        <v>4016</v>
      </c>
      <c r="C28" s="31" t="s">
        <v>3949</v>
      </c>
      <c r="D28" s="43">
        <v>20000</v>
      </c>
      <c r="E28" s="13">
        <v>42348</v>
      </c>
      <c r="F28" s="13">
        <v>44247</v>
      </c>
      <c r="G28" s="27">
        <v>18501</v>
      </c>
      <c r="H28" s="22">
        <f>IF(I28&lt;=20000,$F$5+(I28/24),"error")</f>
        <v>45197.29583333333</v>
      </c>
      <c r="I28" s="23">
        <f t="shared" si="15"/>
        <v>12727.099999999999</v>
      </c>
      <c r="J28" s="17" t="str">
        <f t="shared" si="16"/>
        <v>NOT DUE</v>
      </c>
      <c r="K28" s="31" t="s">
        <v>3916</v>
      </c>
      <c r="L28" s="20"/>
    </row>
    <row r="29" spans="1:12" ht="26.45" customHeight="1">
      <c r="A29" s="17" t="s">
        <v>3489</v>
      </c>
      <c r="B29" s="31" t="s">
        <v>1491</v>
      </c>
      <c r="C29" s="31" t="s">
        <v>1492</v>
      </c>
      <c r="D29" s="43" t="s">
        <v>0</v>
      </c>
      <c r="E29" s="13">
        <v>42348</v>
      </c>
      <c r="F29" s="13">
        <v>44638</v>
      </c>
      <c r="G29" s="74"/>
      <c r="H29" s="15">
        <f>DATE(YEAR(F29),MONTH(F29)+3,DAY(F29)-1)</f>
        <v>44729</v>
      </c>
      <c r="I29" s="16">
        <f t="shared" ca="1" si="10"/>
        <v>59</v>
      </c>
      <c r="J29" s="17" t="str">
        <f t="shared" ca="1" si="3"/>
        <v>NOT DUE</v>
      </c>
      <c r="K29" s="31" t="s">
        <v>1509</v>
      </c>
      <c r="L29" s="20"/>
    </row>
    <row r="30" spans="1:12" ht="15" customHeight="1">
      <c r="A30" s="17" t="s">
        <v>3490</v>
      </c>
      <c r="B30" s="31" t="s">
        <v>1977</v>
      </c>
      <c r="C30" s="31"/>
      <c r="D30" s="43" t="s">
        <v>1</v>
      </c>
      <c r="E30" s="13">
        <v>42348</v>
      </c>
      <c r="F30" s="13">
        <f t="shared" ref="F30" si="17">F$5</f>
        <v>44667</v>
      </c>
      <c r="G30" s="74"/>
      <c r="H30" s="15">
        <f>DATE(YEAR(F30),MONTH(F30),DAY(F30)+1)</f>
        <v>44668</v>
      </c>
      <c r="I30" s="16">
        <f t="shared" ref="I30" ca="1" si="18">IF(ISBLANK(H30),"",H30-DATE(YEAR(NOW()),MONTH(NOW()),DAY(NOW())))</f>
        <v>-2</v>
      </c>
      <c r="J30" s="17" t="str">
        <f t="shared" ca="1" si="3"/>
        <v>OVERDUE</v>
      </c>
      <c r="K30" s="31" t="s">
        <v>1509</v>
      </c>
      <c r="L30" s="20"/>
    </row>
    <row r="31" spans="1:12" ht="15" customHeight="1">
      <c r="A31" s="17" t="s">
        <v>3491</v>
      </c>
      <c r="B31" s="31" t="s">
        <v>1493</v>
      </c>
      <c r="C31" s="31" t="s">
        <v>1494</v>
      </c>
      <c r="D31" s="43" t="s">
        <v>377</v>
      </c>
      <c r="E31" s="13">
        <v>42348</v>
      </c>
      <c r="F31" s="13">
        <v>44615</v>
      </c>
      <c r="G31" s="74"/>
      <c r="H31" s="15">
        <f>DATE(YEAR(F31)+1,MONTH(F31),DAY(F31)-1)</f>
        <v>44979</v>
      </c>
      <c r="I31" s="16">
        <f t="shared" ca="1" si="10"/>
        <v>309</v>
      </c>
      <c r="J31" s="17" t="str">
        <f t="shared" ca="1" si="3"/>
        <v>NOT DUE</v>
      </c>
      <c r="K31" s="31" t="s">
        <v>1509</v>
      </c>
      <c r="L31" s="144"/>
    </row>
    <row r="32" spans="1:12" ht="25.5">
      <c r="A32" s="17" t="s">
        <v>3492</v>
      </c>
      <c r="B32" s="31" t="s">
        <v>1495</v>
      </c>
      <c r="C32" s="31" t="s">
        <v>1496</v>
      </c>
      <c r="D32" s="43" t="s">
        <v>377</v>
      </c>
      <c r="E32" s="13">
        <v>42348</v>
      </c>
      <c r="F32" s="13">
        <v>44615</v>
      </c>
      <c r="G32" s="74"/>
      <c r="H32" s="15">
        <f t="shared" ref="H32:H36" si="19">DATE(YEAR(F32)+1,MONTH(F32),DAY(F32)-1)</f>
        <v>44979</v>
      </c>
      <c r="I32" s="16">
        <f t="shared" ref="I32:I36" ca="1" si="20">IF(ISBLANK(H32),"",H32-DATE(YEAR(NOW()),MONTH(NOW()),DAY(NOW())))</f>
        <v>309</v>
      </c>
      <c r="J32" s="17" t="str">
        <f t="shared" ca="1" si="3"/>
        <v>NOT DUE</v>
      </c>
      <c r="K32" s="31" t="s">
        <v>1510</v>
      </c>
      <c r="L32" s="20"/>
    </row>
    <row r="33" spans="1:12" ht="25.5">
      <c r="A33" s="17" t="s">
        <v>3493</v>
      </c>
      <c r="B33" s="31" t="s">
        <v>1497</v>
      </c>
      <c r="C33" s="31" t="s">
        <v>1498</v>
      </c>
      <c r="D33" s="43" t="s">
        <v>377</v>
      </c>
      <c r="E33" s="13">
        <v>42348</v>
      </c>
      <c r="F33" s="13">
        <v>44615</v>
      </c>
      <c r="G33" s="74"/>
      <c r="H33" s="15">
        <f t="shared" si="19"/>
        <v>44979</v>
      </c>
      <c r="I33" s="16">
        <f t="shared" ca="1" si="20"/>
        <v>309</v>
      </c>
      <c r="J33" s="17" t="str">
        <f t="shared" ca="1" si="3"/>
        <v>NOT DUE</v>
      </c>
      <c r="K33" s="31" t="s">
        <v>1510</v>
      </c>
      <c r="L33" s="20"/>
    </row>
    <row r="34" spans="1:12" ht="25.5">
      <c r="A34" s="17" t="s">
        <v>3494</v>
      </c>
      <c r="B34" s="31" t="s">
        <v>1499</v>
      </c>
      <c r="C34" s="31" t="s">
        <v>1500</v>
      </c>
      <c r="D34" s="43" t="s">
        <v>377</v>
      </c>
      <c r="E34" s="13">
        <v>42348</v>
      </c>
      <c r="F34" s="13">
        <v>44615</v>
      </c>
      <c r="G34" s="74"/>
      <c r="H34" s="15">
        <f t="shared" si="19"/>
        <v>44979</v>
      </c>
      <c r="I34" s="16">
        <f t="shared" ca="1" si="20"/>
        <v>309</v>
      </c>
      <c r="J34" s="17" t="str">
        <f t="shared" ca="1" si="3"/>
        <v>NOT DUE</v>
      </c>
      <c r="K34" s="31" t="s">
        <v>1510</v>
      </c>
      <c r="L34" s="20"/>
    </row>
    <row r="35" spans="1:12" ht="25.5">
      <c r="A35" s="17" t="s">
        <v>3495</v>
      </c>
      <c r="B35" s="31" t="s">
        <v>1501</v>
      </c>
      <c r="C35" s="31" t="s">
        <v>1502</v>
      </c>
      <c r="D35" s="43" t="s">
        <v>377</v>
      </c>
      <c r="E35" s="13">
        <v>42348</v>
      </c>
      <c r="F35" s="13">
        <v>44615</v>
      </c>
      <c r="G35" s="74"/>
      <c r="H35" s="15">
        <f t="shared" si="19"/>
        <v>44979</v>
      </c>
      <c r="I35" s="16">
        <f t="shared" ca="1" si="20"/>
        <v>309</v>
      </c>
      <c r="J35" s="17" t="str">
        <f t="shared" ca="1" si="3"/>
        <v>NOT DUE</v>
      </c>
      <c r="K35" s="31" t="s">
        <v>1511</v>
      </c>
      <c r="L35" s="20"/>
    </row>
    <row r="36" spans="1:12" ht="15" customHeight="1">
      <c r="A36" s="17" t="s">
        <v>3496</v>
      </c>
      <c r="B36" s="31" t="s">
        <v>1512</v>
      </c>
      <c r="C36" s="31" t="s">
        <v>1513</v>
      </c>
      <c r="D36" s="43" t="s">
        <v>377</v>
      </c>
      <c r="E36" s="13">
        <v>42348</v>
      </c>
      <c r="F36" s="13">
        <v>44615</v>
      </c>
      <c r="G36" s="74"/>
      <c r="H36" s="15">
        <f t="shared" si="19"/>
        <v>44979</v>
      </c>
      <c r="I36" s="16">
        <f t="shared" ca="1" si="20"/>
        <v>309</v>
      </c>
      <c r="J36" s="17" t="str">
        <f t="shared" ca="1" si="3"/>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5504</v>
      </c>
      <c r="E42" s="371" t="s">
        <v>5518</v>
      </c>
      <c r="F42" s="371"/>
      <c r="H42" s="235" t="s">
        <v>5505</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8:J26">
    <cfRule type="cellIs" dxfId="135" priority="81" operator="equal">
      <formula>"overdue"</formula>
    </cfRule>
  </conditionalFormatting>
  <conditionalFormatting sqref="J27:J28">
    <cfRule type="cellIs" dxfId="13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zoomScaleNormal="100" workbookViewId="0">
      <selection activeCell="G23" sqref="G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1983</v>
      </c>
      <c r="D3" s="309" t="s">
        <v>12</v>
      </c>
      <c r="E3" s="309"/>
      <c r="F3" s="5" t="s">
        <v>3438</v>
      </c>
    </row>
    <row r="4" spans="1:12" ht="18" customHeight="1">
      <c r="A4" s="308" t="s">
        <v>75</v>
      </c>
      <c r="B4" s="308"/>
      <c r="C4" s="37" t="s">
        <v>3835</v>
      </c>
      <c r="D4" s="309" t="s">
        <v>14</v>
      </c>
      <c r="E4" s="309"/>
      <c r="F4" s="6">
        <f>'Running Hours'!B26</f>
        <v>29819.9</v>
      </c>
    </row>
    <row r="5" spans="1:12" ht="18" customHeight="1">
      <c r="A5" s="308" t="s">
        <v>76</v>
      </c>
      <c r="B5" s="308"/>
      <c r="C5" s="38" t="s">
        <v>3836</v>
      </c>
      <c r="D5" s="46"/>
      <c r="E5" s="240"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3439</v>
      </c>
      <c r="B8" s="31" t="s">
        <v>1960</v>
      </c>
      <c r="C8" s="31" t="s">
        <v>1961</v>
      </c>
      <c r="D8" s="43">
        <v>8000</v>
      </c>
      <c r="E8" s="13">
        <v>42348</v>
      </c>
      <c r="F8" s="13">
        <v>44240</v>
      </c>
      <c r="G8" s="27">
        <v>27014</v>
      </c>
      <c r="H8" s="22">
        <f>IF(I8&lt;=8000,$F$5+(I8/24),"error")</f>
        <v>44883.42083333333</v>
      </c>
      <c r="I8" s="23">
        <f>D8-($F$4-G8)</f>
        <v>5194.0999999999985</v>
      </c>
      <c r="J8" s="17" t="str">
        <f t="shared" ref="J8:J36" si="0">IF(I8="","",IF(I8&lt;0,"OVERDUE","NOT DUE"))</f>
        <v>NOT DUE</v>
      </c>
      <c r="K8" s="31" t="s">
        <v>1979</v>
      </c>
      <c r="L8" s="144" t="s">
        <v>5495</v>
      </c>
    </row>
    <row r="9" spans="1:12" ht="48">
      <c r="A9" s="17" t="s">
        <v>3440</v>
      </c>
      <c r="B9" s="31" t="s">
        <v>1964</v>
      </c>
      <c r="C9" s="31" t="s">
        <v>1965</v>
      </c>
      <c r="D9" s="43">
        <v>8000</v>
      </c>
      <c r="E9" s="13">
        <v>42348</v>
      </c>
      <c r="F9" s="13">
        <v>44240</v>
      </c>
      <c r="G9" s="27">
        <v>27014</v>
      </c>
      <c r="H9" s="22">
        <f>IF(I9&lt;=8000,$F$5+(I9/24),"error")</f>
        <v>44883.42083333333</v>
      </c>
      <c r="I9" s="23">
        <f t="shared" ref="I9:I18" si="1">D9-($F$4-G9)</f>
        <v>5194.0999999999985</v>
      </c>
      <c r="J9" s="17" t="str">
        <f t="shared" si="0"/>
        <v>NOT DUE</v>
      </c>
      <c r="K9" s="31"/>
      <c r="L9" s="144" t="s">
        <v>5495</v>
      </c>
    </row>
    <row r="10" spans="1:12">
      <c r="A10" s="17" t="s">
        <v>3441</v>
      </c>
      <c r="B10" s="31" t="s">
        <v>1964</v>
      </c>
      <c r="C10" s="31" t="s">
        <v>1966</v>
      </c>
      <c r="D10" s="43">
        <v>20000</v>
      </c>
      <c r="E10" s="13">
        <v>42348</v>
      </c>
      <c r="F10" s="13">
        <v>44240</v>
      </c>
      <c r="G10" s="27">
        <v>27014</v>
      </c>
      <c r="H10" s="22">
        <f>IF(I10&lt;=20000,$F$5+(I10/24),"error")</f>
        <v>45383.42083333333</v>
      </c>
      <c r="I10" s="23">
        <f t="shared" si="1"/>
        <v>17194.099999999999</v>
      </c>
      <c r="J10" s="17" t="str">
        <f t="shared" si="0"/>
        <v>NOT DUE</v>
      </c>
      <c r="K10" s="31"/>
      <c r="L10" s="20"/>
    </row>
    <row r="11" spans="1:12" ht="26.45" customHeight="1">
      <c r="A11" s="17" t="s">
        <v>3442</v>
      </c>
      <c r="B11" s="31" t="s">
        <v>1967</v>
      </c>
      <c r="C11" s="31" t="s">
        <v>1968</v>
      </c>
      <c r="D11" s="43">
        <v>8000</v>
      </c>
      <c r="E11" s="13">
        <v>42348</v>
      </c>
      <c r="F11" s="13">
        <v>44240</v>
      </c>
      <c r="G11" s="27">
        <v>27014</v>
      </c>
      <c r="H11" s="22">
        <f>IF(I11&lt;=8000,$F$5+(I11/24),"error")</f>
        <v>44883.42083333333</v>
      </c>
      <c r="I11" s="23">
        <f t="shared" si="1"/>
        <v>5194.0999999999985</v>
      </c>
      <c r="J11" s="17" t="str">
        <f t="shared" si="0"/>
        <v>NOT DUE</v>
      </c>
      <c r="K11" s="31" t="s">
        <v>1980</v>
      </c>
      <c r="L11" s="144" t="s">
        <v>5495</v>
      </c>
    </row>
    <row r="12" spans="1:12" ht="48">
      <c r="A12" s="17" t="s">
        <v>3443</v>
      </c>
      <c r="B12" s="31" t="s">
        <v>1967</v>
      </c>
      <c r="C12" s="31" t="s">
        <v>1969</v>
      </c>
      <c r="D12" s="43">
        <v>20000</v>
      </c>
      <c r="E12" s="13">
        <v>42348</v>
      </c>
      <c r="F12" s="13">
        <v>44240</v>
      </c>
      <c r="G12" s="27">
        <v>27014</v>
      </c>
      <c r="H12" s="22">
        <f>IF(I12&lt;=20000,$F$5+(I12/24),"error")</f>
        <v>45383.42083333333</v>
      </c>
      <c r="I12" s="23">
        <f t="shared" si="1"/>
        <v>17194.099999999999</v>
      </c>
      <c r="J12" s="17" t="str">
        <f t="shared" si="0"/>
        <v>NOT DUE</v>
      </c>
      <c r="K12" s="31"/>
      <c r="L12" s="144" t="s">
        <v>5495</v>
      </c>
    </row>
    <row r="13" spans="1:12" ht="48">
      <c r="A13" s="17" t="s">
        <v>3444</v>
      </c>
      <c r="B13" s="31" t="s">
        <v>1970</v>
      </c>
      <c r="C13" s="31" t="s">
        <v>1971</v>
      </c>
      <c r="D13" s="43">
        <v>8000</v>
      </c>
      <c r="E13" s="13">
        <v>42348</v>
      </c>
      <c r="F13" s="13">
        <v>44240</v>
      </c>
      <c r="G13" s="27">
        <v>27014</v>
      </c>
      <c r="H13" s="22">
        <f>IF(I13&lt;=8000,$F$5+(I13/24),"error")</f>
        <v>44883.42083333333</v>
      </c>
      <c r="I13" s="23">
        <f t="shared" si="1"/>
        <v>5194.0999999999985</v>
      </c>
      <c r="J13" s="17" t="str">
        <f t="shared" si="0"/>
        <v>NOT DUE</v>
      </c>
      <c r="K13" s="31"/>
      <c r="L13" s="144" t="s">
        <v>5495</v>
      </c>
    </row>
    <row r="14" spans="1:12" ht="48">
      <c r="A14" s="17" t="s">
        <v>3445</v>
      </c>
      <c r="B14" s="31" t="s">
        <v>1970</v>
      </c>
      <c r="C14" s="31" t="s">
        <v>1966</v>
      </c>
      <c r="D14" s="43">
        <v>20000</v>
      </c>
      <c r="E14" s="13">
        <v>42348</v>
      </c>
      <c r="F14" s="13">
        <v>44240</v>
      </c>
      <c r="G14" s="27">
        <v>27014</v>
      </c>
      <c r="H14" s="22">
        <f>IF(I14&lt;=20000,$F$5+(I14/24),"error")</f>
        <v>45383.42083333333</v>
      </c>
      <c r="I14" s="23">
        <f t="shared" si="1"/>
        <v>17194.099999999999</v>
      </c>
      <c r="J14" s="17" t="str">
        <f t="shared" si="0"/>
        <v>NOT DUE</v>
      </c>
      <c r="K14" s="31"/>
      <c r="L14" s="144" t="s">
        <v>5495</v>
      </c>
    </row>
    <row r="15" spans="1:12" ht="38.450000000000003" customHeight="1">
      <c r="A15" s="17" t="s">
        <v>3446</v>
      </c>
      <c r="B15" s="31" t="s">
        <v>1618</v>
      </c>
      <c r="C15" s="31" t="s">
        <v>1972</v>
      </c>
      <c r="D15" s="43">
        <v>20000</v>
      </c>
      <c r="E15" s="13">
        <v>42348</v>
      </c>
      <c r="F15" s="13">
        <v>44240</v>
      </c>
      <c r="G15" s="27">
        <v>27014</v>
      </c>
      <c r="H15" s="22">
        <f>IF(I15&lt;=20000,$F$5+(I15/24),"error")</f>
        <v>45383.42083333333</v>
      </c>
      <c r="I15" s="23">
        <f t="shared" si="1"/>
        <v>17194.099999999999</v>
      </c>
      <c r="J15" s="17" t="str">
        <f t="shared" si="0"/>
        <v>NOT DUE</v>
      </c>
      <c r="K15" s="31" t="s">
        <v>1981</v>
      </c>
      <c r="L15" s="144" t="s">
        <v>5495</v>
      </c>
    </row>
    <row r="16" spans="1:12" ht="26.45" customHeight="1">
      <c r="A16" s="17" t="s">
        <v>3447</v>
      </c>
      <c r="B16" s="31" t="s">
        <v>3909</v>
      </c>
      <c r="C16" s="31" t="s">
        <v>1974</v>
      </c>
      <c r="D16" s="43">
        <v>20000</v>
      </c>
      <c r="E16" s="13">
        <v>42348</v>
      </c>
      <c r="F16" s="13">
        <v>44240</v>
      </c>
      <c r="G16" s="27">
        <v>27014</v>
      </c>
      <c r="H16" s="22">
        <f t="shared" ref="H16" si="2">IF(I16&lt;=20000,$F$5+(I16/24),"error")</f>
        <v>45383.42083333333</v>
      </c>
      <c r="I16" s="23">
        <f t="shared" si="1"/>
        <v>17194.099999999999</v>
      </c>
      <c r="J16" s="17" t="str">
        <f t="shared" si="0"/>
        <v>NOT DUE</v>
      </c>
      <c r="K16" s="31" t="s">
        <v>1982</v>
      </c>
      <c r="L16" s="144" t="s">
        <v>5495</v>
      </c>
    </row>
    <row r="17" spans="1:12" ht="48">
      <c r="A17" s="17" t="s">
        <v>3448</v>
      </c>
      <c r="B17" s="31" t="s">
        <v>3905</v>
      </c>
      <c r="C17" s="31" t="s">
        <v>1976</v>
      </c>
      <c r="D17" s="43">
        <v>8000</v>
      </c>
      <c r="E17" s="13">
        <v>42348</v>
      </c>
      <c r="F17" s="13">
        <v>44541</v>
      </c>
      <c r="G17" s="27">
        <v>29819</v>
      </c>
      <c r="H17" s="22">
        <f>IF(I17&lt;=8000,$F$5+(I17/24),"error")</f>
        <v>45000.29583333333</v>
      </c>
      <c r="I17" s="23">
        <f t="shared" si="1"/>
        <v>7999.0999999999985</v>
      </c>
      <c r="J17" s="17" t="str">
        <f t="shared" si="0"/>
        <v>NOT DUE</v>
      </c>
      <c r="K17" s="31"/>
      <c r="L17" s="144" t="s">
        <v>5495</v>
      </c>
    </row>
    <row r="18" spans="1:12" ht="15" customHeight="1">
      <c r="A18" s="17" t="s">
        <v>3449</v>
      </c>
      <c r="B18" s="31" t="s">
        <v>3906</v>
      </c>
      <c r="C18" s="31" t="s">
        <v>3907</v>
      </c>
      <c r="D18" s="43">
        <v>8000</v>
      </c>
      <c r="E18" s="13">
        <v>42348</v>
      </c>
      <c r="F18" s="13">
        <v>44240</v>
      </c>
      <c r="G18" s="27">
        <v>27014</v>
      </c>
      <c r="H18" s="22">
        <f>IF(I18&lt;=8000,$F$5+(I18/24),"error")</f>
        <v>44883.42083333333</v>
      </c>
      <c r="I18" s="23">
        <f t="shared" si="1"/>
        <v>5194.0999999999985</v>
      </c>
      <c r="J18" s="17" t="str">
        <f t="shared" si="0"/>
        <v>NOT DUE</v>
      </c>
      <c r="K18" s="31"/>
      <c r="L18" s="144" t="s">
        <v>5495</v>
      </c>
    </row>
    <row r="19" spans="1:12" ht="38.25">
      <c r="A19" s="17" t="s">
        <v>3450</v>
      </c>
      <c r="B19" s="31" t="s">
        <v>1473</v>
      </c>
      <c r="C19" s="31" t="s">
        <v>1474</v>
      </c>
      <c r="D19" s="43" t="s">
        <v>1</v>
      </c>
      <c r="E19" s="13">
        <v>42348</v>
      </c>
      <c r="F19" s="13">
        <f t="shared" ref="F19:F21" si="3">F$5</f>
        <v>44667</v>
      </c>
      <c r="G19" s="74"/>
      <c r="H19" s="15">
        <f>DATE(YEAR(F19),MONTH(F19),DAY(F19)+1)</f>
        <v>44668</v>
      </c>
      <c r="I19" s="16">
        <f t="shared" ref="I19:I36" ca="1" si="4">IF(ISBLANK(H19),"",H19-DATE(YEAR(NOW()),MONTH(NOW()),DAY(NOW())))</f>
        <v>-2</v>
      </c>
      <c r="J19" s="17" t="str">
        <f t="shared" ca="1" si="0"/>
        <v>OVERDUE</v>
      </c>
      <c r="K19" s="31" t="s">
        <v>1503</v>
      </c>
      <c r="L19" s="20"/>
    </row>
    <row r="20" spans="1:12" ht="38.25">
      <c r="A20" s="17" t="s">
        <v>3451</v>
      </c>
      <c r="B20" s="31" t="s">
        <v>1475</v>
      </c>
      <c r="C20" s="31" t="s">
        <v>1476</v>
      </c>
      <c r="D20" s="43" t="s">
        <v>1</v>
      </c>
      <c r="E20" s="13">
        <v>42348</v>
      </c>
      <c r="F20" s="13">
        <f t="shared" si="3"/>
        <v>44667</v>
      </c>
      <c r="G20" s="74"/>
      <c r="H20" s="15">
        <f t="shared" ref="H20:H21" si="5">DATE(YEAR(F20),MONTH(F20),DAY(F20)+1)</f>
        <v>44668</v>
      </c>
      <c r="I20" s="16">
        <f t="shared" ca="1" si="4"/>
        <v>-2</v>
      </c>
      <c r="J20" s="17" t="str">
        <f t="shared" ca="1" si="0"/>
        <v>OVERDUE</v>
      </c>
      <c r="K20" s="31" t="s">
        <v>1504</v>
      </c>
      <c r="L20" s="20"/>
    </row>
    <row r="21" spans="1:12" ht="38.25">
      <c r="A21" s="17" t="s">
        <v>3452</v>
      </c>
      <c r="B21" s="31" t="s">
        <v>1477</v>
      </c>
      <c r="C21" s="31" t="s">
        <v>1478</v>
      </c>
      <c r="D21" s="43" t="s">
        <v>1</v>
      </c>
      <c r="E21" s="13">
        <v>42348</v>
      </c>
      <c r="F21" s="13">
        <f t="shared" si="3"/>
        <v>44667</v>
      </c>
      <c r="G21" s="74"/>
      <c r="H21" s="15">
        <f t="shared" si="5"/>
        <v>44668</v>
      </c>
      <c r="I21" s="16">
        <f t="shared" ca="1" si="4"/>
        <v>-2</v>
      </c>
      <c r="J21" s="17" t="str">
        <f t="shared" ca="1" si="0"/>
        <v>OVERDUE</v>
      </c>
      <c r="K21" s="31" t="s">
        <v>1505</v>
      </c>
      <c r="L21" s="20"/>
    </row>
    <row r="22" spans="1:12" ht="38.450000000000003" customHeight="1">
      <c r="A22" s="17" t="s">
        <v>3453</v>
      </c>
      <c r="B22" s="31" t="s">
        <v>1479</v>
      </c>
      <c r="C22" s="31" t="s">
        <v>1480</v>
      </c>
      <c r="D22" s="43" t="s">
        <v>4</v>
      </c>
      <c r="E22" s="13">
        <v>42348</v>
      </c>
      <c r="F22" s="13">
        <v>44658</v>
      </c>
      <c r="G22" s="74"/>
      <c r="H22" s="15">
        <f>EDATE(F22-1,1)</f>
        <v>44687</v>
      </c>
      <c r="I22" s="16">
        <f t="shared" ca="1" si="4"/>
        <v>17</v>
      </c>
      <c r="J22" s="17" t="str">
        <f t="shared" ca="1" si="0"/>
        <v>NOT DUE</v>
      </c>
      <c r="K22" s="31" t="s">
        <v>1506</v>
      </c>
      <c r="L22" s="20"/>
    </row>
    <row r="23" spans="1:12" ht="25.5">
      <c r="A23" s="17" t="s">
        <v>3454</v>
      </c>
      <c r="B23" s="31" t="s">
        <v>1481</v>
      </c>
      <c r="C23" s="31" t="s">
        <v>1482</v>
      </c>
      <c r="D23" s="43" t="s">
        <v>1</v>
      </c>
      <c r="E23" s="13">
        <v>42348</v>
      </c>
      <c r="F23" s="13">
        <f t="shared" ref="F23:F26" si="6">F$5</f>
        <v>44667</v>
      </c>
      <c r="G23" s="74"/>
      <c r="H23" s="15">
        <f>DATE(YEAR(F23),MONTH(F23),DAY(F23)+1)</f>
        <v>44668</v>
      </c>
      <c r="I23" s="16">
        <f t="shared" ca="1" si="4"/>
        <v>-2</v>
      </c>
      <c r="J23" s="17" t="str">
        <f t="shared" ca="1" si="0"/>
        <v>OVERDUE</v>
      </c>
      <c r="K23" s="31" t="s">
        <v>1507</v>
      </c>
      <c r="L23" s="20"/>
    </row>
    <row r="24" spans="1:12" ht="26.45" customHeight="1">
      <c r="A24" s="17" t="s">
        <v>3455</v>
      </c>
      <c r="B24" s="31" t="s">
        <v>1483</v>
      </c>
      <c r="C24" s="31" t="s">
        <v>1484</v>
      </c>
      <c r="D24" s="43" t="s">
        <v>1</v>
      </c>
      <c r="E24" s="13">
        <v>42348</v>
      </c>
      <c r="F24" s="13">
        <f t="shared" si="6"/>
        <v>44667</v>
      </c>
      <c r="G24" s="74"/>
      <c r="H24" s="15">
        <f t="shared" ref="H24:H26" si="7">DATE(YEAR(F24),MONTH(F24),DAY(F24)+1)</f>
        <v>44668</v>
      </c>
      <c r="I24" s="16">
        <f t="shared" ca="1" si="4"/>
        <v>-2</v>
      </c>
      <c r="J24" s="17" t="str">
        <f t="shared" ca="1" si="0"/>
        <v>OVERDUE</v>
      </c>
      <c r="K24" s="31" t="s">
        <v>1508</v>
      </c>
      <c r="L24" s="20"/>
    </row>
    <row r="25" spans="1:12" ht="26.45" customHeight="1">
      <c r="A25" s="17" t="s">
        <v>3456</v>
      </c>
      <c r="B25" s="31" t="s">
        <v>1485</v>
      </c>
      <c r="C25" s="31" t="s">
        <v>1486</v>
      </c>
      <c r="D25" s="43" t="s">
        <v>1</v>
      </c>
      <c r="E25" s="13">
        <v>42348</v>
      </c>
      <c r="F25" s="13">
        <f t="shared" si="6"/>
        <v>44667</v>
      </c>
      <c r="G25" s="74"/>
      <c r="H25" s="15">
        <f t="shared" si="7"/>
        <v>44668</v>
      </c>
      <c r="I25" s="16">
        <f t="shared" ca="1" si="4"/>
        <v>-2</v>
      </c>
      <c r="J25" s="17" t="str">
        <f t="shared" ca="1" si="0"/>
        <v>OVERDUE</v>
      </c>
      <c r="K25" s="31" t="s">
        <v>1508</v>
      </c>
      <c r="L25" s="20"/>
    </row>
    <row r="26" spans="1:12" ht="26.45" customHeight="1">
      <c r="A26" s="17" t="s">
        <v>3457</v>
      </c>
      <c r="B26" s="31" t="s">
        <v>1487</v>
      </c>
      <c r="C26" s="31" t="s">
        <v>1474</v>
      </c>
      <c r="D26" s="43" t="s">
        <v>1</v>
      </c>
      <c r="E26" s="13">
        <v>42348</v>
      </c>
      <c r="F26" s="13">
        <f t="shared" si="6"/>
        <v>44667</v>
      </c>
      <c r="G26" s="74"/>
      <c r="H26" s="15">
        <f t="shared" si="7"/>
        <v>44668</v>
      </c>
      <c r="I26" s="16">
        <f t="shared" ca="1" si="4"/>
        <v>-2</v>
      </c>
      <c r="J26" s="17" t="str">
        <f t="shared" ca="1" si="0"/>
        <v>OVERDUE</v>
      </c>
      <c r="K26" s="31" t="s">
        <v>1508</v>
      </c>
      <c r="L26" s="20"/>
    </row>
    <row r="27" spans="1:12" ht="26.45" customHeight="1">
      <c r="A27" s="17" t="s">
        <v>3458</v>
      </c>
      <c r="B27" s="31" t="s">
        <v>3914</v>
      </c>
      <c r="C27" s="31" t="s">
        <v>3950</v>
      </c>
      <c r="D27" s="43">
        <v>20000</v>
      </c>
      <c r="E27" s="13">
        <v>42348</v>
      </c>
      <c r="F27" s="13">
        <v>44247</v>
      </c>
      <c r="G27" s="27">
        <v>27035</v>
      </c>
      <c r="H27" s="22">
        <f>IF(I27&lt;=20000,$F$5+(I27/24),"error")</f>
        <v>45384.29583333333</v>
      </c>
      <c r="I27" s="23">
        <f t="shared" ref="I27:I28" si="8">D27-($F$4-G27)</f>
        <v>17215.099999999999</v>
      </c>
      <c r="J27" s="17" t="str">
        <f t="shared" ref="J27:J28" si="9">IF(I27="","",IF(I27&lt;0,"OVERDUE","NOT DUE"))</f>
        <v>NOT DUE</v>
      </c>
      <c r="K27" s="31" t="s">
        <v>3916</v>
      </c>
      <c r="L27" s="20"/>
    </row>
    <row r="28" spans="1:12" ht="25.5">
      <c r="A28" s="17" t="s">
        <v>3459</v>
      </c>
      <c r="B28" s="31" t="s">
        <v>3915</v>
      </c>
      <c r="C28" s="31" t="s">
        <v>3949</v>
      </c>
      <c r="D28" s="43">
        <v>20000</v>
      </c>
      <c r="E28" s="13">
        <v>42348</v>
      </c>
      <c r="F28" s="13">
        <v>44247</v>
      </c>
      <c r="G28" s="27">
        <v>27035</v>
      </c>
      <c r="H28" s="22">
        <f>IF(I28&lt;=20000,$F$5+(I28/24),"error")</f>
        <v>45384.29583333333</v>
      </c>
      <c r="I28" s="23">
        <f t="shared" si="8"/>
        <v>17215.099999999999</v>
      </c>
      <c r="J28" s="17" t="str">
        <f t="shared" si="9"/>
        <v>NOT DUE</v>
      </c>
      <c r="K28" s="31" t="s">
        <v>3916</v>
      </c>
      <c r="L28" s="20"/>
    </row>
    <row r="29" spans="1:12" ht="26.45" customHeight="1">
      <c r="A29" s="17" t="s">
        <v>3460</v>
      </c>
      <c r="B29" s="31" t="s">
        <v>1491</v>
      </c>
      <c r="C29" s="31" t="s">
        <v>1492</v>
      </c>
      <c r="D29" s="43" t="s">
        <v>0</v>
      </c>
      <c r="E29" s="13">
        <v>42348</v>
      </c>
      <c r="F29" s="13">
        <v>44638</v>
      </c>
      <c r="G29" s="74"/>
      <c r="H29" s="15">
        <f>DATE(YEAR(F29),MONTH(F29)+3,DAY(F29)-1)</f>
        <v>44729</v>
      </c>
      <c r="I29" s="16">
        <f t="shared" ca="1" si="4"/>
        <v>59</v>
      </c>
      <c r="J29" s="17" t="str">
        <f t="shared" ca="1" si="0"/>
        <v>NOT DUE</v>
      </c>
      <c r="K29" s="31" t="s">
        <v>1509</v>
      </c>
      <c r="L29" s="20"/>
    </row>
    <row r="30" spans="1:12" ht="15" customHeight="1">
      <c r="A30" s="17" t="s">
        <v>3461</v>
      </c>
      <c r="B30" s="31" t="s">
        <v>1977</v>
      </c>
      <c r="C30" s="31"/>
      <c r="D30" s="43" t="s">
        <v>1</v>
      </c>
      <c r="E30" s="13">
        <v>42348</v>
      </c>
      <c r="F30" s="13">
        <f t="shared" ref="F30" si="10">F$5</f>
        <v>44667</v>
      </c>
      <c r="G30" s="74"/>
      <c r="H30" s="15">
        <f>DATE(YEAR(F30),MONTH(F30),DAY(F30)+1)</f>
        <v>44668</v>
      </c>
      <c r="I30" s="16">
        <f t="shared" ca="1" si="4"/>
        <v>-2</v>
      </c>
      <c r="J30" s="17" t="str">
        <f t="shared" ca="1" si="0"/>
        <v>OVERDUE</v>
      </c>
      <c r="K30" s="31" t="s">
        <v>1509</v>
      </c>
      <c r="L30" s="20"/>
    </row>
    <row r="31" spans="1:12" ht="15" customHeight="1">
      <c r="A31" s="17" t="s">
        <v>3462</v>
      </c>
      <c r="B31" s="31" t="s">
        <v>1493</v>
      </c>
      <c r="C31" s="31" t="s">
        <v>1494</v>
      </c>
      <c r="D31" s="43" t="s">
        <v>377</v>
      </c>
      <c r="E31" s="13">
        <v>42348</v>
      </c>
      <c r="F31" s="13">
        <v>44615</v>
      </c>
      <c r="G31" s="74"/>
      <c r="H31" s="15">
        <f>DATE(YEAR(F31)+1,MONTH(F31),DAY(F31)-1)</f>
        <v>44979</v>
      </c>
      <c r="I31" s="16">
        <f t="shared" ca="1" si="4"/>
        <v>309</v>
      </c>
      <c r="J31" s="17" t="str">
        <f t="shared" ca="1" si="0"/>
        <v>NOT DUE</v>
      </c>
      <c r="K31" s="31" t="s">
        <v>1509</v>
      </c>
      <c r="L31" s="144"/>
    </row>
    <row r="32" spans="1:12" ht="25.5">
      <c r="A32" s="17" t="s">
        <v>3463</v>
      </c>
      <c r="B32" s="31" t="s">
        <v>1495</v>
      </c>
      <c r="C32" s="31" t="s">
        <v>1496</v>
      </c>
      <c r="D32" s="43" t="s">
        <v>377</v>
      </c>
      <c r="E32" s="13">
        <v>42348</v>
      </c>
      <c r="F32" s="13">
        <v>44615</v>
      </c>
      <c r="G32" s="74"/>
      <c r="H32" s="15">
        <f t="shared" ref="H32:H36" si="11">DATE(YEAR(F32)+1,MONTH(F32),DAY(F32)-1)</f>
        <v>44979</v>
      </c>
      <c r="I32" s="16">
        <f t="shared" ca="1" si="4"/>
        <v>309</v>
      </c>
      <c r="J32" s="17" t="str">
        <f t="shared" ca="1" si="0"/>
        <v>NOT DUE</v>
      </c>
      <c r="K32" s="31" t="s">
        <v>1510</v>
      </c>
      <c r="L32" s="20"/>
    </row>
    <row r="33" spans="1:12" ht="25.5">
      <c r="A33" s="17" t="s">
        <v>3464</v>
      </c>
      <c r="B33" s="31" t="s">
        <v>1497</v>
      </c>
      <c r="C33" s="31" t="s">
        <v>1498</v>
      </c>
      <c r="D33" s="43" t="s">
        <v>377</v>
      </c>
      <c r="E33" s="13">
        <v>42348</v>
      </c>
      <c r="F33" s="13">
        <v>44615</v>
      </c>
      <c r="G33" s="74"/>
      <c r="H33" s="15">
        <f t="shared" si="11"/>
        <v>44979</v>
      </c>
      <c r="I33" s="16">
        <f t="shared" ca="1" si="4"/>
        <v>309</v>
      </c>
      <c r="J33" s="17" t="str">
        <f t="shared" ca="1" si="0"/>
        <v>NOT DUE</v>
      </c>
      <c r="K33" s="31" t="s">
        <v>1510</v>
      </c>
      <c r="L33" s="20"/>
    </row>
    <row r="34" spans="1:12" ht="25.5">
      <c r="A34" s="17" t="s">
        <v>3465</v>
      </c>
      <c r="B34" s="31" t="s">
        <v>1499</v>
      </c>
      <c r="C34" s="31" t="s">
        <v>1500</v>
      </c>
      <c r="D34" s="43" t="s">
        <v>377</v>
      </c>
      <c r="E34" s="13">
        <v>42348</v>
      </c>
      <c r="F34" s="13">
        <v>44615</v>
      </c>
      <c r="G34" s="74"/>
      <c r="H34" s="15">
        <f t="shared" si="11"/>
        <v>44979</v>
      </c>
      <c r="I34" s="16">
        <f t="shared" ca="1" si="4"/>
        <v>309</v>
      </c>
      <c r="J34" s="17" t="str">
        <f t="shared" ca="1" si="0"/>
        <v>NOT DUE</v>
      </c>
      <c r="K34" s="31" t="s">
        <v>1510</v>
      </c>
      <c r="L34" s="20"/>
    </row>
    <row r="35" spans="1:12" ht="25.5">
      <c r="A35" s="17" t="s">
        <v>3466</v>
      </c>
      <c r="B35" s="31" t="s">
        <v>1501</v>
      </c>
      <c r="C35" s="31" t="s">
        <v>1502</v>
      </c>
      <c r="D35" s="43" t="s">
        <v>377</v>
      </c>
      <c r="E35" s="13">
        <v>42348</v>
      </c>
      <c r="F35" s="13">
        <v>44615</v>
      </c>
      <c r="G35" s="74"/>
      <c r="H35" s="15">
        <f t="shared" si="11"/>
        <v>44979</v>
      </c>
      <c r="I35" s="16">
        <f t="shared" ca="1" si="4"/>
        <v>309</v>
      </c>
      <c r="J35" s="17" t="str">
        <f t="shared" ca="1" si="0"/>
        <v>NOT DUE</v>
      </c>
      <c r="K35" s="31" t="s">
        <v>1511</v>
      </c>
      <c r="L35" s="20"/>
    </row>
    <row r="36" spans="1:12" ht="15" customHeight="1">
      <c r="A36" s="17" t="s">
        <v>3467</v>
      </c>
      <c r="B36" s="31" t="s">
        <v>1512</v>
      </c>
      <c r="C36" s="31" t="s">
        <v>1513</v>
      </c>
      <c r="D36" s="43" t="s">
        <v>377</v>
      </c>
      <c r="E36" s="13">
        <v>42348</v>
      </c>
      <c r="F36" s="13">
        <v>44615</v>
      </c>
      <c r="G36" s="74"/>
      <c r="H36" s="15">
        <f t="shared" si="11"/>
        <v>44979</v>
      </c>
      <c r="I36" s="16">
        <f t="shared" ca="1" si="4"/>
        <v>309</v>
      </c>
      <c r="J36" s="17" t="str">
        <f t="shared" ca="1" si="0"/>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5504</v>
      </c>
      <c r="E42" s="371" t="s">
        <v>5518</v>
      </c>
      <c r="F42" s="371"/>
      <c r="H42" s="235" t="s">
        <v>5505</v>
      </c>
      <c r="I42" s="235"/>
    </row>
  </sheetData>
  <sheetProtection selectLockedCells="1"/>
  <mergeCells count="10">
    <mergeCell ref="E42:F42"/>
    <mergeCell ref="A5:B5"/>
    <mergeCell ref="D3:E3"/>
    <mergeCell ref="A3:B3"/>
    <mergeCell ref="A1:B1"/>
    <mergeCell ref="D1:E1"/>
    <mergeCell ref="A2:B2"/>
    <mergeCell ref="D2:E2"/>
    <mergeCell ref="A4:B4"/>
    <mergeCell ref="D4:E4"/>
  </mergeCells>
  <phoneticPr fontId="33" type="noConversion"/>
  <conditionalFormatting sqref="J18:J26 J29:J37 J8:J16">
    <cfRule type="cellIs" dxfId="133" priority="4" operator="equal">
      <formula>"overdue"</formula>
    </cfRule>
  </conditionalFormatting>
  <conditionalFormatting sqref="J17">
    <cfRule type="cellIs" dxfId="132" priority="3" operator="equal">
      <formula>"overdue"</formula>
    </cfRule>
  </conditionalFormatting>
  <conditionalFormatting sqref="J27:J28">
    <cfRule type="cellIs" dxfId="131"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7" zoomScaleNormal="100" workbookViewId="0">
      <selection sqref="A1:B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1984</v>
      </c>
      <c r="D3" s="309" t="s">
        <v>12</v>
      </c>
      <c r="E3" s="309"/>
      <c r="F3" s="5" t="s">
        <v>3374</v>
      </c>
    </row>
    <row r="4" spans="1:12" ht="18" customHeight="1">
      <c r="A4" s="308" t="s">
        <v>75</v>
      </c>
      <c r="B4" s="308"/>
      <c r="C4" s="37" t="s">
        <v>3837</v>
      </c>
      <c r="D4" s="309" t="s">
        <v>14</v>
      </c>
      <c r="E4" s="309"/>
      <c r="F4" s="6">
        <f>'Running Hours'!B27</f>
        <v>28736.7</v>
      </c>
    </row>
    <row r="5" spans="1:12" ht="18" customHeight="1">
      <c r="A5" s="308" t="s">
        <v>76</v>
      </c>
      <c r="B5" s="308"/>
      <c r="C5" s="38" t="s">
        <v>3836</v>
      </c>
      <c r="D5" s="46"/>
      <c r="E5" s="240"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3375</v>
      </c>
      <c r="B8" s="31" t="s">
        <v>1958</v>
      </c>
      <c r="C8" s="31" t="s">
        <v>1959</v>
      </c>
      <c r="D8" s="43" t="s">
        <v>3</v>
      </c>
      <c r="E8" s="13">
        <v>42348</v>
      </c>
      <c r="F8" s="13">
        <v>44604</v>
      </c>
      <c r="G8" s="74"/>
      <c r="H8" s="15">
        <f t="shared" ref="H8" si="0">F8+182</f>
        <v>44786</v>
      </c>
      <c r="I8" s="16">
        <f t="shared" ref="I8" ca="1" si="1">IF(ISBLANK(H8),"",H8-DATE(YEAR(NOW()),MONTH(NOW()),DAY(NOW())))</f>
        <v>116</v>
      </c>
      <c r="J8" s="17" t="str">
        <f t="shared" ref="J8:J40" ca="1" si="2">IF(I8="","",IF(I8&lt;0,"OVERDUE","NOT DUE"))</f>
        <v>NOT DUE</v>
      </c>
      <c r="K8" s="31" t="s">
        <v>1978</v>
      </c>
      <c r="L8" s="20"/>
    </row>
    <row r="9" spans="1:12" ht="26.45" customHeight="1">
      <c r="A9" s="17" t="s">
        <v>3376</v>
      </c>
      <c r="B9" s="31" t="s">
        <v>1960</v>
      </c>
      <c r="C9" s="31" t="s">
        <v>1961</v>
      </c>
      <c r="D9" s="43">
        <v>8000</v>
      </c>
      <c r="E9" s="13">
        <v>42348</v>
      </c>
      <c r="F9" s="13">
        <v>44237</v>
      </c>
      <c r="G9" s="27">
        <v>24504</v>
      </c>
      <c r="H9" s="22">
        <f>IF(I9&lt;=8000,$F$5+(I9/24),"error")</f>
        <v>44823.970833333333</v>
      </c>
      <c r="I9" s="23">
        <f>D9-($F$4-G9)</f>
        <v>3767.2999999999993</v>
      </c>
      <c r="J9" s="17" t="str">
        <f t="shared" si="2"/>
        <v>NOT DUE</v>
      </c>
      <c r="K9" s="31" t="s">
        <v>1979</v>
      </c>
      <c r="L9" s="144"/>
    </row>
    <row r="10" spans="1:12">
      <c r="A10" s="17" t="s">
        <v>3377</v>
      </c>
      <c r="B10" s="31" t="s">
        <v>1964</v>
      </c>
      <c r="C10" s="31" t="s">
        <v>1965</v>
      </c>
      <c r="D10" s="43">
        <v>8000</v>
      </c>
      <c r="E10" s="13">
        <v>42348</v>
      </c>
      <c r="F10" s="13">
        <v>44237</v>
      </c>
      <c r="G10" s="27">
        <v>24504</v>
      </c>
      <c r="H10" s="22">
        <f>IF(I10&lt;=8000,$F$5+(I10/24),"error")</f>
        <v>44823.970833333333</v>
      </c>
      <c r="I10" s="23">
        <f t="shared" ref="I10:I19" si="3">D10-($F$4-G10)</f>
        <v>3767.2999999999993</v>
      </c>
      <c r="J10" s="17" t="str">
        <f t="shared" si="2"/>
        <v>NOT DUE</v>
      </c>
      <c r="K10" s="31"/>
      <c r="L10" s="144"/>
    </row>
    <row r="11" spans="1:12">
      <c r="A11" s="17" t="s">
        <v>3378</v>
      </c>
      <c r="B11" s="31" t="s">
        <v>1964</v>
      </c>
      <c r="C11" s="31" t="s">
        <v>1966</v>
      </c>
      <c r="D11" s="43">
        <v>20000</v>
      </c>
      <c r="E11" s="13">
        <v>42348</v>
      </c>
      <c r="F11" s="13">
        <v>44237</v>
      </c>
      <c r="G11" s="27">
        <v>24504</v>
      </c>
      <c r="H11" s="22">
        <f>IF(I11&lt;=20000,$F$5+(I11/24),"error")</f>
        <v>45323.970833333333</v>
      </c>
      <c r="I11" s="23">
        <f t="shared" si="3"/>
        <v>15767.3</v>
      </c>
      <c r="J11" s="17" t="str">
        <f t="shared" si="2"/>
        <v>NOT DUE</v>
      </c>
      <c r="K11" s="31"/>
      <c r="L11" s="20" t="s">
        <v>5390</v>
      </c>
    </row>
    <row r="12" spans="1:12" ht="26.45" customHeight="1">
      <c r="A12" s="17" t="s">
        <v>3379</v>
      </c>
      <c r="B12" s="31" t="s">
        <v>1967</v>
      </c>
      <c r="C12" s="31" t="s">
        <v>1968</v>
      </c>
      <c r="D12" s="43">
        <v>8000</v>
      </c>
      <c r="E12" s="13">
        <v>42348</v>
      </c>
      <c r="F12" s="13">
        <v>44237</v>
      </c>
      <c r="G12" s="27">
        <v>24504</v>
      </c>
      <c r="H12" s="22">
        <f>IF(I12&lt;=8000,$F$5+(I12/24),"error")</f>
        <v>44823.970833333333</v>
      </c>
      <c r="I12" s="23">
        <f t="shared" si="3"/>
        <v>3767.2999999999993</v>
      </c>
      <c r="J12" s="17" t="str">
        <f t="shared" si="2"/>
        <v>NOT DUE</v>
      </c>
      <c r="K12" s="31" t="s">
        <v>1980</v>
      </c>
      <c r="L12" s="144"/>
    </row>
    <row r="13" spans="1:12" ht="25.5">
      <c r="A13" s="17" t="s">
        <v>3380</v>
      </c>
      <c r="B13" s="31" t="s">
        <v>1967</v>
      </c>
      <c r="C13" s="31" t="s">
        <v>1969</v>
      </c>
      <c r="D13" s="43">
        <v>20000</v>
      </c>
      <c r="E13" s="13">
        <v>42348</v>
      </c>
      <c r="F13" s="13">
        <v>44237</v>
      </c>
      <c r="G13" s="27">
        <v>24504</v>
      </c>
      <c r="H13" s="22">
        <f>IF(I13&lt;=20000,$F$5+(I13/24),"error")</f>
        <v>45323.970833333333</v>
      </c>
      <c r="I13" s="23">
        <f t="shared" si="3"/>
        <v>15767.3</v>
      </c>
      <c r="J13" s="17" t="str">
        <f t="shared" si="2"/>
        <v>NOT DUE</v>
      </c>
      <c r="K13" s="31"/>
      <c r="L13" s="20"/>
    </row>
    <row r="14" spans="1:12" ht="25.5">
      <c r="A14" s="17" t="s">
        <v>3381</v>
      </c>
      <c r="B14" s="31" t="s">
        <v>1970</v>
      </c>
      <c r="C14" s="31" t="s">
        <v>1971</v>
      </c>
      <c r="D14" s="43">
        <v>8000</v>
      </c>
      <c r="E14" s="13">
        <v>42348</v>
      </c>
      <c r="F14" s="13">
        <v>44237</v>
      </c>
      <c r="G14" s="27">
        <v>24504</v>
      </c>
      <c r="H14" s="22">
        <f>IF(I14&lt;=8000,$F$5+(I14/24),"error")</f>
        <v>44823.970833333333</v>
      </c>
      <c r="I14" s="23">
        <f t="shared" si="3"/>
        <v>3767.2999999999993</v>
      </c>
      <c r="J14" s="17" t="str">
        <f t="shared" si="2"/>
        <v>NOT DUE</v>
      </c>
      <c r="K14" s="31"/>
      <c r="L14" s="144"/>
    </row>
    <row r="15" spans="1:12">
      <c r="A15" s="17" t="s">
        <v>3382</v>
      </c>
      <c r="B15" s="31" t="s">
        <v>1970</v>
      </c>
      <c r="C15" s="31" t="s">
        <v>1966</v>
      </c>
      <c r="D15" s="43">
        <v>20000</v>
      </c>
      <c r="E15" s="13">
        <v>42348</v>
      </c>
      <c r="F15" s="13">
        <v>44237</v>
      </c>
      <c r="G15" s="27">
        <v>24504</v>
      </c>
      <c r="H15" s="22">
        <f>IF(I15&lt;=20000,$F$5+(I15/24),"error")</f>
        <v>45323.970833333333</v>
      </c>
      <c r="I15" s="23">
        <f t="shared" si="3"/>
        <v>15767.3</v>
      </c>
      <c r="J15" s="17" t="str">
        <f t="shared" si="2"/>
        <v>NOT DUE</v>
      </c>
      <c r="K15" s="31"/>
      <c r="L15" s="20" t="s">
        <v>5390</v>
      </c>
    </row>
    <row r="16" spans="1:12" ht="38.450000000000003" customHeight="1">
      <c r="A16" s="17" t="s">
        <v>3383</v>
      </c>
      <c r="B16" s="31" t="s">
        <v>1618</v>
      </c>
      <c r="C16" s="31" t="s">
        <v>1972</v>
      </c>
      <c r="D16" s="43">
        <v>8000</v>
      </c>
      <c r="E16" s="13">
        <v>42348</v>
      </c>
      <c r="F16" s="13">
        <v>44237</v>
      </c>
      <c r="G16" s="27">
        <v>24504</v>
      </c>
      <c r="H16" s="22">
        <f>IF(I16&lt;=8000,$F$5+(I16/24),"error")</f>
        <v>44823.970833333333</v>
      </c>
      <c r="I16" s="23">
        <f t="shared" si="3"/>
        <v>3767.2999999999993</v>
      </c>
      <c r="J16" s="17" t="str">
        <f t="shared" si="2"/>
        <v>NOT DUE</v>
      </c>
      <c r="K16" s="31" t="s">
        <v>1981</v>
      </c>
      <c r="L16" s="144"/>
    </row>
    <row r="17" spans="1:12" ht="26.45" customHeight="1">
      <c r="A17" s="17" t="s">
        <v>3384</v>
      </c>
      <c r="B17" s="31" t="s">
        <v>3909</v>
      </c>
      <c r="C17" s="31" t="s">
        <v>1974</v>
      </c>
      <c r="D17" s="43">
        <v>8000</v>
      </c>
      <c r="E17" s="13">
        <v>42348</v>
      </c>
      <c r="F17" s="13">
        <v>44237</v>
      </c>
      <c r="G17" s="27">
        <v>24504</v>
      </c>
      <c r="H17" s="22">
        <f t="shared" ref="H17:H18" si="4">IF(I17&lt;=8000,$F$5+(I17/24),"error")</f>
        <v>44823.970833333333</v>
      </c>
      <c r="I17" s="23">
        <f t="shared" si="3"/>
        <v>3767.2999999999993</v>
      </c>
      <c r="J17" s="17" t="str">
        <f t="shared" si="2"/>
        <v>NOT DUE</v>
      </c>
      <c r="K17" s="31" t="s">
        <v>1982</v>
      </c>
      <c r="L17" s="144"/>
    </row>
    <row r="18" spans="1:12" ht="25.5">
      <c r="A18" s="17" t="s">
        <v>3385</v>
      </c>
      <c r="B18" s="31" t="s">
        <v>3904</v>
      </c>
      <c r="C18" s="31" t="s">
        <v>1976</v>
      </c>
      <c r="D18" s="43">
        <v>8000</v>
      </c>
      <c r="E18" s="13">
        <v>42348</v>
      </c>
      <c r="F18" s="13">
        <v>44237</v>
      </c>
      <c r="G18" s="27">
        <v>24504</v>
      </c>
      <c r="H18" s="22">
        <f t="shared" si="4"/>
        <v>44823.970833333333</v>
      </c>
      <c r="I18" s="23">
        <f t="shared" si="3"/>
        <v>3767.2999999999993</v>
      </c>
      <c r="J18" s="17" t="str">
        <f t="shared" si="2"/>
        <v>NOT DUE</v>
      </c>
      <c r="K18" s="31"/>
      <c r="L18" s="20"/>
    </row>
    <row r="19" spans="1:12" ht="15" customHeight="1">
      <c r="A19" s="17" t="s">
        <v>3386</v>
      </c>
      <c r="B19" s="31" t="s">
        <v>3906</v>
      </c>
      <c r="C19" s="31" t="s">
        <v>3907</v>
      </c>
      <c r="D19" s="43">
        <v>8000</v>
      </c>
      <c r="E19" s="13">
        <v>42348</v>
      </c>
      <c r="F19" s="13">
        <v>44237</v>
      </c>
      <c r="G19" s="27">
        <v>24504</v>
      </c>
      <c r="H19" s="22">
        <f>IF(I19&lt;=8000,$F$5+(I19/24),"error")</f>
        <v>44823.970833333333</v>
      </c>
      <c r="I19" s="23">
        <f t="shared" si="3"/>
        <v>3767.2999999999993</v>
      </c>
      <c r="J19" s="17" t="str">
        <f t="shared" si="2"/>
        <v>NOT DUE</v>
      </c>
      <c r="K19" s="31"/>
      <c r="L19" s="144"/>
    </row>
    <row r="20" spans="1:12" ht="38.25">
      <c r="A20" s="17" t="s">
        <v>3387</v>
      </c>
      <c r="B20" s="31" t="s">
        <v>1473</v>
      </c>
      <c r="C20" s="31" t="s">
        <v>1474</v>
      </c>
      <c r="D20" s="43" t="s">
        <v>1</v>
      </c>
      <c r="E20" s="13">
        <v>42348</v>
      </c>
      <c r="F20" s="13">
        <f t="shared" ref="F20:F22" si="5">F$5</f>
        <v>44667</v>
      </c>
      <c r="G20" s="74"/>
      <c r="H20" s="15">
        <f>DATE(YEAR(F20),MONTH(F20),DAY(F20)+1)</f>
        <v>44668</v>
      </c>
      <c r="I20" s="16">
        <f t="shared" ref="I20:I40" ca="1" si="6">IF(ISBLANK(H20),"",H20-DATE(YEAR(NOW()),MONTH(NOW()),DAY(NOW())))</f>
        <v>-2</v>
      </c>
      <c r="J20" s="17" t="str">
        <f t="shared" ca="1" si="2"/>
        <v>OVERDUE</v>
      </c>
      <c r="K20" s="31" t="s">
        <v>1503</v>
      </c>
      <c r="L20" s="20"/>
    </row>
    <row r="21" spans="1:12" ht="38.25">
      <c r="A21" s="17" t="s">
        <v>3388</v>
      </c>
      <c r="B21" s="31" t="s">
        <v>1475</v>
      </c>
      <c r="C21" s="31" t="s">
        <v>1476</v>
      </c>
      <c r="D21" s="43" t="s">
        <v>1</v>
      </c>
      <c r="E21" s="13">
        <v>42348</v>
      </c>
      <c r="F21" s="13">
        <f t="shared" si="5"/>
        <v>44667</v>
      </c>
      <c r="G21" s="74"/>
      <c r="H21" s="15">
        <f t="shared" ref="H21:H22" si="7">DATE(YEAR(F21),MONTH(F21),DAY(F21)+1)</f>
        <v>44668</v>
      </c>
      <c r="I21" s="16">
        <f t="shared" ca="1" si="6"/>
        <v>-2</v>
      </c>
      <c r="J21" s="17" t="str">
        <f t="shared" ca="1" si="2"/>
        <v>OVERDUE</v>
      </c>
      <c r="K21" s="31" t="s">
        <v>1504</v>
      </c>
      <c r="L21" s="20"/>
    </row>
    <row r="22" spans="1:12" ht="38.25">
      <c r="A22" s="17" t="s">
        <v>3389</v>
      </c>
      <c r="B22" s="31" t="s">
        <v>1477</v>
      </c>
      <c r="C22" s="31" t="s">
        <v>1478</v>
      </c>
      <c r="D22" s="43" t="s">
        <v>1</v>
      </c>
      <c r="E22" s="13">
        <v>42348</v>
      </c>
      <c r="F22" s="13">
        <f t="shared" si="5"/>
        <v>44667</v>
      </c>
      <c r="G22" s="74"/>
      <c r="H22" s="15">
        <f t="shared" si="7"/>
        <v>44668</v>
      </c>
      <c r="I22" s="16">
        <f t="shared" ca="1" si="6"/>
        <v>-2</v>
      </c>
      <c r="J22" s="17" t="str">
        <f t="shared" ca="1" si="2"/>
        <v>OVERDUE</v>
      </c>
      <c r="K22" s="31" t="s">
        <v>1505</v>
      </c>
      <c r="L22" s="20"/>
    </row>
    <row r="23" spans="1:12" ht="38.450000000000003" customHeight="1">
      <c r="A23" s="17" t="s">
        <v>3390</v>
      </c>
      <c r="B23" s="31" t="s">
        <v>1479</v>
      </c>
      <c r="C23" s="31" t="s">
        <v>1480</v>
      </c>
      <c r="D23" s="43" t="s">
        <v>4</v>
      </c>
      <c r="E23" s="13">
        <v>42348</v>
      </c>
      <c r="F23" s="13">
        <v>44658</v>
      </c>
      <c r="G23" s="74"/>
      <c r="H23" s="15">
        <f>EDATE(F23-1,1)</f>
        <v>44687</v>
      </c>
      <c r="I23" s="16">
        <f t="shared" ca="1" si="6"/>
        <v>17</v>
      </c>
      <c r="J23" s="17" t="str">
        <f t="shared" ca="1" si="2"/>
        <v>NOT DUE</v>
      </c>
      <c r="K23" s="31" t="s">
        <v>1506</v>
      </c>
      <c r="L23" s="20"/>
    </row>
    <row r="24" spans="1:12" ht="25.5">
      <c r="A24" s="17" t="s">
        <v>3391</v>
      </c>
      <c r="B24" s="31" t="s">
        <v>1481</v>
      </c>
      <c r="C24" s="31" t="s">
        <v>1482</v>
      </c>
      <c r="D24" s="43" t="s">
        <v>1</v>
      </c>
      <c r="E24" s="13">
        <v>42348</v>
      </c>
      <c r="F24" s="13">
        <f t="shared" ref="F24:F27" si="8">F$5</f>
        <v>44667</v>
      </c>
      <c r="G24" s="74"/>
      <c r="H24" s="15">
        <f>DATE(YEAR(F24),MONTH(F24),DAY(F24)+1)</f>
        <v>44668</v>
      </c>
      <c r="I24" s="16">
        <f t="shared" ca="1" si="6"/>
        <v>-2</v>
      </c>
      <c r="J24" s="17" t="str">
        <f t="shared" ca="1" si="2"/>
        <v>OVERDUE</v>
      </c>
      <c r="K24" s="31" t="s">
        <v>1507</v>
      </c>
      <c r="L24" s="20"/>
    </row>
    <row r="25" spans="1:12" ht="26.45" customHeight="1">
      <c r="A25" s="17" t="s">
        <v>3392</v>
      </c>
      <c r="B25" s="31" t="s">
        <v>1483</v>
      </c>
      <c r="C25" s="31" t="s">
        <v>1484</v>
      </c>
      <c r="D25" s="43" t="s">
        <v>1</v>
      </c>
      <c r="E25" s="13">
        <v>42348</v>
      </c>
      <c r="F25" s="13">
        <f t="shared" si="8"/>
        <v>44667</v>
      </c>
      <c r="G25" s="74"/>
      <c r="H25" s="15">
        <f t="shared" ref="H25:H27" si="9">DATE(YEAR(F25),MONTH(F25),DAY(F25)+1)</f>
        <v>44668</v>
      </c>
      <c r="I25" s="16">
        <f t="shared" ca="1" si="6"/>
        <v>-2</v>
      </c>
      <c r="J25" s="17" t="str">
        <f t="shared" ca="1" si="2"/>
        <v>OVERDUE</v>
      </c>
      <c r="K25" s="31" t="s">
        <v>1508</v>
      </c>
      <c r="L25" s="20"/>
    </row>
    <row r="26" spans="1:12" ht="26.45" customHeight="1">
      <c r="A26" s="17" t="s">
        <v>3393</v>
      </c>
      <c r="B26" s="31" t="s">
        <v>1485</v>
      </c>
      <c r="C26" s="31" t="s">
        <v>1486</v>
      </c>
      <c r="D26" s="43" t="s">
        <v>1</v>
      </c>
      <c r="E26" s="13">
        <v>42348</v>
      </c>
      <c r="F26" s="13">
        <f t="shared" si="8"/>
        <v>44667</v>
      </c>
      <c r="G26" s="74"/>
      <c r="H26" s="15">
        <f t="shared" si="9"/>
        <v>44668</v>
      </c>
      <c r="I26" s="16">
        <f t="shared" ca="1" si="6"/>
        <v>-2</v>
      </c>
      <c r="J26" s="17" t="str">
        <f t="shared" ca="1" si="2"/>
        <v>OVERDUE</v>
      </c>
      <c r="K26" s="31" t="s">
        <v>1508</v>
      </c>
      <c r="L26" s="20"/>
    </row>
    <row r="27" spans="1:12" ht="26.45" customHeight="1">
      <c r="A27" s="17" t="s">
        <v>3394</v>
      </c>
      <c r="B27" s="31" t="s">
        <v>1487</v>
      </c>
      <c r="C27" s="31" t="s">
        <v>1474</v>
      </c>
      <c r="D27" s="43" t="s">
        <v>1</v>
      </c>
      <c r="E27" s="13">
        <v>42348</v>
      </c>
      <c r="F27" s="13">
        <f t="shared" si="8"/>
        <v>44667</v>
      </c>
      <c r="G27" s="74"/>
      <c r="H27" s="15">
        <f t="shared" si="9"/>
        <v>44668</v>
      </c>
      <c r="I27" s="16">
        <f t="shared" ca="1" si="6"/>
        <v>-2</v>
      </c>
      <c r="J27" s="17" t="str">
        <f t="shared" ca="1" si="2"/>
        <v>OVERDUE</v>
      </c>
      <c r="K27" s="31" t="s">
        <v>1508</v>
      </c>
      <c r="L27" s="20"/>
    </row>
    <row r="28" spans="1:12" ht="26.45" customHeight="1">
      <c r="A28" s="17" t="s">
        <v>3395</v>
      </c>
      <c r="B28" s="31" t="s">
        <v>1488</v>
      </c>
      <c r="C28" s="31" t="s">
        <v>1489</v>
      </c>
      <c r="D28" s="43" t="s">
        <v>0</v>
      </c>
      <c r="E28" s="13">
        <v>42348</v>
      </c>
      <c r="F28" s="13">
        <v>44638</v>
      </c>
      <c r="G28" s="74"/>
      <c r="H28" s="15">
        <f>DATE(YEAR(F28),MONTH(F28)+3,DAY(F28)-1)</f>
        <v>44729</v>
      </c>
      <c r="I28" s="16">
        <f t="shared" ca="1" si="6"/>
        <v>59</v>
      </c>
      <c r="J28" s="17" t="str">
        <f t="shared" ca="1" si="2"/>
        <v>NOT DUE</v>
      </c>
      <c r="K28" s="31" t="s">
        <v>1508</v>
      </c>
      <c r="L28" s="20"/>
    </row>
    <row r="29" spans="1:12" ht="25.5">
      <c r="A29" s="17" t="s">
        <v>3396</v>
      </c>
      <c r="B29" s="31" t="s">
        <v>1490</v>
      </c>
      <c r="C29" s="31"/>
      <c r="D29" s="43" t="s">
        <v>4</v>
      </c>
      <c r="E29" s="13">
        <v>42348</v>
      </c>
      <c r="F29" s="13">
        <f t="shared" ref="F29" si="10">F$5</f>
        <v>44667</v>
      </c>
      <c r="G29" s="74"/>
      <c r="H29" s="15">
        <f>EDATE(F29-1,1)</f>
        <v>44696</v>
      </c>
      <c r="I29" s="16">
        <f t="shared" ca="1" si="6"/>
        <v>26</v>
      </c>
      <c r="J29" s="17" t="str">
        <f t="shared" ca="1" si="2"/>
        <v>NOT DUE</v>
      </c>
      <c r="K29" s="31"/>
      <c r="L29" s="20"/>
    </row>
    <row r="30" spans="1:12" ht="26.45" customHeight="1">
      <c r="A30" s="17" t="s">
        <v>3397</v>
      </c>
      <c r="B30" s="31" t="s">
        <v>4021</v>
      </c>
      <c r="C30" s="31" t="s">
        <v>3950</v>
      </c>
      <c r="D30" s="43">
        <v>20000</v>
      </c>
      <c r="E30" s="13">
        <v>42348</v>
      </c>
      <c r="F30" s="13">
        <v>44247</v>
      </c>
      <c r="G30" s="27">
        <v>24504</v>
      </c>
      <c r="H30" s="22">
        <f>IF(I30&lt;=20000,$F$5+(I30/24),"error")</f>
        <v>45323.970833333333</v>
      </c>
      <c r="I30" s="23">
        <f t="shared" ref="I30:I31" si="11">D30-($F$4-G30)</f>
        <v>15767.3</v>
      </c>
      <c r="J30" s="17" t="str">
        <f t="shared" si="2"/>
        <v>NOT DUE</v>
      </c>
      <c r="K30" s="31" t="s">
        <v>3916</v>
      </c>
      <c r="L30" s="20"/>
    </row>
    <row r="31" spans="1:12" ht="25.5">
      <c r="A31" s="17" t="s">
        <v>3398</v>
      </c>
      <c r="B31" s="31" t="s">
        <v>4016</v>
      </c>
      <c r="C31" s="31" t="s">
        <v>3949</v>
      </c>
      <c r="D31" s="43">
        <v>20000</v>
      </c>
      <c r="E31" s="13">
        <v>42348</v>
      </c>
      <c r="F31" s="13">
        <v>44247</v>
      </c>
      <c r="G31" s="27">
        <v>24504</v>
      </c>
      <c r="H31" s="22">
        <f>IF(I31&lt;=20000,$F$5+(I31/24),"error")</f>
        <v>45323.970833333333</v>
      </c>
      <c r="I31" s="23">
        <f t="shared" si="11"/>
        <v>15767.3</v>
      </c>
      <c r="J31" s="17" t="str">
        <f t="shared" si="2"/>
        <v>NOT DUE</v>
      </c>
      <c r="K31" s="31" t="s">
        <v>3916</v>
      </c>
      <c r="L31" s="20"/>
    </row>
    <row r="32" spans="1:12" ht="26.45" customHeight="1">
      <c r="A32" s="17" t="s">
        <v>3399</v>
      </c>
      <c r="B32" s="31" t="s">
        <v>1491</v>
      </c>
      <c r="C32" s="31" t="s">
        <v>1492</v>
      </c>
      <c r="D32" s="43" t="s">
        <v>0</v>
      </c>
      <c r="E32" s="13">
        <v>42348</v>
      </c>
      <c r="F32" s="13">
        <v>44638</v>
      </c>
      <c r="G32" s="74"/>
      <c r="H32" s="15">
        <f>DATE(YEAR(F32),MONTH(F32)+3,DAY(F32)-1)</f>
        <v>44729</v>
      </c>
      <c r="I32" s="16">
        <f t="shared" ca="1" si="6"/>
        <v>59</v>
      </c>
      <c r="J32" s="17" t="str">
        <f t="shared" ca="1" si="2"/>
        <v>NOT DUE</v>
      </c>
      <c r="K32" s="31" t="s">
        <v>1509</v>
      </c>
      <c r="L32" s="20"/>
    </row>
    <row r="33" spans="1:12" ht="15" customHeight="1">
      <c r="A33" s="17" t="s">
        <v>3400</v>
      </c>
      <c r="B33" s="31" t="s">
        <v>1977</v>
      </c>
      <c r="C33" s="31"/>
      <c r="D33" s="43" t="s">
        <v>1</v>
      </c>
      <c r="E33" s="13">
        <v>42348</v>
      </c>
      <c r="F33" s="13">
        <f t="shared" ref="F33" si="12">F$5</f>
        <v>44667</v>
      </c>
      <c r="G33" s="74"/>
      <c r="H33" s="15">
        <f>DATE(YEAR(F33),MONTH(F33),DAY(F33)+1)</f>
        <v>44668</v>
      </c>
      <c r="I33" s="16">
        <f t="shared" ca="1" si="6"/>
        <v>-2</v>
      </c>
      <c r="J33" s="17" t="str">
        <f t="shared" ca="1" si="2"/>
        <v>OVERDUE</v>
      </c>
      <c r="K33" s="31" t="s">
        <v>1509</v>
      </c>
      <c r="L33" s="20"/>
    </row>
    <row r="34" spans="1:12" ht="15" customHeight="1">
      <c r="A34" s="17" t="s">
        <v>3401</v>
      </c>
      <c r="B34" s="31" t="s">
        <v>1493</v>
      </c>
      <c r="C34" s="31" t="s">
        <v>1494</v>
      </c>
      <c r="D34" s="43" t="s">
        <v>377</v>
      </c>
      <c r="E34" s="13">
        <v>42348</v>
      </c>
      <c r="F34" s="13">
        <v>44615</v>
      </c>
      <c r="G34" s="74"/>
      <c r="H34" s="15">
        <f>DATE(YEAR(F34)+1,MONTH(F34),DAY(F34)-1)</f>
        <v>44979</v>
      </c>
      <c r="I34" s="16">
        <f t="shared" ca="1" si="6"/>
        <v>309</v>
      </c>
      <c r="J34" s="17" t="str">
        <f t="shared" ca="1" si="2"/>
        <v>NOT DUE</v>
      </c>
      <c r="K34" s="31" t="s">
        <v>1509</v>
      </c>
      <c r="L34" s="144"/>
    </row>
    <row r="35" spans="1:12" ht="25.5">
      <c r="A35" s="17" t="s">
        <v>3402</v>
      </c>
      <c r="B35" s="31" t="s">
        <v>1495</v>
      </c>
      <c r="C35" s="31" t="s">
        <v>1496</v>
      </c>
      <c r="D35" s="43" t="s">
        <v>377</v>
      </c>
      <c r="E35" s="13">
        <v>42348</v>
      </c>
      <c r="F35" s="13">
        <v>44615</v>
      </c>
      <c r="G35" s="74"/>
      <c r="H35" s="15">
        <f t="shared" ref="H35:H39" si="13">DATE(YEAR(F35)+1,MONTH(F35),DAY(F35)-1)</f>
        <v>44979</v>
      </c>
      <c r="I35" s="16">
        <f t="shared" ca="1" si="6"/>
        <v>309</v>
      </c>
      <c r="J35" s="17" t="str">
        <f t="shared" ca="1" si="2"/>
        <v>NOT DUE</v>
      </c>
      <c r="K35" s="31" t="s">
        <v>1510</v>
      </c>
      <c r="L35" s="20"/>
    </row>
    <row r="36" spans="1:12" ht="25.5">
      <c r="A36" s="17" t="s">
        <v>3403</v>
      </c>
      <c r="B36" s="31" t="s">
        <v>1497</v>
      </c>
      <c r="C36" s="31" t="s">
        <v>1498</v>
      </c>
      <c r="D36" s="43" t="s">
        <v>377</v>
      </c>
      <c r="E36" s="13">
        <v>42348</v>
      </c>
      <c r="F36" s="13">
        <v>44615</v>
      </c>
      <c r="G36" s="74"/>
      <c r="H36" s="15">
        <f t="shared" si="13"/>
        <v>44979</v>
      </c>
      <c r="I36" s="16">
        <f t="shared" ca="1" si="6"/>
        <v>309</v>
      </c>
      <c r="J36" s="17" t="str">
        <f t="shared" ca="1" si="2"/>
        <v>NOT DUE</v>
      </c>
      <c r="K36" s="31" t="s">
        <v>1510</v>
      </c>
      <c r="L36" s="20"/>
    </row>
    <row r="37" spans="1:12" ht="25.5">
      <c r="A37" s="17" t="s">
        <v>3404</v>
      </c>
      <c r="B37" s="31" t="s">
        <v>1499</v>
      </c>
      <c r="C37" s="31" t="s">
        <v>1500</v>
      </c>
      <c r="D37" s="43" t="s">
        <v>377</v>
      </c>
      <c r="E37" s="13">
        <v>42348</v>
      </c>
      <c r="F37" s="13">
        <v>44615</v>
      </c>
      <c r="G37" s="74"/>
      <c r="H37" s="15">
        <f t="shared" si="13"/>
        <v>44979</v>
      </c>
      <c r="I37" s="16">
        <f t="shared" ca="1" si="6"/>
        <v>309</v>
      </c>
      <c r="J37" s="17" t="str">
        <f t="shared" ca="1" si="2"/>
        <v>NOT DUE</v>
      </c>
      <c r="K37" s="31" t="s">
        <v>1510</v>
      </c>
      <c r="L37" s="20"/>
    </row>
    <row r="38" spans="1:12" ht="25.5">
      <c r="A38" s="17" t="s">
        <v>3405</v>
      </c>
      <c r="B38" s="31" t="s">
        <v>1501</v>
      </c>
      <c r="C38" s="31" t="s">
        <v>1502</v>
      </c>
      <c r="D38" s="43" t="s">
        <v>377</v>
      </c>
      <c r="E38" s="13">
        <v>42348</v>
      </c>
      <c r="F38" s="13">
        <v>44615</v>
      </c>
      <c r="G38" s="74"/>
      <c r="H38" s="15">
        <f t="shared" si="13"/>
        <v>44979</v>
      </c>
      <c r="I38" s="16">
        <f t="shared" ca="1" si="6"/>
        <v>309</v>
      </c>
      <c r="J38" s="17" t="str">
        <f t="shared" ca="1" si="2"/>
        <v>NOT DUE</v>
      </c>
      <c r="K38" s="31" t="s">
        <v>1511</v>
      </c>
      <c r="L38" s="20"/>
    </row>
    <row r="39" spans="1:12" ht="15" customHeight="1">
      <c r="A39" s="17" t="s">
        <v>3917</v>
      </c>
      <c r="B39" s="31" t="s">
        <v>1512</v>
      </c>
      <c r="C39" s="31" t="s">
        <v>1513</v>
      </c>
      <c r="D39" s="43" t="s">
        <v>377</v>
      </c>
      <c r="E39" s="13">
        <v>42348</v>
      </c>
      <c r="F39" s="13">
        <v>44615</v>
      </c>
      <c r="G39" s="74"/>
      <c r="H39" s="15">
        <f t="shared" si="13"/>
        <v>44979</v>
      </c>
      <c r="I39" s="16">
        <f t="shared" ref="I39" ca="1" si="14">IF(ISBLANK(H39),"",H39-DATE(YEAR(NOW()),MONTH(NOW()),DAY(NOW())))</f>
        <v>309</v>
      </c>
      <c r="J39" s="17" t="str">
        <f t="shared" ref="J39" ca="1" si="15">IF(I39="","",IF(I39&lt;0,"OVERDUE","NOT DUE"))</f>
        <v>NOT DUE</v>
      </c>
      <c r="K39" s="31" t="s">
        <v>1511</v>
      </c>
      <c r="L39" s="20"/>
    </row>
    <row r="40" spans="1:12" ht="22.5" customHeight="1">
      <c r="A40" s="17" t="s">
        <v>3918</v>
      </c>
      <c r="B40" s="31" t="s">
        <v>4063</v>
      </c>
      <c r="C40" s="31" t="s">
        <v>4064</v>
      </c>
      <c r="D40" s="43" t="s">
        <v>4</v>
      </c>
      <c r="E40" s="13">
        <v>42348</v>
      </c>
      <c r="F40" s="13">
        <v>44662</v>
      </c>
      <c r="G40" s="74"/>
      <c r="H40" s="15">
        <f>EDATE(F40-1,1)</f>
        <v>44691</v>
      </c>
      <c r="I40" s="16">
        <f t="shared" ca="1" si="6"/>
        <v>21</v>
      </c>
      <c r="J40" s="17" t="str">
        <f t="shared" ca="1" si="2"/>
        <v>NOT DUE</v>
      </c>
      <c r="K40" s="31" t="s">
        <v>1511</v>
      </c>
      <c r="L40" s="20" t="s">
        <v>5539</v>
      </c>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5504</v>
      </c>
      <c r="E46" s="371" t="s">
        <v>5518</v>
      </c>
      <c r="F46" s="371"/>
      <c r="H46" s="235" t="s">
        <v>5505</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30" priority="4" operator="equal">
      <formula>"overdue"</formula>
    </cfRule>
  </conditionalFormatting>
  <conditionalFormatting sqref="J30:J31">
    <cfRule type="cellIs" dxfId="129" priority="2" operator="equal">
      <formula>"overdue"</formula>
    </cfRule>
  </conditionalFormatting>
  <conditionalFormatting sqref="J39">
    <cfRule type="cellIs" dxfId="128"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7" zoomScaleNormal="100" workbookViewId="0">
      <selection activeCell="K2" sqref="K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1985</v>
      </c>
      <c r="D3" s="309" t="s">
        <v>12</v>
      </c>
      <c r="E3" s="309"/>
      <c r="F3" s="5" t="s">
        <v>3406</v>
      </c>
      <c r="K3" s="304"/>
    </row>
    <row r="4" spans="1:12" ht="18" customHeight="1">
      <c r="A4" s="308" t="s">
        <v>75</v>
      </c>
      <c r="B4" s="308"/>
      <c r="C4" s="37" t="s">
        <v>3838</v>
      </c>
      <c r="D4" s="309" t="s">
        <v>14</v>
      </c>
      <c r="E4" s="309"/>
      <c r="F4" s="6">
        <f>'Running Hours'!B28</f>
        <v>27315.9</v>
      </c>
    </row>
    <row r="5" spans="1:12" ht="18" customHeight="1">
      <c r="A5" s="308" t="s">
        <v>76</v>
      </c>
      <c r="B5" s="308"/>
      <c r="C5" s="38" t="s">
        <v>3836</v>
      </c>
      <c r="D5" s="46"/>
      <c r="E5" s="240"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3407</v>
      </c>
      <c r="B8" s="31" t="s">
        <v>1958</v>
      </c>
      <c r="C8" s="31" t="s">
        <v>1959</v>
      </c>
      <c r="D8" s="43" t="s">
        <v>3</v>
      </c>
      <c r="E8" s="13">
        <v>42348</v>
      </c>
      <c r="F8" s="13">
        <v>44604</v>
      </c>
      <c r="G8" s="74"/>
      <c r="H8" s="15">
        <f t="shared" ref="H8" si="0">F8+182</f>
        <v>44786</v>
      </c>
      <c r="I8" s="16">
        <f t="shared" ref="I8" ca="1" si="1">IF(ISBLANK(H8),"",H8-DATE(YEAR(NOW()),MONTH(NOW()),DAY(NOW())))</f>
        <v>116</v>
      </c>
      <c r="J8" s="17" t="str">
        <f t="shared" ref="J8:J40" ca="1" si="2">IF(I8="","",IF(I8&lt;0,"OVERDUE","NOT DUE"))</f>
        <v>NOT DUE</v>
      </c>
      <c r="K8" s="31" t="s">
        <v>1978</v>
      </c>
      <c r="L8" s="20"/>
    </row>
    <row r="9" spans="1:12" ht="26.45" customHeight="1">
      <c r="A9" s="17" t="s">
        <v>3408</v>
      </c>
      <c r="B9" s="31" t="s">
        <v>1960</v>
      </c>
      <c r="C9" s="31" t="s">
        <v>1961</v>
      </c>
      <c r="D9" s="43">
        <v>8000</v>
      </c>
      <c r="E9" s="13">
        <v>42348</v>
      </c>
      <c r="F9" s="13">
        <v>43911</v>
      </c>
      <c r="G9" s="27">
        <v>18774</v>
      </c>
      <c r="H9" s="22">
        <f>IF(I9&lt;=8000,$F$5+(I9/24),"error")</f>
        <v>44644.42083333333</v>
      </c>
      <c r="I9" s="23">
        <f>D9-($F$4-G9)</f>
        <v>-541.90000000000146</v>
      </c>
      <c r="J9" s="17" t="str">
        <f t="shared" si="2"/>
        <v>OVERDUE</v>
      </c>
      <c r="K9" s="31" t="s">
        <v>1979</v>
      </c>
      <c r="L9" s="144" t="s">
        <v>5388</v>
      </c>
    </row>
    <row r="10" spans="1:12">
      <c r="A10" s="17" t="s">
        <v>3409</v>
      </c>
      <c r="B10" s="31" t="s">
        <v>1964</v>
      </c>
      <c r="C10" s="31" t="s">
        <v>1965</v>
      </c>
      <c r="D10" s="43">
        <v>8000</v>
      </c>
      <c r="E10" s="13">
        <v>42348</v>
      </c>
      <c r="F10" s="13">
        <v>43911</v>
      </c>
      <c r="G10" s="27">
        <v>18774</v>
      </c>
      <c r="H10" s="22">
        <f>IF(I10&lt;=8000,$F$5+(I10/24),"error")</f>
        <v>44644.42083333333</v>
      </c>
      <c r="I10" s="23">
        <f t="shared" ref="I10:I19" si="3">D10-($F$4-G10)</f>
        <v>-541.90000000000146</v>
      </c>
      <c r="J10" s="17" t="str">
        <f t="shared" si="2"/>
        <v>OVERDUE</v>
      </c>
      <c r="K10" s="31"/>
      <c r="L10" s="20" t="s">
        <v>5390</v>
      </c>
    </row>
    <row r="11" spans="1:12">
      <c r="A11" s="17" t="s">
        <v>3410</v>
      </c>
      <c r="B11" s="31" t="s">
        <v>1964</v>
      </c>
      <c r="C11" s="31" t="s">
        <v>1966</v>
      </c>
      <c r="D11" s="43">
        <v>20000</v>
      </c>
      <c r="E11" s="13">
        <v>42348</v>
      </c>
      <c r="F11" s="13">
        <v>43911</v>
      </c>
      <c r="G11" s="27">
        <v>18774</v>
      </c>
      <c r="H11" s="22">
        <f>IF(I11&lt;=20000,$F$5+(I11/24),"error")</f>
        <v>45144.42083333333</v>
      </c>
      <c r="I11" s="23">
        <f t="shared" si="3"/>
        <v>11458.099999999999</v>
      </c>
      <c r="J11" s="17" t="str">
        <f t="shared" si="2"/>
        <v>NOT DUE</v>
      </c>
      <c r="K11" s="31"/>
      <c r="L11" s="20" t="s">
        <v>5390</v>
      </c>
    </row>
    <row r="12" spans="1:12" ht="26.45" customHeight="1">
      <c r="A12" s="17" t="s">
        <v>3411</v>
      </c>
      <c r="B12" s="31" t="s">
        <v>1967</v>
      </c>
      <c r="C12" s="31" t="s">
        <v>1968</v>
      </c>
      <c r="D12" s="43">
        <v>8000</v>
      </c>
      <c r="E12" s="13">
        <v>42348</v>
      </c>
      <c r="F12" s="13">
        <v>43911</v>
      </c>
      <c r="G12" s="27">
        <v>18774</v>
      </c>
      <c r="H12" s="22">
        <f>IF(I12&lt;=8000,$F$5+(I12/24),"error")</f>
        <v>44644.42083333333</v>
      </c>
      <c r="I12" s="23">
        <f t="shared" si="3"/>
        <v>-541.90000000000146</v>
      </c>
      <c r="J12" s="17" t="str">
        <f t="shared" si="2"/>
        <v>OVERDUE</v>
      </c>
      <c r="K12" s="31" t="s">
        <v>1980</v>
      </c>
      <c r="L12" s="144" t="s">
        <v>5388</v>
      </c>
    </row>
    <row r="13" spans="1:12" ht="25.5">
      <c r="A13" s="17" t="s">
        <v>3412</v>
      </c>
      <c r="B13" s="31" t="s">
        <v>1967</v>
      </c>
      <c r="C13" s="31" t="s">
        <v>1969</v>
      </c>
      <c r="D13" s="43">
        <v>20000</v>
      </c>
      <c r="E13" s="13">
        <v>42348</v>
      </c>
      <c r="F13" s="13">
        <v>43911</v>
      </c>
      <c r="G13" s="27">
        <v>18774</v>
      </c>
      <c r="H13" s="22">
        <f>IF(I13&lt;=20000,$F$5+(I13/24),"error")</f>
        <v>45144.42083333333</v>
      </c>
      <c r="I13" s="23">
        <f t="shared" si="3"/>
        <v>11458.099999999999</v>
      </c>
      <c r="J13" s="17" t="str">
        <f t="shared" si="2"/>
        <v>NOT DUE</v>
      </c>
      <c r="K13" s="31"/>
      <c r="L13" s="20" t="s">
        <v>5388</v>
      </c>
    </row>
    <row r="14" spans="1:12" ht="25.5">
      <c r="A14" s="17" t="s">
        <v>3413</v>
      </c>
      <c r="B14" s="31" t="s">
        <v>1970</v>
      </c>
      <c r="C14" s="31" t="s">
        <v>1971</v>
      </c>
      <c r="D14" s="43">
        <v>8000</v>
      </c>
      <c r="E14" s="13">
        <v>42348</v>
      </c>
      <c r="F14" s="13">
        <v>43911</v>
      </c>
      <c r="G14" s="27">
        <v>18774</v>
      </c>
      <c r="H14" s="22">
        <f>IF(I14&lt;=8000,$F$5+(I14/24),"error")</f>
        <v>44644.42083333333</v>
      </c>
      <c r="I14" s="23">
        <f t="shared" si="3"/>
        <v>-541.90000000000146</v>
      </c>
      <c r="J14" s="17" t="str">
        <f t="shared" si="2"/>
        <v>OVERDUE</v>
      </c>
      <c r="K14" s="31"/>
      <c r="L14" s="144" t="s">
        <v>5388</v>
      </c>
    </row>
    <row r="15" spans="1:12">
      <c r="A15" s="17" t="s">
        <v>3414</v>
      </c>
      <c r="B15" s="31" t="s">
        <v>1970</v>
      </c>
      <c r="C15" s="31" t="s">
        <v>1966</v>
      </c>
      <c r="D15" s="43">
        <v>20000</v>
      </c>
      <c r="E15" s="13">
        <v>42348</v>
      </c>
      <c r="F15" s="13">
        <v>43911</v>
      </c>
      <c r="G15" s="27">
        <v>18774</v>
      </c>
      <c r="H15" s="22">
        <f>IF(I15&lt;=20000,$F$5+(I15/24),"error")</f>
        <v>45144.42083333333</v>
      </c>
      <c r="I15" s="23">
        <f t="shared" si="3"/>
        <v>11458.099999999999</v>
      </c>
      <c r="J15" s="17" t="str">
        <f t="shared" si="2"/>
        <v>NOT DUE</v>
      </c>
      <c r="K15" s="31"/>
      <c r="L15" s="20" t="s">
        <v>5388</v>
      </c>
    </row>
    <row r="16" spans="1:12" ht="38.450000000000003" customHeight="1">
      <c r="A16" s="17" t="s">
        <v>3415</v>
      </c>
      <c r="B16" s="31" t="s">
        <v>1618</v>
      </c>
      <c r="C16" s="31" t="s">
        <v>1972</v>
      </c>
      <c r="D16" s="43">
        <v>8000</v>
      </c>
      <c r="E16" s="13">
        <v>42348</v>
      </c>
      <c r="F16" s="13">
        <v>43911</v>
      </c>
      <c r="G16" s="27">
        <v>18774</v>
      </c>
      <c r="H16" s="22">
        <f>IF(I16&lt;=8000,$F$5+(I16/24),"error")</f>
        <v>44644.42083333333</v>
      </c>
      <c r="I16" s="23">
        <f t="shared" si="3"/>
        <v>-541.90000000000146</v>
      </c>
      <c r="J16" s="17" t="str">
        <f t="shared" si="2"/>
        <v>OVERDUE</v>
      </c>
      <c r="K16" s="250" t="s">
        <v>1981</v>
      </c>
      <c r="L16" s="144" t="s">
        <v>5388</v>
      </c>
    </row>
    <row r="17" spans="1:12" ht="26.45" customHeight="1">
      <c r="A17" s="17" t="s">
        <v>3416</v>
      </c>
      <c r="B17" s="31" t="s">
        <v>3909</v>
      </c>
      <c r="C17" s="31" t="s">
        <v>1974</v>
      </c>
      <c r="D17" s="43">
        <v>8000</v>
      </c>
      <c r="E17" s="13">
        <v>42348</v>
      </c>
      <c r="F17" s="13">
        <v>43911</v>
      </c>
      <c r="G17" s="27">
        <v>18774</v>
      </c>
      <c r="H17" s="22">
        <f t="shared" ref="H17" si="4">IF(I17&lt;=8000,$F$5+(I17/24),"error")</f>
        <v>44644.42083333333</v>
      </c>
      <c r="I17" s="23">
        <f t="shared" si="3"/>
        <v>-541.90000000000146</v>
      </c>
      <c r="J17" s="17" t="str">
        <f t="shared" si="2"/>
        <v>OVERDUE</v>
      </c>
      <c r="K17" s="31" t="s">
        <v>1982</v>
      </c>
      <c r="L17" s="144" t="s">
        <v>5388</v>
      </c>
    </row>
    <row r="18" spans="1:12" ht="25.5">
      <c r="A18" s="17" t="s">
        <v>3417</v>
      </c>
      <c r="B18" s="31" t="s">
        <v>3904</v>
      </c>
      <c r="C18" s="31" t="s">
        <v>1976</v>
      </c>
      <c r="D18" s="43">
        <v>8000</v>
      </c>
      <c r="E18" s="13">
        <v>42348</v>
      </c>
      <c r="F18" s="13">
        <v>44662</v>
      </c>
      <c r="G18" s="27">
        <v>27197.7</v>
      </c>
      <c r="H18" s="22">
        <f>IF(I18&lt;=8000,$F$5+(I18/24),"error")</f>
        <v>44995.408333333333</v>
      </c>
      <c r="I18" s="23">
        <f t="shared" si="3"/>
        <v>7881.7999999999993</v>
      </c>
      <c r="J18" s="17" t="str">
        <f t="shared" si="2"/>
        <v>NOT DUE</v>
      </c>
      <c r="K18" s="31"/>
      <c r="L18" s="20" t="s">
        <v>5388</v>
      </c>
    </row>
    <row r="19" spans="1:12" ht="15" customHeight="1">
      <c r="A19" s="17" t="s">
        <v>3418</v>
      </c>
      <c r="B19" s="31" t="s">
        <v>3906</v>
      </c>
      <c r="C19" s="31" t="s">
        <v>3907</v>
      </c>
      <c r="D19" s="43">
        <v>8000</v>
      </c>
      <c r="E19" s="13">
        <v>42348</v>
      </c>
      <c r="F19" s="13">
        <v>43911</v>
      </c>
      <c r="G19" s="27">
        <v>18774</v>
      </c>
      <c r="H19" s="22">
        <f>IF(I19&lt;=8000,$F$5+(I19/24),"error")</f>
        <v>44644.42083333333</v>
      </c>
      <c r="I19" s="23">
        <f t="shared" si="3"/>
        <v>-541.90000000000146</v>
      </c>
      <c r="J19" s="17" t="str">
        <f t="shared" si="2"/>
        <v>OVERDUE</v>
      </c>
      <c r="K19" s="31"/>
      <c r="L19" s="144" t="s">
        <v>5388</v>
      </c>
    </row>
    <row r="20" spans="1:12" ht="38.25">
      <c r="A20" s="17" t="s">
        <v>3419</v>
      </c>
      <c r="B20" s="31" t="s">
        <v>1473</v>
      </c>
      <c r="C20" s="31" t="s">
        <v>1474</v>
      </c>
      <c r="D20" s="43" t="s">
        <v>1</v>
      </c>
      <c r="E20" s="13">
        <v>42348</v>
      </c>
      <c r="F20" s="13">
        <f t="shared" ref="F20:F22" si="5">F$5</f>
        <v>44667</v>
      </c>
      <c r="G20" s="74"/>
      <c r="H20" s="15">
        <f>DATE(YEAR(F20),MONTH(F20),DAY(F20)+1)</f>
        <v>44668</v>
      </c>
      <c r="I20" s="16">
        <f t="shared" ref="I20:I40" ca="1" si="6">IF(ISBLANK(H20),"",H20-DATE(YEAR(NOW()),MONTH(NOW()),DAY(NOW())))</f>
        <v>-2</v>
      </c>
      <c r="J20" s="17" t="str">
        <f t="shared" ca="1" si="2"/>
        <v>OVERDUE</v>
      </c>
      <c r="K20" s="31" t="s">
        <v>1503</v>
      </c>
      <c r="L20" s="20"/>
    </row>
    <row r="21" spans="1:12" ht="38.25">
      <c r="A21" s="17" t="s">
        <v>3420</v>
      </c>
      <c r="B21" s="31" t="s">
        <v>1475</v>
      </c>
      <c r="C21" s="31" t="s">
        <v>1476</v>
      </c>
      <c r="D21" s="43" t="s">
        <v>1</v>
      </c>
      <c r="E21" s="13">
        <v>42348</v>
      </c>
      <c r="F21" s="13">
        <f t="shared" si="5"/>
        <v>44667</v>
      </c>
      <c r="G21" s="74"/>
      <c r="H21" s="15">
        <f t="shared" ref="H21:H22" si="7">DATE(YEAR(F21),MONTH(F21),DAY(F21)+1)</f>
        <v>44668</v>
      </c>
      <c r="I21" s="16">
        <f t="shared" ca="1" si="6"/>
        <v>-2</v>
      </c>
      <c r="J21" s="17" t="str">
        <f t="shared" ca="1" si="2"/>
        <v>OVERDUE</v>
      </c>
      <c r="K21" s="31" t="s">
        <v>1504</v>
      </c>
      <c r="L21" s="20"/>
    </row>
    <row r="22" spans="1:12" ht="38.25">
      <c r="A22" s="17" t="s">
        <v>3421</v>
      </c>
      <c r="B22" s="31" t="s">
        <v>1477</v>
      </c>
      <c r="C22" s="31" t="s">
        <v>1478</v>
      </c>
      <c r="D22" s="43" t="s">
        <v>1</v>
      </c>
      <c r="E22" s="13">
        <v>42348</v>
      </c>
      <c r="F22" s="13">
        <f t="shared" si="5"/>
        <v>44667</v>
      </c>
      <c r="G22" s="74"/>
      <c r="H22" s="15">
        <f t="shared" si="7"/>
        <v>44668</v>
      </c>
      <c r="I22" s="16">
        <f t="shared" ca="1" si="6"/>
        <v>-2</v>
      </c>
      <c r="J22" s="17" t="str">
        <f t="shared" ca="1" si="2"/>
        <v>OVERDUE</v>
      </c>
      <c r="K22" s="31" t="s">
        <v>1505</v>
      </c>
      <c r="L22" s="20"/>
    </row>
    <row r="23" spans="1:12" ht="38.450000000000003" customHeight="1">
      <c r="A23" s="17" t="s">
        <v>3422</v>
      </c>
      <c r="B23" s="31" t="s">
        <v>1479</v>
      </c>
      <c r="C23" s="31" t="s">
        <v>1480</v>
      </c>
      <c r="D23" s="43" t="s">
        <v>4</v>
      </c>
      <c r="E23" s="13">
        <v>42348</v>
      </c>
      <c r="F23" s="13">
        <v>44662</v>
      </c>
      <c r="G23" s="74"/>
      <c r="H23" s="15">
        <f>EDATE(F23-1,1)</f>
        <v>44691</v>
      </c>
      <c r="I23" s="16">
        <f t="shared" ca="1" si="6"/>
        <v>21</v>
      </c>
      <c r="J23" s="17" t="str">
        <f t="shared" ca="1" si="2"/>
        <v>NOT DUE</v>
      </c>
      <c r="K23" s="31" t="s">
        <v>1506</v>
      </c>
      <c r="L23" s="20"/>
    </row>
    <row r="24" spans="1:12" ht="25.5">
      <c r="A24" s="17" t="s">
        <v>3423</v>
      </c>
      <c r="B24" s="31" t="s">
        <v>1481</v>
      </c>
      <c r="C24" s="31" t="s">
        <v>1482</v>
      </c>
      <c r="D24" s="43" t="s">
        <v>1</v>
      </c>
      <c r="E24" s="13">
        <v>42348</v>
      </c>
      <c r="F24" s="13">
        <f t="shared" ref="F24:F29" si="8">F$5</f>
        <v>44667</v>
      </c>
      <c r="G24" s="74"/>
      <c r="H24" s="15">
        <f>DATE(YEAR(F24),MONTH(F24),DAY(F24)+1)</f>
        <v>44668</v>
      </c>
      <c r="I24" s="16">
        <f t="shared" ca="1" si="6"/>
        <v>-2</v>
      </c>
      <c r="J24" s="17" t="str">
        <f t="shared" ca="1" si="2"/>
        <v>OVERDUE</v>
      </c>
      <c r="K24" s="31" t="s">
        <v>1507</v>
      </c>
      <c r="L24" s="20"/>
    </row>
    <row r="25" spans="1:12" ht="26.45" customHeight="1">
      <c r="A25" s="17" t="s">
        <v>3424</v>
      </c>
      <c r="B25" s="31" t="s">
        <v>1483</v>
      </c>
      <c r="C25" s="31" t="s">
        <v>1484</v>
      </c>
      <c r="D25" s="43" t="s">
        <v>1</v>
      </c>
      <c r="E25" s="13">
        <v>42348</v>
      </c>
      <c r="F25" s="13">
        <f t="shared" si="8"/>
        <v>44667</v>
      </c>
      <c r="G25" s="74"/>
      <c r="H25" s="15">
        <f t="shared" ref="H25:H27" si="9">DATE(YEAR(F25),MONTH(F25),DAY(F25)+1)</f>
        <v>44668</v>
      </c>
      <c r="I25" s="16">
        <f t="shared" ca="1" si="6"/>
        <v>-2</v>
      </c>
      <c r="J25" s="17" t="str">
        <f t="shared" ca="1" si="2"/>
        <v>OVERDUE</v>
      </c>
      <c r="K25" s="31" t="s">
        <v>1508</v>
      </c>
      <c r="L25" s="20"/>
    </row>
    <row r="26" spans="1:12" ht="26.45" customHeight="1">
      <c r="A26" s="17" t="s">
        <v>3425</v>
      </c>
      <c r="B26" s="31" t="s">
        <v>1485</v>
      </c>
      <c r="C26" s="31" t="s">
        <v>1486</v>
      </c>
      <c r="D26" s="43" t="s">
        <v>1</v>
      </c>
      <c r="E26" s="13">
        <v>42348</v>
      </c>
      <c r="F26" s="13">
        <f t="shared" si="8"/>
        <v>44667</v>
      </c>
      <c r="G26" s="74"/>
      <c r="H26" s="15">
        <f t="shared" si="9"/>
        <v>44668</v>
      </c>
      <c r="I26" s="16">
        <f t="shared" ca="1" si="6"/>
        <v>-2</v>
      </c>
      <c r="J26" s="17" t="str">
        <f t="shared" ca="1" si="2"/>
        <v>OVERDUE</v>
      </c>
      <c r="K26" s="31" t="s">
        <v>1508</v>
      </c>
      <c r="L26" s="20"/>
    </row>
    <row r="27" spans="1:12" ht="26.45" customHeight="1">
      <c r="A27" s="17" t="s">
        <v>3426</v>
      </c>
      <c r="B27" s="31" t="s">
        <v>1487</v>
      </c>
      <c r="C27" s="31" t="s">
        <v>1474</v>
      </c>
      <c r="D27" s="43" t="s">
        <v>1</v>
      </c>
      <c r="E27" s="13">
        <v>42348</v>
      </c>
      <c r="F27" s="13">
        <f t="shared" si="8"/>
        <v>44667</v>
      </c>
      <c r="G27" s="74"/>
      <c r="H27" s="15">
        <f t="shared" si="9"/>
        <v>44668</v>
      </c>
      <c r="I27" s="16">
        <f t="shared" ca="1" si="6"/>
        <v>-2</v>
      </c>
      <c r="J27" s="17" t="str">
        <f t="shared" ca="1" si="2"/>
        <v>OVERDUE</v>
      </c>
      <c r="K27" s="31" t="s">
        <v>1508</v>
      </c>
      <c r="L27" s="20"/>
    </row>
    <row r="28" spans="1:12" ht="26.45" customHeight="1">
      <c r="A28" s="17" t="s">
        <v>3427</v>
      </c>
      <c r="B28" s="31" t="s">
        <v>1488</v>
      </c>
      <c r="C28" s="31" t="s">
        <v>1489</v>
      </c>
      <c r="D28" s="43" t="s">
        <v>0</v>
      </c>
      <c r="E28" s="13">
        <v>42348</v>
      </c>
      <c r="F28" s="13">
        <v>44659</v>
      </c>
      <c r="G28" s="74"/>
      <c r="H28" s="15">
        <f>DATE(YEAR(F28),MONTH(F28)+3,DAY(F28)-1)</f>
        <v>44749</v>
      </c>
      <c r="I28" s="16">
        <f t="shared" ca="1" si="6"/>
        <v>79</v>
      </c>
      <c r="J28" s="17" t="str">
        <f t="shared" ca="1" si="2"/>
        <v>NOT DUE</v>
      </c>
      <c r="K28" s="31" t="s">
        <v>1508</v>
      </c>
      <c r="L28" s="20"/>
    </row>
    <row r="29" spans="1:12" ht="25.5">
      <c r="A29" s="17" t="s">
        <v>3428</v>
      </c>
      <c r="B29" s="31" t="s">
        <v>1490</v>
      </c>
      <c r="C29" s="31"/>
      <c r="D29" s="43" t="s">
        <v>4</v>
      </c>
      <c r="E29" s="13">
        <v>42348</v>
      </c>
      <c r="F29" s="13">
        <f t="shared" si="8"/>
        <v>44667</v>
      </c>
      <c r="G29" s="74"/>
      <c r="H29" s="15">
        <f>EDATE(F29-1,1)</f>
        <v>44696</v>
      </c>
      <c r="I29" s="16">
        <f t="shared" ca="1" si="6"/>
        <v>26</v>
      </c>
      <c r="J29" s="17" t="str">
        <f t="shared" ca="1" si="2"/>
        <v>NOT DUE</v>
      </c>
      <c r="K29" s="31"/>
      <c r="L29" s="20"/>
    </row>
    <row r="30" spans="1:12" ht="26.45" customHeight="1">
      <c r="A30" s="17" t="s">
        <v>3429</v>
      </c>
      <c r="B30" s="31" t="s">
        <v>4021</v>
      </c>
      <c r="C30" s="31" t="s">
        <v>3950</v>
      </c>
      <c r="D30" s="43">
        <v>20000</v>
      </c>
      <c r="E30" s="13">
        <v>42348</v>
      </c>
      <c r="F30" s="13">
        <v>44247</v>
      </c>
      <c r="G30" s="27">
        <v>21481</v>
      </c>
      <c r="H30" s="22">
        <f>IF(I30&lt;=20000,$F$5+(I30/24),"error")</f>
        <v>45257.212500000001</v>
      </c>
      <c r="I30" s="23">
        <f t="shared" ref="I30:I31" si="10">D30-($F$4-G30)</f>
        <v>14165.099999999999</v>
      </c>
      <c r="J30" s="17" t="str">
        <f t="shared" si="2"/>
        <v>NOT DUE</v>
      </c>
      <c r="K30" s="31" t="s">
        <v>3916</v>
      </c>
      <c r="L30" s="20"/>
    </row>
    <row r="31" spans="1:12" ht="25.5">
      <c r="A31" s="17" t="s">
        <v>3430</v>
      </c>
      <c r="B31" s="31" t="s">
        <v>4016</v>
      </c>
      <c r="C31" s="31" t="s">
        <v>3949</v>
      </c>
      <c r="D31" s="43">
        <v>20000</v>
      </c>
      <c r="E31" s="13">
        <v>42348</v>
      </c>
      <c r="F31" s="13">
        <v>44247</v>
      </c>
      <c r="G31" s="27">
        <v>21481</v>
      </c>
      <c r="H31" s="22">
        <f>IF(I31&lt;=20000,$F$5+(I31/24),"error")</f>
        <v>45257.212500000001</v>
      </c>
      <c r="I31" s="23">
        <f t="shared" si="10"/>
        <v>14165.099999999999</v>
      </c>
      <c r="J31" s="17" t="str">
        <f t="shared" si="2"/>
        <v>NOT DUE</v>
      </c>
      <c r="K31" s="31" t="s">
        <v>3916</v>
      </c>
      <c r="L31" s="20"/>
    </row>
    <row r="32" spans="1:12" ht="26.45" customHeight="1">
      <c r="A32" s="17" t="s">
        <v>3431</v>
      </c>
      <c r="B32" s="31" t="s">
        <v>1491</v>
      </c>
      <c r="C32" s="31" t="s">
        <v>1492</v>
      </c>
      <c r="D32" s="43" t="s">
        <v>0</v>
      </c>
      <c r="E32" s="13">
        <v>42348</v>
      </c>
      <c r="F32" s="13">
        <v>44638</v>
      </c>
      <c r="G32" s="74"/>
      <c r="H32" s="15">
        <f>DATE(YEAR(F32),MONTH(F32)+3,DAY(F32)-1)</f>
        <v>44729</v>
      </c>
      <c r="I32" s="16">
        <f t="shared" ca="1" si="6"/>
        <v>59</v>
      </c>
      <c r="J32" s="17" t="str">
        <f t="shared" ca="1" si="2"/>
        <v>NOT DUE</v>
      </c>
      <c r="K32" s="31" t="s">
        <v>1509</v>
      </c>
      <c r="L32" s="20"/>
    </row>
    <row r="33" spans="1:12" ht="15" customHeight="1">
      <c r="A33" s="17" t="s">
        <v>3432</v>
      </c>
      <c r="B33" s="31" t="s">
        <v>1977</v>
      </c>
      <c r="C33" s="31"/>
      <c r="D33" s="43" t="s">
        <v>1</v>
      </c>
      <c r="E33" s="13">
        <v>42348</v>
      </c>
      <c r="F33" s="13">
        <f t="shared" ref="F33" si="11">F$5</f>
        <v>44667</v>
      </c>
      <c r="G33" s="74"/>
      <c r="H33" s="15">
        <f>DATE(YEAR(F33),MONTH(F33),DAY(F33)+1)</f>
        <v>44668</v>
      </c>
      <c r="I33" s="16">
        <f t="shared" ca="1" si="6"/>
        <v>-2</v>
      </c>
      <c r="J33" s="17" t="str">
        <f t="shared" ca="1" si="2"/>
        <v>OVERDUE</v>
      </c>
      <c r="K33" s="31" t="s">
        <v>1509</v>
      </c>
      <c r="L33" s="20"/>
    </row>
    <row r="34" spans="1:12" ht="15" customHeight="1">
      <c r="A34" s="17" t="s">
        <v>3433</v>
      </c>
      <c r="B34" s="31" t="s">
        <v>1493</v>
      </c>
      <c r="C34" s="31" t="s">
        <v>1494</v>
      </c>
      <c r="D34" s="43" t="s">
        <v>377</v>
      </c>
      <c r="E34" s="13">
        <v>42348</v>
      </c>
      <c r="F34" s="13">
        <v>44615</v>
      </c>
      <c r="G34" s="74"/>
      <c r="H34" s="15">
        <f>DATE(YEAR(F34)+1,MONTH(F34),DAY(F34)-1)</f>
        <v>44979</v>
      </c>
      <c r="I34" s="16">
        <f t="shared" ca="1" si="6"/>
        <v>309</v>
      </c>
      <c r="J34" s="17" t="str">
        <f t="shared" ca="1" si="2"/>
        <v>NOT DUE</v>
      </c>
      <c r="K34" s="31" t="s">
        <v>1509</v>
      </c>
      <c r="L34" s="144" t="s">
        <v>4024</v>
      </c>
    </row>
    <row r="35" spans="1:12" ht="25.5">
      <c r="A35" s="17" t="s">
        <v>3434</v>
      </c>
      <c r="B35" s="31" t="s">
        <v>1495</v>
      </c>
      <c r="C35" s="31" t="s">
        <v>1496</v>
      </c>
      <c r="D35" s="43" t="s">
        <v>377</v>
      </c>
      <c r="E35" s="13">
        <v>42348</v>
      </c>
      <c r="F35" s="13">
        <v>44615</v>
      </c>
      <c r="G35" s="74"/>
      <c r="H35" s="15">
        <f t="shared" ref="H35:H39" si="12">DATE(YEAR(F35)+1,MONTH(F35),DAY(F35)-1)</f>
        <v>44979</v>
      </c>
      <c r="I35" s="16">
        <f t="shared" ca="1" si="6"/>
        <v>309</v>
      </c>
      <c r="J35" s="17" t="str">
        <f t="shared" ca="1" si="2"/>
        <v>NOT DUE</v>
      </c>
      <c r="K35" s="31" t="s">
        <v>1510</v>
      </c>
      <c r="L35" s="20"/>
    </row>
    <row r="36" spans="1:12" ht="25.5">
      <c r="A36" s="17" t="s">
        <v>3435</v>
      </c>
      <c r="B36" s="31" t="s">
        <v>1497</v>
      </c>
      <c r="C36" s="31" t="s">
        <v>1498</v>
      </c>
      <c r="D36" s="43" t="s">
        <v>377</v>
      </c>
      <c r="E36" s="13">
        <v>42348</v>
      </c>
      <c r="F36" s="13">
        <v>44615</v>
      </c>
      <c r="G36" s="74"/>
      <c r="H36" s="15">
        <f t="shared" si="12"/>
        <v>44979</v>
      </c>
      <c r="I36" s="16">
        <f t="shared" ca="1" si="6"/>
        <v>309</v>
      </c>
      <c r="J36" s="17" t="str">
        <f t="shared" ca="1" si="2"/>
        <v>NOT DUE</v>
      </c>
      <c r="K36" s="31" t="s">
        <v>1510</v>
      </c>
      <c r="L36" s="20"/>
    </row>
    <row r="37" spans="1:12" ht="25.5">
      <c r="A37" s="17" t="s">
        <v>3436</v>
      </c>
      <c r="B37" s="31" t="s">
        <v>1499</v>
      </c>
      <c r="C37" s="31" t="s">
        <v>1500</v>
      </c>
      <c r="D37" s="43" t="s">
        <v>377</v>
      </c>
      <c r="E37" s="13">
        <v>42348</v>
      </c>
      <c r="F37" s="13">
        <v>44615</v>
      </c>
      <c r="G37" s="74"/>
      <c r="H37" s="15">
        <f t="shared" si="12"/>
        <v>44979</v>
      </c>
      <c r="I37" s="16">
        <f t="shared" ca="1" si="6"/>
        <v>309</v>
      </c>
      <c r="J37" s="17" t="str">
        <f t="shared" ca="1" si="2"/>
        <v>NOT DUE</v>
      </c>
      <c r="K37" s="31" t="s">
        <v>1510</v>
      </c>
      <c r="L37" s="20"/>
    </row>
    <row r="38" spans="1:12" ht="25.5">
      <c r="A38" s="17" t="s">
        <v>3437</v>
      </c>
      <c r="B38" s="31" t="s">
        <v>1501</v>
      </c>
      <c r="C38" s="31" t="s">
        <v>1502</v>
      </c>
      <c r="D38" s="43" t="s">
        <v>377</v>
      </c>
      <c r="E38" s="13">
        <v>42348</v>
      </c>
      <c r="F38" s="13">
        <v>44615</v>
      </c>
      <c r="G38" s="74"/>
      <c r="H38" s="15">
        <f t="shared" si="12"/>
        <v>44979</v>
      </c>
      <c r="I38" s="16">
        <f t="shared" ca="1" si="6"/>
        <v>309</v>
      </c>
      <c r="J38" s="17" t="str">
        <f t="shared" ca="1" si="2"/>
        <v>NOT DUE</v>
      </c>
      <c r="K38" s="31" t="s">
        <v>1511</v>
      </c>
      <c r="L38" s="20"/>
    </row>
    <row r="39" spans="1:12" ht="15" customHeight="1">
      <c r="A39" s="17" t="s">
        <v>3919</v>
      </c>
      <c r="B39" s="31" t="s">
        <v>1512</v>
      </c>
      <c r="C39" s="31" t="s">
        <v>1513</v>
      </c>
      <c r="D39" s="43" t="s">
        <v>377</v>
      </c>
      <c r="E39" s="13">
        <v>42348</v>
      </c>
      <c r="F39" s="13">
        <v>44615</v>
      </c>
      <c r="G39" s="74"/>
      <c r="H39" s="15">
        <f t="shared" si="12"/>
        <v>44979</v>
      </c>
      <c r="I39" s="16">
        <f t="shared" ref="I39" ca="1" si="13">IF(ISBLANK(H39),"",H39-DATE(YEAR(NOW()),MONTH(NOW()),DAY(NOW())))</f>
        <v>309</v>
      </c>
      <c r="J39" s="17" t="str">
        <f t="shared" ref="J39" ca="1" si="14">IF(I39="","",IF(I39&lt;0,"OVERDUE","NOT DUE"))</f>
        <v>NOT DUE</v>
      </c>
      <c r="K39" s="31" t="s">
        <v>1511</v>
      </c>
      <c r="L39" s="20"/>
    </row>
    <row r="40" spans="1:12" ht="21.75" customHeight="1">
      <c r="A40" s="17" t="s">
        <v>3920</v>
      </c>
      <c r="B40" s="31" t="s">
        <v>4063</v>
      </c>
      <c r="C40" s="31" t="s">
        <v>4064</v>
      </c>
      <c r="D40" s="43" t="s">
        <v>4</v>
      </c>
      <c r="E40" s="13">
        <v>42348</v>
      </c>
      <c r="F40" s="13">
        <v>44662</v>
      </c>
      <c r="G40" s="74"/>
      <c r="H40" s="15">
        <f>EDATE(F40-1,1)</f>
        <v>44691</v>
      </c>
      <c r="I40" s="16">
        <f t="shared" ca="1" si="6"/>
        <v>21</v>
      </c>
      <c r="J40" s="17" t="str">
        <f t="shared" ca="1" si="2"/>
        <v>NOT DUE</v>
      </c>
      <c r="K40" s="31" t="s">
        <v>1511</v>
      </c>
      <c r="L40" s="20" t="s">
        <v>5539</v>
      </c>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5504</v>
      </c>
      <c r="E46" s="371" t="s">
        <v>5518</v>
      </c>
      <c r="F46" s="371"/>
      <c r="H46" s="235" t="s">
        <v>5505</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27" priority="4" operator="equal">
      <formula>"overdue"</formula>
    </cfRule>
  </conditionalFormatting>
  <conditionalFormatting sqref="J30:J31">
    <cfRule type="cellIs" dxfId="126" priority="2" operator="equal">
      <formula>"overdue"</formula>
    </cfRule>
  </conditionalFormatting>
  <conditionalFormatting sqref="J39">
    <cfRule type="cellIs" dxfId="12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Normal="100" workbookViewId="0">
      <selection activeCell="K15" sqref="K1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1986</v>
      </c>
      <c r="D3" s="309" t="s">
        <v>12</v>
      </c>
      <c r="E3" s="309"/>
      <c r="F3" s="5" t="s">
        <v>3312</v>
      </c>
    </row>
    <row r="4" spans="1:12" ht="18" customHeight="1">
      <c r="A4" s="308" t="s">
        <v>75</v>
      </c>
      <c r="B4" s="308"/>
      <c r="C4" s="37" t="s">
        <v>3839</v>
      </c>
      <c r="D4" s="309" t="s">
        <v>14</v>
      </c>
      <c r="E4" s="309"/>
      <c r="F4" s="6">
        <f>'Running Hours'!B35</f>
        <v>4551.1000000000004</v>
      </c>
    </row>
    <row r="5" spans="1:12" ht="18" customHeight="1">
      <c r="A5" s="308" t="s">
        <v>76</v>
      </c>
      <c r="B5" s="308"/>
      <c r="C5" s="38" t="s">
        <v>3836</v>
      </c>
      <c r="D5" s="46"/>
      <c r="E5" s="240"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3314</v>
      </c>
      <c r="B8" s="31" t="s">
        <v>1960</v>
      </c>
      <c r="C8" s="31" t="s">
        <v>1961</v>
      </c>
      <c r="D8" s="43">
        <v>8000</v>
      </c>
      <c r="E8" s="13">
        <v>42348</v>
      </c>
      <c r="F8" s="13">
        <v>43706</v>
      </c>
      <c r="G8" s="27">
        <v>3073</v>
      </c>
      <c r="H8" s="22">
        <f>IF(I8&lt;=8000,$F$5+(I8/24),"error")</f>
        <v>44938.745833333334</v>
      </c>
      <c r="I8" s="23">
        <f>D8-($F$4-G8)</f>
        <v>6521.9</v>
      </c>
      <c r="J8" s="17" t="str">
        <f t="shared" ref="J8:J37" si="0">IF(I8="","",IF(I8&lt;0,"OVERDUE","NOT DUE"))</f>
        <v>NOT DUE</v>
      </c>
      <c r="K8" s="31" t="s">
        <v>1979</v>
      </c>
      <c r="L8" s="20" t="s">
        <v>5388</v>
      </c>
    </row>
    <row r="9" spans="1:12" ht="25.5">
      <c r="A9" s="17" t="s">
        <v>3315</v>
      </c>
      <c r="B9" s="31" t="s">
        <v>1962</v>
      </c>
      <c r="C9" s="31" t="s">
        <v>1963</v>
      </c>
      <c r="D9" s="43" t="s">
        <v>0</v>
      </c>
      <c r="E9" s="13">
        <v>42348</v>
      </c>
      <c r="F9" s="13">
        <v>44666</v>
      </c>
      <c r="G9" s="74"/>
      <c r="H9" s="15">
        <f>DATE(YEAR(F9),MONTH(F9)+3,DAY(F9)-1)</f>
        <v>44756</v>
      </c>
      <c r="I9" s="16">
        <f t="shared" ref="I9" ca="1" si="1">IF(ISBLANK(H9),"",H9-DATE(YEAR(NOW()),MONTH(NOW()),DAY(NOW())))</f>
        <v>86</v>
      </c>
      <c r="J9" s="17" t="str">
        <f t="shared" ca="1" si="0"/>
        <v>NOT DUE</v>
      </c>
      <c r="K9" s="31"/>
      <c r="L9" s="144" t="s">
        <v>5432</v>
      </c>
    </row>
    <row r="10" spans="1:12" ht="26.45" customHeight="1">
      <c r="A10" s="17" t="s">
        <v>3316</v>
      </c>
      <c r="B10" s="31" t="s">
        <v>1967</v>
      </c>
      <c r="C10" s="31" t="s">
        <v>1968</v>
      </c>
      <c r="D10" s="43">
        <v>8000</v>
      </c>
      <c r="E10" s="13">
        <v>42348</v>
      </c>
      <c r="F10" s="13">
        <v>43706</v>
      </c>
      <c r="G10" s="27">
        <v>3073</v>
      </c>
      <c r="H10" s="22">
        <f>IF(I10&lt;=8000,$F$5+(I10/24),"error")</f>
        <v>44938.745833333334</v>
      </c>
      <c r="I10" s="23">
        <f t="shared" ref="I10:I19" si="2">D10-($F$4-G10)</f>
        <v>6521.9</v>
      </c>
      <c r="J10" s="17" t="str">
        <f t="shared" si="0"/>
        <v>NOT DUE</v>
      </c>
      <c r="K10" s="31" t="s">
        <v>1980</v>
      </c>
      <c r="L10" s="20" t="s">
        <v>5388</v>
      </c>
    </row>
    <row r="11" spans="1:12" ht="25.5">
      <c r="A11" s="17" t="s">
        <v>3317</v>
      </c>
      <c r="B11" s="31" t="s">
        <v>1967</v>
      </c>
      <c r="C11" s="31" t="s">
        <v>1969</v>
      </c>
      <c r="D11" s="43">
        <v>20000</v>
      </c>
      <c r="E11" s="13">
        <v>42348</v>
      </c>
      <c r="F11" s="13">
        <v>43706</v>
      </c>
      <c r="G11" s="27">
        <v>3073</v>
      </c>
      <c r="H11" s="22">
        <f>IF(I11&lt;=20000,$F$5+(I11/24),"error")</f>
        <v>45438.745833333334</v>
      </c>
      <c r="I11" s="23">
        <f t="shared" si="2"/>
        <v>18521.900000000001</v>
      </c>
      <c r="J11" s="17" t="str">
        <f t="shared" si="0"/>
        <v>NOT DUE</v>
      </c>
      <c r="K11" s="31"/>
      <c r="L11" s="20" t="s">
        <v>5388</v>
      </c>
    </row>
    <row r="12" spans="1:12" ht="25.5">
      <c r="A12" s="17" t="s">
        <v>3318</v>
      </c>
      <c r="B12" s="31" t="s">
        <v>3913</v>
      </c>
      <c r="C12" s="31" t="s">
        <v>1971</v>
      </c>
      <c r="D12" s="43">
        <v>8000</v>
      </c>
      <c r="E12" s="13">
        <v>42348</v>
      </c>
      <c r="F12" s="13">
        <v>43706</v>
      </c>
      <c r="G12" s="27">
        <v>3073</v>
      </c>
      <c r="H12" s="22">
        <f>IF(I12&lt;=8000,$F$5+(I12/24),"error")</f>
        <v>44938.745833333334</v>
      </c>
      <c r="I12" s="23">
        <f t="shared" si="2"/>
        <v>6521.9</v>
      </c>
      <c r="J12" s="17" t="str">
        <f t="shared" si="0"/>
        <v>NOT DUE</v>
      </c>
      <c r="K12" s="31"/>
      <c r="L12" s="20" t="s">
        <v>5388</v>
      </c>
    </row>
    <row r="13" spans="1:12">
      <c r="A13" s="17" t="s">
        <v>3319</v>
      </c>
      <c r="B13" s="31" t="s">
        <v>3913</v>
      </c>
      <c r="C13" s="31" t="s">
        <v>1966</v>
      </c>
      <c r="D13" s="43">
        <v>20000</v>
      </c>
      <c r="E13" s="13">
        <v>42348</v>
      </c>
      <c r="F13" s="13">
        <v>43706</v>
      </c>
      <c r="G13" s="27">
        <v>3073</v>
      </c>
      <c r="H13" s="22">
        <f>IF(I13&lt;=20000,$F$5+(I13/24),"error")</f>
        <v>45438.745833333334</v>
      </c>
      <c r="I13" s="23">
        <f t="shared" si="2"/>
        <v>18521.900000000001</v>
      </c>
      <c r="J13" s="17" t="str">
        <f t="shared" si="0"/>
        <v>NOT DUE</v>
      </c>
      <c r="K13" s="31"/>
      <c r="L13" s="20"/>
    </row>
    <row r="14" spans="1:12" ht="38.450000000000003" customHeight="1">
      <c r="A14" s="17" t="s">
        <v>3320</v>
      </c>
      <c r="B14" s="31" t="s">
        <v>1618</v>
      </c>
      <c r="C14" s="31" t="s">
        <v>1972</v>
      </c>
      <c r="D14" s="43">
        <v>20000</v>
      </c>
      <c r="E14" s="13">
        <v>42348</v>
      </c>
      <c r="F14" s="13">
        <v>43706</v>
      </c>
      <c r="G14" s="27">
        <v>3073</v>
      </c>
      <c r="H14" s="22">
        <f>IF(I14&lt;=20000,$F$5+(I14/24),"error")</f>
        <v>45438.745833333334</v>
      </c>
      <c r="I14" s="23">
        <f t="shared" si="2"/>
        <v>18521.900000000001</v>
      </c>
      <c r="J14" s="17" t="str">
        <f t="shared" si="0"/>
        <v>NOT DUE</v>
      </c>
      <c r="K14" s="31" t="s">
        <v>1981</v>
      </c>
      <c r="L14" s="20" t="s">
        <v>5388</v>
      </c>
    </row>
    <row r="15" spans="1:12" ht="26.45" customHeight="1">
      <c r="A15" s="17" t="s">
        <v>3321</v>
      </c>
      <c r="B15" s="31" t="s">
        <v>3910</v>
      </c>
      <c r="C15" s="31" t="s">
        <v>1974</v>
      </c>
      <c r="D15" s="43">
        <v>20000</v>
      </c>
      <c r="E15" s="13">
        <v>42348</v>
      </c>
      <c r="F15" s="13">
        <v>43706</v>
      </c>
      <c r="G15" s="27">
        <v>3073</v>
      </c>
      <c r="H15" s="22">
        <f>IF(I15&lt;=20000,$F$5+(I15/24),"error")</f>
        <v>45438.745833333334</v>
      </c>
      <c r="I15" s="23">
        <f t="shared" ref="I15:I16" si="3">D15-($F$4-G15)</f>
        <v>18521.900000000001</v>
      </c>
      <c r="J15" s="17" t="str">
        <f t="shared" ref="J15:J16" si="4">IF(I15="","",IF(I15&lt;0,"OVERDUE","NOT DUE"))</f>
        <v>NOT DUE</v>
      </c>
      <c r="K15" s="31" t="s">
        <v>1982</v>
      </c>
      <c r="L15" s="20" t="s">
        <v>5388</v>
      </c>
    </row>
    <row r="16" spans="1:12" ht="26.45" customHeight="1">
      <c r="A16" s="17" t="s">
        <v>3322</v>
      </c>
      <c r="B16" s="31" t="s">
        <v>1973</v>
      </c>
      <c r="C16" s="31" t="s">
        <v>1974</v>
      </c>
      <c r="D16" s="43">
        <v>20000</v>
      </c>
      <c r="E16" s="13">
        <v>42348</v>
      </c>
      <c r="F16" s="13">
        <v>43706</v>
      </c>
      <c r="G16" s="27">
        <v>3073</v>
      </c>
      <c r="H16" s="22">
        <f>IF(I16&lt;=20000,$F$5+(I16/24),"error")</f>
        <v>45438.745833333334</v>
      </c>
      <c r="I16" s="23">
        <f t="shared" si="3"/>
        <v>18521.900000000001</v>
      </c>
      <c r="J16" s="17" t="str">
        <f t="shared" si="4"/>
        <v>NOT DUE</v>
      </c>
      <c r="K16" s="31" t="s">
        <v>1982</v>
      </c>
      <c r="L16" s="20" t="s">
        <v>5388</v>
      </c>
    </row>
    <row r="17" spans="1:12" ht="26.45" customHeight="1">
      <c r="A17" s="17" t="s">
        <v>3323</v>
      </c>
      <c r="B17" s="31" t="s">
        <v>3912</v>
      </c>
      <c r="C17" s="31" t="s">
        <v>1974</v>
      </c>
      <c r="D17" s="43">
        <v>20000</v>
      </c>
      <c r="E17" s="13">
        <v>42348</v>
      </c>
      <c r="F17" s="13">
        <v>43706</v>
      </c>
      <c r="G17" s="27">
        <v>3073</v>
      </c>
      <c r="H17" s="22">
        <f>IF(I17&lt;=20000,$F$5+(I17/24),"error")</f>
        <v>45438.745833333334</v>
      </c>
      <c r="I17" s="23">
        <f t="shared" si="2"/>
        <v>18521.900000000001</v>
      </c>
      <c r="J17" s="17" t="str">
        <f t="shared" si="0"/>
        <v>NOT DUE</v>
      </c>
      <c r="K17" s="31" t="s">
        <v>1982</v>
      </c>
      <c r="L17" s="20" t="s">
        <v>5388</v>
      </c>
    </row>
    <row r="18" spans="1:12" ht="25.5">
      <c r="A18" s="17" t="s">
        <v>3324</v>
      </c>
      <c r="B18" s="31" t="s">
        <v>3904</v>
      </c>
      <c r="C18" s="31" t="s">
        <v>1976</v>
      </c>
      <c r="D18" s="43">
        <v>8000</v>
      </c>
      <c r="E18" s="13">
        <v>42348</v>
      </c>
      <c r="F18" s="13">
        <v>43706</v>
      </c>
      <c r="G18" s="27">
        <v>3073</v>
      </c>
      <c r="H18" s="22">
        <f>IF(I18&lt;=8000,$F$5+(I18/24),"error")</f>
        <v>44938.745833333334</v>
      </c>
      <c r="I18" s="23">
        <f t="shared" si="2"/>
        <v>6521.9</v>
      </c>
      <c r="J18" s="17" t="str">
        <f t="shared" si="0"/>
        <v>NOT DUE</v>
      </c>
      <c r="K18" s="31"/>
      <c r="L18" s="20" t="s">
        <v>5388</v>
      </c>
    </row>
    <row r="19" spans="1:12" ht="15" customHeight="1">
      <c r="A19" s="17" t="s">
        <v>3325</v>
      </c>
      <c r="B19" s="31" t="s">
        <v>3906</v>
      </c>
      <c r="C19" s="31" t="s">
        <v>3907</v>
      </c>
      <c r="D19" s="43">
        <v>8000</v>
      </c>
      <c r="E19" s="13">
        <v>42348</v>
      </c>
      <c r="F19" s="13">
        <v>43706</v>
      </c>
      <c r="G19" s="27">
        <v>3073</v>
      </c>
      <c r="H19" s="22">
        <f>IF(I19&lt;=8000,$F$5+(I19/24),"error")</f>
        <v>44938.745833333334</v>
      </c>
      <c r="I19" s="23">
        <f t="shared" si="2"/>
        <v>6521.9</v>
      </c>
      <c r="J19" s="17" t="str">
        <f t="shared" si="0"/>
        <v>NOT DUE</v>
      </c>
      <c r="K19" s="31"/>
      <c r="L19" s="20" t="s">
        <v>5388</v>
      </c>
    </row>
    <row r="20" spans="1:12" ht="38.25">
      <c r="A20" s="17" t="s">
        <v>3326</v>
      </c>
      <c r="B20" s="31" t="s">
        <v>1473</v>
      </c>
      <c r="C20" s="31" t="s">
        <v>1474</v>
      </c>
      <c r="D20" s="43" t="s">
        <v>1</v>
      </c>
      <c r="E20" s="13">
        <v>42348</v>
      </c>
      <c r="F20" s="13">
        <f t="shared" ref="F20:F22" si="5">F$5</f>
        <v>44667</v>
      </c>
      <c r="G20" s="74"/>
      <c r="H20" s="15">
        <f>DATE(YEAR(F20),MONTH(F20),DAY(F20)+1)</f>
        <v>44668</v>
      </c>
      <c r="I20" s="16">
        <f t="shared" ref="I20:I37" ca="1" si="6">IF(ISBLANK(H20),"",H20-DATE(YEAR(NOW()),MONTH(NOW()),DAY(NOW())))</f>
        <v>-2</v>
      </c>
      <c r="J20" s="17" t="str">
        <f t="shared" ca="1" si="0"/>
        <v>OVERDUE</v>
      </c>
      <c r="K20" s="31" t="s">
        <v>1503</v>
      </c>
      <c r="L20" s="20"/>
    </row>
    <row r="21" spans="1:12" ht="38.25">
      <c r="A21" s="17" t="s">
        <v>3327</v>
      </c>
      <c r="B21" s="31" t="s">
        <v>1475</v>
      </c>
      <c r="C21" s="31" t="s">
        <v>1476</v>
      </c>
      <c r="D21" s="43" t="s">
        <v>1</v>
      </c>
      <c r="E21" s="13">
        <v>42348</v>
      </c>
      <c r="F21" s="13">
        <f t="shared" si="5"/>
        <v>44667</v>
      </c>
      <c r="G21" s="74"/>
      <c r="H21" s="15">
        <f t="shared" ref="H21:H22" si="7">DATE(YEAR(F21),MONTH(F21),DAY(F21)+1)</f>
        <v>44668</v>
      </c>
      <c r="I21" s="16">
        <f t="shared" ca="1" si="6"/>
        <v>-2</v>
      </c>
      <c r="J21" s="17" t="str">
        <f t="shared" ca="1" si="0"/>
        <v>OVERDUE</v>
      </c>
      <c r="K21" s="31" t="s">
        <v>1504</v>
      </c>
      <c r="L21" s="20"/>
    </row>
    <row r="22" spans="1:12" ht="38.25">
      <c r="A22" s="17" t="s">
        <v>3328</v>
      </c>
      <c r="B22" s="31" t="s">
        <v>1477</v>
      </c>
      <c r="C22" s="31" t="s">
        <v>1478</v>
      </c>
      <c r="D22" s="43" t="s">
        <v>1</v>
      </c>
      <c r="E22" s="13">
        <v>42348</v>
      </c>
      <c r="F22" s="13">
        <f t="shared" si="5"/>
        <v>44667</v>
      </c>
      <c r="G22" s="74"/>
      <c r="H22" s="15">
        <f t="shared" si="7"/>
        <v>44668</v>
      </c>
      <c r="I22" s="16">
        <f t="shared" ca="1" si="6"/>
        <v>-2</v>
      </c>
      <c r="J22" s="17" t="str">
        <f t="shared" ca="1" si="0"/>
        <v>OVERDUE</v>
      </c>
      <c r="K22" s="31" t="s">
        <v>1505</v>
      </c>
      <c r="L22" s="20"/>
    </row>
    <row r="23" spans="1:12" ht="38.450000000000003" customHeight="1">
      <c r="A23" s="17" t="s">
        <v>3329</v>
      </c>
      <c r="B23" s="31" t="s">
        <v>1479</v>
      </c>
      <c r="C23" s="31" t="s">
        <v>1480</v>
      </c>
      <c r="D23" s="43" t="s">
        <v>4</v>
      </c>
      <c r="E23" s="13">
        <v>42348</v>
      </c>
      <c r="F23" s="13">
        <v>44638</v>
      </c>
      <c r="G23" s="74"/>
      <c r="H23" s="15">
        <f>EDATE(F23-1,1)</f>
        <v>44668</v>
      </c>
      <c r="I23" s="16">
        <f t="shared" ca="1" si="6"/>
        <v>-2</v>
      </c>
      <c r="J23" s="17" t="str">
        <f t="shared" ca="1" si="0"/>
        <v>OVERDUE</v>
      </c>
      <c r="K23" s="31" t="s">
        <v>1506</v>
      </c>
      <c r="L23" s="20"/>
    </row>
    <row r="24" spans="1:12" ht="25.5">
      <c r="A24" s="17" t="s">
        <v>3330</v>
      </c>
      <c r="B24" s="31" t="s">
        <v>1481</v>
      </c>
      <c r="C24" s="31" t="s">
        <v>1482</v>
      </c>
      <c r="D24" s="43" t="s">
        <v>1</v>
      </c>
      <c r="E24" s="13">
        <v>42348</v>
      </c>
      <c r="F24" s="13">
        <f t="shared" ref="F24:F27" si="8">F$5</f>
        <v>44667</v>
      </c>
      <c r="G24" s="74"/>
      <c r="H24" s="15">
        <f>DATE(YEAR(F24),MONTH(F24),DAY(F24)+1)</f>
        <v>44668</v>
      </c>
      <c r="I24" s="16">
        <f t="shared" ca="1" si="6"/>
        <v>-2</v>
      </c>
      <c r="J24" s="17" t="str">
        <f t="shared" ca="1" si="0"/>
        <v>OVERDUE</v>
      </c>
      <c r="K24" s="31" t="s">
        <v>1507</v>
      </c>
      <c r="L24" s="20"/>
    </row>
    <row r="25" spans="1:12" ht="26.45" customHeight="1">
      <c r="A25" s="17" t="s">
        <v>3331</v>
      </c>
      <c r="B25" s="31" t="s">
        <v>1483</v>
      </c>
      <c r="C25" s="31" t="s">
        <v>1484</v>
      </c>
      <c r="D25" s="43" t="s">
        <v>1</v>
      </c>
      <c r="E25" s="13">
        <v>42348</v>
      </c>
      <c r="F25" s="13">
        <f t="shared" si="8"/>
        <v>44667</v>
      </c>
      <c r="G25" s="74"/>
      <c r="H25" s="15">
        <f t="shared" ref="H25:H27" si="9">DATE(YEAR(F25),MONTH(F25),DAY(F25)+1)</f>
        <v>44668</v>
      </c>
      <c r="I25" s="16">
        <f t="shared" ca="1" si="6"/>
        <v>-2</v>
      </c>
      <c r="J25" s="17" t="str">
        <f t="shared" ca="1" si="0"/>
        <v>OVERDUE</v>
      </c>
      <c r="K25" s="31" t="s">
        <v>1508</v>
      </c>
      <c r="L25" s="20"/>
    </row>
    <row r="26" spans="1:12" ht="26.45" customHeight="1">
      <c r="A26" s="17" t="s">
        <v>3332</v>
      </c>
      <c r="B26" s="31" t="s">
        <v>1485</v>
      </c>
      <c r="C26" s="31" t="s">
        <v>1486</v>
      </c>
      <c r="D26" s="43" t="s">
        <v>1</v>
      </c>
      <c r="E26" s="13">
        <v>42348</v>
      </c>
      <c r="F26" s="13">
        <f t="shared" si="8"/>
        <v>44667</v>
      </c>
      <c r="G26" s="74"/>
      <c r="H26" s="15">
        <f t="shared" si="9"/>
        <v>44668</v>
      </c>
      <c r="I26" s="16">
        <f t="shared" ca="1" si="6"/>
        <v>-2</v>
      </c>
      <c r="J26" s="17" t="str">
        <f t="shared" ca="1" si="0"/>
        <v>OVERDUE</v>
      </c>
      <c r="K26" s="31" t="s">
        <v>1508</v>
      </c>
      <c r="L26" s="20"/>
    </row>
    <row r="27" spans="1:12" ht="26.45" customHeight="1">
      <c r="A27" s="17" t="s">
        <v>3333</v>
      </c>
      <c r="B27" s="31" t="s">
        <v>1487</v>
      </c>
      <c r="C27" s="31" t="s">
        <v>1474</v>
      </c>
      <c r="D27" s="43" t="s">
        <v>1</v>
      </c>
      <c r="E27" s="13">
        <v>42348</v>
      </c>
      <c r="F27" s="13">
        <f t="shared" si="8"/>
        <v>44667</v>
      </c>
      <c r="G27" s="74"/>
      <c r="H27" s="15">
        <f t="shared" si="9"/>
        <v>44668</v>
      </c>
      <c r="I27" s="16">
        <f t="shared" ca="1" si="6"/>
        <v>-2</v>
      </c>
      <c r="J27" s="17" t="str">
        <f t="shared" ca="1" si="0"/>
        <v>OVERDUE</v>
      </c>
      <c r="K27" s="31" t="s">
        <v>1508</v>
      </c>
      <c r="L27" s="20"/>
    </row>
    <row r="28" spans="1:12" ht="26.45" customHeight="1">
      <c r="A28" s="17" t="s">
        <v>3334</v>
      </c>
      <c r="B28" s="31" t="s">
        <v>4021</v>
      </c>
      <c r="C28" s="31" t="s">
        <v>3950</v>
      </c>
      <c r="D28" s="43">
        <v>20000</v>
      </c>
      <c r="E28" s="13">
        <v>42348</v>
      </c>
      <c r="F28" s="13">
        <v>42348</v>
      </c>
      <c r="G28" s="27">
        <v>0</v>
      </c>
      <c r="H28" s="22">
        <f>IF(I28&lt;=20000,$F$5+(I28/24),"error")</f>
        <v>45310.70416666667</v>
      </c>
      <c r="I28" s="23">
        <f t="shared" ref="I28:I29" si="10">D28-($F$4-G28)</f>
        <v>15448.9</v>
      </c>
      <c r="J28" s="17" t="str">
        <f t="shared" ref="J28:J29" si="11">IF(I28="","",IF(I28&lt;0,"OVERDUE","NOT DUE"))</f>
        <v>NOT DUE</v>
      </c>
      <c r="K28" s="31" t="s">
        <v>3916</v>
      </c>
      <c r="L28" s="20"/>
    </row>
    <row r="29" spans="1:12" ht="25.5">
      <c r="A29" s="17" t="s">
        <v>3335</v>
      </c>
      <c r="B29" s="31" t="s">
        <v>4016</v>
      </c>
      <c r="C29" s="31" t="s">
        <v>3949</v>
      </c>
      <c r="D29" s="43">
        <v>20000</v>
      </c>
      <c r="E29" s="13">
        <v>42348</v>
      </c>
      <c r="F29" s="13">
        <v>42348</v>
      </c>
      <c r="G29" s="27">
        <v>0</v>
      </c>
      <c r="H29" s="22">
        <f>IF(I29&lt;=20000,$F$5+(I29/24),"error")</f>
        <v>45310.70416666667</v>
      </c>
      <c r="I29" s="23">
        <f t="shared" si="10"/>
        <v>15448.9</v>
      </c>
      <c r="J29" s="17" t="str">
        <f t="shared" si="11"/>
        <v>NOT DUE</v>
      </c>
      <c r="K29" s="31" t="s">
        <v>3916</v>
      </c>
      <c r="L29" s="20"/>
    </row>
    <row r="30" spans="1:12" ht="26.45" customHeight="1">
      <c r="A30" s="17" t="s">
        <v>3336</v>
      </c>
      <c r="B30" s="31" t="s">
        <v>1491</v>
      </c>
      <c r="C30" s="31" t="s">
        <v>1492</v>
      </c>
      <c r="D30" s="43" t="s">
        <v>0</v>
      </c>
      <c r="E30" s="13">
        <v>42348</v>
      </c>
      <c r="F30" s="13">
        <v>44638</v>
      </c>
      <c r="G30" s="74"/>
      <c r="H30" s="15">
        <f>DATE(YEAR(F30),MONTH(F30)+3,DAY(F30)-1)</f>
        <v>44729</v>
      </c>
      <c r="I30" s="16">
        <f t="shared" ca="1" si="6"/>
        <v>59</v>
      </c>
      <c r="J30" s="17" t="str">
        <f t="shared" ca="1" si="0"/>
        <v>NOT DUE</v>
      </c>
      <c r="K30" s="31" t="s">
        <v>1509</v>
      </c>
      <c r="L30" s="20"/>
    </row>
    <row r="31" spans="1:12" ht="15" customHeight="1">
      <c r="A31" s="17" t="s">
        <v>3337</v>
      </c>
      <c r="B31" s="31" t="s">
        <v>1977</v>
      </c>
      <c r="C31" s="31"/>
      <c r="D31" s="43" t="s">
        <v>1</v>
      </c>
      <c r="E31" s="13">
        <v>42348</v>
      </c>
      <c r="F31" s="13">
        <f t="shared" ref="F31" si="12">F$5</f>
        <v>44667</v>
      </c>
      <c r="G31" s="74"/>
      <c r="H31" s="15">
        <f>DATE(YEAR(F31),MONTH(F31),DAY(F31)+1)</f>
        <v>44668</v>
      </c>
      <c r="I31" s="16">
        <f t="shared" ca="1" si="6"/>
        <v>-2</v>
      </c>
      <c r="J31" s="17" t="str">
        <f t="shared" ca="1" si="0"/>
        <v>OVERDUE</v>
      </c>
      <c r="K31" s="31" t="s">
        <v>1509</v>
      </c>
      <c r="L31" s="20"/>
    </row>
    <row r="32" spans="1:12" ht="15" customHeight="1">
      <c r="A32" s="17" t="s">
        <v>3338</v>
      </c>
      <c r="B32" s="31" t="s">
        <v>1493</v>
      </c>
      <c r="C32" s="31" t="s">
        <v>1494</v>
      </c>
      <c r="D32" s="43" t="s">
        <v>377</v>
      </c>
      <c r="E32" s="13">
        <v>42348</v>
      </c>
      <c r="F32" s="13">
        <v>44467</v>
      </c>
      <c r="G32" s="74"/>
      <c r="H32" s="15">
        <f>DATE(YEAR(F32)+1,MONTH(F32),DAY(F32)-1)</f>
        <v>44831</v>
      </c>
      <c r="I32" s="16">
        <f t="shared" ca="1" si="6"/>
        <v>161</v>
      </c>
      <c r="J32" s="17" t="str">
        <f t="shared" ca="1" si="0"/>
        <v>NOT DUE</v>
      </c>
      <c r="K32" s="31" t="s">
        <v>1509</v>
      </c>
      <c r="L32" s="144" t="s">
        <v>4024</v>
      </c>
    </row>
    <row r="33" spans="1:12" ht="25.5">
      <c r="A33" s="17" t="s">
        <v>3339</v>
      </c>
      <c r="B33" s="31" t="s">
        <v>1495</v>
      </c>
      <c r="C33" s="31" t="s">
        <v>1496</v>
      </c>
      <c r="D33" s="43" t="s">
        <v>377</v>
      </c>
      <c r="E33" s="13">
        <v>42348</v>
      </c>
      <c r="F33" s="13">
        <v>44527</v>
      </c>
      <c r="G33" s="74"/>
      <c r="H33" s="15">
        <f t="shared" ref="H33:H37" si="13">DATE(YEAR(F33)+1,MONTH(F33),DAY(F33)-1)</f>
        <v>44891</v>
      </c>
      <c r="I33" s="16">
        <f t="shared" ca="1" si="6"/>
        <v>221</v>
      </c>
      <c r="J33" s="17" t="str">
        <f t="shared" ca="1" si="0"/>
        <v>NOT DUE</v>
      </c>
      <c r="K33" s="31" t="s">
        <v>1510</v>
      </c>
      <c r="L33" s="20"/>
    </row>
    <row r="34" spans="1:12" ht="25.5">
      <c r="A34" s="17" t="s">
        <v>3340</v>
      </c>
      <c r="B34" s="31" t="s">
        <v>1497</v>
      </c>
      <c r="C34" s="31" t="s">
        <v>1498</v>
      </c>
      <c r="D34" s="43" t="s">
        <v>377</v>
      </c>
      <c r="E34" s="13">
        <v>42348</v>
      </c>
      <c r="F34" s="13">
        <v>44527</v>
      </c>
      <c r="G34" s="74"/>
      <c r="H34" s="15">
        <f t="shared" si="13"/>
        <v>44891</v>
      </c>
      <c r="I34" s="16">
        <f t="shared" ca="1" si="6"/>
        <v>221</v>
      </c>
      <c r="J34" s="17" t="str">
        <f t="shared" ca="1" si="0"/>
        <v>NOT DUE</v>
      </c>
      <c r="K34" s="31" t="s">
        <v>1510</v>
      </c>
      <c r="L34" s="20"/>
    </row>
    <row r="35" spans="1:12" ht="25.5">
      <c r="A35" s="17" t="s">
        <v>3341</v>
      </c>
      <c r="B35" s="31" t="s">
        <v>1499</v>
      </c>
      <c r="C35" s="31" t="s">
        <v>1500</v>
      </c>
      <c r="D35" s="43" t="s">
        <v>377</v>
      </c>
      <c r="E35" s="13">
        <v>42348</v>
      </c>
      <c r="F35" s="13">
        <v>44527</v>
      </c>
      <c r="G35" s="74"/>
      <c r="H35" s="15">
        <f t="shared" si="13"/>
        <v>44891</v>
      </c>
      <c r="I35" s="16">
        <f t="shared" ca="1" si="6"/>
        <v>221</v>
      </c>
      <c r="J35" s="17" t="str">
        <f t="shared" ca="1" si="0"/>
        <v>NOT DUE</v>
      </c>
      <c r="K35" s="31" t="s">
        <v>1510</v>
      </c>
      <c r="L35" s="20"/>
    </row>
    <row r="36" spans="1:12" ht="25.5">
      <c r="A36" s="17" t="s">
        <v>3342</v>
      </c>
      <c r="B36" s="31" t="s">
        <v>1501</v>
      </c>
      <c r="C36" s="31" t="s">
        <v>1502</v>
      </c>
      <c r="D36" s="43" t="s">
        <v>377</v>
      </c>
      <c r="E36" s="13">
        <v>42348</v>
      </c>
      <c r="F36" s="13">
        <v>44527</v>
      </c>
      <c r="G36" s="74"/>
      <c r="H36" s="15">
        <f t="shared" si="13"/>
        <v>44891</v>
      </c>
      <c r="I36" s="16">
        <f t="shared" ca="1" si="6"/>
        <v>221</v>
      </c>
      <c r="J36" s="17" t="str">
        <f t="shared" ca="1" si="0"/>
        <v>NOT DUE</v>
      </c>
      <c r="K36" s="31" t="s">
        <v>1511</v>
      </c>
      <c r="L36" s="20"/>
    </row>
    <row r="37" spans="1:12" ht="15" customHeight="1">
      <c r="A37" s="17" t="s">
        <v>3343</v>
      </c>
      <c r="B37" s="31" t="s">
        <v>1512</v>
      </c>
      <c r="C37" s="31" t="s">
        <v>1513</v>
      </c>
      <c r="D37" s="43" t="s">
        <v>377</v>
      </c>
      <c r="E37" s="13">
        <v>42348</v>
      </c>
      <c r="F37" s="13">
        <v>44527</v>
      </c>
      <c r="G37" s="74"/>
      <c r="H37" s="15">
        <f t="shared" si="13"/>
        <v>44891</v>
      </c>
      <c r="I37" s="16">
        <f t="shared" ca="1" si="6"/>
        <v>221</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5504</v>
      </c>
      <c r="E43" s="371" t="s">
        <v>5518</v>
      </c>
      <c r="F43" s="371"/>
      <c r="H43" s="235" t="s">
        <v>5505</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4" priority="4" operator="equal">
      <formula>"overdue"</formula>
    </cfRule>
  </conditionalFormatting>
  <conditionalFormatting sqref="J15">
    <cfRule type="cellIs" dxfId="123" priority="3" operator="equal">
      <formula>"overdue"</formula>
    </cfRule>
  </conditionalFormatting>
  <conditionalFormatting sqref="J16">
    <cfRule type="cellIs" dxfId="122" priority="2" operator="equal">
      <formula>"overdue"</formula>
    </cfRule>
  </conditionalFormatting>
  <conditionalFormatting sqref="J28:J29">
    <cfRule type="cellIs" dxfId="12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7" zoomScaleNormal="100" workbookViewId="0">
      <selection activeCell="H14" sqref="H1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1987</v>
      </c>
      <c r="D3" s="309" t="s">
        <v>12</v>
      </c>
      <c r="E3" s="309"/>
      <c r="F3" s="5" t="s">
        <v>3313</v>
      </c>
    </row>
    <row r="4" spans="1:12" ht="18" customHeight="1">
      <c r="A4" s="308" t="s">
        <v>75</v>
      </c>
      <c r="B4" s="308"/>
      <c r="C4" s="37" t="s">
        <v>3839</v>
      </c>
      <c r="D4" s="309" t="s">
        <v>14</v>
      </c>
      <c r="E4" s="309"/>
      <c r="F4" s="6">
        <f>'Running Hours'!B36</f>
        <v>4160.8999999999996</v>
      </c>
    </row>
    <row r="5" spans="1:12" ht="18" customHeight="1">
      <c r="A5" s="308" t="s">
        <v>76</v>
      </c>
      <c r="B5" s="308"/>
      <c r="C5" s="38" t="s">
        <v>3836</v>
      </c>
      <c r="D5" s="46"/>
      <c r="E5" s="240"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3344</v>
      </c>
      <c r="B8" s="31" t="s">
        <v>1960</v>
      </c>
      <c r="C8" s="31" t="s">
        <v>1961</v>
      </c>
      <c r="D8" s="43">
        <v>8000</v>
      </c>
      <c r="E8" s="13">
        <v>42348</v>
      </c>
      <c r="F8" s="13">
        <v>43707</v>
      </c>
      <c r="G8" s="27">
        <v>1752</v>
      </c>
      <c r="H8" s="22">
        <f>IF(I8&lt;=8000,$F$5+(I8/24),"error")</f>
        <v>44899.962500000001</v>
      </c>
      <c r="I8" s="23">
        <f>D8-($F$4-G8)</f>
        <v>5591.1</v>
      </c>
      <c r="J8" s="17" t="str">
        <f t="shared" ref="J8:J37" si="0">IF(I8="","",IF(I8&lt;0,"OVERDUE","NOT DUE"))</f>
        <v>NOT DUE</v>
      </c>
      <c r="K8" s="31" t="s">
        <v>1979</v>
      </c>
      <c r="L8" s="20" t="s">
        <v>5388</v>
      </c>
    </row>
    <row r="9" spans="1:12" ht="25.5">
      <c r="A9" s="17" t="s">
        <v>3345</v>
      </c>
      <c r="B9" s="31" t="s">
        <v>1962</v>
      </c>
      <c r="C9" s="31" t="s">
        <v>1963</v>
      </c>
      <c r="D9" s="43" t="s">
        <v>0</v>
      </c>
      <c r="E9" s="13">
        <v>42348</v>
      </c>
      <c r="F9" s="13">
        <v>44666</v>
      </c>
      <c r="G9" s="74"/>
      <c r="H9" s="15">
        <f>DATE(YEAR(F9),MONTH(F9)+3,DAY(F9)-1)</f>
        <v>44756</v>
      </c>
      <c r="I9" s="16">
        <f t="shared" ref="I9" ca="1" si="1">IF(ISBLANK(H9),"",H9-DATE(YEAR(NOW()),MONTH(NOW()),DAY(NOW())))</f>
        <v>86</v>
      </c>
      <c r="J9" s="17" t="str">
        <f t="shared" ca="1" si="0"/>
        <v>NOT DUE</v>
      </c>
      <c r="K9" s="31"/>
      <c r="L9" s="144" t="s">
        <v>5432</v>
      </c>
    </row>
    <row r="10" spans="1:12" ht="26.45" customHeight="1">
      <c r="A10" s="17" t="s">
        <v>3346</v>
      </c>
      <c r="B10" s="31" t="s">
        <v>1967</v>
      </c>
      <c r="C10" s="31" t="s">
        <v>1968</v>
      </c>
      <c r="D10" s="43">
        <v>8000</v>
      </c>
      <c r="E10" s="13">
        <v>42348</v>
      </c>
      <c r="F10" s="13">
        <v>43707</v>
      </c>
      <c r="G10" s="27">
        <v>1752</v>
      </c>
      <c r="H10" s="22">
        <f>IF(I10&lt;=8000,$F$5+(I10/24),"error")</f>
        <v>44899.962500000001</v>
      </c>
      <c r="I10" s="23">
        <f t="shared" ref="I10:I19" si="2">D10-($F$4-G10)</f>
        <v>5591.1</v>
      </c>
      <c r="J10" s="17" t="str">
        <f t="shared" si="0"/>
        <v>NOT DUE</v>
      </c>
      <c r="K10" s="31" t="s">
        <v>1980</v>
      </c>
      <c r="L10" s="20" t="s">
        <v>5388</v>
      </c>
    </row>
    <row r="11" spans="1:12" ht="25.5">
      <c r="A11" s="17" t="s">
        <v>3347</v>
      </c>
      <c r="B11" s="31" t="s">
        <v>1967</v>
      </c>
      <c r="C11" s="31" t="s">
        <v>1969</v>
      </c>
      <c r="D11" s="43">
        <v>20000</v>
      </c>
      <c r="E11" s="13">
        <v>42348</v>
      </c>
      <c r="F11" s="13">
        <v>43707</v>
      </c>
      <c r="G11" s="27">
        <v>1752</v>
      </c>
      <c r="H11" s="22">
        <f>IF(I11&lt;=20000,$F$5+(I11/24),"error")</f>
        <v>45399.962500000001</v>
      </c>
      <c r="I11" s="23">
        <f t="shared" si="2"/>
        <v>17591.099999999999</v>
      </c>
      <c r="J11" s="17" t="str">
        <f t="shared" si="0"/>
        <v>NOT DUE</v>
      </c>
      <c r="K11" s="31"/>
      <c r="L11" s="20" t="s">
        <v>5388</v>
      </c>
    </row>
    <row r="12" spans="1:12" ht="25.5">
      <c r="A12" s="17" t="s">
        <v>3348</v>
      </c>
      <c r="B12" s="31" t="s">
        <v>3913</v>
      </c>
      <c r="C12" s="31" t="s">
        <v>1971</v>
      </c>
      <c r="D12" s="43">
        <v>8000</v>
      </c>
      <c r="E12" s="13">
        <v>42348</v>
      </c>
      <c r="F12" s="13">
        <v>43707</v>
      </c>
      <c r="G12" s="27">
        <v>1752</v>
      </c>
      <c r="H12" s="22">
        <f>IF(I12&lt;=8000,$F$5+(I12/24),"error")</f>
        <v>44899.962500000001</v>
      </c>
      <c r="I12" s="23">
        <f t="shared" si="2"/>
        <v>5591.1</v>
      </c>
      <c r="J12" s="17" t="str">
        <f t="shared" si="0"/>
        <v>NOT DUE</v>
      </c>
      <c r="K12" s="31"/>
      <c r="L12" s="20" t="s">
        <v>5388</v>
      </c>
    </row>
    <row r="13" spans="1:12">
      <c r="A13" s="17" t="s">
        <v>3349</v>
      </c>
      <c r="B13" s="31" t="s">
        <v>3913</v>
      </c>
      <c r="C13" s="31" t="s">
        <v>1966</v>
      </c>
      <c r="D13" s="43">
        <v>20000</v>
      </c>
      <c r="E13" s="13">
        <v>42348</v>
      </c>
      <c r="F13" s="13">
        <v>43707</v>
      </c>
      <c r="G13" s="27">
        <v>1752</v>
      </c>
      <c r="H13" s="22">
        <f>IF(I13&lt;=20000,$F$5+(I13/24),"error")</f>
        <v>45399.962500000001</v>
      </c>
      <c r="I13" s="23">
        <f t="shared" si="2"/>
        <v>17591.099999999999</v>
      </c>
      <c r="J13" s="17" t="str">
        <f t="shared" si="0"/>
        <v>NOT DUE</v>
      </c>
      <c r="K13" s="31"/>
      <c r="L13" s="20"/>
    </row>
    <row r="14" spans="1:12" ht="38.450000000000003" customHeight="1">
      <c r="A14" s="17" t="s">
        <v>3350</v>
      </c>
      <c r="B14" s="31" t="s">
        <v>1618</v>
      </c>
      <c r="C14" s="31" t="s">
        <v>1972</v>
      </c>
      <c r="D14" s="43">
        <v>20000</v>
      </c>
      <c r="E14" s="13">
        <v>42348</v>
      </c>
      <c r="F14" s="13">
        <v>43707</v>
      </c>
      <c r="G14" s="27">
        <v>1752</v>
      </c>
      <c r="H14" s="22">
        <f>IF(I14&lt;=20000,$F$5+(I14/24),"error")</f>
        <v>45399.962500000001</v>
      </c>
      <c r="I14" s="23">
        <f t="shared" si="2"/>
        <v>17591.099999999999</v>
      </c>
      <c r="J14" s="17" t="str">
        <f t="shared" si="0"/>
        <v>NOT DUE</v>
      </c>
      <c r="K14" s="31" t="s">
        <v>1981</v>
      </c>
      <c r="L14" s="20" t="s">
        <v>5388</v>
      </c>
    </row>
    <row r="15" spans="1:12" ht="26.45" customHeight="1">
      <c r="A15" s="17" t="s">
        <v>3351</v>
      </c>
      <c r="B15" s="31" t="s">
        <v>1973</v>
      </c>
      <c r="C15" s="31" t="s">
        <v>1974</v>
      </c>
      <c r="D15" s="43">
        <v>20000</v>
      </c>
      <c r="E15" s="13">
        <v>42348</v>
      </c>
      <c r="F15" s="13">
        <v>43707</v>
      </c>
      <c r="G15" s="27">
        <v>1752</v>
      </c>
      <c r="H15" s="22">
        <f>IF(I15&lt;=20000,$F$5+(I15/24),"error")</f>
        <v>45399.962500000001</v>
      </c>
      <c r="I15" s="23">
        <f t="shared" si="2"/>
        <v>17591.099999999999</v>
      </c>
      <c r="J15" s="17" t="str">
        <f t="shared" si="0"/>
        <v>NOT DUE</v>
      </c>
      <c r="K15" s="31" t="s">
        <v>1982</v>
      </c>
      <c r="L15" s="20" t="s">
        <v>5388</v>
      </c>
    </row>
    <row r="16" spans="1:12" ht="26.45" customHeight="1">
      <c r="A16" s="17" t="s">
        <v>3352</v>
      </c>
      <c r="B16" s="31" t="s">
        <v>3912</v>
      </c>
      <c r="C16" s="31" t="s">
        <v>1974</v>
      </c>
      <c r="D16" s="43">
        <v>20000</v>
      </c>
      <c r="E16" s="13">
        <v>42348</v>
      </c>
      <c r="F16" s="13">
        <v>43707</v>
      </c>
      <c r="G16" s="27">
        <v>1752</v>
      </c>
      <c r="H16" s="22">
        <f>IF(I16&lt;=20000,$F$5+(I16/24),"error")</f>
        <v>45399.962500000001</v>
      </c>
      <c r="I16" s="23">
        <f t="shared" si="2"/>
        <v>17591.099999999999</v>
      </c>
      <c r="J16" s="17" t="str">
        <f t="shared" si="0"/>
        <v>NOT DUE</v>
      </c>
      <c r="K16" s="31" t="s">
        <v>1982</v>
      </c>
      <c r="L16" s="20" t="s">
        <v>5388</v>
      </c>
    </row>
    <row r="17" spans="1:12" ht="26.45" customHeight="1">
      <c r="A17" s="17" t="s">
        <v>3353</v>
      </c>
      <c r="B17" s="31" t="s">
        <v>3910</v>
      </c>
      <c r="C17" s="31" t="s">
        <v>1974</v>
      </c>
      <c r="D17" s="43">
        <v>20000</v>
      </c>
      <c r="E17" s="13">
        <v>42348</v>
      </c>
      <c r="F17" s="13">
        <v>43707</v>
      </c>
      <c r="G17" s="27">
        <v>1752</v>
      </c>
      <c r="H17" s="22">
        <f>IF(I17&lt;=20000,$F$5+(I17/24),"error")</f>
        <v>45399.962500000001</v>
      </c>
      <c r="I17" s="23">
        <f t="shared" si="2"/>
        <v>17591.099999999999</v>
      </c>
      <c r="J17" s="17" t="str">
        <f t="shared" si="0"/>
        <v>NOT DUE</v>
      </c>
      <c r="K17" s="31" t="s">
        <v>1982</v>
      </c>
      <c r="L17" s="20" t="s">
        <v>5388</v>
      </c>
    </row>
    <row r="18" spans="1:12" ht="25.5">
      <c r="A18" s="17" t="s">
        <v>3354</v>
      </c>
      <c r="B18" s="31" t="s">
        <v>3904</v>
      </c>
      <c r="C18" s="31" t="s">
        <v>1976</v>
      </c>
      <c r="D18" s="43">
        <v>8000</v>
      </c>
      <c r="E18" s="13">
        <v>42348</v>
      </c>
      <c r="F18" s="13">
        <v>43707</v>
      </c>
      <c r="G18" s="27">
        <v>1752</v>
      </c>
      <c r="H18" s="22">
        <f>IF(I18&lt;=8000,$F$5+(I18/24),"error")</f>
        <v>44899.962500000001</v>
      </c>
      <c r="I18" s="23">
        <f t="shared" si="2"/>
        <v>5591.1</v>
      </c>
      <c r="J18" s="17" t="str">
        <f t="shared" si="0"/>
        <v>NOT DUE</v>
      </c>
      <c r="K18" s="31"/>
      <c r="L18" s="20" t="s">
        <v>5388</v>
      </c>
    </row>
    <row r="19" spans="1:12" ht="15" customHeight="1">
      <c r="A19" s="17" t="s">
        <v>3355</v>
      </c>
      <c r="B19" s="31" t="s">
        <v>3906</v>
      </c>
      <c r="C19" s="31" t="s">
        <v>3907</v>
      </c>
      <c r="D19" s="43">
        <v>8000</v>
      </c>
      <c r="E19" s="13">
        <v>42348</v>
      </c>
      <c r="F19" s="13">
        <v>43707</v>
      </c>
      <c r="G19" s="27">
        <v>1752</v>
      </c>
      <c r="H19" s="22">
        <f>IF(I19&lt;=8000,$F$5+(I19/24),"error")</f>
        <v>44899.962500000001</v>
      </c>
      <c r="I19" s="23">
        <f t="shared" si="2"/>
        <v>5591.1</v>
      </c>
      <c r="J19" s="17" t="str">
        <f t="shared" si="0"/>
        <v>NOT DUE</v>
      </c>
      <c r="K19" s="31"/>
      <c r="L19" s="20" t="s">
        <v>5388</v>
      </c>
    </row>
    <row r="20" spans="1:12" ht="38.25">
      <c r="A20" s="17" t="s">
        <v>3356</v>
      </c>
      <c r="B20" s="31" t="s">
        <v>1473</v>
      </c>
      <c r="C20" s="31" t="s">
        <v>1474</v>
      </c>
      <c r="D20" s="43" t="s">
        <v>1</v>
      </c>
      <c r="E20" s="13">
        <v>42348</v>
      </c>
      <c r="F20" s="13">
        <f t="shared" ref="F20:F22" si="3">F$5</f>
        <v>44667</v>
      </c>
      <c r="G20" s="74"/>
      <c r="H20" s="15">
        <f>DATE(YEAR(F20),MONTH(F20),DAY(F20)+1)</f>
        <v>44668</v>
      </c>
      <c r="I20" s="16">
        <f t="shared" ref="I20:I37" ca="1" si="4">IF(ISBLANK(H20),"",H20-DATE(YEAR(NOW()),MONTH(NOW()),DAY(NOW())))</f>
        <v>-2</v>
      </c>
      <c r="J20" s="17" t="str">
        <f t="shared" ca="1" si="0"/>
        <v>OVERDUE</v>
      </c>
      <c r="K20" s="31" t="s">
        <v>1503</v>
      </c>
      <c r="L20" s="20"/>
    </row>
    <row r="21" spans="1:12" ht="38.25">
      <c r="A21" s="17" t="s">
        <v>3357</v>
      </c>
      <c r="B21" s="31" t="s">
        <v>1475</v>
      </c>
      <c r="C21" s="31" t="s">
        <v>1476</v>
      </c>
      <c r="D21" s="43" t="s">
        <v>1</v>
      </c>
      <c r="E21" s="13">
        <v>42348</v>
      </c>
      <c r="F21" s="13">
        <f t="shared" si="3"/>
        <v>44667</v>
      </c>
      <c r="G21" s="74"/>
      <c r="H21" s="15">
        <f t="shared" ref="H21:H22" si="5">DATE(YEAR(F21),MONTH(F21),DAY(F21)+1)</f>
        <v>44668</v>
      </c>
      <c r="I21" s="16">
        <f t="shared" ca="1" si="4"/>
        <v>-2</v>
      </c>
      <c r="J21" s="17" t="str">
        <f t="shared" ca="1" si="0"/>
        <v>OVERDUE</v>
      </c>
      <c r="K21" s="31" t="s">
        <v>1504</v>
      </c>
      <c r="L21" s="20"/>
    </row>
    <row r="22" spans="1:12" ht="38.25">
      <c r="A22" s="17" t="s">
        <v>3358</v>
      </c>
      <c r="B22" s="31" t="s">
        <v>1477</v>
      </c>
      <c r="C22" s="31" t="s">
        <v>1478</v>
      </c>
      <c r="D22" s="43" t="s">
        <v>1</v>
      </c>
      <c r="E22" s="13">
        <v>42348</v>
      </c>
      <c r="F22" s="13">
        <f t="shared" si="3"/>
        <v>44667</v>
      </c>
      <c r="G22" s="74"/>
      <c r="H22" s="15">
        <f t="shared" si="5"/>
        <v>44668</v>
      </c>
      <c r="I22" s="16">
        <f t="shared" ca="1" si="4"/>
        <v>-2</v>
      </c>
      <c r="J22" s="17" t="str">
        <f t="shared" ca="1" si="0"/>
        <v>OVERDUE</v>
      </c>
      <c r="K22" s="31" t="s">
        <v>1505</v>
      </c>
      <c r="L22" s="20"/>
    </row>
    <row r="23" spans="1:12" ht="38.450000000000003" customHeight="1">
      <c r="A23" s="17" t="s">
        <v>3359</v>
      </c>
      <c r="B23" s="31" t="s">
        <v>1479</v>
      </c>
      <c r="C23" s="31" t="s">
        <v>1480</v>
      </c>
      <c r="D23" s="43" t="s">
        <v>4</v>
      </c>
      <c r="E23" s="13">
        <v>42348</v>
      </c>
      <c r="F23" s="13">
        <v>44638</v>
      </c>
      <c r="G23" s="74"/>
      <c r="H23" s="15">
        <f>EDATE(F23-1,1)</f>
        <v>44668</v>
      </c>
      <c r="I23" s="16">
        <f t="shared" ca="1" si="4"/>
        <v>-2</v>
      </c>
      <c r="J23" s="17" t="str">
        <f t="shared" ca="1" si="0"/>
        <v>OVERDUE</v>
      </c>
      <c r="K23" s="31" t="s">
        <v>1506</v>
      </c>
      <c r="L23" s="20"/>
    </row>
    <row r="24" spans="1:12" ht="25.5">
      <c r="A24" s="17" t="s">
        <v>3360</v>
      </c>
      <c r="B24" s="31" t="s">
        <v>1481</v>
      </c>
      <c r="C24" s="31" t="s">
        <v>1482</v>
      </c>
      <c r="D24" s="43" t="s">
        <v>1</v>
      </c>
      <c r="E24" s="13">
        <v>42348</v>
      </c>
      <c r="F24" s="13">
        <f t="shared" ref="F24:F27" si="6">F$5</f>
        <v>44667</v>
      </c>
      <c r="G24" s="74"/>
      <c r="H24" s="15">
        <f>DATE(YEAR(F24),MONTH(F24),DAY(F24)+1)</f>
        <v>44668</v>
      </c>
      <c r="I24" s="16">
        <f t="shared" ca="1" si="4"/>
        <v>-2</v>
      </c>
      <c r="J24" s="17" t="str">
        <f t="shared" ca="1" si="0"/>
        <v>OVERDUE</v>
      </c>
      <c r="K24" s="31" t="s">
        <v>1507</v>
      </c>
      <c r="L24" s="20"/>
    </row>
    <row r="25" spans="1:12" ht="26.45" customHeight="1">
      <c r="A25" s="17" t="s">
        <v>3361</v>
      </c>
      <c r="B25" s="31" t="s">
        <v>1483</v>
      </c>
      <c r="C25" s="31" t="s">
        <v>1484</v>
      </c>
      <c r="D25" s="43" t="s">
        <v>1</v>
      </c>
      <c r="E25" s="13">
        <v>42348</v>
      </c>
      <c r="F25" s="13">
        <f t="shared" si="6"/>
        <v>44667</v>
      </c>
      <c r="G25" s="74"/>
      <c r="H25" s="15">
        <f t="shared" ref="H25:H27" si="7">DATE(YEAR(F25),MONTH(F25),DAY(F25)+1)</f>
        <v>44668</v>
      </c>
      <c r="I25" s="16">
        <f t="shared" ca="1" si="4"/>
        <v>-2</v>
      </c>
      <c r="J25" s="17" t="str">
        <f t="shared" ca="1" si="0"/>
        <v>OVERDUE</v>
      </c>
      <c r="K25" s="31" t="s">
        <v>1508</v>
      </c>
      <c r="L25" s="20"/>
    </row>
    <row r="26" spans="1:12" ht="26.45" customHeight="1">
      <c r="A26" s="17" t="s">
        <v>3362</v>
      </c>
      <c r="B26" s="31" t="s">
        <v>1485</v>
      </c>
      <c r="C26" s="31" t="s">
        <v>1486</v>
      </c>
      <c r="D26" s="43" t="s">
        <v>1</v>
      </c>
      <c r="E26" s="13">
        <v>42348</v>
      </c>
      <c r="F26" s="13">
        <f t="shared" si="6"/>
        <v>44667</v>
      </c>
      <c r="G26" s="74"/>
      <c r="H26" s="15">
        <f t="shared" si="7"/>
        <v>44668</v>
      </c>
      <c r="I26" s="16">
        <f t="shared" ca="1" si="4"/>
        <v>-2</v>
      </c>
      <c r="J26" s="17" t="str">
        <f t="shared" ca="1" si="0"/>
        <v>OVERDUE</v>
      </c>
      <c r="K26" s="31" t="s">
        <v>1508</v>
      </c>
      <c r="L26" s="20"/>
    </row>
    <row r="27" spans="1:12" ht="26.45" customHeight="1">
      <c r="A27" s="17" t="s">
        <v>3363</v>
      </c>
      <c r="B27" s="31" t="s">
        <v>1487</v>
      </c>
      <c r="C27" s="31" t="s">
        <v>1474</v>
      </c>
      <c r="D27" s="43" t="s">
        <v>1</v>
      </c>
      <c r="E27" s="13">
        <v>42348</v>
      </c>
      <c r="F27" s="13">
        <f t="shared" si="6"/>
        <v>44667</v>
      </c>
      <c r="G27" s="74"/>
      <c r="H27" s="15">
        <f t="shared" si="7"/>
        <v>44668</v>
      </c>
      <c r="I27" s="16">
        <f t="shared" ca="1" si="4"/>
        <v>-2</v>
      </c>
      <c r="J27" s="17" t="str">
        <f t="shared" ca="1" si="0"/>
        <v>OVERDUE</v>
      </c>
      <c r="K27" s="31" t="s">
        <v>1508</v>
      </c>
      <c r="L27" s="20"/>
    </row>
    <row r="28" spans="1:12" ht="26.45" customHeight="1">
      <c r="A28" s="17" t="s">
        <v>3364</v>
      </c>
      <c r="B28" s="31" t="s">
        <v>4021</v>
      </c>
      <c r="C28" s="31" t="s">
        <v>3950</v>
      </c>
      <c r="D28" s="43">
        <v>20000</v>
      </c>
      <c r="E28" s="13">
        <v>42348</v>
      </c>
      <c r="F28" s="13">
        <v>42348</v>
      </c>
      <c r="G28" s="27">
        <v>0</v>
      </c>
      <c r="H28" s="22">
        <f>IF(I28&lt;=20000,$F$5+(I28/24),"error")</f>
        <v>45326.962500000001</v>
      </c>
      <c r="I28" s="23">
        <f t="shared" ref="I28:I29" si="8">D28-($F$4-G28)</f>
        <v>15839.1</v>
      </c>
      <c r="J28" s="17" t="str">
        <f t="shared" ref="J28:J29" si="9">IF(I28="","",IF(I28&lt;0,"OVERDUE","NOT DUE"))</f>
        <v>NOT DUE</v>
      </c>
      <c r="K28" s="31" t="s">
        <v>3916</v>
      </c>
      <c r="L28" s="20"/>
    </row>
    <row r="29" spans="1:12" ht="25.5">
      <c r="A29" s="17" t="s">
        <v>3365</v>
      </c>
      <c r="B29" s="31" t="s">
        <v>4016</v>
      </c>
      <c r="C29" s="31" t="s">
        <v>3949</v>
      </c>
      <c r="D29" s="43">
        <v>20000</v>
      </c>
      <c r="E29" s="13">
        <v>42348</v>
      </c>
      <c r="F29" s="13">
        <v>42348</v>
      </c>
      <c r="G29" s="27">
        <v>0</v>
      </c>
      <c r="H29" s="22">
        <f>IF(I29&lt;=20000,$F$5+(I29/24),"error")</f>
        <v>45326.962500000001</v>
      </c>
      <c r="I29" s="23">
        <f t="shared" si="8"/>
        <v>15839.1</v>
      </c>
      <c r="J29" s="17" t="str">
        <f t="shared" si="9"/>
        <v>NOT DUE</v>
      </c>
      <c r="K29" s="31" t="s">
        <v>3916</v>
      </c>
      <c r="L29" s="20"/>
    </row>
    <row r="30" spans="1:12" ht="26.45" customHeight="1">
      <c r="A30" s="17" t="s">
        <v>3366</v>
      </c>
      <c r="B30" s="31" t="s">
        <v>1491</v>
      </c>
      <c r="C30" s="31" t="s">
        <v>1492</v>
      </c>
      <c r="D30" s="43" t="s">
        <v>0</v>
      </c>
      <c r="E30" s="13">
        <v>42348</v>
      </c>
      <c r="F30" s="13">
        <v>44638</v>
      </c>
      <c r="G30" s="74"/>
      <c r="H30" s="15">
        <f>DATE(YEAR(F30),MONTH(F30)+3,DAY(F30)-1)</f>
        <v>44729</v>
      </c>
      <c r="I30" s="16">
        <f t="shared" ca="1" si="4"/>
        <v>59</v>
      </c>
      <c r="J30" s="17" t="str">
        <f t="shared" ca="1" si="0"/>
        <v>NOT DUE</v>
      </c>
      <c r="K30" s="31" t="s">
        <v>1509</v>
      </c>
      <c r="L30" s="20"/>
    </row>
    <row r="31" spans="1:12" ht="15" customHeight="1">
      <c r="A31" s="17" t="s">
        <v>3367</v>
      </c>
      <c r="B31" s="31" t="s">
        <v>1977</v>
      </c>
      <c r="C31" s="31"/>
      <c r="D31" s="43" t="s">
        <v>1</v>
      </c>
      <c r="E31" s="13">
        <v>42348</v>
      </c>
      <c r="F31" s="13">
        <f t="shared" ref="F31" si="10">F$5</f>
        <v>44667</v>
      </c>
      <c r="G31" s="74"/>
      <c r="H31" s="15">
        <f>DATE(YEAR(F31),MONTH(F31),DAY(F31)+1)</f>
        <v>44668</v>
      </c>
      <c r="I31" s="16">
        <f t="shared" ca="1" si="4"/>
        <v>-2</v>
      </c>
      <c r="J31" s="17" t="str">
        <f t="shared" ca="1" si="0"/>
        <v>OVERDUE</v>
      </c>
      <c r="K31" s="31" t="s">
        <v>1509</v>
      </c>
      <c r="L31" s="20"/>
    </row>
    <row r="32" spans="1:12" ht="15" customHeight="1">
      <c r="A32" s="17" t="s">
        <v>3368</v>
      </c>
      <c r="B32" s="31" t="s">
        <v>1493</v>
      </c>
      <c r="C32" s="31" t="s">
        <v>1494</v>
      </c>
      <c r="D32" s="43" t="s">
        <v>377</v>
      </c>
      <c r="E32" s="13">
        <v>42348</v>
      </c>
      <c r="F32" s="13">
        <v>44467</v>
      </c>
      <c r="G32" s="74"/>
      <c r="H32" s="15">
        <f>DATE(YEAR(F32)+1,MONTH(F32),DAY(F32)-1)</f>
        <v>44831</v>
      </c>
      <c r="I32" s="16">
        <f t="shared" ca="1" si="4"/>
        <v>161</v>
      </c>
      <c r="J32" s="17" t="str">
        <f t="shared" ca="1" si="0"/>
        <v>NOT DUE</v>
      </c>
      <c r="K32" s="31" t="s">
        <v>1509</v>
      </c>
      <c r="L32" s="144"/>
    </row>
    <row r="33" spans="1:12" ht="25.5">
      <c r="A33" s="17" t="s">
        <v>3369</v>
      </c>
      <c r="B33" s="31" t="s">
        <v>1495</v>
      </c>
      <c r="C33" s="31" t="s">
        <v>1496</v>
      </c>
      <c r="D33" s="43" t="s">
        <v>377</v>
      </c>
      <c r="E33" s="13">
        <v>42348</v>
      </c>
      <c r="F33" s="13">
        <v>44527</v>
      </c>
      <c r="G33" s="74"/>
      <c r="H33" s="15">
        <f t="shared" ref="H33:H37" si="11">DATE(YEAR(F33)+1,MONTH(F33),DAY(F33)-1)</f>
        <v>44891</v>
      </c>
      <c r="I33" s="16">
        <f t="shared" ca="1" si="4"/>
        <v>221</v>
      </c>
      <c r="J33" s="17" t="str">
        <f t="shared" ca="1" si="0"/>
        <v>NOT DUE</v>
      </c>
      <c r="K33" s="31" t="s">
        <v>1510</v>
      </c>
      <c r="L33" s="20"/>
    </row>
    <row r="34" spans="1:12" ht="25.5">
      <c r="A34" s="17" t="s">
        <v>3370</v>
      </c>
      <c r="B34" s="31" t="s">
        <v>1497</v>
      </c>
      <c r="C34" s="31" t="s">
        <v>1498</v>
      </c>
      <c r="D34" s="43" t="s">
        <v>377</v>
      </c>
      <c r="E34" s="13">
        <v>42348</v>
      </c>
      <c r="F34" s="13">
        <v>44527</v>
      </c>
      <c r="G34" s="74"/>
      <c r="H34" s="15">
        <f t="shared" si="11"/>
        <v>44891</v>
      </c>
      <c r="I34" s="16">
        <f t="shared" ca="1" si="4"/>
        <v>221</v>
      </c>
      <c r="J34" s="17" t="str">
        <f t="shared" ca="1" si="0"/>
        <v>NOT DUE</v>
      </c>
      <c r="K34" s="31" t="s">
        <v>1510</v>
      </c>
      <c r="L34" s="20"/>
    </row>
    <row r="35" spans="1:12" ht="25.5">
      <c r="A35" s="17" t="s">
        <v>3371</v>
      </c>
      <c r="B35" s="31" t="s">
        <v>1499</v>
      </c>
      <c r="C35" s="31" t="s">
        <v>1500</v>
      </c>
      <c r="D35" s="43" t="s">
        <v>377</v>
      </c>
      <c r="E35" s="13">
        <v>42348</v>
      </c>
      <c r="F35" s="13">
        <v>44527</v>
      </c>
      <c r="G35" s="74"/>
      <c r="H35" s="15">
        <f t="shared" si="11"/>
        <v>44891</v>
      </c>
      <c r="I35" s="16">
        <f t="shared" ca="1" si="4"/>
        <v>221</v>
      </c>
      <c r="J35" s="17" t="str">
        <f t="shared" ca="1" si="0"/>
        <v>NOT DUE</v>
      </c>
      <c r="K35" s="31" t="s">
        <v>1510</v>
      </c>
      <c r="L35" s="20"/>
    </row>
    <row r="36" spans="1:12" ht="25.5">
      <c r="A36" s="17" t="s">
        <v>3372</v>
      </c>
      <c r="B36" s="31" t="s">
        <v>1501</v>
      </c>
      <c r="C36" s="31" t="s">
        <v>1502</v>
      </c>
      <c r="D36" s="43" t="s">
        <v>377</v>
      </c>
      <c r="E36" s="13">
        <v>42348</v>
      </c>
      <c r="F36" s="13">
        <v>44527</v>
      </c>
      <c r="G36" s="74"/>
      <c r="H36" s="15">
        <f t="shared" si="11"/>
        <v>44891</v>
      </c>
      <c r="I36" s="16">
        <f t="shared" ca="1" si="4"/>
        <v>221</v>
      </c>
      <c r="J36" s="17" t="str">
        <f t="shared" ca="1" si="0"/>
        <v>NOT DUE</v>
      </c>
      <c r="K36" s="31" t="s">
        <v>1511</v>
      </c>
      <c r="L36" s="20"/>
    </row>
    <row r="37" spans="1:12" ht="15" customHeight="1">
      <c r="A37" s="17" t="s">
        <v>3373</v>
      </c>
      <c r="B37" s="31" t="s">
        <v>1512</v>
      </c>
      <c r="C37" s="31" t="s">
        <v>1513</v>
      </c>
      <c r="D37" s="43" t="s">
        <v>377</v>
      </c>
      <c r="E37" s="13">
        <v>42348</v>
      </c>
      <c r="F37" s="13">
        <v>44527</v>
      </c>
      <c r="G37" s="74"/>
      <c r="H37" s="15">
        <f t="shared" si="11"/>
        <v>44891</v>
      </c>
      <c r="I37" s="16">
        <f t="shared" ca="1" si="4"/>
        <v>221</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5504</v>
      </c>
      <c r="E43" s="371" t="s">
        <v>5518</v>
      </c>
      <c r="F43" s="371"/>
      <c r="H43" s="235" t="s">
        <v>5505</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0" priority="4" operator="equal">
      <formula>"overdue"</formula>
    </cfRule>
  </conditionalFormatting>
  <conditionalFormatting sqref="J16">
    <cfRule type="cellIs" dxfId="119" priority="3" operator="equal">
      <formula>"overdue"</formula>
    </cfRule>
  </conditionalFormatting>
  <conditionalFormatting sqref="J15">
    <cfRule type="cellIs" dxfId="118" priority="2" operator="equal">
      <formula>"overdue"</formula>
    </cfRule>
  </conditionalFormatting>
  <conditionalFormatting sqref="J28:J29">
    <cfRule type="cellIs" dxfId="117"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5" zoomScaleNormal="100" workbookViewId="0">
      <selection activeCell="G29" sqref="G2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1989</v>
      </c>
      <c r="D3" s="309" t="s">
        <v>12</v>
      </c>
      <c r="E3" s="309"/>
      <c r="F3" s="5" t="s">
        <v>3248</v>
      </c>
    </row>
    <row r="4" spans="1:12" ht="18" customHeight="1">
      <c r="A4" s="308" t="s">
        <v>75</v>
      </c>
      <c r="B4" s="308"/>
      <c r="C4" s="37" t="s">
        <v>3840</v>
      </c>
      <c r="D4" s="309" t="s">
        <v>14</v>
      </c>
      <c r="E4" s="309"/>
      <c r="F4" s="6">
        <f>'Running Hours'!B15</f>
        <v>1367.7</v>
      </c>
    </row>
    <row r="5" spans="1:12" ht="18" customHeight="1">
      <c r="A5" s="308" t="s">
        <v>76</v>
      </c>
      <c r="B5" s="308"/>
      <c r="C5" s="38" t="s">
        <v>3836</v>
      </c>
      <c r="D5" s="46"/>
      <c r="E5" s="240"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3249</v>
      </c>
      <c r="B8" s="31" t="s">
        <v>1958</v>
      </c>
      <c r="C8" s="31" t="s">
        <v>1959</v>
      </c>
      <c r="D8" s="43" t="s">
        <v>3</v>
      </c>
      <c r="E8" s="13">
        <v>42348</v>
      </c>
      <c r="F8" s="13">
        <v>44603</v>
      </c>
      <c r="G8" s="74"/>
      <c r="H8" s="15">
        <f>DATE(YEAR(F8),MONTH(F8)+6,DAY(F8)-1)</f>
        <v>44783</v>
      </c>
      <c r="I8" s="16">
        <f t="shared" ref="I8" ca="1" si="0">IF(ISBLANK(H8),"",H8-DATE(YEAR(NOW()),MONTH(NOW()),DAY(NOW())))</f>
        <v>113</v>
      </c>
      <c r="J8" s="17" t="str">
        <f t="shared" ref="J8:J39" ca="1" si="1">IF(I8="","",IF(I8&lt;0,"OVERDUE","NOT DUE"))</f>
        <v>NOT DUE</v>
      </c>
      <c r="K8" s="31" t="s">
        <v>1978</v>
      </c>
      <c r="L8" s="20"/>
    </row>
    <row r="9" spans="1:12" ht="26.45" customHeight="1">
      <c r="A9" s="17" t="s">
        <v>3250</v>
      </c>
      <c r="B9" s="31" t="s">
        <v>1960</v>
      </c>
      <c r="C9" s="31" t="s">
        <v>1961</v>
      </c>
      <c r="D9" s="43">
        <v>8000</v>
      </c>
      <c r="E9" s="13">
        <v>42348</v>
      </c>
      <c r="F9" s="13">
        <v>42348</v>
      </c>
      <c r="G9" s="27">
        <v>0</v>
      </c>
      <c r="H9" s="22">
        <f>IF(I9&lt;=8000,$F$5+(I9/24),"error")</f>
        <v>44943.345833333333</v>
      </c>
      <c r="I9" s="23">
        <f>D9-($F$4-G9)</f>
        <v>6632.3</v>
      </c>
      <c r="J9" s="17" t="str">
        <f t="shared" si="1"/>
        <v>NOT DUE</v>
      </c>
      <c r="K9" s="31" t="s">
        <v>1979</v>
      </c>
      <c r="L9" s="20"/>
    </row>
    <row r="10" spans="1:12" ht="36">
      <c r="A10" s="17" t="s">
        <v>3251</v>
      </c>
      <c r="B10" s="31" t="s">
        <v>1962</v>
      </c>
      <c r="C10" s="31" t="s">
        <v>1963</v>
      </c>
      <c r="D10" s="43" t="s">
        <v>0</v>
      </c>
      <c r="E10" s="13">
        <v>42348</v>
      </c>
      <c r="F10" s="13">
        <v>44658</v>
      </c>
      <c r="G10" s="74"/>
      <c r="H10" s="15">
        <f>DATE(YEAR(F10),MONTH(F10)+3,DAY(F10)-1)</f>
        <v>44748</v>
      </c>
      <c r="I10" s="16">
        <f t="shared" ref="I10" ca="1" si="2">IF(ISBLANK(H10),"",H10-DATE(YEAR(NOW()),MONTH(NOW()),DAY(NOW())))</f>
        <v>78</v>
      </c>
      <c r="J10" s="17" t="str">
        <f t="shared" ca="1" si="1"/>
        <v>NOT DUE</v>
      </c>
      <c r="K10" s="31"/>
      <c r="L10" s="20" t="s">
        <v>5537</v>
      </c>
    </row>
    <row r="11" spans="1:12" ht="26.45" customHeight="1">
      <c r="A11" s="17" t="s">
        <v>3252</v>
      </c>
      <c r="B11" s="31" t="s">
        <v>1967</v>
      </c>
      <c r="C11" s="31" t="s">
        <v>1968</v>
      </c>
      <c r="D11" s="43">
        <v>8000</v>
      </c>
      <c r="E11" s="13">
        <v>42348</v>
      </c>
      <c r="F11" s="13">
        <v>42348</v>
      </c>
      <c r="G11" s="27">
        <v>0</v>
      </c>
      <c r="H11" s="22">
        <f>IF(I11&lt;=8000,$F$5+(I11/24),"error")</f>
        <v>44943.345833333333</v>
      </c>
      <c r="I11" s="23">
        <f t="shared" ref="I11:I18" si="3">D11-($F$4-G11)</f>
        <v>6632.3</v>
      </c>
      <c r="J11" s="17" t="str">
        <f t="shared" si="1"/>
        <v>NOT DUE</v>
      </c>
      <c r="K11" s="31" t="s">
        <v>1980</v>
      </c>
      <c r="L11" s="20"/>
    </row>
    <row r="12" spans="1:12" ht="25.5">
      <c r="A12" s="17" t="s">
        <v>3253</v>
      </c>
      <c r="B12" s="31" t="s">
        <v>1967</v>
      </c>
      <c r="C12" s="31" t="s">
        <v>1969</v>
      </c>
      <c r="D12" s="43">
        <v>20000</v>
      </c>
      <c r="E12" s="13">
        <v>42348</v>
      </c>
      <c r="F12" s="13">
        <v>42348</v>
      </c>
      <c r="G12" s="27">
        <v>0</v>
      </c>
      <c r="H12" s="22">
        <f>IF(I12&lt;=20000,$F$5+(I12/24),"error")</f>
        <v>45443.345833333333</v>
      </c>
      <c r="I12" s="23">
        <f t="shared" si="3"/>
        <v>18632.3</v>
      </c>
      <c r="J12" s="17" t="str">
        <f t="shared" si="1"/>
        <v>NOT DUE</v>
      </c>
      <c r="K12" s="31"/>
      <c r="L12" s="20"/>
    </row>
    <row r="13" spans="1:12" ht="25.5">
      <c r="A13" s="17" t="s">
        <v>3254</v>
      </c>
      <c r="B13" s="31" t="s">
        <v>1970</v>
      </c>
      <c r="C13" s="31" t="s">
        <v>1971</v>
      </c>
      <c r="D13" s="43">
        <v>8000</v>
      </c>
      <c r="E13" s="13">
        <v>42348</v>
      </c>
      <c r="F13" s="13">
        <v>42348</v>
      </c>
      <c r="G13" s="27">
        <v>0</v>
      </c>
      <c r="H13" s="22">
        <f>IF(I13&lt;=8000,$F$5+(I13/24),"error")</f>
        <v>44943.345833333333</v>
      </c>
      <c r="I13" s="23">
        <f t="shared" si="3"/>
        <v>6632.3</v>
      </c>
      <c r="J13" s="17" t="str">
        <f t="shared" si="1"/>
        <v>NOT DUE</v>
      </c>
      <c r="K13" s="31"/>
      <c r="L13" s="20"/>
    </row>
    <row r="14" spans="1:12">
      <c r="A14" s="17" t="s">
        <v>3255</v>
      </c>
      <c r="B14" s="31" t="s">
        <v>1970</v>
      </c>
      <c r="C14" s="31" t="s">
        <v>1966</v>
      </c>
      <c r="D14" s="43">
        <v>20000</v>
      </c>
      <c r="E14" s="13">
        <v>42348</v>
      </c>
      <c r="F14" s="13">
        <v>42348</v>
      </c>
      <c r="G14" s="27">
        <v>0</v>
      </c>
      <c r="H14" s="22">
        <f>IF(I14&lt;=20000,$F$5+(I14/24),"error")</f>
        <v>45443.345833333333</v>
      </c>
      <c r="I14" s="23">
        <f t="shared" si="3"/>
        <v>18632.3</v>
      </c>
      <c r="J14" s="17" t="str">
        <f t="shared" si="1"/>
        <v>NOT DUE</v>
      </c>
      <c r="K14" s="31"/>
      <c r="L14" s="20"/>
    </row>
    <row r="15" spans="1:12" ht="38.450000000000003" customHeight="1">
      <c r="A15" s="17" t="s">
        <v>3256</v>
      </c>
      <c r="B15" s="31" t="s">
        <v>1618</v>
      </c>
      <c r="C15" s="31" t="s">
        <v>1972</v>
      </c>
      <c r="D15" s="43">
        <v>8000</v>
      </c>
      <c r="E15" s="13">
        <v>42348</v>
      </c>
      <c r="F15" s="13">
        <v>42348</v>
      </c>
      <c r="G15" s="27">
        <v>0</v>
      </c>
      <c r="H15" s="22">
        <f>IF(I15&lt;=8000,$F$5+(I15/24),"error")</f>
        <v>44943.345833333333</v>
      </c>
      <c r="I15" s="23">
        <f t="shared" si="3"/>
        <v>6632.3</v>
      </c>
      <c r="J15" s="17" t="str">
        <f t="shared" si="1"/>
        <v>NOT DUE</v>
      </c>
      <c r="K15" s="31" t="s">
        <v>1981</v>
      </c>
      <c r="L15" s="20"/>
    </row>
    <row r="16" spans="1:12" ht="26.45" customHeight="1">
      <c r="A16" s="17" t="s">
        <v>3257</v>
      </c>
      <c r="B16" s="31" t="s">
        <v>3909</v>
      </c>
      <c r="C16" s="31" t="s">
        <v>1974</v>
      </c>
      <c r="D16" s="43">
        <v>8000</v>
      </c>
      <c r="E16" s="13">
        <v>42348</v>
      </c>
      <c r="F16" s="13">
        <v>42348</v>
      </c>
      <c r="G16" s="27">
        <v>0</v>
      </c>
      <c r="H16" s="22">
        <f t="shared" ref="H16:H17" si="4">IF(I16&lt;=8000,$F$5+(I16/24),"error")</f>
        <v>44943.345833333333</v>
      </c>
      <c r="I16" s="23">
        <f t="shared" si="3"/>
        <v>6632.3</v>
      </c>
      <c r="J16" s="17" t="str">
        <f t="shared" si="1"/>
        <v>NOT DUE</v>
      </c>
      <c r="K16" s="31" t="s">
        <v>1982</v>
      </c>
      <c r="L16" s="20"/>
    </row>
    <row r="17" spans="1:12" ht="25.5">
      <c r="A17" s="17" t="s">
        <v>3258</v>
      </c>
      <c r="B17" s="31" t="s">
        <v>3904</v>
      </c>
      <c r="C17" s="31" t="s">
        <v>1976</v>
      </c>
      <c r="D17" s="43">
        <v>8000</v>
      </c>
      <c r="E17" s="13">
        <v>42348</v>
      </c>
      <c r="F17" s="13">
        <v>42348</v>
      </c>
      <c r="G17" s="27">
        <v>0</v>
      </c>
      <c r="H17" s="22">
        <f t="shared" si="4"/>
        <v>44943.345833333333</v>
      </c>
      <c r="I17" s="23">
        <f t="shared" si="3"/>
        <v>6632.3</v>
      </c>
      <c r="J17" s="17" t="str">
        <f t="shared" si="1"/>
        <v>NOT DUE</v>
      </c>
      <c r="K17" s="31"/>
      <c r="L17" s="20"/>
    </row>
    <row r="18" spans="1:12" ht="15" customHeight="1">
      <c r="A18" s="17" t="s">
        <v>3259</v>
      </c>
      <c r="B18" s="31" t="s">
        <v>3906</v>
      </c>
      <c r="C18" s="31" t="s">
        <v>3907</v>
      </c>
      <c r="D18" s="43">
        <v>8000</v>
      </c>
      <c r="E18" s="13">
        <v>42348</v>
      </c>
      <c r="F18" s="13">
        <v>42348</v>
      </c>
      <c r="G18" s="27"/>
      <c r="H18" s="22">
        <f>IF(I18&lt;=8000,$F$5+(I18/24),"error")</f>
        <v>44943.345833333333</v>
      </c>
      <c r="I18" s="23">
        <f t="shared" si="3"/>
        <v>6632.3</v>
      </c>
      <c r="J18" s="17" t="str">
        <f t="shared" si="1"/>
        <v>NOT DUE</v>
      </c>
      <c r="K18" s="31"/>
      <c r="L18" s="20"/>
    </row>
    <row r="19" spans="1:12" ht="38.25">
      <c r="A19" s="17" t="s">
        <v>3260</v>
      </c>
      <c r="B19" s="31" t="s">
        <v>1473</v>
      </c>
      <c r="C19" s="31" t="s">
        <v>1474</v>
      </c>
      <c r="D19" s="43" t="s">
        <v>1</v>
      </c>
      <c r="E19" s="13">
        <v>42348</v>
      </c>
      <c r="F19" s="13">
        <f t="shared" ref="F19:F21" si="5">F$5</f>
        <v>44667</v>
      </c>
      <c r="G19" s="74"/>
      <c r="H19" s="15">
        <f>DATE(YEAR(F19),MONTH(F19),DAY(F19)+1)</f>
        <v>44668</v>
      </c>
      <c r="I19" s="16">
        <f t="shared" ref="I19:I39" ca="1" si="6">IF(ISBLANK(H19),"",H19-DATE(YEAR(NOW()),MONTH(NOW()),DAY(NOW())))</f>
        <v>-2</v>
      </c>
      <c r="J19" s="17" t="str">
        <f t="shared" ca="1" si="1"/>
        <v>OVERDUE</v>
      </c>
      <c r="K19" s="31" t="s">
        <v>1503</v>
      </c>
      <c r="L19" s="20"/>
    </row>
    <row r="20" spans="1:12" ht="38.25">
      <c r="A20" s="17" t="s">
        <v>3261</v>
      </c>
      <c r="B20" s="31" t="s">
        <v>1475</v>
      </c>
      <c r="C20" s="31" t="s">
        <v>1476</v>
      </c>
      <c r="D20" s="43" t="s">
        <v>1</v>
      </c>
      <c r="E20" s="13">
        <v>42348</v>
      </c>
      <c r="F20" s="13">
        <f t="shared" si="5"/>
        <v>44667</v>
      </c>
      <c r="G20" s="74"/>
      <c r="H20" s="15">
        <f t="shared" ref="H20:H21" si="7">DATE(YEAR(F20),MONTH(F20),DAY(F20)+1)</f>
        <v>44668</v>
      </c>
      <c r="I20" s="16">
        <f t="shared" ca="1" si="6"/>
        <v>-2</v>
      </c>
      <c r="J20" s="17" t="str">
        <f t="shared" ca="1" si="1"/>
        <v>OVERDUE</v>
      </c>
      <c r="K20" s="31" t="s">
        <v>1504</v>
      </c>
      <c r="L20" s="20"/>
    </row>
    <row r="21" spans="1:12" ht="38.25">
      <c r="A21" s="17" t="s">
        <v>3262</v>
      </c>
      <c r="B21" s="31" t="s">
        <v>1477</v>
      </c>
      <c r="C21" s="31" t="s">
        <v>1478</v>
      </c>
      <c r="D21" s="43" t="s">
        <v>1</v>
      </c>
      <c r="E21" s="13">
        <v>42348</v>
      </c>
      <c r="F21" s="13">
        <f t="shared" si="5"/>
        <v>44667</v>
      </c>
      <c r="G21" s="74"/>
      <c r="H21" s="15">
        <f t="shared" si="7"/>
        <v>44668</v>
      </c>
      <c r="I21" s="16">
        <f t="shared" ca="1" si="6"/>
        <v>-2</v>
      </c>
      <c r="J21" s="17" t="str">
        <f t="shared" ca="1" si="1"/>
        <v>OVERDUE</v>
      </c>
      <c r="K21" s="31" t="s">
        <v>1505</v>
      </c>
      <c r="L21" s="20"/>
    </row>
    <row r="22" spans="1:12" ht="38.450000000000003" customHeight="1">
      <c r="A22" s="17" t="s">
        <v>3263</v>
      </c>
      <c r="B22" s="31" t="s">
        <v>1479</v>
      </c>
      <c r="C22" s="31" t="s">
        <v>1480</v>
      </c>
      <c r="D22" s="43" t="s">
        <v>4</v>
      </c>
      <c r="E22" s="13">
        <v>42348</v>
      </c>
      <c r="F22" s="13">
        <v>44658</v>
      </c>
      <c r="G22" s="74"/>
      <c r="H22" s="15">
        <f>EDATE(F22-1,1)</f>
        <v>44687</v>
      </c>
      <c r="I22" s="16">
        <f t="shared" ca="1" si="6"/>
        <v>17</v>
      </c>
      <c r="J22" s="17" t="str">
        <f t="shared" ca="1" si="1"/>
        <v>NOT DUE</v>
      </c>
      <c r="K22" s="31" t="s">
        <v>1506</v>
      </c>
      <c r="L22" s="20"/>
    </row>
    <row r="23" spans="1:12" ht="25.5">
      <c r="A23" s="17" t="s">
        <v>3264</v>
      </c>
      <c r="B23" s="31" t="s">
        <v>1481</v>
      </c>
      <c r="C23" s="31" t="s">
        <v>1482</v>
      </c>
      <c r="D23" s="43" t="s">
        <v>1</v>
      </c>
      <c r="E23" s="13">
        <v>42348</v>
      </c>
      <c r="F23" s="13">
        <f t="shared" ref="F23:F26" si="8">F$5</f>
        <v>44667</v>
      </c>
      <c r="G23" s="74"/>
      <c r="H23" s="15">
        <f>DATE(YEAR(F23),MONTH(F23),DAY(F23)+1)</f>
        <v>44668</v>
      </c>
      <c r="I23" s="16">
        <f t="shared" ca="1" si="6"/>
        <v>-2</v>
      </c>
      <c r="J23" s="17" t="str">
        <f t="shared" ca="1" si="1"/>
        <v>OVERDUE</v>
      </c>
      <c r="K23" s="31" t="s">
        <v>1507</v>
      </c>
      <c r="L23" s="20"/>
    </row>
    <row r="24" spans="1:12" ht="26.45" customHeight="1">
      <c r="A24" s="17" t="s">
        <v>3265</v>
      </c>
      <c r="B24" s="31" t="s">
        <v>1483</v>
      </c>
      <c r="C24" s="31" t="s">
        <v>1484</v>
      </c>
      <c r="D24" s="43" t="s">
        <v>1</v>
      </c>
      <c r="E24" s="13">
        <v>42348</v>
      </c>
      <c r="F24" s="13">
        <f t="shared" si="8"/>
        <v>44667</v>
      </c>
      <c r="G24" s="74"/>
      <c r="H24" s="15">
        <f t="shared" ref="H24:H26" si="9">DATE(YEAR(F24),MONTH(F24),DAY(F24)+1)</f>
        <v>44668</v>
      </c>
      <c r="I24" s="16">
        <f t="shared" ca="1" si="6"/>
        <v>-2</v>
      </c>
      <c r="J24" s="17" t="str">
        <f t="shared" ca="1" si="1"/>
        <v>OVERDUE</v>
      </c>
      <c r="K24" s="31" t="s">
        <v>1508</v>
      </c>
      <c r="L24" s="20"/>
    </row>
    <row r="25" spans="1:12" ht="26.45" customHeight="1">
      <c r="A25" s="17" t="s">
        <v>3266</v>
      </c>
      <c r="B25" s="31" t="s">
        <v>1485</v>
      </c>
      <c r="C25" s="31" t="s">
        <v>1486</v>
      </c>
      <c r="D25" s="43" t="s">
        <v>1</v>
      </c>
      <c r="E25" s="13">
        <v>42348</v>
      </c>
      <c r="F25" s="13">
        <f t="shared" si="8"/>
        <v>44667</v>
      </c>
      <c r="G25" s="74"/>
      <c r="H25" s="15">
        <f t="shared" si="9"/>
        <v>44668</v>
      </c>
      <c r="I25" s="16">
        <f t="shared" ca="1" si="6"/>
        <v>-2</v>
      </c>
      <c r="J25" s="17" t="str">
        <f t="shared" ca="1" si="1"/>
        <v>OVERDUE</v>
      </c>
      <c r="K25" s="31" t="s">
        <v>1508</v>
      </c>
      <c r="L25" s="20"/>
    </row>
    <row r="26" spans="1:12" ht="26.45" customHeight="1">
      <c r="A26" s="17" t="s">
        <v>3267</v>
      </c>
      <c r="B26" s="31" t="s">
        <v>1487</v>
      </c>
      <c r="C26" s="31" t="s">
        <v>1474</v>
      </c>
      <c r="D26" s="43" t="s">
        <v>1</v>
      </c>
      <c r="E26" s="13">
        <v>42348</v>
      </c>
      <c r="F26" s="13">
        <f t="shared" si="8"/>
        <v>44667</v>
      </c>
      <c r="G26" s="74"/>
      <c r="H26" s="15">
        <f t="shared" si="9"/>
        <v>44668</v>
      </c>
      <c r="I26" s="16">
        <f t="shared" ca="1" si="6"/>
        <v>-2</v>
      </c>
      <c r="J26" s="17" t="str">
        <f t="shared" ca="1" si="1"/>
        <v>OVERDUE</v>
      </c>
      <c r="K26" s="31" t="s">
        <v>1508</v>
      </c>
      <c r="L26" s="20"/>
    </row>
    <row r="27" spans="1:12" ht="26.45" customHeight="1">
      <c r="A27" s="17" t="s">
        <v>3268</v>
      </c>
      <c r="B27" s="31" t="s">
        <v>1488</v>
      </c>
      <c r="C27" s="31" t="s">
        <v>1489</v>
      </c>
      <c r="D27" s="43" t="s">
        <v>0</v>
      </c>
      <c r="E27" s="13">
        <v>42348</v>
      </c>
      <c r="F27" s="13">
        <v>44638</v>
      </c>
      <c r="G27" s="74"/>
      <c r="H27" s="15">
        <f>DATE(YEAR(F27),MONTH(F27)+3,DAY(F27)-1)</f>
        <v>44729</v>
      </c>
      <c r="I27" s="16">
        <f t="shared" ca="1" si="6"/>
        <v>59</v>
      </c>
      <c r="J27" s="17" t="str">
        <f t="shared" ca="1" si="1"/>
        <v>NOT DUE</v>
      </c>
      <c r="K27" s="31" t="s">
        <v>1508</v>
      </c>
      <c r="L27" s="20"/>
    </row>
    <row r="28" spans="1:12" ht="25.5">
      <c r="A28" s="17" t="s">
        <v>3269</v>
      </c>
      <c r="B28" s="31" t="s">
        <v>1490</v>
      </c>
      <c r="C28" s="31"/>
      <c r="D28" s="43" t="s">
        <v>4</v>
      </c>
      <c r="E28" s="13">
        <v>42348</v>
      </c>
      <c r="F28" s="13">
        <v>44658</v>
      </c>
      <c r="G28" s="74"/>
      <c r="H28" s="15">
        <f>EDATE(F28-1,1)</f>
        <v>44687</v>
      </c>
      <c r="I28" s="16">
        <f t="shared" ca="1" si="6"/>
        <v>17</v>
      </c>
      <c r="J28" s="17" t="str">
        <f t="shared" ca="1" si="1"/>
        <v>NOT DUE</v>
      </c>
      <c r="K28" s="31"/>
      <c r="L28" s="20"/>
    </row>
    <row r="29" spans="1:12" ht="26.45" customHeight="1">
      <c r="A29" s="17" t="s">
        <v>3270</v>
      </c>
      <c r="B29" s="31" t="s">
        <v>4021</v>
      </c>
      <c r="C29" s="31" t="s">
        <v>3950</v>
      </c>
      <c r="D29" s="43">
        <v>20000</v>
      </c>
      <c r="E29" s="13">
        <v>42348</v>
      </c>
      <c r="F29" s="13">
        <v>44247</v>
      </c>
      <c r="G29" s="27">
        <v>1107</v>
      </c>
      <c r="H29" s="22">
        <f>IF(I29&lt;=20000,$F$5+(I29/24),"error")</f>
        <v>45489.470833333333</v>
      </c>
      <c r="I29" s="23">
        <f t="shared" ref="I29:I30" si="10">D29-($F$4-G29)</f>
        <v>19739.3</v>
      </c>
      <c r="J29" s="17" t="str">
        <f t="shared" si="1"/>
        <v>NOT DUE</v>
      </c>
      <c r="K29" s="31" t="s">
        <v>3916</v>
      </c>
      <c r="L29" s="20"/>
    </row>
    <row r="30" spans="1:12" ht="25.5">
      <c r="A30" s="17" t="s">
        <v>3271</v>
      </c>
      <c r="B30" s="31" t="s">
        <v>4016</v>
      </c>
      <c r="C30" s="31" t="s">
        <v>3949</v>
      </c>
      <c r="D30" s="43">
        <v>20000</v>
      </c>
      <c r="E30" s="13">
        <v>42348</v>
      </c>
      <c r="F30" s="13">
        <v>44247</v>
      </c>
      <c r="G30" s="27">
        <v>1107</v>
      </c>
      <c r="H30" s="22">
        <f>IF(I30&lt;=20000,$F$5+(I30/24),"error")</f>
        <v>45489.470833333333</v>
      </c>
      <c r="I30" s="23">
        <f t="shared" si="10"/>
        <v>19739.3</v>
      </c>
      <c r="J30" s="17" t="str">
        <f t="shared" si="1"/>
        <v>NOT DUE</v>
      </c>
      <c r="K30" s="31" t="s">
        <v>3916</v>
      </c>
      <c r="L30" s="20"/>
    </row>
    <row r="31" spans="1:12" ht="26.45" customHeight="1">
      <c r="A31" s="17" t="s">
        <v>3272</v>
      </c>
      <c r="B31" s="31" t="s">
        <v>1491</v>
      </c>
      <c r="C31" s="31" t="s">
        <v>1492</v>
      </c>
      <c r="D31" s="43" t="s">
        <v>0</v>
      </c>
      <c r="E31" s="13">
        <v>42348</v>
      </c>
      <c r="F31" s="13">
        <v>44638</v>
      </c>
      <c r="G31" s="74"/>
      <c r="H31" s="15">
        <f>DATE(YEAR(F31),MONTH(F31)+3,DAY(F31)-1)</f>
        <v>44729</v>
      </c>
      <c r="I31" s="16">
        <f t="shared" ca="1" si="6"/>
        <v>59</v>
      </c>
      <c r="J31" s="17" t="str">
        <f t="shared" ca="1" si="1"/>
        <v>NOT DUE</v>
      </c>
      <c r="K31" s="31" t="s">
        <v>1509</v>
      </c>
      <c r="L31" s="20"/>
    </row>
    <row r="32" spans="1:12" ht="15" customHeight="1">
      <c r="A32" s="17" t="s">
        <v>3273</v>
      </c>
      <c r="B32" s="31" t="s">
        <v>1977</v>
      </c>
      <c r="C32" s="31"/>
      <c r="D32" s="43" t="s">
        <v>1</v>
      </c>
      <c r="E32" s="13">
        <v>42348</v>
      </c>
      <c r="F32" s="13">
        <f t="shared" ref="F32" si="11">F$5</f>
        <v>44667</v>
      </c>
      <c r="G32" s="74"/>
      <c r="H32" s="15">
        <f>DATE(YEAR(F32),MONTH(F32),DAY(F32)+1)</f>
        <v>44668</v>
      </c>
      <c r="I32" s="16">
        <f t="shared" ca="1" si="6"/>
        <v>-2</v>
      </c>
      <c r="J32" s="17" t="str">
        <f t="shared" ca="1" si="1"/>
        <v>OVERDUE</v>
      </c>
      <c r="K32" s="31" t="s">
        <v>1509</v>
      </c>
      <c r="L32" s="20"/>
    </row>
    <row r="33" spans="1:12" ht="15" customHeight="1">
      <c r="A33" s="17" t="s">
        <v>3274</v>
      </c>
      <c r="B33" s="31" t="s">
        <v>1493</v>
      </c>
      <c r="C33" s="31" t="s">
        <v>1494</v>
      </c>
      <c r="D33" s="43" t="s">
        <v>377</v>
      </c>
      <c r="E33" s="13">
        <v>42348</v>
      </c>
      <c r="F33" s="13">
        <v>44615</v>
      </c>
      <c r="G33" s="74"/>
      <c r="H33" s="15">
        <f>DATE(YEAR(F33)+1,MONTH(F33),DAY(F33)-1)</f>
        <v>44979</v>
      </c>
      <c r="I33" s="16">
        <f t="shared" ca="1" si="6"/>
        <v>309</v>
      </c>
      <c r="J33" s="17" t="str">
        <f t="shared" ca="1" si="1"/>
        <v>NOT DUE</v>
      </c>
      <c r="K33" s="31" t="s">
        <v>1509</v>
      </c>
      <c r="L33" s="144" t="s">
        <v>4024</v>
      </c>
    </row>
    <row r="34" spans="1:12" ht="25.5">
      <c r="A34" s="17" t="s">
        <v>3275</v>
      </c>
      <c r="B34" s="31" t="s">
        <v>1495</v>
      </c>
      <c r="C34" s="31" t="s">
        <v>1496</v>
      </c>
      <c r="D34" s="43" t="s">
        <v>377</v>
      </c>
      <c r="E34" s="13">
        <v>42348</v>
      </c>
      <c r="F34" s="13">
        <v>44615</v>
      </c>
      <c r="G34" s="74"/>
      <c r="H34" s="15">
        <f t="shared" ref="H34:H38" si="12">DATE(YEAR(F34)+1,MONTH(F34),DAY(F34)-1)</f>
        <v>44979</v>
      </c>
      <c r="I34" s="16">
        <f t="shared" ca="1" si="6"/>
        <v>309</v>
      </c>
      <c r="J34" s="17" t="str">
        <f t="shared" ca="1" si="1"/>
        <v>NOT DUE</v>
      </c>
      <c r="K34" s="31" t="s">
        <v>1510</v>
      </c>
      <c r="L34" s="20"/>
    </row>
    <row r="35" spans="1:12" ht="25.5">
      <c r="A35" s="17" t="s">
        <v>3276</v>
      </c>
      <c r="B35" s="31" t="s">
        <v>1497</v>
      </c>
      <c r="C35" s="31" t="s">
        <v>1498</v>
      </c>
      <c r="D35" s="43" t="s">
        <v>377</v>
      </c>
      <c r="E35" s="13">
        <v>42348</v>
      </c>
      <c r="F35" s="13">
        <v>44615</v>
      </c>
      <c r="G35" s="74"/>
      <c r="H35" s="15">
        <f t="shared" si="12"/>
        <v>44979</v>
      </c>
      <c r="I35" s="16">
        <f t="shared" ca="1" si="6"/>
        <v>309</v>
      </c>
      <c r="J35" s="17" t="str">
        <f t="shared" ca="1" si="1"/>
        <v>NOT DUE</v>
      </c>
      <c r="K35" s="31" t="s">
        <v>1510</v>
      </c>
      <c r="L35" s="20"/>
    </row>
    <row r="36" spans="1:12" ht="25.5">
      <c r="A36" s="17" t="s">
        <v>3277</v>
      </c>
      <c r="B36" s="31" t="s">
        <v>1499</v>
      </c>
      <c r="C36" s="31" t="s">
        <v>1500</v>
      </c>
      <c r="D36" s="43" t="s">
        <v>377</v>
      </c>
      <c r="E36" s="13">
        <v>42348</v>
      </c>
      <c r="F36" s="13">
        <v>44615</v>
      </c>
      <c r="G36" s="74"/>
      <c r="H36" s="15">
        <f t="shared" si="12"/>
        <v>44979</v>
      </c>
      <c r="I36" s="16">
        <f t="shared" ca="1" si="6"/>
        <v>309</v>
      </c>
      <c r="J36" s="17" t="str">
        <f t="shared" ca="1" si="1"/>
        <v>NOT DUE</v>
      </c>
      <c r="K36" s="31" t="s">
        <v>1510</v>
      </c>
      <c r="L36" s="20"/>
    </row>
    <row r="37" spans="1:12" ht="25.5">
      <c r="A37" s="17" t="s">
        <v>3278</v>
      </c>
      <c r="B37" s="31" t="s">
        <v>1501</v>
      </c>
      <c r="C37" s="31" t="s">
        <v>1502</v>
      </c>
      <c r="D37" s="43" t="s">
        <v>377</v>
      </c>
      <c r="E37" s="13">
        <v>42348</v>
      </c>
      <c r="F37" s="13">
        <v>44615</v>
      </c>
      <c r="G37" s="74"/>
      <c r="H37" s="15">
        <f t="shared" si="12"/>
        <v>44979</v>
      </c>
      <c r="I37" s="16">
        <f t="shared" ca="1" si="6"/>
        <v>309</v>
      </c>
      <c r="J37" s="17" t="str">
        <f t="shared" ca="1" si="1"/>
        <v>NOT DUE</v>
      </c>
      <c r="K37" s="31" t="s">
        <v>1511</v>
      </c>
      <c r="L37" s="20"/>
    </row>
    <row r="38" spans="1:12" ht="15" customHeight="1">
      <c r="A38" s="17" t="s">
        <v>3279</v>
      </c>
      <c r="B38" s="31" t="s">
        <v>1512</v>
      </c>
      <c r="C38" s="31" t="s">
        <v>1513</v>
      </c>
      <c r="D38" s="43" t="s">
        <v>377</v>
      </c>
      <c r="E38" s="13">
        <v>42348</v>
      </c>
      <c r="F38" s="13">
        <v>44615</v>
      </c>
      <c r="G38" s="74"/>
      <c r="H38" s="15">
        <f t="shared" si="12"/>
        <v>44979</v>
      </c>
      <c r="I38" s="16">
        <f t="shared" ref="I38" ca="1" si="13">IF(ISBLANK(H38),"",H38-DATE(YEAR(NOW()),MONTH(NOW()),DAY(NOW())))</f>
        <v>309</v>
      </c>
      <c r="J38" s="17" t="str">
        <f t="shared" ref="J38" ca="1" si="14">IF(I38="","",IF(I38&lt;0,"OVERDUE","NOT DUE"))</f>
        <v>NOT DUE</v>
      </c>
      <c r="K38" s="31" t="s">
        <v>1511</v>
      </c>
      <c r="L38" s="20"/>
    </row>
    <row r="39" spans="1:12" ht="24" customHeight="1">
      <c r="A39" s="17" t="s">
        <v>3921</v>
      </c>
      <c r="B39" s="31" t="s">
        <v>4063</v>
      </c>
      <c r="C39" s="31" t="s">
        <v>4064</v>
      </c>
      <c r="D39" s="43" t="s">
        <v>4</v>
      </c>
      <c r="E39" s="13">
        <v>42348</v>
      </c>
      <c r="F39" s="13">
        <v>44616</v>
      </c>
      <c r="G39" s="74"/>
      <c r="H39" s="15">
        <f>EDATE(F39-1,1)</f>
        <v>44643</v>
      </c>
      <c r="I39" s="16">
        <f t="shared" ca="1" si="6"/>
        <v>-27</v>
      </c>
      <c r="J39" s="17" t="str">
        <f t="shared" ca="1" si="1"/>
        <v>OVERDUE</v>
      </c>
      <c r="K39" s="31"/>
      <c r="L39" s="20" t="s">
        <v>5531</v>
      </c>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5504</v>
      </c>
      <c r="E45" s="371" t="s">
        <v>5518</v>
      </c>
      <c r="F45" s="371"/>
      <c r="H45" s="235" t="s">
        <v>5505</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6" priority="3" operator="equal">
      <formula>"overdue"</formula>
    </cfRule>
  </conditionalFormatting>
  <conditionalFormatting sqref="J29:J30">
    <cfRule type="cellIs" dxfId="115" priority="2" operator="equal">
      <formula>"overdue"</formula>
    </cfRule>
  </conditionalFormatting>
  <conditionalFormatting sqref="J38">
    <cfRule type="cellIs" dxfId="11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19" zoomScaleNormal="100" workbookViewId="0">
      <selection activeCell="F20" sqref="F2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1990</v>
      </c>
      <c r="D3" s="309" t="s">
        <v>12</v>
      </c>
      <c r="E3" s="309"/>
      <c r="F3" s="5" t="s">
        <v>3280</v>
      </c>
    </row>
    <row r="4" spans="1:12" ht="18" customHeight="1">
      <c r="A4" s="308" t="s">
        <v>75</v>
      </c>
      <c r="B4" s="308"/>
      <c r="C4" s="37" t="s">
        <v>3840</v>
      </c>
      <c r="D4" s="309" t="s">
        <v>14</v>
      </c>
      <c r="E4" s="309"/>
      <c r="F4" s="6">
        <f>'Running Hours'!B16</f>
        <v>1410.4</v>
      </c>
    </row>
    <row r="5" spans="1:12" ht="18" customHeight="1">
      <c r="A5" s="308" t="s">
        <v>76</v>
      </c>
      <c r="B5" s="308"/>
      <c r="C5" s="38" t="s">
        <v>3836</v>
      </c>
      <c r="D5" s="46"/>
      <c r="E5" s="240"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3281</v>
      </c>
      <c r="B8" s="31" t="s">
        <v>1958</v>
      </c>
      <c r="C8" s="31" t="s">
        <v>1959</v>
      </c>
      <c r="D8" s="43" t="s">
        <v>3</v>
      </c>
      <c r="E8" s="13">
        <v>42348</v>
      </c>
      <c r="F8" s="13">
        <v>44614</v>
      </c>
      <c r="G8" s="74"/>
      <c r="H8" s="15">
        <f>DATE(YEAR(F8),MONTH(F8)+6,DAY(F8)-1)</f>
        <v>44794</v>
      </c>
      <c r="I8" s="16">
        <f t="shared" ref="I8" ca="1" si="0">IF(ISBLANK(H8),"",H8-DATE(YEAR(NOW()),MONTH(NOW()),DAY(NOW())))</f>
        <v>124</v>
      </c>
      <c r="J8" s="17" t="str">
        <f t="shared" ref="J8:J39" ca="1" si="1">IF(I8="","",IF(I8&lt;0,"OVERDUE","NOT DUE"))</f>
        <v>NOT DUE</v>
      </c>
      <c r="K8" s="31" t="s">
        <v>1978</v>
      </c>
      <c r="L8" s="20"/>
    </row>
    <row r="9" spans="1:12" ht="26.45" customHeight="1">
      <c r="A9" s="17" t="s">
        <v>3282</v>
      </c>
      <c r="B9" s="31" t="s">
        <v>1960</v>
      </c>
      <c r="C9" s="31" t="s">
        <v>1961</v>
      </c>
      <c r="D9" s="43">
        <v>8000</v>
      </c>
      <c r="E9" s="13">
        <v>42348</v>
      </c>
      <c r="F9" s="13">
        <v>42348</v>
      </c>
      <c r="G9" s="27">
        <v>0</v>
      </c>
      <c r="H9" s="22">
        <f>IF(I9&lt;=8000,$F$5+(I9/24),"error")</f>
        <v>44941.566666666666</v>
      </c>
      <c r="I9" s="23">
        <f>D9-($F$4-G9)</f>
        <v>6589.6</v>
      </c>
      <c r="J9" s="17" t="str">
        <f t="shared" si="1"/>
        <v>NOT DUE</v>
      </c>
      <c r="K9" s="31" t="s">
        <v>1979</v>
      </c>
      <c r="L9" s="20"/>
    </row>
    <row r="10" spans="1:12" ht="25.5">
      <c r="A10" s="17" t="s">
        <v>3283</v>
      </c>
      <c r="B10" s="31" t="s">
        <v>1962</v>
      </c>
      <c r="C10" s="31" t="s">
        <v>1963</v>
      </c>
      <c r="D10" s="43" t="s">
        <v>0</v>
      </c>
      <c r="E10" s="13">
        <v>42348</v>
      </c>
      <c r="F10" s="13">
        <v>44614</v>
      </c>
      <c r="G10" s="74"/>
      <c r="H10" s="15">
        <f>DATE(YEAR(F10),MONTH(F10)+3,DAY(F10)-1)</f>
        <v>44702</v>
      </c>
      <c r="I10" s="16">
        <f t="shared" ref="I10" ca="1" si="2">IF(ISBLANK(H10),"",H10-DATE(YEAR(NOW()),MONTH(NOW()),DAY(NOW())))</f>
        <v>32</v>
      </c>
      <c r="J10" s="17" t="str">
        <f t="shared" ca="1" si="1"/>
        <v>NOT DUE</v>
      </c>
      <c r="K10" s="31"/>
      <c r="L10" s="144" t="s">
        <v>5432</v>
      </c>
    </row>
    <row r="11" spans="1:12" ht="26.45" customHeight="1">
      <c r="A11" s="17" t="s">
        <v>3284</v>
      </c>
      <c r="B11" s="31" t="s">
        <v>1967</v>
      </c>
      <c r="C11" s="31" t="s">
        <v>1968</v>
      </c>
      <c r="D11" s="43">
        <v>8000</v>
      </c>
      <c r="E11" s="13">
        <v>42348</v>
      </c>
      <c r="F11" s="13">
        <v>42348</v>
      </c>
      <c r="G11" s="27">
        <v>0</v>
      </c>
      <c r="H11" s="22">
        <f>IF(I11&lt;=8000,$F$5+(I11/24),"error")</f>
        <v>44941.566666666666</v>
      </c>
      <c r="I11" s="23">
        <f t="shared" ref="I11:I18" si="3">D11-($F$4-G11)</f>
        <v>6589.6</v>
      </c>
      <c r="J11" s="17" t="str">
        <f t="shared" si="1"/>
        <v>NOT DUE</v>
      </c>
      <c r="K11" s="31" t="s">
        <v>1980</v>
      </c>
      <c r="L11" s="20"/>
    </row>
    <row r="12" spans="1:12" ht="25.5">
      <c r="A12" s="17" t="s">
        <v>3285</v>
      </c>
      <c r="B12" s="31" t="s">
        <v>1967</v>
      </c>
      <c r="C12" s="31" t="s">
        <v>1969</v>
      </c>
      <c r="D12" s="43">
        <v>20000</v>
      </c>
      <c r="E12" s="13">
        <v>42348</v>
      </c>
      <c r="F12" s="13">
        <v>42348</v>
      </c>
      <c r="G12" s="27">
        <v>0</v>
      </c>
      <c r="H12" s="22">
        <f>IF(I12&lt;=20000,$F$5+(I12/24),"error")</f>
        <v>45441.566666666666</v>
      </c>
      <c r="I12" s="23">
        <f t="shared" si="3"/>
        <v>18589.599999999999</v>
      </c>
      <c r="J12" s="17" t="str">
        <f t="shared" si="1"/>
        <v>NOT DUE</v>
      </c>
      <c r="K12" s="31"/>
      <c r="L12" s="20"/>
    </row>
    <row r="13" spans="1:12" ht="25.5">
      <c r="A13" s="17" t="s">
        <v>3286</v>
      </c>
      <c r="B13" s="31" t="s">
        <v>1970</v>
      </c>
      <c r="C13" s="31" t="s">
        <v>1971</v>
      </c>
      <c r="D13" s="43">
        <v>8000</v>
      </c>
      <c r="E13" s="13">
        <v>42348</v>
      </c>
      <c r="F13" s="13">
        <v>42348</v>
      </c>
      <c r="G13" s="27">
        <v>0</v>
      </c>
      <c r="H13" s="22">
        <f>IF(I13&lt;=8000,$F$5+(I13/24),"error")</f>
        <v>44941.566666666666</v>
      </c>
      <c r="I13" s="23">
        <f t="shared" si="3"/>
        <v>6589.6</v>
      </c>
      <c r="J13" s="17" t="str">
        <f t="shared" si="1"/>
        <v>NOT DUE</v>
      </c>
      <c r="K13" s="31"/>
      <c r="L13" s="20"/>
    </row>
    <row r="14" spans="1:12">
      <c r="A14" s="17" t="s">
        <v>3287</v>
      </c>
      <c r="B14" s="31" t="s">
        <v>1970</v>
      </c>
      <c r="C14" s="31" t="s">
        <v>1966</v>
      </c>
      <c r="D14" s="43">
        <v>20000</v>
      </c>
      <c r="E14" s="13">
        <v>42348</v>
      </c>
      <c r="F14" s="13">
        <v>42348</v>
      </c>
      <c r="G14" s="27">
        <v>0</v>
      </c>
      <c r="H14" s="22">
        <f>IF(I14&lt;=20000,$F$5+(I14/24),"error")</f>
        <v>45441.566666666666</v>
      </c>
      <c r="I14" s="23">
        <f t="shared" si="3"/>
        <v>18589.599999999999</v>
      </c>
      <c r="J14" s="17" t="str">
        <f t="shared" si="1"/>
        <v>NOT DUE</v>
      </c>
      <c r="K14" s="31"/>
      <c r="L14" s="20"/>
    </row>
    <row r="15" spans="1:12" ht="38.450000000000003" customHeight="1">
      <c r="A15" s="17" t="s">
        <v>3288</v>
      </c>
      <c r="B15" s="31" t="s">
        <v>1618</v>
      </c>
      <c r="C15" s="31" t="s">
        <v>1972</v>
      </c>
      <c r="D15" s="43">
        <v>8000</v>
      </c>
      <c r="E15" s="13">
        <v>42348</v>
      </c>
      <c r="F15" s="13">
        <v>42348</v>
      </c>
      <c r="G15" s="27">
        <v>0</v>
      </c>
      <c r="H15" s="22">
        <f>IF(I15&lt;=8000,$F$5+(I15/24),"error")</f>
        <v>44941.566666666666</v>
      </c>
      <c r="I15" s="23">
        <f t="shared" si="3"/>
        <v>6589.6</v>
      </c>
      <c r="J15" s="17" t="str">
        <f t="shared" si="1"/>
        <v>NOT DUE</v>
      </c>
      <c r="K15" s="31" t="s">
        <v>1981</v>
      </c>
      <c r="L15" s="20"/>
    </row>
    <row r="16" spans="1:12" ht="26.45" customHeight="1">
      <c r="A16" s="17" t="s">
        <v>3289</v>
      </c>
      <c r="B16" s="31" t="s">
        <v>3909</v>
      </c>
      <c r="C16" s="31" t="s">
        <v>1974</v>
      </c>
      <c r="D16" s="43">
        <v>8000</v>
      </c>
      <c r="E16" s="13">
        <v>42348</v>
      </c>
      <c r="F16" s="13">
        <v>42348</v>
      </c>
      <c r="G16" s="27">
        <v>0</v>
      </c>
      <c r="H16" s="22">
        <f t="shared" ref="H16:H17" si="4">IF(I16&lt;=8000,$F$5+(I16/24),"error")</f>
        <v>44941.566666666666</v>
      </c>
      <c r="I16" s="23">
        <f t="shared" si="3"/>
        <v>6589.6</v>
      </c>
      <c r="J16" s="17" t="str">
        <f t="shared" si="1"/>
        <v>NOT DUE</v>
      </c>
      <c r="K16" s="31" t="s">
        <v>1982</v>
      </c>
      <c r="L16" s="20"/>
    </row>
    <row r="17" spans="1:12" ht="25.5">
      <c r="A17" s="17" t="s">
        <v>3290</v>
      </c>
      <c r="B17" s="31" t="s">
        <v>3904</v>
      </c>
      <c r="C17" s="31" t="s">
        <v>1976</v>
      </c>
      <c r="D17" s="43">
        <v>8000</v>
      </c>
      <c r="E17" s="13">
        <v>42348</v>
      </c>
      <c r="F17" s="13">
        <v>42348</v>
      </c>
      <c r="G17" s="27">
        <v>0</v>
      </c>
      <c r="H17" s="22">
        <f t="shared" si="4"/>
        <v>44941.566666666666</v>
      </c>
      <c r="I17" s="23">
        <f t="shared" si="3"/>
        <v>6589.6</v>
      </c>
      <c r="J17" s="17" t="str">
        <f t="shared" si="1"/>
        <v>NOT DUE</v>
      </c>
      <c r="K17" s="31"/>
      <c r="L17" s="20"/>
    </row>
    <row r="18" spans="1:12" ht="15" customHeight="1">
      <c r="A18" s="17" t="s">
        <v>3291</v>
      </c>
      <c r="B18" s="31" t="s">
        <v>3906</v>
      </c>
      <c r="C18" s="31" t="s">
        <v>3907</v>
      </c>
      <c r="D18" s="43">
        <v>8000</v>
      </c>
      <c r="E18" s="13">
        <v>42348</v>
      </c>
      <c r="F18" s="13">
        <v>42348</v>
      </c>
      <c r="G18" s="27">
        <v>0</v>
      </c>
      <c r="H18" s="22">
        <f>IF(I18&lt;=8000,$F$5+(I18/24),"error")</f>
        <v>44941.566666666666</v>
      </c>
      <c r="I18" s="23">
        <f t="shared" si="3"/>
        <v>6589.6</v>
      </c>
      <c r="J18" s="17" t="str">
        <f t="shared" si="1"/>
        <v>NOT DUE</v>
      </c>
      <c r="K18" s="31"/>
      <c r="L18" s="20"/>
    </row>
    <row r="19" spans="1:12" ht="38.25">
      <c r="A19" s="17" t="s">
        <v>3292</v>
      </c>
      <c r="B19" s="31" t="s">
        <v>1473</v>
      </c>
      <c r="C19" s="31" t="s">
        <v>1474</v>
      </c>
      <c r="D19" s="43" t="s">
        <v>1</v>
      </c>
      <c r="E19" s="13">
        <v>42348</v>
      </c>
      <c r="F19" s="13">
        <f t="shared" ref="F19:F21" si="5">F$5</f>
        <v>44667</v>
      </c>
      <c r="G19" s="74"/>
      <c r="H19" s="15">
        <f>DATE(YEAR(F19),MONTH(F19),DAY(F19)+1)</f>
        <v>44668</v>
      </c>
      <c r="I19" s="16">
        <f t="shared" ref="I19:I39" ca="1" si="6">IF(ISBLANK(H19),"",H19-DATE(YEAR(NOW()),MONTH(NOW()),DAY(NOW())))</f>
        <v>-2</v>
      </c>
      <c r="J19" s="17" t="str">
        <f t="shared" ca="1" si="1"/>
        <v>OVERDUE</v>
      </c>
      <c r="K19" s="31" t="s">
        <v>1503</v>
      </c>
      <c r="L19" s="20"/>
    </row>
    <row r="20" spans="1:12" ht="38.25">
      <c r="A20" s="17" t="s">
        <v>3293</v>
      </c>
      <c r="B20" s="31" t="s">
        <v>1475</v>
      </c>
      <c r="C20" s="31" t="s">
        <v>1476</v>
      </c>
      <c r="D20" s="43" t="s">
        <v>1</v>
      </c>
      <c r="E20" s="13">
        <v>42348</v>
      </c>
      <c r="F20" s="13">
        <f t="shared" si="5"/>
        <v>44667</v>
      </c>
      <c r="G20" s="74"/>
      <c r="H20" s="15">
        <f t="shared" ref="H20:H21" si="7">DATE(YEAR(F20),MONTH(F20),DAY(F20)+1)</f>
        <v>44668</v>
      </c>
      <c r="I20" s="16">
        <f t="shared" ca="1" si="6"/>
        <v>-2</v>
      </c>
      <c r="J20" s="17" t="str">
        <f t="shared" ca="1" si="1"/>
        <v>OVERDUE</v>
      </c>
      <c r="K20" s="31" t="s">
        <v>1504</v>
      </c>
      <c r="L20" s="20"/>
    </row>
    <row r="21" spans="1:12" ht="38.25">
      <c r="A21" s="17" t="s">
        <v>3294</v>
      </c>
      <c r="B21" s="31" t="s">
        <v>1477</v>
      </c>
      <c r="C21" s="31" t="s">
        <v>1478</v>
      </c>
      <c r="D21" s="43" t="s">
        <v>1</v>
      </c>
      <c r="E21" s="13">
        <v>42348</v>
      </c>
      <c r="F21" s="13">
        <f t="shared" si="5"/>
        <v>44667</v>
      </c>
      <c r="G21" s="74"/>
      <c r="H21" s="15">
        <f t="shared" si="7"/>
        <v>44668</v>
      </c>
      <c r="I21" s="16">
        <f t="shared" ca="1" si="6"/>
        <v>-2</v>
      </c>
      <c r="J21" s="17" t="str">
        <f t="shared" ca="1" si="1"/>
        <v>OVERDUE</v>
      </c>
      <c r="K21" s="31" t="s">
        <v>1505</v>
      </c>
      <c r="L21" s="20"/>
    </row>
    <row r="22" spans="1:12" ht="38.450000000000003" customHeight="1">
      <c r="A22" s="17" t="s">
        <v>3295</v>
      </c>
      <c r="B22" s="31" t="s">
        <v>1479</v>
      </c>
      <c r="C22" s="31" t="s">
        <v>1480</v>
      </c>
      <c r="D22" s="43" t="s">
        <v>4</v>
      </c>
      <c r="E22" s="13">
        <v>42348</v>
      </c>
      <c r="F22" s="13">
        <v>44658</v>
      </c>
      <c r="G22" s="74"/>
      <c r="H22" s="15">
        <f>EDATE(F22-1,1)</f>
        <v>44687</v>
      </c>
      <c r="I22" s="16">
        <f t="shared" ca="1" si="6"/>
        <v>17</v>
      </c>
      <c r="J22" s="17" t="str">
        <f t="shared" ca="1" si="1"/>
        <v>NOT DUE</v>
      </c>
      <c r="K22" s="31" t="s">
        <v>1506</v>
      </c>
      <c r="L22" s="20"/>
    </row>
    <row r="23" spans="1:12" ht="25.5">
      <c r="A23" s="17" t="s">
        <v>3296</v>
      </c>
      <c r="B23" s="31" t="s">
        <v>1481</v>
      </c>
      <c r="C23" s="31" t="s">
        <v>1482</v>
      </c>
      <c r="D23" s="43" t="s">
        <v>1</v>
      </c>
      <c r="E23" s="13">
        <v>42348</v>
      </c>
      <c r="F23" s="13">
        <f t="shared" ref="F23:F26" si="8">F$5</f>
        <v>44667</v>
      </c>
      <c r="G23" s="74"/>
      <c r="H23" s="15">
        <f>DATE(YEAR(F23),MONTH(F23),DAY(F23)+1)</f>
        <v>44668</v>
      </c>
      <c r="I23" s="16">
        <f t="shared" ca="1" si="6"/>
        <v>-2</v>
      </c>
      <c r="J23" s="17" t="str">
        <f t="shared" ca="1" si="1"/>
        <v>OVERDUE</v>
      </c>
      <c r="K23" s="31" t="s">
        <v>1507</v>
      </c>
      <c r="L23" s="20"/>
    </row>
    <row r="24" spans="1:12" ht="26.45" customHeight="1">
      <c r="A24" s="17" t="s">
        <v>3297</v>
      </c>
      <c r="B24" s="31" t="s">
        <v>1483</v>
      </c>
      <c r="C24" s="31" t="s">
        <v>1484</v>
      </c>
      <c r="D24" s="43" t="s">
        <v>1</v>
      </c>
      <c r="E24" s="13">
        <v>42348</v>
      </c>
      <c r="F24" s="13">
        <f t="shared" si="8"/>
        <v>44667</v>
      </c>
      <c r="G24" s="74"/>
      <c r="H24" s="15">
        <f t="shared" ref="H24:H26" si="9">DATE(YEAR(F24),MONTH(F24),DAY(F24)+1)</f>
        <v>44668</v>
      </c>
      <c r="I24" s="16">
        <f t="shared" ca="1" si="6"/>
        <v>-2</v>
      </c>
      <c r="J24" s="17" t="str">
        <f t="shared" ca="1" si="1"/>
        <v>OVERDUE</v>
      </c>
      <c r="K24" s="31" t="s">
        <v>1508</v>
      </c>
      <c r="L24" s="20"/>
    </row>
    <row r="25" spans="1:12" ht="26.45" customHeight="1">
      <c r="A25" s="17" t="s">
        <v>3298</v>
      </c>
      <c r="B25" s="31" t="s">
        <v>1485</v>
      </c>
      <c r="C25" s="31" t="s">
        <v>1486</v>
      </c>
      <c r="D25" s="43" t="s">
        <v>1</v>
      </c>
      <c r="E25" s="13">
        <v>42348</v>
      </c>
      <c r="F25" s="13">
        <f t="shared" si="8"/>
        <v>44667</v>
      </c>
      <c r="G25" s="74"/>
      <c r="H25" s="15">
        <f t="shared" si="9"/>
        <v>44668</v>
      </c>
      <c r="I25" s="16">
        <f t="shared" ca="1" si="6"/>
        <v>-2</v>
      </c>
      <c r="J25" s="17" t="str">
        <f t="shared" ca="1" si="1"/>
        <v>OVERDUE</v>
      </c>
      <c r="K25" s="31" t="s">
        <v>1508</v>
      </c>
      <c r="L25" s="20"/>
    </row>
    <row r="26" spans="1:12" ht="26.45" customHeight="1">
      <c r="A26" s="17" t="s">
        <v>3299</v>
      </c>
      <c r="B26" s="31" t="s">
        <v>1487</v>
      </c>
      <c r="C26" s="31" t="s">
        <v>1474</v>
      </c>
      <c r="D26" s="43" t="s">
        <v>1</v>
      </c>
      <c r="E26" s="13">
        <v>42348</v>
      </c>
      <c r="F26" s="13">
        <f t="shared" si="8"/>
        <v>44667</v>
      </c>
      <c r="G26" s="74"/>
      <c r="H26" s="15">
        <f t="shared" si="9"/>
        <v>44668</v>
      </c>
      <c r="I26" s="16">
        <f t="shared" ca="1" si="6"/>
        <v>-2</v>
      </c>
      <c r="J26" s="17" t="str">
        <f t="shared" ca="1" si="1"/>
        <v>OVERDUE</v>
      </c>
      <c r="K26" s="31" t="s">
        <v>1508</v>
      </c>
      <c r="L26" s="20"/>
    </row>
    <row r="27" spans="1:12" ht="26.45" customHeight="1">
      <c r="A27" s="17" t="s">
        <v>3300</v>
      </c>
      <c r="B27" s="31" t="s">
        <v>1488</v>
      </c>
      <c r="C27" s="31" t="s">
        <v>1489</v>
      </c>
      <c r="D27" s="43" t="s">
        <v>0</v>
      </c>
      <c r="E27" s="13">
        <v>42348</v>
      </c>
      <c r="F27" s="13">
        <v>44638</v>
      </c>
      <c r="G27" s="74"/>
      <c r="H27" s="15">
        <f>DATE(YEAR(F27),MONTH(F27)+3,DAY(F27)-1)</f>
        <v>44729</v>
      </c>
      <c r="I27" s="16">
        <f t="shared" ca="1" si="6"/>
        <v>59</v>
      </c>
      <c r="J27" s="17" t="str">
        <f t="shared" ca="1" si="1"/>
        <v>NOT DUE</v>
      </c>
      <c r="K27" s="31" t="s">
        <v>1508</v>
      </c>
      <c r="L27" s="20"/>
    </row>
    <row r="28" spans="1:12" ht="25.5">
      <c r="A28" s="17" t="s">
        <v>3301</v>
      </c>
      <c r="B28" s="31" t="s">
        <v>1490</v>
      </c>
      <c r="C28" s="31"/>
      <c r="D28" s="43" t="s">
        <v>4</v>
      </c>
      <c r="E28" s="13">
        <v>42348</v>
      </c>
      <c r="F28" s="13">
        <v>44658</v>
      </c>
      <c r="G28" s="74"/>
      <c r="H28" s="15">
        <f>EDATE(F28-1,1)</f>
        <v>44687</v>
      </c>
      <c r="I28" s="16">
        <f t="shared" ca="1" si="6"/>
        <v>17</v>
      </c>
      <c r="J28" s="17" t="str">
        <f t="shared" ca="1" si="1"/>
        <v>NOT DUE</v>
      </c>
      <c r="K28" s="31"/>
      <c r="L28" s="20"/>
    </row>
    <row r="29" spans="1:12" ht="26.45" customHeight="1">
      <c r="A29" s="17" t="s">
        <v>3302</v>
      </c>
      <c r="B29" s="31" t="s">
        <v>4021</v>
      </c>
      <c r="C29" s="31" t="s">
        <v>3950</v>
      </c>
      <c r="D29" s="43">
        <v>20000</v>
      </c>
      <c r="E29" s="13">
        <v>42348</v>
      </c>
      <c r="F29" s="13">
        <v>44247</v>
      </c>
      <c r="G29" s="27">
        <v>1170</v>
      </c>
      <c r="H29" s="22">
        <f>IF(I29&lt;=20000,$F$5+(I29/24),"error")</f>
        <v>45490.316666666666</v>
      </c>
      <c r="I29" s="23">
        <f t="shared" ref="I29:I30" si="10">D29-($F$4-G29)</f>
        <v>19759.599999999999</v>
      </c>
      <c r="J29" s="17" t="str">
        <f t="shared" si="1"/>
        <v>NOT DUE</v>
      </c>
      <c r="K29" s="31" t="s">
        <v>3916</v>
      </c>
      <c r="L29" s="20"/>
    </row>
    <row r="30" spans="1:12" ht="25.5">
      <c r="A30" s="17" t="s">
        <v>3303</v>
      </c>
      <c r="B30" s="31" t="s">
        <v>4016</v>
      </c>
      <c r="C30" s="31" t="s">
        <v>3949</v>
      </c>
      <c r="D30" s="43">
        <v>20000</v>
      </c>
      <c r="E30" s="13">
        <v>42348</v>
      </c>
      <c r="F30" s="13">
        <v>44247</v>
      </c>
      <c r="G30" s="27">
        <v>1170</v>
      </c>
      <c r="H30" s="22">
        <f>IF(I30&lt;=20000,$F$5+(I30/24),"error")</f>
        <v>45490.316666666666</v>
      </c>
      <c r="I30" s="23">
        <f t="shared" si="10"/>
        <v>19759.599999999999</v>
      </c>
      <c r="J30" s="17" t="str">
        <f t="shared" si="1"/>
        <v>NOT DUE</v>
      </c>
      <c r="K30" s="31" t="s">
        <v>3916</v>
      </c>
      <c r="L30" s="20"/>
    </row>
    <row r="31" spans="1:12" ht="26.45" customHeight="1">
      <c r="A31" s="17" t="s">
        <v>3304</v>
      </c>
      <c r="B31" s="31" t="s">
        <v>1491</v>
      </c>
      <c r="C31" s="31" t="s">
        <v>1492</v>
      </c>
      <c r="D31" s="43" t="s">
        <v>0</v>
      </c>
      <c r="E31" s="13">
        <v>42348</v>
      </c>
      <c r="F31" s="13">
        <v>44638</v>
      </c>
      <c r="G31" s="74"/>
      <c r="H31" s="15">
        <f>DATE(YEAR(F31),MONTH(F31)+3,DAY(F31)-1)</f>
        <v>44729</v>
      </c>
      <c r="I31" s="16">
        <f t="shared" ca="1" si="6"/>
        <v>59</v>
      </c>
      <c r="J31" s="17" t="str">
        <f t="shared" ca="1" si="1"/>
        <v>NOT DUE</v>
      </c>
      <c r="K31" s="31" t="s">
        <v>1509</v>
      </c>
      <c r="L31" s="20"/>
    </row>
    <row r="32" spans="1:12" ht="15" customHeight="1">
      <c r="A32" s="17" t="s">
        <v>3305</v>
      </c>
      <c r="B32" s="31" t="s">
        <v>1977</v>
      </c>
      <c r="C32" s="31"/>
      <c r="D32" s="43" t="s">
        <v>1</v>
      </c>
      <c r="E32" s="13">
        <v>42348</v>
      </c>
      <c r="F32" s="13">
        <f t="shared" ref="F32" si="11">F$5</f>
        <v>44667</v>
      </c>
      <c r="G32" s="74"/>
      <c r="H32" s="15">
        <f>DATE(YEAR(F32),MONTH(F32),DAY(F32)+1)</f>
        <v>44668</v>
      </c>
      <c r="I32" s="16">
        <f t="shared" ca="1" si="6"/>
        <v>-2</v>
      </c>
      <c r="J32" s="17" t="str">
        <f t="shared" ca="1" si="1"/>
        <v>OVERDUE</v>
      </c>
      <c r="K32" s="31" t="s">
        <v>1509</v>
      </c>
      <c r="L32" s="20"/>
    </row>
    <row r="33" spans="1:12" ht="15" customHeight="1">
      <c r="A33" s="17" t="s">
        <v>3306</v>
      </c>
      <c r="B33" s="31" t="s">
        <v>1493</v>
      </c>
      <c r="C33" s="31" t="s">
        <v>1494</v>
      </c>
      <c r="D33" s="43" t="s">
        <v>377</v>
      </c>
      <c r="E33" s="13">
        <v>42348</v>
      </c>
      <c r="F33" s="13">
        <v>44615</v>
      </c>
      <c r="G33" s="74"/>
      <c r="H33" s="15">
        <f>DATE(YEAR(F33)+1,MONTH(F33),DAY(F33)-1)</f>
        <v>44979</v>
      </c>
      <c r="I33" s="16">
        <f t="shared" ca="1" si="6"/>
        <v>309</v>
      </c>
      <c r="J33" s="17" t="str">
        <f t="shared" ca="1" si="1"/>
        <v>NOT DUE</v>
      </c>
      <c r="K33" s="31" t="s">
        <v>1509</v>
      </c>
      <c r="L33" s="144" t="s">
        <v>4024</v>
      </c>
    </row>
    <row r="34" spans="1:12" ht="25.5">
      <c r="A34" s="17" t="s">
        <v>3307</v>
      </c>
      <c r="B34" s="31" t="s">
        <v>1495</v>
      </c>
      <c r="C34" s="31" t="s">
        <v>1496</v>
      </c>
      <c r="D34" s="43" t="s">
        <v>377</v>
      </c>
      <c r="E34" s="13">
        <v>42348</v>
      </c>
      <c r="F34" s="13">
        <v>44615</v>
      </c>
      <c r="G34" s="74"/>
      <c r="H34" s="15">
        <f t="shared" ref="H34:H38" si="12">DATE(YEAR(F34)+1,MONTH(F34),DAY(F34)-1)</f>
        <v>44979</v>
      </c>
      <c r="I34" s="16">
        <f t="shared" ca="1" si="6"/>
        <v>309</v>
      </c>
      <c r="J34" s="17" t="str">
        <f t="shared" ca="1" si="1"/>
        <v>NOT DUE</v>
      </c>
      <c r="K34" s="31" t="s">
        <v>1510</v>
      </c>
      <c r="L34" s="20"/>
    </row>
    <row r="35" spans="1:12" ht="25.5">
      <c r="A35" s="17" t="s">
        <v>3308</v>
      </c>
      <c r="B35" s="31" t="s">
        <v>1497</v>
      </c>
      <c r="C35" s="31" t="s">
        <v>1498</v>
      </c>
      <c r="D35" s="43" t="s">
        <v>377</v>
      </c>
      <c r="E35" s="13">
        <v>42348</v>
      </c>
      <c r="F35" s="13">
        <v>44615</v>
      </c>
      <c r="G35" s="74"/>
      <c r="H35" s="15">
        <f t="shared" si="12"/>
        <v>44979</v>
      </c>
      <c r="I35" s="16">
        <f t="shared" ca="1" si="6"/>
        <v>309</v>
      </c>
      <c r="J35" s="17" t="str">
        <f t="shared" ca="1" si="1"/>
        <v>NOT DUE</v>
      </c>
      <c r="K35" s="31" t="s">
        <v>1510</v>
      </c>
      <c r="L35" s="20"/>
    </row>
    <row r="36" spans="1:12" ht="25.5">
      <c r="A36" s="17" t="s">
        <v>3309</v>
      </c>
      <c r="B36" s="31" t="s">
        <v>1499</v>
      </c>
      <c r="C36" s="31" t="s">
        <v>1500</v>
      </c>
      <c r="D36" s="43" t="s">
        <v>377</v>
      </c>
      <c r="E36" s="13">
        <v>42348</v>
      </c>
      <c r="F36" s="13">
        <v>44615</v>
      </c>
      <c r="G36" s="74"/>
      <c r="H36" s="15">
        <f t="shared" si="12"/>
        <v>44979</v>
      </c>
      <c r="I36" s="16">
        <f t="shared" ca="1" si="6"/>
        <v>309</v>
      </c>
      <c r="J36" s="17" t="str">
        <f t="shared" ca="1" si="1"/>
        <v>NOT DUE</v>
      </c>
      <c r="K36" s="31" t="s">
        <v>1510</v>
      </c>
      <c r="L36" s="20"/>
    </row>
    <row r="37" spans="1:12" ht="25.5">
      <c r="A37" s="17" t="s">
        <v>3310</v>
      </c>
      <c r="B37" s="31" t="s">
        <v>1501</v>
      </c>
      <c r="C37" s="31" t="s">
        <v>1502</v>
      </c>
      <c r="D37" s="43" t="s">
        <v>377</v>
      </c>
      <c r="E37" s="13">
        <v>42348</v>
      </c>
      <c r="F37" s="13">
        <v>44615</v>
      </c>
      <c r="G37" s="74"/>
      <c r="H37" s="15">
        <f t="shared" si="12"/>
        <v>44979</v>
      </c>
      <c r="I37" s="16">
        <f t="shared" ca="1" si="6"/>
        <v>309</v>
      </c>
      <c r="J37" s="17" t="str">
        <f t="shared" ca="1" si="1"/>
        <v>NOT DUE</v>
      </c>
      <c r="K37" s="31" t="s">
        <v>1511</v>
      </c>
      <c r="L37" s="20"/>
    </row>
    <row r="38" spans="1:12" ht="15" customHeight="1">
      <c r="A38" s="17" t="s">
        <v>3311</v>
      </c>
      <c r="B38" s="31" t="s">
        <v>1512</v>
      </c>
      <c r="C38" s="31" t="s">
        <v>1513</v>
      </c>
      <c r="D38" s="43" t="s">
        <v>377</v>
      </c>
      <c r="E38" s="13">
        <v>42348</v>
      </c>
      <c r="F38" s="13">
        <v>44615</v>
      </c>
      <c r="G38" s="74"/>
      <c r="H38" s="15">
        <f t="shared" si="12"/>
        <v>44979</v>
      </c>
      <c r="I38" s="16">
        <f t="shared" ref="I38" ca="1" si="13">IF(ISBLANK(H38),"",H38-DATE(YEAR(NOW()),MONTH(NOW()),DAY(NOW())))</f>
        <v>309</v>
      </c>
      <c r="J38" s="17" t="str">
        <f t="shared" ref="J38" ca="1" si="14">IF(I38="","",IF(I38&lt;0,"OVERDUE","NOT DUE"))</f>
        <v>NOT DUE</v>
      </c>
      <c r="K38" s="31" t="s">
        <v>1511</v>
      </c>
      <c r="L38" s="20"/>
    </row>
    <row r="39" spans="1:12" ht="27" customHeight="1">
      <c r="A39" s="17" t="s">
        <v>3922</v>
      </c>
      <c r="B39" s="31" t="s">
        <v>4063</v>
      </c>
      <c r="C39" s="31" t="s">
        <v>4064</v>
      </c>
      <c r="D39" s="43" t="s">
        <v>4</v>
      </c>
      <c r="E39" s="13">
        <v>42348</v>
      </c>
      <c r="F39" s="13">
        <v>44616</v>
      </c>
      <c r="G39" s="74"/>
      <c r="H39" s="15">
        <f>EDATE(F39-1,1)</f>
        <v>44643</v>
      </c>
      <c r="I39" s="16">
        <f t="shared" ca="1" si="6"/>
        <v>-27</v>
      </c>
      <c r="J39" s="17" t="str">
        <f t="shared" ca="1" si="1"/>
        <v>OVERDUE</v>
      </c>
      <c r="K39" s="31"/>
      <c r="L39" s="20" t="s">
        <v>5531</v>
      </c>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5504</v>
      </c>
      <c r="E45" s="371" t="s">
        <v>5518</v>
      </c>
      <c r="F45" s="371"/>
      <c r="H45" s="235" t="s">
        <v>5505</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3" priority="3" operator="equal">
      <formula>"overdue"</formula>
    </cfRule>
  </conditionalFormatting>
  <conditionalFormatting sqref="J29:J30">
    <cfRule type="cellIs" dxfId="112" priority="2" operator="equal">
      <formula>"overdue"</formula>
    </cfRule>
  </conditionalFormatting>
  <conditionalFormatting sqref="J38">
    <cfRule type="cellIs" dxfId="11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31" zoomScaleNormal="100" workbookViewId="0">
      <selection activeCell="H26" sqref="H2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1988</v>
      </c>
      <c r="D3" s="309" t="s">
        <v>12</v>
      </c>
      <c r="E3" s="309"/>
      <c r="F3" s="5" t="s">
        <v>2626</v>
      </c>
    </row>
    <row r="4" spans="1:12" ht="18" customHeight="1">
      <c r="A4" s="308" t="s">
        <v>75</v>
      </c>
      <c r="B4" s="308"/>
      <c r="C4" s="37" t="s">
        <v>3841</v>
      </c>
      <c r="D4" s="309" t="s">
        <v>14</v>
      </c>
      <c r="E4" s="309"/>
      <c r="F4" s="6">
        <f>'Running Hours'!B38</f>
        <v>4859.7</v>
      </c>
    </row>
    <row r="5" spans="1:12" ht="18" customHeight="1">
      <c r="A5" s="308" t="s">
        <v>76</v>
      </c>
      <c r="B5" s="308"/>
      <c r="C5" s="38" t="s">
        <v>3836</v>
      </c>
      <c r="D5" s="46"/>
      <c r="E5" s="242"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3217</v>
      </c>
      <c r="B8" s="31" t="s">
        <v>1960</v>
      </c>
      <c r="C8" s="31" t="s">
        <v>1961</v>
      </c>
      <c r="D8" s="43">
        <v>8000</v>
      </c>
      <c r="E8" s="13">
        <v>42348</v>
      </c>
      <c r="F8" s="13">
        <v>44238</v>
      </c>
      <c r="G8" s="27">
        <v>3064</v>
      </c>
      <c r="H8" s="22">
        <f>IF(I8&lt;=8000,$F$5+(I8/24),"error")</f>
        <v>44925.512499999997</v>
      </c>
      <c r="I8" s="23">
        <f>D8-($F$4-G8)</f>
        <v>6204.3</v>
      </c>
      <c r="J8" s="17" t="str">
        <f t="shared" ref="J8:J37" si="0">IF(I8="","",IF(I8&lt;0,"OVERDUE","NOT DUE"))</f>
        <v>NOT DUE</v>
      </c>
      <c r="K8" s="31" t="s">
        <v>1979</v>
      </c>
      <c r="L8" s="20"/>
    </row>
    <row r="9" spans="1:12" ht="25.5">
      <c r="A9" s="17" t="s">
        <v>3218</v>
      </c>
      <c r="B9" s="31" t="s">
        <v>1962</v>
      </c>
      <c r="C9" s="31" t="s">
        <v>1963</v>
      </c>
      <c r="D9" s="43" t="s">
        <v>0</v>
      </c>
      <c r="E9" s="13">
        <v>42348</v>
      </c>
      <c r="F9" s="13">
        <v>44614</v>
      </c>
      <c r="G9" s="74"/>
      <c r="H9" s="15">
        <f>DATE(YEAR(F9),MONTH(F9)+3,DAY(F9)-1)</f>
        <v>44702</v>
      </c>
      <c r="I9" s="16">
        <f t="shared" ref="I9" ca="1" si="1">IF(ISBLANK(H9),"",H9-DATE(YEAR(NOW()),MONTH(NOW()),DAY(NOW())))</f>
        <v>32</v>
      </c>
      <c r="J9" s="17" t="str">
        <f t="shared" ca="1" si="0"/>
        <v>NOT DUE</v>
      </c>
      <c r="K9" s="31"/>
      <c r="L9" s="144" t="s">
        <v>5432</v>
      </c>
    </row>
    <row r="10" spans="1:12" ht="26.45" customHeight="1">
      <c r="A10" s="17" t="s">
        <v>3219</v>
      </c>
      <c r="B10" s="31" t="s">
        <v>1967</v>
      </c>
      <c r="C10" s="31" t="s">
        <v>1968</v>
      </c>
      <c r="D10" s="43">
        <v>8000</v>
      </c>
      <c r="E10" s="13">
        <v>42348</v>
      </c>
      <c r="F10" s="13">
        <v>44238</v>
      </c>
      <c r="G10" s="27">
        <v>3064</v>
      </c>
      <c r="H10" s="22">
        <f>IF(I10&lt;=8000,$F$5+(I10/24),"error")</f>
        <v>44925.512499999997</v>
      </c>
      <c r="I10" s="23">
        <f t="shared" ref="I10:I19" si="2">D10-($F$4-G10)</f>
        <v>6204.3</v>
      </c>
      <c r="J10" s="17" t="str">
        <f t="shared" si="0"/>
        <v>NOT DUE</v>
      </c>
      <c r="K10" s="31" t="s">
        <v>1980</v>
      </c>
      <c r="L10" s="20"/>
    </row>
    <row r="11" spans="1:12" ht="25.5">
      <c r="A11" s="17" t="s">
        <v>3220</v>
      </c>
      <c r="B11" s="31" t="s">
        <v>1967</v>
      </c>
      <c r="C11" s="31" t="s">
        <v>1969</v>
      </c>
      <c r="D11" s="43">
        <v>20000</v>
      </c>
      <c r="E11" s="13">
        <v>42348</v>
      </c>
      <c r="F11" s="13">
        <v>44238</v>
      </c>
      <c r="G11" s="27">
        <v>3064</v>
      </c>
      <c r="H11" s="22">
        <f>IF(I11&lt;=20000,$F$5+(I11/24),"error")</f>
        <v>45425.512499999997</v>
      </c>
      <c r="I11" s="23">
        <f t="shared" si="2"/>
        <v>18204.3</v>
      </c>
      <c r="J11" s="17" t="str">
        <f t="shared" si="0"/>
        <v>NOT DUE</v>
      </c>
      <c r="K11" s="31"/>
      <c r="L11" s="20"/>
    </row>
    <row r="12" spans="1:12" ht="25.5">
      <c r="A12" s="17" t="s">
        <v>3221</v>
      </c>
      <c r="B12" s="31" t="s">
        <v>1970</v>
      </c>
      <c r="C12" s="31" t="s">
        <v>1971</v>
      </c>
      <c r="D12" s="43">
        <v>8000</v>
      </c>
      <c r="E12" s="13">
        <v>42348</v>
      </c>
      <c r="F12" s="13">
        <v>44238</v>
      </c>
      <c r="G12" s="27">
        <v>3064</v>
      </c>
      <c r="H12" s="22">
        <f>IF(I12&lt;=8000,$F$5+(I12/24),"error")</f>
        <v>44925.512499999997</v>
      </c>
      <c r="I12" s="23">
        <f t="shared" si="2"/>
        <v>6204.3</v>
      </c>
      <c r="J12" s="17" t="str">
        <f t="shared" si="0"/>
        <v>NOT DUE</v>
      </c>
      <c r="K12" s="31"/>
      <c r="L12" s="20"/>
    </row>
    <row r="13" spans="1:12">
      <c r="A13" s="17" t="s">
        <v>3222</v>
      </c>
      <c r="B13" s="31" t="s">
        <v>1970</v>
      </c>
      <c r="C13" s="31" t="s">
        <v>1966</v>
      </c>
      <c r="D13" s="43">
        <v>20000</v>
      </c>
      <c r="E13" s="13">
        <v>42348</v>
      </c>
      <c r="F13" s="13">
        <v>44238</v>
      </c>
      <c r="G13" s="27">
        <v>3064</v>
      </c>
      <c r="H13" s="22">
        <f>IF(I13&lt;=20000,$F$5+(I13/24),"error")</f>
        <v>45425.512499999997</v>
      </c>
      <c r="I13" s="23">
        <f t="shared" si="2"/>
        <v>18204.3</v>
      </c>
      <c r="J13" s="17" t="str">
        <f t="shared" si="0"/>
        <v>NOT DUE</v>
      </c>
      <c r="K13" s="31"/>
      <c r="L13" s="20"/>
    </row>
    <row r="14" spans="1:12" ht="38.450000000000003" customHeight="1">
      <c r="A14" s="17" t="s">
        <v>3223</v>
      </c>
      <c r="B14" s="31" t="s">
        <v>1618</v>
      </c>
      <c r="C14" s="31" t="s">
        <v>1972</v>
      </c>
      <c r="D14" s="43">
        <v>8000</v>
      </c>
      <c r="E14" s="13">
        <v>42348</v>
      </c>
      <c r="F14" s="13">
        <v>44238</v>
      </c>
      <c r="G14" s="27">
        <v>3064</v>
      </c>
      <c r="H14" s="22">
        <f t="shared" ref="H14:H19" si="3">IF(I14&lt;=8000,$F$5+(I14/24),"error")</f>
        <v>44925.512499999997</v>
      </c>
      <c r="I14" s="23">
        <f t="shared" si="2"/>
        <v>6204.3</v>
      </c>
      <c r="J14" s="17" t="str">
        <f t="shared" si="0"/>
        <v>NOT DUE</v>
      </c>
      <c r="K14" s="31" t="s">
        <v>1981</v>
      </c>
      <c r="L14" s="20"/>
    </row>
    <row r="15" spans="1:12" ht="26.45" customHeight="1">
      <c r="A15" s="17" t="s">
        <v>3224</v>
      </c>
      <c r="B15" s="31" t="s">
        <v>3910</v>
      </c>
      <c r="C15" s="31" t="s">
        <v>1974</v>
      </c>
      <c r="D15" s="43">
        <v>8000</v>
      </c>
      <c r="E15" s="13">
        <v>42348</v>
      </c>
      <c r="F15" s="13">
        <v>44238</v>
      </c>
      <c r="G15" s="27">
        <v>3064</v>
      </c>
      <c r="H15" s="22">
        <f t="shared" si="3"/>
        <v>44925.512499999997</v>
      </c>
      <c r="I15" s="23">
        <f t="shared" ref="I15:I16" si="4">D15-($F$4-G15)</f>
        <v>6204.3</v>
      </c>
      <c r="J15" s="17" t="str">
        <f t="shared" ref="J15:J16" si="5">IF(I15="","",IF(I15&lt;0,"OVERDUE","NOT DUE"))</f>
        <v>NOT DUE</v>
      </c>
      <c r="K15" s="31" t="s">
        <v>1982</v>
      </c>
      <c r="L15" s="20"/>
    </row>
    <row r="16" spans="1:12" ht="26.45" customHeight="1">
      <c r="A16" s="17" t="s">
        <v>3225</v>
      </c>
      <c r="B16" s="31" t="s">
        <v>1973</v>
      </c>
      <c r="C16" s="31" t="s">
        <v>1974</v>
      </c>
      <c r="D16" s="43">
        <v>8000</v>
      </c>
      <c r="E16" s="13">
        <v>42348</v>
      </c>
      <c r="F16" s="13">
        <v>44238</v>
      </c>
      <c r="G16" s="27">
        <v>3064</v>
      </c>
      <c r="H16" s="22">
        <f t="shared" si="3"/>
        <v>44925.512499999997</v>
      </c>
      <c r="I16" s="23">
        <f t="shared" si="4"/>
        <v>6204.3</v>
      </c>
      <c r="J16" s="17" t="str">
        <f t="shared" si="5"/>
        <v>NOT DUE</v>
      </c>
      <c r="K16" s="31" t="s">
        <v>1982</v>
      </c>
      <c r="L16" s="20"/>
    </row>
    <row r="17" spans="1:12" ht="26.45" customHeight="1">
      <c r="A17" s="17" t="s">
        <v>3226</v>
      </c>
      <c r="B17" s="31" t="s">
        <v>3923</v>
      </c>
      <c r="C17" s="31" t="s">
        <v>1974</v>
      </c>
      <c r="D17" s="43">
        <v>8000</v>
      </c>
      <c r="E17" s="13">
        <v>42348</v>
      </c>
      <c r="F17" s="13">
        <v>44238</v>
      </c>
      <c r="G17" s="27">
        <v>3064</v>
      </c>
      <c r="H17" s="22">
        <f t="shared" si="3"/>
        <v>44925.512499999997</v>
      </c>
      <c r="I17" s="23">
        <f t="shared" si="2"/>
        <v>6204.3</v>
      </c>
      <c r="J17" s="17" t="str">
        <f t="shared" si="0"/>
        <v>NOT DUE</v>
      </c>
      <c r="K17" s="31" t="s">
        <v>1982</v>
      </c>
      <c r="L17" s="20"/>
    </row>
    <row r="18" spans="1:12" ht="25.5">
      <c r="A18" s="17" t="s">
        <v>3227</v>
      </c>
      <c r="B18" s="31" t="s">
        <v>3904</v>
      </c>
      <c r="C18" s="31" t="s">
        <v>1976</v>
      </c>
      <c r="D18" s="43">
        <v>8000</v>
      </c>
      <c r="E18" s="13">
        <v>42348</v>
      </c>
      <c r="F18" s="13">
        <v>44238</v>
      </c>
      <c r="G18" s="27">
        <v>3064</v>
      </c>
      <c r="H18" s="22">
        <f t="shared" si="3"/>
        <v>44925.512499999997</v>
      </c>
      <c r="I18" s="23">
        <f t="shared" si="2"/>
        <v>6204.3</v>
      </c>
      <c r="J18" s="17" t="str">
        <f t="shared" si="0"/>
        <v>NOT DUE</v>
      </c>
      <c r="K18" s="31"/>
      <c r="L18" s="20"/>
    </row>
    <row r="19" spans="1:12" ht="15" customHeight="1">
      <c r="A19" s="17" t="s">
        <v>3228</v>
      </c>
      <c r="B19" s="31" t="s">
        <v>3906</v>
      </c>
      <c r="C19" s="31" t="s">
        <v>3907</v>
      </c>
      <c r="D19" s="43">
        <v>8000</v>
      </c>
      <c r="E19" s="13">
        <v>42348</v>
      </c>
      <c r="F19" s="13">
        <v>44238</v>
      </c>
      <c r="G19" s="27">
        <v>3064</v>
      </c>
      <c r="H19" s="22">
        <f t="shared" si="3"/>
        <v>44925.512499999997</v>
      </c>
      <c r="I19" s="23">
        <f t="shared" si="2"/>
        <v>6204.3</v>
      </c>
      <c r="J19" s="17" t="str">
        <f t="shared" si="0"/>
        <v>NOT DUE</v>
      </c>
      <c r="K19" s="31"/>
      <c r="L19" s="20"/>
    </row>
    <row r="20" spans="1:12" ht="38.25">
      <c r="A20" s="17" t="s">
        <v>3229</v>
      </c>
      <c r="B20" s="31" t="s">
        <v>1473</v>
      </c>
      <c r="C20" s="31" t="s">
        <v>1474</v>
      </c>
      <c r="D20" s="43" t="s">
        <v>1</v>
      </c>
      <c r="E20" s="13">
        <v>42348</v>
      </c>
      <c r="F20" s="13">
        <f t="shared" ref="F20:F22" si="6">F$5</f>
        <v>44667</v>
      </c>
      <c r="G20" s="74"/>
      <c r="H20" s="15">
        <f>DATE(YEAR(F20),MONTH(F20),DAY(F20)+1)</f>
        <v>44668</v>
      </c>
      <c r="I20" s="16">
        <f t="shared" ref="I20:I37" ca="1" si="7">IF(ISBLANK(H20),"",H20-DATE(YEAR(NOW()),MONTH(NOW()),DAY(NOW())))</f>
        <v>-2</v>
      </c>
      <c r="J20" s="17" t="str">
        <f t="shared" ca="1" si="0"/>
        <v>OVERDUE</v>
      </c>
      <c r="K20" s="31" t="s">
        <v>1503</v>
      </c>
      <c r="L20" s="20"/>
    </row>
    <row r="21" spans="1:12" ht="38.25">
      <c r="A21" s="17" t="s">
        <v>3230</v>
      </c>
      <c r="B21" s="31" t="s">
        <v>1475</v>
      </c>
      <c r="C21" s="31" t="s">
        <v>1476</v>
      </c>
      <c r="D21" s="43" t="s">
        <v>1</v>
      </c>
      <c r="E21" s="13">
        <v>42348</v>
      </c>
      <c r="F21" s="13">
        <f t="shared" si="6"/>
        <v>44667</v>
      </c>
      <c r="G21" s="74"/>
      <c r="H21" s="15">
        <f t="shared" ref="H21:H22" si="8">DATE(YEAR(F21),MONTH(F21),DAY(F21)+1)</f>
        <v>44668</v>
      </c>
      <c r="I21" s="16">
        <f t="shared" ca="1" si="7"/>
        <v>-2</v>
      </c>
      <c r="J21" s="17" t="str">
        <f t="shared" ca="1" si="0"/>
        <v>OVERDUE</v>
      </c>
      <c r="K21" s="31" t="s">
        <v>1504</v>
      </c>
      <c r="L21" s="20"/>
    </row>
    <row r="22" spans="1:12" ht="38.25">
      <c r="A22" s="17" t="s">
        <v>3231</v>
      </c>
      <c r="B22" s="31" t="s">
        <v>1477</v>
      </c>
      <c r="C22" s="31" t="s">
        <v>1478</v>
      </c>
      <c r="D22" s="43" t="s">
        <v>1</v>
      </c>
      <c r="E22" s="13">
        <v>42348</v>
      </c>
      <c r="F22" s="13">
        <f t="shared" si="6"/>
        <v>44667</v>
      </c>
      <c r="G22" s="74"/>
      <c r="H22" s="15">
        <f t="shared" si="8"/>
        <v>44668</v>
      </c>
      <c r="I22" s="16">
        <f t="shared" ca="1" si="7"/>
        <v>-2</v>
      </c>
      <c r="J22" s="17" t="str">
        <f t="shared" ca="1" si="0"/>
        <v>OVERDUE</v>
      </c>
      <c r="K22" s="31" t="s">
        <v>1505</v>
      </c>
      <c r="L22" s="20"/>
    </row>
    <row r="23" spans="1:12" ht="38.450000000000003" customHeight="1">
      <c r="A23" s="17" t="s">
        <v>3232</v>
      </c>
      <c r="B23" s="31" t="s">
        <v>1479</v>
      </c>
      <c r="C23" s="31" t="s">
        <v>1480</v>
      </c>
      <c r="D23" s="43" t="s">
        <v>4</v>
      </c>
      <c r="E23" s="13">
        <v>42348</v>
      </c>
      <c r="F23" s="13">
        <v>44658</v>
      </c>
      <c r="G23" s="74"/>
      <c r="H23" s="15">
        <f>EDATE(F23-1,1)</f>
        <v>44687</v>
      </c>
      <c r="I23" s="16">
        <f t="shared" ca="1" si="7"/>
        <v>17</v>
      </c>
      <c r="J23" s="17" t="str">
        <f t="shared" ca="1" si="0"/>
        <v>NOT DUE</v>
      </c>
      <c r="K23" s="31" t="s">
        <v>1506</v>
      </c>
      <c r="L23" s="20"/>
    </row>
    <row r="24" spans="1:12" ht="25.5">
      <c r="A24" s="17" t="s">
        <v>3233</v>
      </c>
      <c r="B24" s="31" t="s">
        <v>1481</v>
      </c>
      <c r="C24" s="31" t="s">
        <v>1482</v>
      </c>
      <c r="D24" s="43" t="s">
        <v>1</v>
      </c>
      <c r="E24" s="13">
        <v>42348</v>
      </c>
      <c r="F24" s="13">
        <f t="shared" ref="F24:F27" si="9">F$5</f>
        <v>44667</v>
      </c>
      <c r="G24" s="74"/>
      <c r="H24" s="15">
        <f>DATE(YEAR(F24),MONTH(F24),DAY(F24)+1)</f>
        <v>44668</v>
      </c>
      <c r="I24" s="16">
        <f t="shared" ca="1" si="7"/>
        <v>-2</v>
      </c>
      <c r="J24" s="17" t="str">
        <f t="shared" ca="1" si="0"/>
        <v>OVERDUE</v>
      </c>
      <c r="K24" s="31" t="s">
        <v>1507</v>
      </c>
      <c r="L24" s="20"/>
    </row>
    <row r="25" spans="1:12" ht="26.45" customHeight="1">
      <c r="A25" s="17" t="s">
        <v>3234</v>
      </c>
      <c r="B25" s="31" t="s">
        <v>1483</v>
      </c>
      <c r="C25" s="31" t="s">
        <v>1484</v>
      </c>
      <c r="D25" s="43" t="s">
        <v>1</v>
      </c>
      <c r="E25" s="13">
        <v>42348</v>
      </c>
      <c r="F25" s="13">
        <f t="shared" si="9"/>
        <v>44667</v>
      </c>
      <c r="G25" s="74"/>
      <c r="H25" s="15">
        <f t="shared" ref="H25:H27" si="10">DATE(YEAR(F25),MONTH(F25),DAY(F25)+1)</f>
        <v>44668</v>
      </c>
      <c r="I25" s="16">
        <f t="shared" ca="1" si="7"/>
        <v>-2</v>
      </c>
      <c r="J25" s="17" t="str">
        <f t="shared" ca="1" si="0"/>
        <v>OVERDUE</v>
      </c>
      <c r="K25" s="31" t="s">
        <v>1508</v>
      </c>
      <c r="L25" s="20"/>
    </row>
    <row r="26" spans="1:12" ht="26.45" customHeight="1">
      <c r="A26" s="17" t="s">
        <v>3235</v>
      </c>
      <c r="B26" s="31" t="s">
        <v>1485</v>
      </c>
      <c r="C26" s="31" t="s">
        <v>1486</v>
      </c>
      <c r="D26" s="43" t="s">
        <v>1</v>
      </c>
      <c r="E26" s="13">
        <v>42348</v>
      </c>
      <c r="F26" s="13">
        <f t="shared" si="9"/>
        <v>44667</v>
      </c>
      <c r="G26" s="74"/>
      <c r="H26" s="15">
        <f t="shared" si="10"/>
        <v>44668</v>
      </c>
      <c r="I26" s="16">
        <f t="shared" ca="1" si="7"/>
        <v>-2</v>
      </c>
      <c r="J26" s="17" t="str">
        <f t="shared" ca="1" si="0"/>
        <v>OVERDUE</v>
      </c>
      <c r="K26" s="31" t="s">
        <v>1508</v>
      </c>
      <c r="L26" s="20"/>
    </row>
    <row r="27" spans="1:12" ht="26.45" customHeight="1">
      <c r="A27" s="17" t="s">
        <v>3236</v>
      </c>
      <c r="B27" s="31" t="s">
        <v>1487</v>
      </c>
      <c r="C27" s="31" t="s">
        <v>1474</v>
      </c>
      <c r="D27" s="43" t="s">
        <v>1</v>
      </c>
      <c r="E27" s="13">
        <v>42348</v>
      </c>
      <c r="F27" s="13">
        <f t="shared" si="9"/>
        <v>44667</v>
      </c>
      <c r="G27" s="74"/>
      <c r="H27" s="15">
        <f t="shared" si="10"/>
        <v>44668</v>
      </c>
      <c r="I27" s="16">
        <f t="shared" ca="1" si="7"/>
        <v>-2</v>
      </c>
      <c r="J27" s="17" t="str">
        <f t="shared" ca="1" si="0"/>
        <v>OVERDUE</v>
      </c>
      <c r="K27" s="31" t="s">
        <v>1508</v>
      </c>
      <c r="L27" s="20"/>
    </row>
    <row r="28" spans="1:12" ht="26.45" customHeight="1">
      <c r="A28" s="17" t="s">
        <v>3237</v>
      </c>
      <c r="B28" s="31" t="s">
        <v>4021</v>
      </c>
      <c r="C28" s="31" t="s">
        <v>3950</v>
      </c>
      <c r="D28" s="43">
        <v>20000</v>
      </c>
      <c r="E28" s="13">
        <v>42348</v>
      </c>
      <c r="F28" s="13">
        <v>44247</v>
      </c>
      <c r="G28" s="27">
        <v>3064</v>
      </c>
      <c r="H28" s="22">
        <f>IF(I28&lt;=20000,$F$5+(I28/24),"error")</f>
        <v>45425.512499999997</v>
      </c>
      <c r="I28" s="23">
        <f t="shared" ref="I28:I29" si="11">D28-($F$4-G28)</f>
        <v>18204.3</v>
      </c>
      <c r="J28" s="17" t="str">
        <f t="shared" si="0"/>
        <v>NOT DUE</v>
      </c>
      <c r="K28" s="31" t="s">
        <v>3916</v>
      </c>
      <c r="L28" s="20"/>
    </row>
    <row r="29" spans="1:12" ht="25.5">
      <c r="A29" s="17" t="s">
        <v>3238</v>
      </c>
      <c r="B29" s="31" t="s">
        <v>4016</v>
      </c>
      <c r="C29" s="31" t="s">
        <v>3949</v>
      </c>
      <c r="D29" s="43">
        <v>20000</v>
      </c>
      <c r="E29" s="13">
        <v>42348</v>
      </c>
      <c r="F29" s="13">
        <v>44247</v>
      </c>
      <c r="G29" s="27">
        <v>3064</v>
      </c>
      <c r="H29" s="22">
        <f>IF(I29&lt;=20000,$F$5+(I29/24),"error")</f>
        <v>45425.512499999997</v>
      </c>
      <c r="I29" s="23">
        <f t="shared" si="11"/>
        <v>18204.3</v>
      </c>
      <c r="J29" s="17" t="str">
        <f t="shared" si="0"/>
        <v>NOT DUE</v>
      </c>
      <c r="K29" s="31" t="s">
        <v>3916</v>
      </c>
      <c r="L29" s="20"/>
    </row>
    <row r="30" spans="1:12" ht="26.45" customHeight="1">
      <c r="A30" s="17" t="s">
        <v>3239</v>
      </c>
      <c r="B30" s="31" t="s">
        <v>1491</v>
      </c>
      <c r="C30" s="31" t="s">
        <v>1492</v>
      </c>
      <c r="D30" s="43" t="s">
        <v>0</v>
      </c>
      <c r="E30" s="13">
        <v>42348</v>
      </c>
      <c r="F30" s="13">
        <v>44638</v>
      </c>
      <c r="G30" s="74"/>
      <c r="H30" s="15">
        <f>DATE(YEAR(F30),MONTH(F30)+3,DAY(F30)-1)</f>
        <v>44729</v>
      </c>
      <c r="I30" s="16">
        <f t="shared" ca="1" si="7"/>
        <v>59</v>
      </c>
      <c r="J30" s="17" t="str">
        <f t="shared" ca="1" si="0"/>
        <v>NOT DUE</v>
      </c>
      <c r="K30" s="31" t="s">
        <v>1509</v>
      </c>
      <c r="L30" s="20"/>
    </row>
    <row r="31" spans="1:12" ht="15" customHeight="1">
      <c r="A31" s="17" t="s">
        <v>3240</v>
      </c>
      <c r="B31" s="31" t="s">
        <v>1977</v>
      </c>
      <c r="C31" s="31"/>
      <c r="D31" s="43" t="s">
        <v>1</v>
      </c>
      <c r="E31" s="13">
        <v>42348</v>
      </c>
      <c r="F31" s="13">
        <f t="shared" ref="F31" si="12">F$5</f>
        <v>44667</v>
      </c>
      <c r="G31" s="74"/>
      <c r="H31" s="15">
        <f>DATE(YEAR(F31),MONTH(F31),DAY(F31)+1)</f>
        <v>44668</v>
      </c>
      <c r="I31" s="16">
        <f t="shared" ca="1" si="7"/>
        <v>-2</v>
      </c>
      <c r="J31" s="17" t="str">
        <f t="shared" ca="1" si="0"/>
        <v>OVERDUE</v>
      </c>
      <c r="K31" s="31" t="s">
        <v>1509</v>
      </c>
      <c r="L31" s="20"/>
    </row>
    <row r="32" spans="1:12" ht="15" customHeight="1">
      <c r="A32" s="17" t="s">
        <v>3241</v>
      </c>
      <c r="B32" s="31" t="s">
        <v>1493</v>
      </c>
      <c r="C32" s="31" t="s">
        <v>1494</v>
      </c>
      <c r="D32" s="43" t="s">
        <v>377</v>
      </c>
      <c r="E32" s="13">
        <v>42348</v>
      </c>
      <c r="F32" s="13">
        <v>44615</v>
      </c>
      <c r="G32" s="74"/>
      <c r="H32" s="15">
        <f>DATE(YEAR(F32)+1,MONTH(F32),DAY(F32)-1)</f>
        <v>44979</v>
      </c>
      <c r="I32" s="16">
        <f t="shared" ca="1" si="7"/>
        <v>309</v>
      </c>
      <c r="J32" s="17" t="str">
        <f t="shared" ca="1" si="0"/>
        <v>NOT DUE</v>
      </c>
      <c r="K32" s="31" t="s">
        <v>1509</v>
      </c>
      <c r="L32" s="144" t="s">
        <v>4024</v>
      </c>
    </row>
    <row r="33" spans="1:12" ht="25.5">
      <c r="A33" s="17" t="s">
        <v>3242</v>
      </c>
      <c r="B33" s="31" t="s">
        <v>1495</v>
      </c>
      <c r="C33" s="31" t="s">
        <v>1496</v>
      </c>
      <c r="D33" s="43" t="s">
        <v>377</v>
      </c>
      <c r="E33" s="13">
        <v>42348</v>
      </c>
      <c r="F33" s="13">
        <v>44615</v>
      </c>
      <c r="G33" s="74"/>
      <c r="H33" s="15">
        <f t="shared" ref="H33:H37" si="13">DATE(YEAR(F33)+1,MONTH(F33),DAY(F33)-1)</f>
        <v>44979</v>
      </c>
      <c r="I33" s="16">
        <f t="shared" ca="1" si="7"/>
        <v>309</v>
      </c>
      <c r="J33" s="17" t="str">
        <f t="shared" ca="1" si="0"/>
        <v>NOT DUE</v>
      </c>
      <c r="K33" s="31" t="s">
        <v>1510</v>
      </c>
      <c r="L33" s="20"/>
    </row>
    <row r="34" spans="1:12" ht="25.5">
      <c r="A34" s="17" t="s">
        <v>3243</v>
      </c>
      <c r="B34" s="31" t="s">
        <v>1497</v>
      </c>
      <c r="C34" s="31" t="s">
        <v>1498</v>
      </c>
      <c r="D34" s="43" t="s">
        <v>377</v>
      </c>
      <c r="E34" s="13">
        <v>42348</v>
      </c>
      <c r="F34" s="13">
        <v>44615</v>
      </c>
      <c r="G34" s="74"/>
      <c r="H34" s="15">
        <f t="shared" si="13"/>
        <v>44979</v>
      </c>
      <c r="I34" s="16">
        <f t="shared" ca="1" si="7"/>
        <v>309</v>
      </c>
      <c r="J34" s="17" t="str">
        <f t="shared" ca="1" si="0"/>
        <v>NOT DUE</v>
      </c>
      <c r="K34" s="31" t="s">
        <v>1510</v>
      </c>
      <c r="L34" s="20"/>
    </row>
    <row r="35" spans="1:12" ht="25.5">
      <c r="A35" s="17" t="s">
        <v>3244</v>
      </c>
      <c r="B35" s="31" t="s">
        <v>1499</v>
      </c>
      <c r="C35" s="31" t="s">
        <v>1500</v>
      </c>
      <c r="D35" s="43" t="s">
        <v>377</v>
      </c>
      <c r="E35" s="13">
        <v>42348</v>
      </c>
      <c r="F35" s="13">
        <v>44615</v>
      </c>
      <c r="G35" s="74"/>
      <c r="H35" s="15">
        <f t="shared" si="13"/>
        <v>44979</v>
      </c>
      <c r="I35" s="16">
        <f t="shared" ca="1" si="7"/>
        <v>309</v>
      </c>
      <c r="J35" s="17" t="str">
        <f t="shared" ca="1" si="0"/>
        <v>NOT DUE</v>
      </c>
      <c r="K35" s="31" t="s">
        <v>1510</v>
      </c>
      <c r="L35" s="20"/>
    </row>
    <row r="36" spans="1:12" ht="25.5">
      <c r="A36" s="17" t="s">
        <v>3245</v>
      </c>
      <c r="B36" s="31" t="s">
        <v>1501</v>
      </c>
      <c r="C36" s="31" t="s">
        <v>1502</v>
      </c>
      <c r="D36" s="43" t="s">
        <v>377</v>
      </c>
      <c r="E36" s="13">
        <v>42348</v>
      </c>
      <c r="F36" s="13">
        <v>44615</v>
      </c>
      <c r="G36" s="74"/>
      <c r="H36" s="15">
        <f t="shared" si="13"/>
        <v>44979</v>
      </c>
      <c r="I36" s="16">
        <f t="shared" ca="1" si="7"/>
        <v>309</v>
      </c>
      <c r="J36" s="17" t="str">
        <f t="shared" ca="1" si="0"/>
        <v>NOT DUE</v>
      </c>
      <c r="K36" s="31" t="s">
        <v>1511</v>
      </c>
      <c r="L36" s="20"/>
    </row>
    <row r="37" spans="1:12" ht="15" customHeight="1">
      <c r="A37" s="17" t="s">
        <v>3246</v>
      </c>
      <c r="B37" s="31" t="s">
        <v>1512</v>
      </c>
      <c r="C37" s="31" t="s">
        <v>1513</v>
      </c>
      <c r="D37" s="43" t="s">
        <v>377</v>
      </c>
      <c r="E37" s="13">
        <v>42348</v>
      </c>
      <c r="F37" s="13">
        <v>44615</v>
      </c>
      <c r="G37" s="74"/>
      <c r="H37" s="15">
        <f t="shared" si="13"/>
        <v>44979</v>
      </c>
      <c r="I37" s="16">
        <f t="shared" ca="1" si="7"/>
        <v>309</v>
      </c>
      <c r="J37" s="17" t="str">
        <f t="shared" ca="1" si="0"/>
        <v>NOT DUE</v>
      </c>
      <c r="K37" s="31" t="s">
        <v>1511</v>
      </c>
      <c r="L37" s="20"/>
    </row>
    <row r="38" spans="1:12" ht="21.75" customHeight="1">
      <c r="A38" s="17" t="s">
        <v>3247</v>
      </c>
      <c r="B38" s="31" t="s">
        <v>4063</v>
      </c>
      <c r="C38" s="31" t="s">
        <v>4064</v>
      </c>
      <c r="D38" s="43" t="s">
        <v>4</v>
      </c>
      <c r="E38" s="13">
        <v>42348</v>
      </c>
      <c r="F38" s="13">
        <v>44643</v>
      </c>
      <c r="G38" s="74"/>
      <c r="H38" s="15">
        <f>EDATE(F38-1,1)</f>
        <v>44673</v>
      </c>
      <c r="I38" s="16">
        <f t="shared" ref="I38" ca="1" si="14">IF(ISBLANK(H38),"",H38-DATE(YEAR(NOW()),MONTH(NOW()),DAY(NOW())))</f>
        <v>3</v>
      </c>
      <c r="J38" s="17" t="str">
        <f t="shared" ref="J38" ca="1" si="15">IF(I38="","",IF(I38&lt;0,"OVERDUE","NOT DUE"))</f>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9"/>
      <c r="C44" s="198" t="s">
        <v>5504</v>
      </c>
      <c r="E44" s="371" t="s">
        <v>5518</v>
      </c>
      <c r="F44" s="371"/>
      <c r="H44" s="235" t="s">
        <v>5505</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0:J37 J17:J27 J39 J7:J14">
    <cfRule type="cellIs" dxfId="110" priority="5" operator="equal">
      <formula>"overdue"</formula>
    </cfRule>
  </conditionalFormatting>
  <conditionalFormatting sqref="J28:J29">
    <cfRule type="cellIs" dxfId="109" priority="4" operator="equal">
      <formula>"overdue"</formula>
    </cfRule>
  </conditionalFormatting>
  <conditionalFormatting sqref="J15">
    <cfRule type="cellIs" dxfId="108" priority="3" operator="equal">
      <formula>"overdue"</formula>
    </cfRule>
  </conditionalFormatting>
  <conditionalFormatting sqref="J16">
    <cfRule type="cellIs" dxfId="107" priority="2" operator="equal">
      <formula>"overdue"</formula>
    </cfRule>
  </conditionalFormatting>
  <conditionalFormatting sqref="J38">
    <cfRule type="cellIs" dxfId="106"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93"/>
  <sheetViews>
    <sheetView showGridLines="0" topLeftCell="A187" zoomScaleNormal="100" workbookViewId="0">
      <selection activeCell="F195" sqref="F195"/>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5" customWidth="1"/>
    <col min="15" max="15" width="12.28515625" style="45" customWidth="1"/>
    <col min="16" max="16" width="13.28515625" style="45" customWidth="1"/>
    <col min="17" max="17" width="13.7109375" customWidth="1"/>
  </cols>
  <sheetData>
    <row r="1" spans="1:16" ht="20.25" customHeight="1">
      <c r="A1" s="308" t="s">
        <v>5</v>
      </c>
      <c r="B1" s="308"/>
      <c r="C1" s="35" t="s">
        <v>3771</v>
      </c>
      <c r="D1" s="309" t="s">
        <v>7</v>
      </c>
      <c r="E1" s="309"/>
      <c r="F1" s="2" t="str">
        <f>IF(C1="GL COLMENA",'[2]List of Vessels'!B2,IF(C1="GL IGUAZU",'[2]List of Vessels'!B3,IF(C1="GL LA PAZ",'[2]List of Vessels'!B4,IF(C1="GL PIRAPO",'[2]List of Vessels'!B5,IF(C1="VALIANT SPRING",'[2]List of Vessels'!B6,IF(C1="VALIANT SUMMER",'[2]List of Vessels'!B7,""))))))</f>
        <v>NK 154424</v>
      </c>
      <c r="N1" s="45" t="s">
        <v>3766</v>
      </c>
      <c r="O1" s="45" t="s">
        <v>3770</v>
      </c>
      <c r="P1" s="45" t="s">
        <v>3769</v>
      </c>
    </row>
    <row r="2" spans="1:16"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c r="N2" s="45" t="s">
        <v>6</v>
      </c>
      <c r="O2" s="45" t="s">
        <v>3767</v>
      </c>
      <c r="P2" s="45">
        <v>9599183</v>
      </c>
    </row>
    <row r="3" spans="1:16" ht="19.5" customHeight="1">
      <c r="A3" s="308" t="s">
        <v>10</v>
      </c>
      <c r="B3" s="308"/>
      <c r="C3" s="37" t="s">
        <v>58</v>
      </c>
      <c r="D3" s="309" t="s">
        <v>12</v>
      </c>
      <c r="E3" s="309"/>
      <c r="F3" s="5" t="s">
        <v>59</v>
      </c>
      <c r="N3" s="45" t="s">
        <v>3765</v>
      </c>
      <c r="O3" s="45" t="s">
        <v>3768</v>
      </c>
      <c r="P3" s="45">
        <v>9599200</v>
      </c>
    </row>
    <row r="4" spans="1:16" ht="18" customHeight="1">
      <c r="A4" s="308" t="s">
        <v>75</v>
      </c>
      <c r="B4" s="308"/>
      <c r="C4" s="37" t="s">
        <v>77</v>
      </c>
      <c r="D4" s="309" t="s">
        <v>2511</v>
      </c>
      <c r="E4" s="309"/>
      <c r="F4" s="73">
        <f>'Running Hours'!B7</f>
        <v>32786</v>
      </c>
      <c r="N4" s="45" t="s">
        <v>3771</v>
      </c>
      <c r="O4" s="45" t="s">
        <v>3869</v>
      </c>
      <c r="P4" s="45">
        <v>9731183</v>
      </c>
    </row>
    <row r="5" spans="1:16" ht="18" customHeight="1">
      <c r="A5" s="308" t="s">
        <v>76</v>
      </c>
      <c r="B5" s="308"/>
      <c r="C5" s="38" t="s">
        <v>3868</v>
      </c>
      <c r="D5" s="24"/>
      <c r="E5" s="24" t="str">
        <f>'Running Hours'!$C5</f>
        <v>Date updated:</v>
      </c>
      <c r="F5" s="196">
        <f>'Running Hours'!$D5</f>
        <v>44667</v>
      </c>
      <c r="N5" s="45" t="s">
        <v>3772</v>
      </c>
    </row>
    <row r="6" spans="1:16" ht="7.5" customHeight="1">
      <c r="A6" s="44"/>
      <c r="B6" s="7"/>
      <c r="D6" s="8"/>
      <c r="E6" s="8"/>
      <c r="F6" s="8"/>
      <c r="G6" s="8"/>
      <c r="H6" s="8"/>
      <c r="I6" s="8"/>
      <c r="J6" s="8"/>
      <c r="K6" s="8"/>
    </row>
    <row r="7" spans="1:16" ht="33.75" customHeight="1">
      <c r="A7" s="11" t="s">
        <v>15</v>
      </c>
      <c r="B7" s="11" t="s">
        <v>61</v>
      </c>
      <c r="C7" s="11" t="s">
        <v>16</v>
      </c>
      <c r="D7" s="11" t="s">
        <v>17</v>
      </c>
      <c r="E7" s="11" t="s">
        <v>2512</v>
      </c>
      <c r="F7" s="11" t="s">
        <v>62</v>
      </c>
      <c r="G7" s="11" t="s">
        <v>19</v>
      </c>
      <c r="H7" s="11" t="s">
        <v>2</v>
      </c>
      <c r="I7" s="11" t="s">
        <v>20</v>
      </c>
      <c r="J7" s="11" t="s">
        <v>21</v>
      </c>
      <c r="K7" s="11" t="s">
        <v>22</v>
      </c>
      <c r="L7" s="11" t="s">
        <v>57</v>
      </c>
    </row>
    <row r="8" spans="1:16" ht="23.25" customHeight="1">
      <c r="A8" s="17" t="s">
        <v>60</v>
      </c>
      <c r="B8" s="30" t="s">
        <v>63</v>
      </c>
      <c r="C8" s="30" t="s">
        <v>74</v>
      </c>
      <c r="D8" s="21">
        <v>12000</v>
      </c>
      <c r="E8" s="13">
        <v>42348</v>
      </c>
      <c r="F8" s="13">
        <v>44086</v>
      </c>
      <c r="G8" s="27">
        <v>26178</v>
      </c>
      <c r="H8" s="22">
        <f>IF(I8&lt;=12000,$F$5+(I8/24),"error")</f>
        <v>44891.666666666664</v>
      </c>
      <c r="I8" s="23">
        <f t="shared" ref="I8:I19" si="0">D8-($F$4-G8)</f>
        <v>5392</v>
      </c>
      <c r="J8" s="17" t="str">
        <f t="shared" ref="J8:J39" si="1">IF(I8="","",IF(I8=0,"DUE",IF(I8&lt;0,"OVERDUE","NOT DUE")))</f>
        <v>NOT DUE</v>
      </c>
      <c r="K8" s="18"/>
      <c r="L8" s="18"/>
    </row>
    <row r="9" spans="1:16" ht="23.25" customHeight="1">
      <c r="A9" s="17" t="s">
        <v>64</v>
      </c>
      <c r="B9" s="30" t="s">
        <v>69</v>
      </c>
      <c r="C9" s="30" t="s">
        <v>74</v>
      </c>
      <c r="D9" s="21">
        <v>12000</v>
      </c>
      <c r="E9" s="13">
        <v>42348</v>
      </c>
      <c r="F9" s="13">
        <v>43906</v>
      </c>
      <c r="G9" s="27">
        <v>23117</v>
      </c>
      <c r="H9" s="22">
        <f>IF(I9&lt;=12000,$F$5+(I9/24),"error")</f>
        <v>44764.125</v>
      </c>
      <c r="I9" s="23">
        <f t="shared" si="0"/>
        <v>2331</v>
      </c>
      <c r="J9" s="17" t="str">
        <f t="shared" si="1"/>
        <v>NOT DUE</v>
      </c>
      <c r="K9" s="18"/>
      <c r="L9" s="18" t="s">
        <v>5411</v>
      </c>
    </row>
    <row r="10" spans="1:16" ht="23.25" customHeight="1">
      <c r="A10" s="17" t="s">
        <v>65</v>
      </c>
      <c r="B10" s="30" t="s">
        <v>70</v>
      </c>
      <c r="C10" s="30" t="s">
        <v>74</v>
      </c>
      <c r="D10" s="21">
        <v>12000</v>
      </c>
      <c r="E10" s="13">
        <v>42348</v>
      </c>
      <c r="F10" s="13">
        <v>43763</v>
      </c>
      <c r="G10" s="27">
        <v>21287</v>
      </c>
      <c r="H10" s="22">
        <f>IF(I10&lt;=12000,$F$5+(I10/24),"error")</f>
        <v>44687.875</v>
      </c>
      <c r="I10" s="23">
        <f t="shared" si="0"/>
        <v>501</v>
      </c>
      <c r="J10" s="17" t="str">
        <f t="shared" si="1"/>
        <v>NOT DUE</v>
      </c>
      <c r="K10" s="18"/>
      <c r="L10" s="18" t="s">
        <v>5082</v>
      </c>
    </row>
    <row r="11" spans="1:16" ht="23.25" customHeight="1">
      <c r="A11" s="17" t="s">
        <v>66</v>
      </c>
      <c r="B11" s="30" t="s">
        <v>71</v>
      </c>
      <c r="C11" s="30" t="s">
        <v>74</v>
      </c>
      <c r="D11" s="21">
        <v>12000</v>
      </c>
      <c r="E11" s="13">
        <v>42348</v>
      </c>
      <c r="F11" s="13">
        <v>43874</v>
      </c>
      <c r="G11" s="27">
        <v>22386</v>
      </c>
      <c r="H11" s="22">
        <f t="shared" ref="H11:H12" si="2">IF(I11&lt;=12000,$F$5+(I11/24),"error")</f>
        <v>44733.666666666664</v>
      </c>
      <c r="I11" s="23">
        <f t="shared" si="0"/>
        <v>1600</v>
      </c>
      <c r="J11" s="17" t="str">
        <f t="shared" si="1"/>
        <v>NOT DUE</v>
      </c>
      <c r="K11" s="18"/>
      <c r="L11" s="18" t="s">
        <v>3861</v>
      </c>
    </row>
    <row r="12" spans="1:16" ht="23.25" customHeight="1">
      <c r="A12" s="17" t="s">
        <v>67</v>
      </c>
      <c r="B12" s="30" t="s">
        <v>72</v>
      </c>
      <c r="C12" s="30" t="s">
        <v>74</v>
      </c>
      <c r="D12" s="21">
        <v>12000</v>
      </c>
      <c r="E12" s="13">
        <v>42348</v>
      </c>
      <c r="F12" s="13">
        <v>43832</v>
      </c>
      <c r="G12" s="27">
        <v>21980</v>
      </c>
      <c r="H12" s="22">
        <f t="shared" si="2"/>
        <v>44716.75</v>
      </c>
      <c r="I12" s="23">
        <f t="shared" si="0"/>
        <v>1194</v>
      </c>
      <c r="J12" s="17" t="str">
        <f t="shared" si="1"/>
        <v>NOT DUE</v>
      </c>
      <c r="K12" s="18"/>
      <c r="L12" s="18"/>
    </row>
    <row r="13" spans="1:16" ht="23.25" customHeight="1">
      <c r="A13" s="17" t="s">
        <v>68</v>
      </c>
      <c r="B13" s="30" t="s">
        <v>73</v>
      </c>
      <c r="C13" s="30" t="s">
        <v>74</v>
      </c>
      <c r="D13" s="21">
        <v>12000</v>
      </c>
      <c r="E13" s="13">
        <v>42348</v>
      </c>
      <c r="F13" s="13">
        <v>44111</v>
      </c>
      <c r="G13" s="27">
        <v>26397</v>
      </c>
      <c r="H13" s="22">
        <f>IF(I13&lt;=12000,$F$5+(I13/24),"error")</f>
        <v>44900.791666666664</v>
      </c>
      <c r="I13" s="23">
        <f t="shared" si="0"/>
        <v>5611</v>
      </c>
      <c r="J13" s="17" t="str">
        <f t="shared" si="1"/>
        <v>NOT DUE</v>
      </c>
      <c r="K13" s="18"/>
      <c r="L13" s="18" t="s">
        <v>5411</v>
      </c>
    </row>
    <row r="14" spans="1:16">
      <c r="A14" s="17" t="s">
        <v>78</v>
      </c>
      <c r="B14" s="30" t="s">
        <v>85</v>
      </c>
      <c r="C14" s="30" t="s">
        <v>109</v>
      </c>
      <c r="D14" s="21">
        <v>8000</v>
      </c>
      <c r="E14" s="13">
        <v>42348</v>
      </c>
      <c r="F14" s="13">
        <v>44601</v>
      </c>
      <c r="G14" s="27">
        <v>31862</v>
      </c>
      <c r="H14" s="22">
        <f>IF(I14&lt;=8000,$F$5+(I14/24),"error")</f>
        <v>44961.833333333336</v>
      </c>
      <c r="I14" s="23">
        <f t="shared" si="0"/>
        <v>7076</v>
      </c>
      <c r="J14" s="17" t="str">
        <f t="shared" si="1"/>
        <v>NOT DUE</v>
      </c>
      <c r="K14" s="18"/>
      <c r="L14" s="18"/>
    </row>
    <row r="15" spans="1:16">
      <c r="A15" s="17" t="s">
        <v>79</v>
      </c>
      <c r="B15" s="30" t="s">
        <v>86</v>
      </c>
      <c r="C15" s="30" t="s">
        <v>109</v>
      </c>
      <c r="D15" s="21">
        <v>8000</v>
      </c>
      <c r="E15" s="13">
        <v>42348</v>
      </c>
      <c r="F15" s="13">
        <v>44656</v>
      </c>
      <c r="G15" s="27">
        <v>32695</v>
      </c>
      <c r="H15" s="22">
        <f t="shared" ref="H15:H19" si="3">IF(I15&lt;=8000,F15+(D15/24),"error")</f>
        <v>44989.333333333336</v>
      </c>
      <c r="I15" s="23">
        <f t="shared" si="0"/>
        <v>7909</v>
      </c>
      <c r="J15" s="17" t="str">
        <f t="shared" si="1"/>
        <v>NOT DUE</v>
      </c>
      <c r="K15" s="18"/>
      <c r="L15" s="18"/>
    </row>
    <row r="16" spans="1:16">
      <c r="A16" s="17" t="s">
        <v>80</v>
      </c>
      <c r="B16" s="30" t="s">
        <v>87</v>
      </c>
      <c r="C16" s="30" t="s">
        <v>109</v>
      </c>
      <c r="D16" s="21">
        <v>8000</v>
      </c>
      <c r="E16" s="13">
        <v>42348</v>
      </c>
      <c r="F16" s="13">
        <v>44112</v>
      </c>
      <c r="G16" s="27">
        <v>26397</v>
      </c>
      <c r="H16" s="22">
        <f t="shared" si="3"/>
        <v>44445.333333333336</v>
      </c>
      <c r="I16" s="23">
        <f t="shared" si="0"/>
        <v>1611</v>
      </c>
      <c r="J16" s="17" t="str">
        <f t="shared" si="1"/>
        <v>NOT DUE</v>
      </c>
      <c r="K16" s="18"/>
      <c r="L16" s="18"/>
    </row>
    <row r="17" spans="1:12">
      <c r="A17" s="17" t="s">
        <v>81</v>
      </c>
      <c r="B17" s="30" t="s">
        <v>88</v>
      </c>
      <c r="C17" s="30" t="s">
        <v>109</v>
      </c>
      <c r="D17" s="21">
        <v>8000</v>
      </c>
      <c r="E17" s="13">
        <v>42348</v>
      </c>
      <c r="F17" s="13">
        <v>44594</v>
      </c>
      <c r="G17" s="27">
        <v>31846</v>
      </c>
      <c r="H17" s="22">
        <f t="shared" si="3"/>
        <v>44927.333333333336</v>
      </c>
      <c r="I17" s="23">
        <f t="shared" si="0"/>
        <v>7060</v>
      </c>
      <c r="J17" s="17" t="str">
        <f t="shared" si="1"/>
        <v>NOT DUE</v>
      </c>
      <c r="K17" s="18"/>
      <c r="L17" s="18"/>
    </row>
    <row r="18" spans="1:12">
      <c r="A18" s="17" t="s">
        <v>82</v>
      </c>
      <c r="B18" s="30" t="s">
        <v>89</v>
      </c>
      <c r="C18" s="30" t="s">
        <v>109</v>
      </c>
      <c r="D18" s="21">
        <v>8000</v>
      </c>
      <c r="E18" s="13">
        <v>42348</v>
      </c>
      <c r="F18" s="13">
        <v>44656</v>
      </c>
      <c r="G18" s="27">
        <v>32695</v>
      </c>
      <c r="H18" s="22">
        <f t="shared" si="3"/>
        <v>44989.333333333336</v>
      </c>
      <c r="I18" s="23">
        <f t="shared" si="0"/>
        <v>7909</v>
      </c>
      <c r="J18" s="17" t="str">
        <f t="shared" si="1"/>
        <v>NOT DUE</v>
      </c>
      <c r="K18" s="18"/>
      <c r="L18" s="18"/>
    </row>
    <row r="19" spans="1:12">
      <c r="A19" s="17" t="s">
        <v>83</v>
      </c>
      <c r="B19" s="30" t="s">
        <v>90</v>
      </c>
      <c r="C19" s="30" t="s">
        <v>109</v>
      </c>
      <c r="D19" s="21">
        <v>8000</v>
      </c>
      <c r="E19" s="13">
        <v>42348</v>
      </c>
      <c r="F19" s="13">
        <v>44606</v>
      </c>
      <c r="G19" s="27">
        <v>31867</v>
      </c>
      <c r="H19" s="22">
        <f t="shared" si="3"/>
        <v>44939.333333333336</v>
      </c>
      <c r="I19" s="23">
        <f t="shared" si="0"/>
        <v>7081</v>
      </c>
      <c r="J19" s="17" t="str">
        <f t="shared" si="1"/>
        <v>NOT DUE</v>
      </c>
      <c r="K19" s="18"/>
      <c r="L19" s="18"/>
    </row>
    <row r="20" spans="1:12" ht="26.45" customHeight="1">
      <c r="A20" s="17" t="s">
        <v>91</v>
      </c>
      <c r="B20" s="30" t="s">
        <v>97</v>
      </c>
      <c r="C20" s="31" t="s">
        <v>110</v>
      </c>
      <c r="D20" s="12" t="s">
        <v>4</v>
      </c>
      <c r="E20" s="13">
        <v>42348</v>
      </c>
      <c r="F20" s="13">
        <v>44657</v>
      </c>
      <c r="G20" s="74"/>
      <c r="H20" s="15">
        <f>EDATE(F20-1,1)</f>
        <v>44686</v>
      </c>
      <c r="I20" s="16">
        <f t="shared" ref="I20:I25" ca="1" si="4">IF(ISBLANK(H20),"",H20-DATE(YEAR(NOW()),MONTH(NOW()),DAY(NOW())))</f>
        <v>16</v>
      </c>
      <c r="J20" s="17" t="str">
        <f t="shared" ca="1" si="1"/>
        <v>NOT DUE</v>
      </c>
      <c r="K20" s="33" t="s">
        <v>148</v>
      </c>
      <c r="L20" s="20" t="s">
        <v>5528</v>
      </c>
    </row>
    <row r="21" spans="1:12" ht="26.45" customHeight="1">
      <c r="A21" s="17" t="s">
        <v>92</v>
      </c>
      <c r="B21" s="30" t="s">
        <v>98</v>
      </c>
      <c r="C21" s="31" t="s">
        <v>110</v>
      </c>
      <c r="D21" s="12" t="s">
        <v>4</v>
      </c>
      <c r="E21" s="13">
        <v>42348</v>
      </c>
      <c r="F21" s="13">
        <v>44657</v>
      </c>
      <c r="G21" s="74"/>
      <c r="H21" s="15">
        <f>EDATE(F21-1,1)</f>
        <v>44686</v>
      </c>
      <c r="I21" s="16">
        <f t="shared" ca="1" si="4"/>
        <v>16</v>
      </c>
      <c r="J21" s="17" t="str">
        <f t="shared" ca="1" si="1"/>
        <v>NOT DUE</v>
      </c>
      <c r="K21" s="33" t="s">
        <v>148</v>
      </c>
      <c r="L21" s="20" t="s">
        <v>5528</v>
      </c>
    </row>
    <row r="22" spans="1:12" ht="26.45" customHeight="1">
      <c r="A22" s="17" t="s">
        <v>93</v>
      </c>
      <c r="B22" s="30" t="s">
        <v>99</v>
      </c>
      <c r="C22" s="31" t="s">
        <v>110</v>
      </c>
      <c r="D22" s="12" t="s">
        <v>4</v>
      </c>
      <c r="E22" s="13">
        <v>42348</v>
      </c>
      <c r="F22" s="13">
        <v>44657</v>
      </c>
      <c r="G22" s="74"/>
      <c r="H22" s="15">
        <f t="shared" ref="H22:H24" si="5">EDATE(F22-1,1)</f>
        <v>44686</v>
      </c>
      <c r="I22" s="16">
        <f t="shared" ca="1" si="4"/>
        <v>16</v>
      </c>
      <c r="J22" s="17" t="str">
        <f t="shared" ca="1" si="1"/>
        <v>NOT DUE</v>
      </c>
      <c r="K22" s="33" t="s">
        <v>148</v>
      </c>
      <c r="L22" s="20" t="s">
        <v>5528</v>
      </c>
    </row>
    <row r="23" spans="1:12" ht="26.45" customHeight="1">
      <c r="A23" s="17" t="s">
        <v>94</v>
      </c>
      <c r="B23" s="30" t="s">
        <v>100</v>
      </c>
      <c r="C23" s="31" t="s">
        <v>110</v>
      </c>
      <c r="D23" s="12" t="s">
        <v>4</v>
      </c>
      <c r="E23" s="13">
        <v>42348</v>
      </c>
      <c r="F23" s="13">
        <v>44657</v>
      </c>
      <c r="G23" s="74"/>
      <c r="H23" s="15">
        <f t="shared" si="5"/>
        <v>44686</v>
      </c>
      <c r="I23" s="16">
        <f t="shared" ca="1" si="4"/>
        <v>16</v>
      </c>
      <c r="J23" s="17" t="str">
        <f t="shared" ca="1" si="1"/>
        <v>NOT DUE</v>
      </c>
      <c r="K23" s="33" t="s">
        <v>148</v>
      </c>
      <c r="L23" s="20" t="s">
        <v>5528</v>
      </c>
    </row>
    <row r="24" spans="1:12" ht="26.45" customHeight="1">
      <c r="A24" s="17" t="s">
        <v>95</v>
      </c>
      <c r="B24" s="30" t="s">
        <v>101</v>
      </c>
      <c r="C24" s="31" t="s">
        <v>110</v>
      </c>
      <c r="D24" s="12" t="s">
        <v>4</v>
      </c>
      <c r="E24" s="13">
        <v>42348</v>
      </c>
      <c r="F24" s="13">
        <v>44657</v>
      </c>
      <c r="G24" s="74"/>
      <c r="H24" s="15">
        <f t="shared" si="5"/>
        <v>44686</v>
      </c>
      <c r="I24" s="16">
        <f t="shared" ca="1" si="4"/>
        <v>16</v>
      </c>
      <c r="J24" s="17" t="str">
        <f t="shared" ca="1" si="1"/>
        <v>NOT DUE</v>
      </c>
      <c r="K24" s="33" t="s">
        <v>148</v>
      </c>
      <c r="L24" s="20" t="s">
        <v>5528</v>
      </c>
    </row>
    <row r="25" spans="1:12" ht="26.45" customHeight="1">
      <c r="A25" s="17" t="s">
        <v>96</v>
      </c>
      <c r="B25" s="30" t="s">
        <v>102</v>
      </c>
      <c r="C25" s="31" t="s">
        <v>110</v>
      </c>
      <c r="D25" s="12" t="s">
        <v>4</v>
      </c>
      <c r="E25" s="13">
        <v>42348</v>
      </c>
      <c r="F25" s="13">
        <v>44657</v>
      </c>
      <c r="G25" s="74"/>
      <c r="H25" s="15">
        <f>EDATE(F25-1,1)</f>
        <v>44686</v>
      </c>
      <c r="I25" s="16">
        <f t="shared" ca="1" si="4"/>
        <v>16</v>
      </c>
      <c r="J25" s="17" t="str">
        <f t="shared" ca="1" si="1"/>
        <v>NOT DUE</v>
      </c>
      <c r="K25" s="33" t="s">
        <v>148</v>
      </c>
      <c r="L25" s="20" t="s">
        <v>5528</v>
      </c>
    </row>
    <row r="26" spans="1:12" ht="18.75" customHeight="1">
      <c r="A26" s="17" t="s">
        <v>103</v>
      </c>
      <c r="B26" s="30" t="s">
        <v>111</v>
      </c>
      <c r="C26" s="30" t="s">
        <v>109</v>
      </c>
      <c r="D26" s="21">
        <v>12000</v>
      </c>
      <c r="E26" s="13">
        <v>41565</v>
      </c>
      <c r="F26" s="13">
        <v>44086</v>
      </c>
      <c r="G26" s="27">
        <v>26178</v>
      </c>
      <c r="H26" s="22">
        <f>IF(I26&lt;=12000,F26+(D26/24),"error")</f>
        <v>44586</v>
      </c>
      <c r="I26" s="23">
        <f t="shared" ref="I26:I44" si="6">D26-($F$4-G26)</f>
        <v>5392</v>
      </c>
      <c r="J26" s="17" t="str">
        <f t="shared" si="1"/>
        <v>NOT DUE</v>
      </c>
      <c r="K26" s="20"/>
      <c r="L26" s="20"/>
    </row>
    <row r="27" spans="1:12" ht="18.75" customHeight="1">
      <c r="A27" s="17" t="s">
        <v>104</v>
      </c>
      <c r="B27" s="30" t="s">
        <v>112</v>
      </c>
      <c r="C27" s="30" t="s">
        <v>109</v>
      </c>
      <c r="D27" s="21">
        <v>12000</v>
      </c>
      <c r="E27" s="13">
        <v>41565</v>
      </c>
      <c r="F27" s="13">
        <v>43906</v>
      </c>
      <c r="G27" s="27">
        <v>23117</v>
      </c>
      <c r="H27" s="22">
        <f t="shared" ref="H27:H31" si="7">IF(I27&lt;=12000,F27+(D27/24),"error")</f>
        <v>44406</v>
      </c>
      <c r="I27" s="23">
        <f t="shared" si="6"/>
        <v>2331</v>
      </c>
      <c r="J27" s="17" t="str">
        <f t="shared" si="1"/>
        <v>NOT DUE</v>
      </c>
      <c r="K27" s="20"/>
      <c r="L27" s="20"/>
    </row>
    <row r="28" spans="1:12" ht="18.75" customHeight="1">
      <c r="A28" s="17" t="s">
        <v>105</v>
      </c>
      <c r="B28" s="30" t="s">
        <v>113</v>
      </c>
      <c r="C28" s="30" t="s">
        <v>109</v>
      </c>
      <c r="D28" s="21">
        <v>12000</v>
      </c>
      <c r="E28" s="13">
        <v>42348</v>
      </c>
      <c r="F28" s="13">
        <v>43757</v>
      </c>
      <c r="G28" s="27">
        <v>21287</v>
      </c>
      <c r="H28" s="22">
        <f t="shared" si="7"/>
        <v>44257</v>
      </c>
      <c r="I28" s="23">
        <f t="shared" si="6"/>
        <v>501</v>
      </c>
      <c r="J28" s="17" t="str">
        <f t="shared" si="1"/>
        <v>NOT DUE</v>
      </c>
      <c r="K28" s="20"/>
      <c r="L28" s="20"/>
    </row>
    <row r="29" spans="1:12" ht="18.75" customHeight="1">
      <c r="A29" s="17" t="s">
        <v>106</v>
      </c>
      <c r="B29" s="30" t="s">
        <v>114</v>
      </c>
      <c r="C29" s="30" t="s">
        <v>109</v>
      </c>
      <c r="D29" s="21">
        <v>12000</v>
      </c>
      <c r="E29" s="13">
        <v>42348</v>
      </c>
      <c r="F29" s="13">
        <v>43874</v>
      </c>
      <c r="G29" s="27">
        <v>22386</v>
      </c>
      <c r="H29" s="22">
        <f t="shared" si="7"/>
        <v>44374</v>
      </c>
      <c r="I29" s="23">
        <f t="shared" si="6"/>
        <v>1600</v>
      </c>
      <c r="J29" s="17" t="str">
        <f t="shared" si="1"/>
        <v>NOT DUE</v>
      </c>
      <c r="K29" s="20"/>
      <c r="L29" s="20"/>
    </row>
    <row r="30" spans="1:12" ht="18.75" customHeight="1">
      <c r="A30" s="17" t="s">
        <v>107</v>
      </c>
      <c r="B30" s="30" t="s">
        <v>115</v>
      </c>
      <c r="C30" s="30" t="s">
        <v>109</v>
      </c>
      <c r="D30" s="21">
        <v>12000</v>
      </c>
      <c r="E30" s="13">
        <v>42348</v>
      </c>
      <c r="F30" s="13">
        <v>43832</v>
      </c>
      <c r="G30" s="27">
        <v>21980</v>
      </c>
      <c r="H30" s="22">
        <f t="shared" si="7"/>
        <v>44332</v>
      </c>
      <c r="I30" s="23">
        <f t="shared" si="6"/>
        <v>1194</v>
      </c>
      <c r="J30" s="17" t="str">
        <f t="shared" si="1"/>
        <v>NOT DUE</v>
      </c>
      <c r="K30" s="20"/>
      <c r="L30" s="20"/>
    </row>
    <row r="31" spans="1:12" ht="18.75" customHeight="1">
      <c r="A31" s="17" t="s">
        <v>108</v>
      </c>
      <c r="B31" s="30" t="s">
        <v>116</v>
      </c>
      <c r="C31" s="30" t="s">
        <v>109</v>
      </c>
      <c r="D31" s="21">
        <v>12000</v>
      </c>
      <c r="E31" s="13">
        <v>42348</v>
      </c>
      <c r="F31" s="13">
        <v>44215</v>
      </c>
      <c r="G31" s="27">
        <v>28148</v>
      </c>
      <c r="H31" s="22">
        <f t="shared" si="7"/>
        <v>44715</v>
      </c>
      <c r="I31" s="23">
        <f t="shared" si="6"/>
        <v>7362</v>
      </c>
      <c r="J31" s="17" t="str">
        <f t="shared" si="1"/>
        <v>NOT DUE</v>
      </c>
      <c r="K31" s="20"/>
      <c r="L31" s="20"/>
    </row>
    <row r="32" spans="1:12" ht="18.75" customHeight="1">
      <c r="A32" s="17" t="s">
        <v>117</v>
      </c>
      <c r="B32" s="30" t="s">
        <v>123</v>
      </c>
      <c r="C32" s="30" t="s">
        <v>109</v>
      </c>
      <c r="D32" s="21">
        <v>24000</v>
      </c>
      <c r="E32" s="13">
        <v>42348</v>
      </c>
      <c r="F32" s="13">
        <v>44086</v>
      </c>
      <c r="G32" s="27">
        <v>26178</v>
      </c>
      <c r="H32" s="22">
        <f>IF(I32&lt;=24000,F32+(D32/24),"error")</f>
        <v>45086</v>
      </c>
      <c r="I32" s="23">
        <f t="shared" si="6"/>
        <v>17392</v>
      </c>
      <c r="J32" s="17" t="str">
        <f t="shared" si="1"/>
        <v>NOT DUE</v>
      </c>
      <c r="K32" s="20"/>
      <c r="L32" s="20"/>
    </row>
    <row r="33" spans="1:12" ht="18.75" customHeight="1">
      <c r="A33" s="17" t="s">
        <v>118</v>
      </c>
      <c r="B33" s="30" t="s">
        <v>124</v>
      </c>
      <c r="C33" s="30" t="s">
        <v>109</v>
      </c>
      <c r="D33" s="21">
        <v>24000</v>
      </c>
      <c r="E33" s="13">
        <v>42348</v>
      </c>
      <c r="F33" s="13">
        <v>43906</v>
      </c>
      <c r="G33" s="27">
        <v>23117</v>
      </c>
      <c r="H33" s="22">
        <f t="shared" ref="H33:H37" si="8">IF(I33&lt;=24000,F33+(D33/24),"error")</f>
        <v>44906</v>
      </c>
      <c r="I33" s="23">
        <f t="shared" si="6"/>
        <v>14331</v>
      </c>
      <c r="J33" s="17" t="str">
        <f t="shared" si="1"/>
        <v>NOT DUE</v>
      </c>
      <c r="K33" s="20"/>
      <c r="L33" s="20"/>
    </row>
    <row r="34" spans="1:12" ht="18.75" customHeight="1">
      <c r="A34" s="17" t="s">
        <v>119</v>
      </c>
      <c r="B34" s="30" t="s">
        <v>125</v>
      </c>
      <c r="C34" s="30" t="s">
        <v>109</v>
      </c>
      <c r="D34" s="21">
        <v>24000</v>
      </c>
      <c r="E34" s="13">
        <v>42348</v>
      </c>
      <c r="F34" s="13">
        <v>43757</v>
      </c>
      <c r="G34" s="27">
        <v>21287</v>
      </c>
      <c r="H34" s="22">
        <f t="shared" si="8"/>
        <v>44757</v>
      </c>
      <c r="I34" s="23">
        <f t="shared" si="6"/>
        <v>12501</v>
      </c>
      <c r="J34" s="17" t="str">
        <f t="shared" si="1"/>
        <v>NOT DUE</v>
      </c>
      <c r="K34" s="20"/>
      <c r="L34" s="20"/>
    </row>
    <row r="35" spans="1:12" ht="18.75" customHeight="1">
      <c r="A35" s="17" t="s">
        <v>120</v>
      </c>
      <c r="B35" s="30" t="s">
        <v>126</v>
      </c>
      <c r="C35" s="30" t="s">
        <v>109</v>
      </c>
      <c r="D35" s="21">
        <v>24000</v>
      </c>
      <c r="E35" s="13">
        <v>42348</v>
      </c>
      <c r="F35" s="13">
        <v>43874</v>
      </c>
      <c r="G35" s="27">
        <v>22386</v>
      </c>
      <c r="H35" s="22">
        <f>IF(I35&lt;=24000,F35+(D35/24),"error")</f>
        <v>44874</v>
      </c>
      <c r="I35" s="23">
        <f t="shared" si="6"/>
        <v>13600</v>
      </c>
      <c r="J35" s="17" t="str">
        <f t="shared" si="1"/>
        <v>NOT DUE</v>
      </c>
      <c r="K35" s="20"/>
      <c r="L35" s="20"/>
    </row>
    <row r="36" spans="1:12" ht="18.75" customHeight="1">
      <c r="A36" s="17" t="s">
        <v>121</v>
      </c>
      <c r="B36" s="30" t="s">
        <v>127</v>
      </c>
      <c r="C36" s="30" t="s">
        <v>109</v>
      </c>
      <c r="D36" s="21">
        <v>24000</v>
      </c>
      <c r="E36" s="13">
        <v>42348</v>
      </c>
      <c r="F36" s="13">
        <v>43722</v>
      </c>
      <c r="G36" s="27">
        <v>20559</v>
      </c>
      <c r="H36" s="22">
        <f t="shared" si="8"/>
        <v>44722</v>
      </c>
      <c r="I36" s="23">
        <f t="shared" si="6"/>
        <v>11773</v>
      </c>
      <c r="J36" s="17" t="str">
        <f t="shared" si="1"/>
        <v>NOT DUE</v>
      </c>
      <c r="K36" s="20"/>
      <c r="L36" s="20"/>
    </row>
    <row r="37" spans="1:12" ht="18.75" customHeight="1">
      <c r="A37" s="17" t="s">
        <v>122</v>
      </c>
      <c r="B37" s="30" t="s">
        <v>128</v>
      </c>
      <c r="C37" s="30" t="s">
        <v>109</v>
      </c>
      <c r="D37" s="21">
        <v>24000</v>
      </c>
      <c r="E37" s="13">
        <v>42348</v>
      </c>
      <c r="F37" s="13">
        <v>43291</v>
      </c>
      <c r="G37" s="27">
        <v>15757</v>
      </c>
      <c r="H37" s="22">
        <f t="shared" si="8"/>
        <v>44291</v>
      </c>
      <c r="I37" s="23">
        <f t="shared" si="6"/>
        <v>6971</v>
      </c>
      <c r="J37" s="17" t="str">
        <f t="shared" si="1"/>
        <v>NOT DUE</v>
      </c>
      <c r="K37" s="20"/>
      <c r="L37" s="20"/>
    </row>
    <row r="38" spans="1:12" ht="25.5">
      <c r="A38" s="17" t="s">
        <v>129</v>
      </c>
      <c r="B38" s="31" t="s">
        <v>135</v>
      </c>
      <c r="C38" s="31" t="s">
        <v>147</v>
      </c>
      <c r="D38" s="21">
        <v>12000</v>
      </c>
      <c r="E38" s="13">
        <v>42348</v>
      </c>
      <c r="F38" s="13">
        <v>44086</v>
      </c>
      <c r="G38" s="27">
        <v>26178</v>
      </c>
      <c r="H38" s="22">
        <f t="shared" ref="H38:H43" si="9">IF(I38&lt;=12000,F38+(D38/24),"error")</f>
        <v>44586</v>
      </c>
      <c r="I38" s="23">
        <f t="shared" si="6"/>
        <v>5392</v>
      </c>
      <c r="J38" s="17" t="str">
        <f t="shared" si="1"/>
        <v>NOT DUE</v>
      </c>
      <c r="K38" s="20"/>
      <c r="L38" s="20"/>
    </row>
    <row r="39" spans="1:12" ht="25.5">
      <c r="A39" s="17" t="s">
        <v>130</v>
      </c>
      <c r="B39" s="31" t="s">
        <v>136</v>
      </c>
      <c r="C39" s="31" t="s">
        <v>147</v>
      </c>
      <c r="D39" s="21">
        <v>12000</v>
      </c>
      <c r="E39" s="13">
        <v>42348</v>
      </c>
      <c r="F39" s="13">
        <v>43906</v>
      </c>
      <c r="G39" s="27">
        <v>23117</v>
      </c>
      <c r="H39" s="22">
        <f t="shared" si="9"/>
        <v>44406</v>
      </c>
      <c r="I39" s="23">
        <f t="shared" si="6"/>
        <v>2331</v>
      </c>
      <c r="J39" s="17" t="str">
        <f t="shared" si="1"/>
        <v>NOT DUE</v>
      </c>
      <c r="K39" s="20"/>
      <c r="L39" s="20"/>
    </row>
    <row r="40" spans="1:12" ht="25.5">
      <c r="A40" s="17" t="s">
        <v>131</v>
      </c>
      <c r="B40" s="31" t="s">
        <v>137</v>
      </c>
      <c r="C40" s="31" t="s">
        <v>147</v>
      </c>
      <c r="D40" s="21">
        <v>12000</v>
      </c>
      <c r="E40" s="13">
        <v>42348</v>
      </c>
      <c r="F40" s="13">
        <v>43757</v>
      </c>
      <c r="G40" s="27">
        <v>21287</v>
      </c>
      <c r="H40" s="22">
        <f t="shared" si="9"/>
        <v>44257</v>
      </c>
      <c r="I40" s="23">
        <f t="shared" si="6"/>
        <v>501</v>
      </c>
      <c r="J40" s="17" t="str">
        <f t="shared" ref="J40:J71" si="10">IF(I40="","",IF(I40=0,"DUE",IF(I40&lt;0,"OVERDUE","NOT DUE")))</f>
        <v>NOT DUE</v>
      </c>
      <c r="K40" s="20"/>
      <c r="L40" s="20"/>
    </row>
    <row r="41" spans="1:12" ht="25.5">
      <c r="A41" s="17" t="s">
        <v>132</v>
      </c>
      <c r="B41" s="31" t="s">
        <v>138</v>
      </c>
      <c r="C41" s="31" t="s">
        <v>147</v>
      </c>
      <c r="D41" s="21">
        <v>12000</v>
      </c>
      <c r="E41" s="13">
        <v>42348</v>
      </c>
      <c r="F41" s="13">
        <v>43874</v>
      </c>
      <c r="G41" s="27">
        <v>22386</v>
      </c>
      <c r="H41" s="22">
        <f t="shared" si="9"/>
        <v>44374</v>
      </c>
      <c r="I41" s="23">
        <f t="shared" si="6"/>
        <v>1600</v>
      </c>
      <c r="J41" s="17" t="str">
        <f t="shared" si="10"/>
        <v>NOT DUE</v>
      </c>
      <c r="K41" s="20"/>
      <c r="L41" s="20"/>
    </row>
    <row r="42" spans="1:12" ht="25.5">
      <c r="A42" s="17" t="s">
        <v>133</v>
      </c>
      <c r="B42" s="31" t="s">
        <v>139</v>
      </c>
      <c r="C42" s="31" t="s">
        <v>147</v>
      </c>
      <c r="D42" s="21">
        <v>12000</v>
      </c>
      <c r="E42" s="13">
        <v>42348</v>
      </c>
      <c r="F42" s="13">
        <v>43832</v>
      </c>
      <c r="G42" s="27">
        <v>21980</v>
      </c>
      <c r="H42" s="22">
        <f t="shared" si="9"/>
        <v>44332</v>
      </c>
      <c r="I42" s="23">
        <f t="shared" si="6"/>
        <v>1194</v>
      </c>
      <c r="J42" s="17" t="str">
        <f t="shared" si="10"/>
        <v>NOT DUE</v>
      </c>
      <c r="K42" s="20"/>
      <c r="L42" s="20"/>
    </row>
    <row r="43" spans="1:12" ht="25.5">
      <c r="A43" s="17" t="s">
        <v>134</v>
      </c>
      <c r="B43" s="31" t="s">
        <v>140</v>
      </c>
      <c r="C43" s="31" t="s">
        <v>147</v>
      </c>
      <c r="D43" s="21">
        <v>12000</v>
      </c>
      <c r="E43" s="13">
        <v>42348</v>
      </c>
      <c r="F43" s="13">
        <v>43291</v>
      </c>
      <c r="G43" s="27">
        <v>28148</v>
      </c>
      <c r="H43" s="22">
        <f t="shared" si="9"/>
        <v>43791</v>
      </c>
      <c r="I43" s="23">
        <f t="shared" si="6"/>
        <v>7362</v>
      </c>
      <c r="J43" s="17" t="str">
        <f t="shared" si="10"/>
        <v>NOT DUE</v>
      </c>
      <c r="K43" s="20"/>
      <c r="L43" s="20"/>
    </row>
    <row r="44" spans="1:12" ht="21" customHeight="1">
      <c r="A44" s="17" t="s">
        <v>141</v>
      </c>
      <c r="B44" s="30" t="s">
        <v>149</v>
      </c>
      <c r="C44" s="30" t="s">
        <v>161</v>
      </c>
      <c r="D44" s="21">
        <v>36000</v>
      </c>
      <c r="E44" s="13">
        <v>42348</v>
      </c>
      <c r="F44" s="13"/>
      <c r="G44" s="27">
        <v>0</v>
      </c>
      <c r="H44" s="22">
        <f>IF(I44&lt;=36000,F44+(D44/24),"error")</f>
        <v>1500</v>
      </c>
      <c r="I44" s="23">
        <f t="shared" si="6"/>
        <v>3214</v>
      </c>
      <c r="J44" s="17" t="str">
        <f t="shared" si="10"/>
        <v>NOT DUE</v>
      </c>
      <c r="K44" s="20"/>
      <c r="L44" s="20"/>
    </row>
    <row r="45" spans="1:12" ht="21" customHeight="1">
      <c r="A45" s="17" t="s">
        <v>142</v>
      </c>
      <c r="B45" s="30" t="s">
        <v>150</v>
      </c>
      <c r="C45" s="30" t="s">
        <v>161</v>
      </c>
      <c r="D45" s="21">
        <v>36000</v>
      </c>
      <c r="E45" s="13">
        <v>42348</v>
      </c>
      <c r="F45" s="13"/>
      <c r="G45" s="27">
        <v>0</v>
      </c>
      <c r="H45" s="22">
        <f t="shared" ref="H45:H49" si="11">IF(I45&lt;=36000,F45+(D45/24),"error")</f>
        <v>1500</v>
      </c>
      <c r="I45" s="23">
        <f t="shared" ref="I45:I49" si="12">D45-($F$4-G45)</f>
        <v>3214</v>
      </c>
      <c r="J45" s="17" t="str">
        <f t="shared" si="10"/>
        <v>NOT DUE</v>
      </c>
      <c r="K45" s="20"/>
      <c r="L45" s="20"/>
    </row>
    <row r="46" spans="1:12" ht="21" customHeight="1">
      <c r="A46" s="17" t="s">
        <v>143</v>
      </c>
      <c r="B46" s="30" t="s">
        <v>151</v>
      </c>
      <c r="C46" s="30" t="s">
        <v>161</v>
      </c>
      <c r="D46" s="21">
        <v>36000</v>
      </c>
      <c r="E46" s="13">
        <v>42348</v>
      </c>
      <c r="F46" s="13"/>
      <c r="G46" s="27">
        <v>0</v>
      </c>
      <c r="H46" s="22">
        <f t="shared" si="11"/>
        <v>1500</v>
      </c>
      <c r="I46" s="23">
        <f t="shared" si="12"/>
        <v>3214</v>
      </c>
      <c r="J46" s="17" t="str">
        <f t="shared" si="10"/>
        <v>NOT DUE</v>
      </c>
      <c r="K46" s="20"/>
      <c r="L46" s="20"/>
    </row>
    <row r="47" spans="1:12" ht="21" customHeight="1">
      <c r="A47" s="17" t="s">
        <v>144</v>
      </c>
      <c r="B47" s="30" t="s">
        <v>152</v>
      </c>
      <c r="C47" s="30" t="s">
        <v>161</v>
      </c>
      <c r="D47" s="21">
        <v>36000</v>
      </c>
      <c r="E47" s="13">
        <v>42348</v>
      </c>
      <c r="F47" s="13"/>
      <c r="G47" s="27">
        <v>0</v>
      </c>
      <c r="H47" s="22">
        <f t="shared" si="11"/>
        <v>1500</v>
      </c>
      <c r="I47" s="23">
        <f t="shared" si="12"/>
        <v>3214</v>
      </c>
      <c r="J47" s="17" t="str">
        <f t="shared" si="10"/>
        <v>NOT DUE</v>
      </c>
      <c r="K47" s="20"/>
      <c r="L47" s="20"/>
    </row>
    <row r="48" spans="1:12" ht="21" customHeight="1">
      <c r="A48" s="17" t="s">
        <v>145</v>
      </c>
      <c r="B48" s="30" t="s">
        <v>153</v>
      </c>
      <c r="C48" s="30" t="s">
        <v>161</v>
      </c>
      <c r="D48" s="21">
        <v>36000</v>
      </c>
      <c r="E48" s="13">
        <v>42348</v>
      </c>
      <c r="F48" s="13"/>
      <c r="G48" s="27">
        <v>0</v>
      </c>
      <c r="H48" s="22">
        <f t="shared" si="11"/>
        <v>1500</v>
      </c>
      <c r="I48" s="23">
        <f t="shared" si="12"/>
        <v>3214</v>
      </c>
      <c r="J48" s="17" t="str">
        <f t="shared" si="10"/>
        <v>NOT DUE</v>
      </c>
      <c r="K48" s="20"/>
      <c r="L48" s="20"/>
    </row>
    <row r="49" spans="1:12" ht="21" customHeight="1">
      <c r="A49" s="17" t="s">
        <v>146</v>
      </c>
      <c r="B49" s="30" t="s">
        <v>154</v>
      </c>
      <c r="C49" s="30" t="s">
        <v>161</v>
      </c>
      <c r="D49" s="21">
        <v>36000</v>
      </c>
      <c r="E49" s="13">
        <v>42348</v>
      </c>
      <c r="F49" s="232"/>
      <c r="G49" s="27">
        <v>0</v>
      </c>
      <c r="H49" s="22">
        <f t="shared" si="11"/>
        <v>1500</v>
      </c>
      <c r="I49" s="23">
        <f t="shared" si="12"/>
        <v>3214</v>
      </c>
      <c r="J49" s="17" t="str">
        <f t="shared" si="10"/>
        <v>NOT DUE</v>
      </c>
      <c r="K49" s="20"/>
      <c r="L49" s="20"/>
    </row>
    <row r="50" spans="1:12" ht="25.5">
      <c r="A50" s="17" t="s">
        <v>155</v>
      </c>
      <c r="B50" s="30" t="s">
        <v>149</v>
      </c>
      <c r="C50" s="31" t="s">
        <v>110</v>
      </c>
      <c r="D50" s="12" t="s">
        <v>4</v>
      </c>
      <c r="E50" s="13">
        <v>42348</v>
      </c>
      <c r="F50" s="13">
        <v>44657</v>
      </c>
      <c r="G50" s="74"/>
      <c r="H50" s="15">
        <f>EDATE(F50-1,1)</f>
        <v>44686</v>
      </c>
      <c r="I50" s="16">
        <f t="shared" ref="I50:I55" ca="1" si="13">IF(ISBLANK(H50),"",H50-DATE(YEAR(NOW()),MONTH(NOW()),DAY(NOW())))</f>
        <v>16</v>
      </c>
      <c r="J50" s="17" t="str">
        <f t="shared" ca="1" si="10"/>
        <v>NOT DUE</v>
      </c>
      <c r="K50" s="20"/>
      <c r="L50" s="20" t="s">
        <v>5528</v>
      </c>
    </row>
    <row r="51" spans="1:12" ht="25.5">
      <c r="A51" s="17" t="s">
        <v>156</v>
      </c>
      <c r="B51" s="30" t="s">
        <v>150</v>
      </c>
      <c r="C51" s="31" t="s">
        <v>110</v>
      </c>
      <c r="D51" s="12" t="s">
        <v>4</v>
      </c>
      <c r="E51" s="13">
        <v>42348</v>
      </c>
      <c r="F51" s="13">
        <v>44657</v>
      </c>
      <c r="G51" s="74"/>
      <c r="H51" s="15">
        <f t="shared" ref="H51:H55" si="14">EDATE(F51-1,1)</f>
        <v>44686</v>
      </c>
      <c r="I51" s="16">
        <f t="shared" ca="1" si="13"/>
        <v>16</v>
      </c>
      <c r="J51" s="17" t="str">
        <f t="shared" ca="1" si="10"/>
        <v>NOT DUE</v>
      </c>
      <c r="K51" s="20"/>
      <c r="L51" s="20" t="s">
        <v>5528</v>
      </c>
    </row>
    <row r="52" spans="1:12" ht="25.5">
      <c r="A52" s="17" t="s">
        <v>157</v>
      </c>
      <c r="B52" s="30" t="s">
        <v>151</v>
      </c>
      <c r="C52" s="31" t="s">
        <v>110</v>
      </c>
      <c r="D52" s="12" t="s">
        <v>4</v>
      </c>
      <c r="E52" s="13">
        <v>42348</v>
      </c>
      <c r="F52" s="13">
        <v>44657</v>
      </c>
      <c r="G52" s="74"/>
      <c r="H52" s="15">
        <f t="shared" si="14"/>
        <v>44686</v>
      </c>
      <c r="I52" s="16">
        <f t="shared" ca="1" si="13"/>
        <v>16</v>
      </c>
      <c r="J52" s="17" t="str">
        <f t="shared" ca="1" si="10"/>
        <v>NOT DUE</v>
      </c>
      <c r="K52" s="20"/>
      <c r="L52" s="20" t="s">
        <v>5528</v>
      </c>
    </row>
    <row r="53" spans="1:12" ht="25.5">
      <c r="A53" s="17" t="s">
        <v>158</v>
      </c>
      <c r="B53" s="30" t="s">
        <v>152</v>
      </c>
      <c r="C53" s="31" t="s">
        <v>110</v>
      </c>
      <c r="D53" s="12" t="s">
        <v>4</v>
      </c>
      <c r="E53" s="13">
        <v>42348</v>
      </c>
      <c r="F53" s="13">
        <v>44657</v>
      </c>
      <c r="G53" s="74"/>
      <c r="H53" s="15">
        <f t="shared" si="14"/>
        <v>44686</v>
      </c>
      <c r="I53" s="16">
        <f t="shared" ca="1" si="13"/>
        <v>16</v>
      </c>
      <c r="J53" s="17" t="str">
        <f t="shared" ca="1" si="10"/>
        <v>NOT DUE</v>
      </c>
      <c r="K53" s="20"/>
      <c r="L53" s="20" t="s">
        <v>5528</v>
      </c>
    </row>
    <row r="54" spans="1:12" ht="25.5">
      <c r="A54" s="17" t="s">
        <v>159</v>
      </c>
      <c r="B54" s="30" t="s">
        <v>153</v>
      </c>
      <c r="C54" s="31" t="s">
        <v>110</v>
      </c>
      <c r="D54" s="12" t="s">
        <v>4</v>
      </c>
      <c r="E54" s="13">
        <v>42348</v>
      </c>
      <c r="F54" s="13">
        <v>44657</v>
      </c>
      <c r="G54" s="74"/>
      <c r="H54" s="15">
        <f t="shared" si="14"/>
        <v>44686</v>
      </c>
      <c r="I54" s="16">
        <f t="shared" ca="1" si="13"/>
        <v>16</v>
      </c>
      <c r="J54" s="17" t="str">
        <f t="shared" ca="1" si="10"/>
        <v>NOT DUE</v>
      </c>
      <c r="K54" s="20"/>
      <c r="L54" s="20" t="s">
        <v>5528</v>
      </c>
    </row>
    <row r="55" spans="1:12" ht="25.5">
      <c r="A55" s="17" t="s">
        <v>160</v>
      </c>
      <c r="B55" s="30" t="s">
        <v>154</v>
      </c>
      <c r="C55" s="31" t="s">
        <v>110</v>
      </c>
      <c r="D55" s="12" t="s">
        <v>4</v>
      </c>
      <c r="E55" s="13">
        <v>42348</v>
      </c>
      <c r="F55" s="13">
        <v>44657</v>
      </c>
      <c r="G55" s="74"/>
      <c r="H55" s="15">
        <f t="shared" si="14"/>
        <v>44686</v>
      </c>
      <c r="I55" s="16">
        <f t="shared" ca="1" si="13"/>
        <v>16</v>
      </c>
      <c r="J55" s="17" t="str">
        <f t="shared" ca="1" si="10"/>
        <v>NOT DUE</v>
      </c>
      <c r="K55" s="20"/>
      <c r="L55" s="20" t="s">
        <v>5528</v>
      </c>
    </row>
    <row r="56" spans="1:12" ht="18" customHeight="1">
      <c r="A56" s="17" t="s">
        <v>162</v>
      </c>
      <c r="B56" s="30" t="s">
        <v>149</v>
      </c>
      <c r="C56" s="29" t="s">
        <v>174</v>
      </c>
      <c r="D56" s="21">
        <v>12000</v>
      </c>
      <c r="E56" s="13">
        <v>42348</v>
      </c>
      <c r="F56" s="13">
        <v>44086</v>
      </c>
      <c r="G56" s="27">
        <v>26178</v>
      </c>
      <c r="H56" s="22">
        <f>IF(I56&lt;=12000,$F$5+(I56/24),"error")</f>
        <v>44891.666666666664</v>
      </c>
      <c r="I56" s="23">
        <f t="shared" ref="I56:I87" si="15">D56-($F$4-G56)</f>
        <v>5392</v>
      </c>
      <c r="J56" s="17" t="str">
        <f t="shared" si="10"/>
        <v>NOT DUE</v>
      </c>
      <c r="K56" s="20"/>
      <c r="L56" s="20"/>
    </row>
    <row r="57" spans="1:12" ht="18" customHeight="1">
      <c r="A57" s="17" t="s">
        <v>163</v>
      </c>
      <c r="B57" s="30" t="s">
        <v>150</v>
      </c>
      <c r="C57" s="29" t="s">
        <v>174</v>
      </c>
      <c r="D57" s="21">
        <v>12000</v>
      </c>
      <c r="E57" s="13">
        <v>42348</v>
      </c>
      <c r="F57" s="13">
        <v>43906</v>
      </c>
      <c r="G57" s="27">
        <v>23117</v>
      </c>
      <c r="H57" s="22">
        <f t="shared" ref="H57:H58" si="16">IF(I57&lt;=12000,$F$5+(I57/24),"error")</f>
        <v>44764.125</v>
      </c>
      <c r="I57" s="23">
        <f t="shared" si="15"/>
        <v>2331</v>
      </c>
      <c r="J57" s="17" t="str">
        <f t="shared" si="10"/>
        <v>NOT DUE</v>
      </c>
      <c r="K57" s="20"/>
      <c r="L57" s="20"/>
    </row>
    <row r="58" spans="1:12" ht="18" customHeight="1">
      <c r="A58" s="17" t="s">
        <v>164</v>
      </c>
      <c r="B58" s="30" t="s">
        <v>151</v>
      </c>
      <c r="C58" s="29" t="s">
        <v>174</v>
      </c>
      <c r="D58" s="21">
        <v>12000</v>
      </c>
      <c r="E58" s="13">
        <v>42348</v>
      </c>
      <c r="F58" s="13">
        <v>43763</v>
      </c>
      <c r="G58" s="27">
        <v>21287</v>
      </c>
      <c r="H58" s="22">
        <f t="shared" si="16"/>
        <v>44687.875</v>
      </c>
      <c r="I58" s="23">
        <f t="shared" si="15"/>
        <v>501</v>
      </c>
      <c r="J58" s="17" t="str">
        <f t="shared" si="10"/>
        <v>NOT DUE</v>
      </c>
      <c r="K58" s="20"/>
      <c r="L58" s="20"/>
    </row>
    <row r="59" spans="1:12" ht="18" customHeight="1">
      <c r="A59" s="17" t="s">
        <v>165</v>
      </c>
      <c r="B59" s="30" t="s">
        <v>152</v>
      </c>
      <c r="C59" s="29" t="s">
        <v>174</v>
      </c>
      <c r="D59" s="21">
        <v>12000</v>
      </c>
      <c r="E59" s="13">
        <v>42348</v>
      </c>
      <c r="F59" s="13">
        <v>43874</v>
      </c>
      <c r="G59" s="27">
        <v>22386</v>
      </c>
      <c r="H59" s="22">
        <f>IF(I59&lt;=12000,$F$5+(I59/24),"error")</f>
        <v>44733.666666666664</v>
      </c>
      <c r="I59" s="23">
        <f t="shared" si="15"/>
        <v>1600</v>
      </c>
      <c r="J59" s="17" t="str">
        <f t="shared" si="10"/>
        <v>NOT DUE</v>
      </c>
      <c r="K59" s="20"/>
      <c r="L59" s="20"/>
    </row>
    <row r="60" spans="1:12" ht="18" customHeight="1">
      <c r="A60" s="17" t="s">
        <v>166</v>
      </c>
      <c r="B60" s="30" t="s">
        <v>153</v>
      </c>
      <c r="C60" s="29" t="s">
        <v>174</v>
      </c>
      <c r="D60" s="21">
        <v>12000</v>
      </c>
      <c r="E60" s="13">
        <v>42348</v>
      </c>
      <c r="F60" s="13">
        <v>43832</v>
      </c>
      <c r="G60" s="27">
        <v>21980</v>
      </c>
      <c r="H60" s="22">
        <f>IF(I60&lt;=12000,$F$5+(I60/24),"error")</f>
        <v>44716.75</v>
      </c>
      <c r="I60" s="23">
        <f t="shared" si="15"/>
        <v>1194</v>
      </c>
      <c r="J60" s="17" t="str">
        <f t="shared" si="10"/>
        <v>NOT DUE</v>
      </c>
      <c r="K60" s="20"/>
      <c r="L60" s="20"/>
    </row>
    <row r="61" spans="1:12" ht="18" customHeight="1">
      <c r="A61" s="17" t="s">
        <v>167</v>
      </c>
      <c r="B61" s="30" t="s">
        <v>154</v>
      </c>
      <c r="C61" s="29" t="s">
        <v>174</v>
      </c>
      <c r="D61" s="21">
        <v>12000</v>
      </c>
      <c r="E61" s="13">
        <v>42348</v>
      </c>
      <c r="F61" s="13">
        <v>43291</v>
      </c>
      <c r="G61" s="27">
        <v>26401</v>
      </c>
      <c r="H61" s="22">
        <f>IF(I61&lt;=12000,$F$5+(I61/24),"error")</f>
        <v>44900.958333333336</v>
      </c>
      <c r="I61" s="23">
        <f t="shared" si="15"/>
        <v>5615</v>
      </c>
      <c r="J61" s="17" t="str">
        <f t="shared" si="10"/>
        <v>NOT DUE</v>
      </c>
      <c r="K61" s="20"/>
      <c r="L61" s="20"/>
    </row>
    <row r="62" spans="1:12" ht="25.5">
      <c r="A62" s="17" t="s">
        <v>168</v>
      </c>
      <c r="B62" s="31" t="s">
        <v>175</v>
      </c>
      <c r="C62" s="31" t="s">
        <v>187</v>
      </c>
      <c r="D62" s="21">
        <v>24000</v>
      </c>
      <c r="E62" s="13">
        <v>42348</v>
      </c>
      <c r="F62" s="13">
        <v>44242</v>
      </c>
      <c r="G62" s="27">
        <v>28191</v>
      </c>
      <c r="H62" s="22">
        <f>IF(I62&lt;=24000,$F$5+(I62/24),"error")</f>
        <v>45475.541666666664</v>
      </c>
      <c r="I62" s="23">
        <f t="shared" si="15"/>
        <v>19405</v>
      </c>
      <c r="J62" s="17" t="str">
        <f t="shared" si="10"/>
        <v>NOT DUE</v>
      </c>
      <c r="K62" s="20"/>
      <c r="L62" s="20" t="s">
        <v>5441</v>
      </c>
    </row>
    <row r="63" spans="1:12" ht="25.5">
      <c r="A63" s="17" t="s">
        <v>169</v>
      </c>
      <c r="B63" s="31" t="s">
        <v>176</v>
      </c>
      <c r="C63" s="31" t="s">
        <v>187</v>
      </c>
      <c r="D63" s="21">
        <v>24000</v>
      </c>
      <c r="E63" s="13">
        <v>42348</v>
      </c>
      <c r="F63" s="13">
        <v>44242</v>
      </c>
      <c r="G63" s="27">
        <v>28191</v>
      </c>
      <c r="H63" s="22">
        <f t="shared" ref="H63:H66" si="17">IF(I63&lt;=24000,$F$5+(I63/24),"error")</f>
        <v>45475.541666666664</v>
      </c>
      <c r="I63" s="23">
        <f t="shared" si="15"/>
        <v>19405</v>
      </c>
      <c r="J63" s="17" t="str">
        <f t="shared" si="10"/>
        <v>NOT DUE</v>
      </c>
      <c r="K63" s="20"/>
      <c r="L63" s="20" t="s">
        <v>5441</v>
      </c>
    </row>
    <row r="64" spans="1:12" ht="25.5">
      <c r="A64" s="17" t="s">
        <v>170</v>
      </c>
      <c r="B64" s="31" t="s">
        <v>177</v>
      </c>
      <c r="C64" s="31" t="s">
        <v>187</v>
      </c>
      <c r="D64" s="21">
        <v>24000</v>
      </c>
      <c r="E64" s="13">
        <v>42348</v>
      </c>
      <c r="F64" s="13">
        <v>44242</v>
      </c>
      <c r="G64" s="27">
        <v>28191</v>
      </c>
      <c r="H64" s="22">
        <f t="shared" si="17"/>
        <v>45475.541666666664</v>
      </c>
      <c r="I64" s="23">
        <f t="shared" si="15"/>
        <v>19405</v>
      </c>
      <c r="J64" s="17" t="str">
        <f t="shared" si="10"/>
        <v>NOT DUE</v>
      </c>
      <c r="K64" s="20"/>
      <c r="L64" s="20" t="s">
        <v>5441</v>
      </c>
    </row>
    <row r="65" spans="1:12" ht="25.5">
      <c r="A65" s="17" t="s">
        <v>171</v>
      </c>
      <c r="B65" s="31" t="s">
        <v>178</v>
      </c>
      <c r="C65" s="31" t="s">
        <v>187</v>
      </c>
      <c r="D65" s="21">
        <v>24000</v>
      </c>
      <c r="E65" s="13">
        <v>42348</v>
      </c>
      <c r="F65" s="13">
        <v>44242</v>
      </c>
      <c r="G65" s="27">
        <v>28191</v>
      </c>
      <c r="H65" s="22">
        <f t="shared" si="17"/>
        <v>45475.541666666664</v>
      </c>
      <c r="I65" s="23">
        <f t="shared" si="15"/>
        <v>19405</v>
      </c>
      <c r="J65" s="17" t="str">
        <f t="shared" si="10"/>
        <v>NOT DUE</v>
      </c>
      <c r="K65" s="20"/>
      <c r="L65" s="20" t="s">
        <v>5441</v>
      </c>
    </row>
    <row r="66" spans="1:12" ht="25.5">
      <c r="A66" s="17" t="s">
        <v>172</v>
      </c>
      <c r="B66" s="31" t="s">
        <v>179</v>
      </c>
      <c r="C66" s="31" t="s">
        <v>187</v>
      </c>
      <c r="D66" s="21">
        <v>24000</v>
      </c>
      <c r="E66" s="13">
        <v>42348</v>
      </c>
      <c r="F66" s="13">
        <v>44242</v>
      </c>
      <c r="G66" s="27">
        <v>28191</v>
      </c>
      <c r="H66" s="22">
        <f t="shared" si="17"/>
        <v>45475.541666666664</v>
      </c>
      <c r="I66" s="23">
        <f t="shared" si="15"/>
        <v>19405</v>
      </c>
      <c r="J66" s="17" t="str">
        <f t="shared" si="10"/>
        <v>NOT DUE</v>
      </c>
      <c r="K66" s="20"/>
      <c r="L66" s="20" t="s">
        <v>5441</v>
      </c>
    </row>
    <row r="67" spans="1:12" ht="25.5">
      <c r="A67" s="17" t="s">
        <v>173</v>
      </c>
      <c r="B67" s="31" t="s">
        <v>180</v>
      </c>
      <c r="C67" s="31" t="s">
        <v>187</v>
      </c>
      <c r="D67" s="21">
        <v>24000</v>
      </c>
      <c r="E67" s="13">
        <v>42348</v>
      </c>
      <c r="F67" s="13">
        <v>44242</v>
      </c>
      <c r="G67" s="27">
        <v>28191</v>
      </c>
      <c r="H67" s="22">
        <f>IF(I67&lt;=24000,$F$5+(I67/24),"error")</f>
        <v>45475.541666666664</v>
      </c>
      <c r="I67" s="23">
        <f t="shared" si="15"/>
        <v>19405</v>
      </c>
      <c r="J67" s="17" t="str">
        <f t="shared" si="10"/>
        <v>NOT DUE</v>
      </c>
      <c r="K67" s="20"/>
      <c r="L67" s="20" t="s">
        <v>5441</v>
      </c>
    </row>
    <row r="68" spans="1:12" ht="24" customHeight="1">
      <c r="A68" s="17" t="s">
        <v>181</v>
      </c>
      <c r="B68" s="30" t="s">
        <v>188</v>
      </c>
      <c r="C68" s="29" t="s">
        <v>190</v>
      </c>
      <c r="D68" s="21">
        <v>4000</v>
      </c>
      <c r="E68" s="13">
        <v>42348</v>
      </c>
      <c r="F68" s="13">
        <v>44426</v>
      </c>
      <c r="G68" s="27">
        <v>30044</v>
      </c>
      <c r="H68" s="22">
        <f>IF(I68&lt;=4000,$F$5+(I68/24),"error")</f>
        <v>44719.416666666664</v>
      </c>
      <c r="I68" s="23">
        <f t="shared" si="15"/>
        <v>1258</v>
      </c>
      <c r="J68" s="17" t="str">
        <f t="shared" si="10"/>
        <v>NOT DUE</v>
      </c>
      <c r="K68" s="28" t="s">
        <v>191</v>
      </c>
      <c r="L68" s="20"/>
    </row>
    <row r="69" spans="1:12" ht="25.5">
      <c r="A69" s="17" t="s">
        <v>182</v>
      </c>
      <c r="B69" s="31" t="s">
        <v>2561</v>
      </c>
      <c r="C69" s="31" t="s">
        <v>204</v>
      </c>
      <c r="D69" s="21">
        <v>32000</v>
      </c>
      <c r="E69" s="13">
        <v>42348</v>
      </c>
      <c r="F69" s="13">
        <v>44244</v>
      </c>
      <c r="G69" s="27">
        <v>28191</v>
      </c>
      <c r="H69" s="22">
        <f>IF(I69&lt;=32000,$F$5+(I69/24),"error")</f>
        <v>45808.875</v>
      </c>
      <c r="I69" s="23">
        <f t="shared" si="15"/>
        <v>27405</v>
      </c>
      <c r="J69" s="17" t="str">
        <f t="shared" si="10"/>
        <v>NOT DUE</v>
      </c>
      <c r="K69" s="20"/>
      <c r="L69" s="20" t="s">
        <v>5444</v>
      </c>
    </row>
    <row r="70" spans="1:12" ht="25.5">
      <c r="A70" s="17" t="s">
        <v>183</v>
      </c>
      <c r="B70" s="31" t="s">
        <v>2562</v>
      </c>
      <c r="C70" s="31" t="s">
        <v>204</v>
      </c>
      <c r="D70" s="21">
        <v>32000</v>
      </c>
      <c r="E70" s="13">
        <v>42348</v>
      </c>
      <c r="F70" s="13">
        <v>44244</v>
      </c>
      <c r="G70" s="27">
        <v>28191</v>
      </c>
      <c r="H70" s="22">
        <f t="shared" ref="H70:H92" si="18">IF(I70&lt;=32000,$F$5+(I70/24),"error")</f>
        <v>45808.875</v>
      </c>
      <c r="I70" s="23">
        <f t="shared" si="15"/>
        <v>27405</v>
      </c>
      <c r="J70" s="17" t="str">
        <f t="shared" si="10"/>
        <v>NOT DUE</v>
      </c>
      <c r="K70" s="20"/>
      <c r="L70" s="20" t="s">
        <v>5444</v>
      </c>
    </row>
    <row r="71" spans="1:12" ht="25.5">
      <c r="A71" s="17" t="s">
        <v>184</v>
      </c>
      <c r="B71" s="31" t="s">
        <v>2563</v>
      </c>
      <c r="C71" s="31" t="s">
        <v>204</v>
      </c>
      <c r="D71" s="21">
        <v>32000</v>
      </c>
      <c r="E71" s="13">
        <v>42348</v>
      </c>
      <c r="F71" s="13">
        <v>44244</v>
      </c>
      <c r="G71" s="27">
        <v>28191</v>
      </c>
      <c r="H71" s="22">
        <f t="shared" si="18"/>
        <v>45808.875</v>
      </c>
      <c r="I71" s="23">
        <f t="shared" si="15"/>
        <v>27405</v>
      </c>
      <c r="J71" s="17" t="str">
        <f t="shared" si="10"/>
        <v>NOT DUE</v>
      </c>
      <c r="K71" s="20"/>
      <c r="L71" s="20" t="s">
        <v>5444</v>
      </c>
    </row>
    <row r="72" spans="1:12" ht="25.5">
      <c r="A72" s="17" t="s">
        <v>185</v>
      </c>
      <c r="B72" s="31" t="s">
        <v>2564</v>
      </c>
      <c r="C72" s="31" t="s">
        <v>204</v>
      </c>
      <c r="D72" s="21">
        <v>32000</v>
      </c>
      <c r="E72" s="13">
        <v>42348</v>
      </c>
      <c r="F72" s="13">
        <v>44244</v>
      </c>
      <c r="G72" s="27">
        <v>28191</v>
      </c>
      <c r="H72" s="22">
        <f t="shared" si="18"/>
        <v>45808.875</v>
      </c>
      <c r="I72" s="23">
        <f t="shared" si="15"/>
        <v>27405</v>
      </c>
      <c r="J72" s="17" t="str">
        <f t="shared" ref="J72:J103" si="19">IF(I72="","",IF(I72=0,"DUE",IF(I72&lt;0,"OVERDUE","NOT DUE")))</f>
        <v>NOT DUE</v>
      </c>
      <c r="K72" s="20"/>
      <c r="L72" s="20" t="s">
        <v>5444</v>
      </c>
    </row>
    <row r="73" spans="1:12" ht="25.5">
      <c r="A73" s="17" t="s">
        <v>186</v>
      </c>
      <c r="B73" s="31" t="s">
        <v>2565</v>
      </c>
      <c r="C73" s="31" t="s">
        <v>204</v>
      </c>
      <c r="D73" s="21">
        <v>32000</v>
      </c>
      <c r="E73" s="13">
        <v>42348</v>
      </c>
      <c r="F73" s="13">
        <v>44244</v>
      </c>
      <c r="G73" s="27">
        <v>28191</v>
      </c>
      <c r="H73" s="22">
        <f t="shared" si="18"/>
        <v>45808.875</v>
      </c>
      <c r="I73" s="23">
        <f t="shared" si="15"/>
        <v>27405</v>
      </c>
      <c r="J73" s="17" t="str">
        <f t="shared" si="19"/>
        <v>NOT DUE</v>
      </c>
      <c r="K73" s="20"/>
      <c r="L73" s="20" t="s">
        <v>5444</v>
      </c>
    </row>
    <row r="74" spans="1:12" ht="25.5">
      <c r="A74" s="17" t="s">
        <v>189</v>
      </c>
      <c r="B74" s="31" t="s">
        <v>2566</v>
      </c>
      <c r="C74" s="31" t="s">
        <v>204</v>
      </c>
      <c r="D74" s="21">
        <v>32000</v>
      </c>
      <c r="E74" s="13">
        <v>42348</v>
      </c>
      <c r="F74" s="13">
        <v>44244</v>
      </c>
      <c r="G74" s="27">
        <v>28191</v>
      </c>
      <c r="H74" s="22">
        <f t="shared" si="18"/>
        <v>45808.875</v>
      </c>
      <c r="I74" s="23">
        <f t="shared" si="15"/>
        <v>27405</v>
      </c>
      <c r="J74" s="17" t="str">
        <f t="shared" si="19"/>
        <v>NOT DUE</v>
      </c>
      <c r="K74" s="20"/>
      <c r="L74" s="20" t="s">
        <v>5444</v>
      </c>
    </row>
    <row r="75" spans="1:12" ht="18.75" customHeight="1">
      <c r="A75" s="17" t="s">
        <v>198</v>
      </c>
      <c r="B75" s="30" t="s">
        <v>192</v>
      </c>
      <c r="C75" s="31" t="s">
        <v>84</v>
      </c>
      <c r="D75" s="21">
        <v>32000</v>
      </c>
      <c r="E75" s="13">
        <v>42348</v>
      </c>
      <c r="F75" s="13">
        <v>44244</v>
      </c>
      <c r="G75" s="27">
        <v>28191</v>
      </c>
      <c r="H75" s="22">
        <f t="shared" si="18"/>
        <v>45808.875</v>
      </c>
      <c r="I75" s="23">
        <f t="shared" si="15"/>
        <v>27405</v>
      </c>
      <c r="J75" s="17" t="str">
        <f t="shared" si="19"/>
        <v>NOT DUE</v>
      </c>
      <c r="K75" s="32" t="s">
        <v>211</v>
      </c>
      <c r="L75" s="20" t="s">
        <v>5444</v>
      </c>
    </row>
    <row r="76" spans="1:12" ht="18.75" customHeight="1">
      <c r="A76" s="17" t="s">
        <v>199</v>
      </c>
      <c r="B76" s="30" t="s">
        <v>193</v>
      </c>
      <c r="C76" s="31" t="s">
        <v>84</v>
      </c>
      <c r="D76" s="21">
        <v>32000</v>
      </c>
      <c r="E76" s="13">
        <v>42348</v>
      </c>
      <c r="F76" s="13">
        <v>44244</v>
      </c>
      <c r="G76" s="27">
        <v>28191</v>
      </c>
      <c r="H76" s="22">
        <f t="shared" si="18"/>
        <v>45808.875</v>
      </c>
      <c r="I76" s="23">
        <f t="shared" si="15"/>
        <v>27405</v>
      </c>
      <c r="J76" s="17" t="str">
        <f t="shared" si="19"/>
        <v>NOT DUE</v>
      </c>
      <c r="K76" s="32" t="s">
        <v>211</v>
      </c>
      <c r="L76" s="20" t="s">
        <v>5444</v>
      </c>
    </row>
    <row r="77" spans="1:12" ht="18.75" customHeight="1">
      <c r="A77" s="17" t="s">
        <v>200</v>
      </c>
      <c r="B77" s="30" t="s">
        <v>194</v>
      </c>
      <c r="C77" s="31" t="s">
        <v>84</v>
      </c>
      <c r="D77" s="21">
        <v>32000</v>
      </c>
      <c r="E77" s="13">
        <v>42348</v>
      </c>
      <c r="F77" s="13">
        <v>44244</v>
      </c>
      <c r="G77" s="27">
        <v>28191</v>
      </c>
      <c r="H77" s="22">
        <f t="shared" si="18"/>
        <v>45808.875</v>
      </c>
      <c r="I77" s="23">
        <f t="shared" si="15"/>
        <v>27405</v>
      </c>
      <c r="J77" s="17" t="str">
        <f t="shared" si="19"/>
        <v>NOT DUE</v>
      </c>
      <c r="K77" s="32" t="s">
        <v>211</v>
      </c>
      <c r="L77" s="20" t="s">
        <v>5444</v>
      </c>
    </row>
    <row r="78" spans="1:12" ht="18.75" customHeight="1">
      <c r="A78" s="17" t="s">
        <v>201</v>
      </c>
      <c r="B78" s="30" t="s">
        <v>195</v>
      </c>
      <c r="C78" s="31" t="s">
        <v>84</v>
      </c>
      <c r="D78" s="21">
        <v>32000</v>
      </c>
      <c r="E78" s="13">
        <v>42348</v>
      </c>
      <c r="F78" s="13">
        <v>44244</v>
      </c>
      <c r="G78" s="27">
        <v>28191</v>
      </c>
      <c r="H78" s="22">
        <f t="shared" si="18"/>
        <v>45808.875</v>
      </c>
      <c r="I78" s="23">
        <f t="shared" si="15"/>
        <v>27405</v>
      </c>
      <c r="J78" s="17" t="str">
        <f t="shared" si="19"/>
        <v>NOT DUE</v>
      </c>
      <c r="K78" s="32" t="s">
        <v>211</v>
      </c>
      <c r="L78" s="20" t="s">
        <v>5444</v>
      </c>
    </row>
    <row r="79" spans="1:12" ht="18.75" customHeight="1">
      <c r="A79" s="17" t="s">
        <v>202</v>
      </c>
      <c r="B79" s="30" t="s">
        <v>196</v>
      </c>
      <c r="C79" s="31" t="s">
        <v>84</v>
      </c>
      <c r="D79" s="21">
        <v>32000</v>
      </c>
      <c r="E79" s="13">
        <v>42348</v>
      </c>
      <c r="F79" s="13">
        <v>44244</v>
      </c>
      <c r="G79" s="27">
        <v>28191</v>
      </c>
      <c r="H79" s="22">
        <f t="shared" si="18"/>
        <v>45808.875</v>
      </c>
      <c r="I79" s="23">
        <f t="shared" si="15"/>
        <v>27405</v>
      </c>
      <c r="J79" s="17" t="str">
        <f t="shared" si="19"/>
        <v>NOT DUE</v>
      </c>
      <c r="K79" s="32" t="s">
        <v>211</v>
      </c>
      <c r="L79" s="20" t="s">
        <v>5444</v>
      </c>
    </row>
    <row r="80" spans="1:12" ht="18.75" customHeight="1">
      <c r="A80" s="17" t="s">
        <v>203</v>
      </c>
      <c r="B80" s="30" t="s">
        <v>197</v>
      </c>
      <c r="C80" s="31" t="s">
        <v>84</v>
      </c>
      <c r="D80" s="21">
        <v>32000</v>
      </c>
      <c r="E80" s="13">
        <v>42348</v>
      </c>
      <c r="F80" s="13">
        <v>44244</v>
      </c>
      <c r="G80" s="27">
        <v>28191</v>
      </c>
      <c r="H80" s="22">
        <f t="shared" si="18"/>
        <v>45808.875</v>
      </c>
      <c r="I80" s="23">
        <f t="shared" si="15"/>
        <v>27405</v>
      </c>
      <c r="J80" s="17" t="str">
        <f t="shared" si="19"/>
        <v>NOT DUE</v>
      </c>
      <c r="K80" s="32" t="s">
        <v>211</v>
      </c>
      <c r="L80" s="20" t="s">
        <v>5444</v>
      </c>
    </row>
    <row r="81" spans="1:12" ht="18.75" customHeight="1">
      <c r="A81" s="17" t="s">
        <v>205</v>
      </c>
      <c r="B81" s="30" t="s">
        <v>212</v>
      </c>
      <c r="C81" s="29" t="s">
        <v>190</v>
      </c>
      <c r="D81" s="21">
        <v>8000</v>
      </c>
      <c r="E81" s="13">
        <v>42348</v>
      </c>
      <c r="F81" s="13">
        <v>44244</v>
      </c>
      <c r="G81" s="27">
        <v>28191</v>
      </c>
      <c r="H81" s="22">
        <f>IF(I81&lt;=8000,$F$5+(I81/24),"error")</f>
        <v>44808.875</v>
      </c>
      <c r="I81" s="23">
        <f t="shared" si="15"/>
        <v>3405</v>
      </c>
      <c r="J81" s="17" t="str">
        <f t="shared" si="19"/>
        <v>NOT DUE</v>
      </c>
      <c r="K81" s="32" t="s">
        <v>211</v>
      </c>
      <c r="L81" s="20" t="s">
        <v>5444</v>
      </c>
    </row>
    <row r="82" spans="1:12" ht="18.75" customHeight="1">
      <c r="A82" s="17" t="s">
        <v>206</v>
      </c>
      <c r="B82" s="30" t="s">
        <v>213</v>
      </c>
      <c r="C82" s="29" t="s">
        <v>190</v>
      </c>
      <c r="D82" s="21">
        <v>8000</v>
      </c>
      <c r="E82" s="13">
        <v>42348</v>
      </c>
      <c r="F82" s="13">
        <v>44244</v>
      </c>
      <c r="G82" s="27">
        <v>28191</v>
      </c>
      <c r="H82" s="22">
        <f t="shared" ref="H82:H86" si="20">IF(I82&lt;=8000,$F$5+(I82/24),"error")</f>
        <v>44808.875</v>
      </c>
      <c r="I82" s="23">
        <f t="shared" si="15"/>
        <v>3405</v>
      </c>
      <c r="J82" s="17" t="str">
        <f t="shared" si="19"/>
        <v>NOT DUE</v>
      </c>
      <c r="K82" s="20"/>
      <c r="L82" s="20" t="s">
        <v>3862</v>
      </c>
    </row>
    <row r="83" spans="1:12" ht="18.75" customHeight="1">
      <c r="A83" s="17" t="s">
        <v>207</v>
      </c>
      <c r="B83" s="30" t="s">
        <v>214</v>
      </c>
      <c r="C83" s="29" t="s">
        <v>190</v>
      </c>
      <c r="D83" s="21">
        <v>8000</v>
      </c>
      <c r="E83" s="13">
        <v>42348</v>
      </c>
      <c r="F83" s="13">
        <v>44244</v>
      </c>
      <c r="G83" s="27">
        <v>28191</v>
      </c>
      <c r="H83" s="22">
        <f t="shared" si="20"/>
        <v>44808.875</v>
      </c>
      <c r="I83" s="23">
        <f t="shared" si="15"/>
        <v>3405</v>
      </c>
      <c r="J83" s="17" t="str">
        <f t="shared" si="19"/>
        <v>NOT DUE</v>
      </c>
      <c r="K83" s="20"/>
      <c r="L83" s="20" t="s">
        <v>3862</v>
      </c>
    </row>
    <row r="84" spans="1:12" ht="18.75" customHeight="1">
      <c r="A84" s="17" t="s">
        <v>208</v>
      </c>
      <c r="B84" s="30" t="s">
        <v>215</v>
      </c>
      <c r="C84" s="29" t="s">
        <v>190</v>
      </c>
      <c r="D84" s="21">
        <v>8000</v>
      </c>
      <c r="E84" s="13">
        <v>42348</v>
      </c>
      <c r="F84" s="13">
        <v>44244</v>
      </c>
      <c r="G84" s="27">
        <v>28191</v>
      </c>
      <c r="H84" s="22">
        <f t="shared" si="20"/>
        <v>44808.875</v>
      </c>
      <c r="I84" s="23">
        <f t="shared" si="15"/>
        <v>3405</v>
      </c>
      <c r="J84" s="17" t="str">
        <f t="shared" si="19"/>
        <v>NOT DUE</v>
      </c>
      <c r="K84" s="20"/>
      <c r="L84" s="20" t="s">
        <v>3862</v>
      </c>
    </row>
    <row r="85" spans="1:12" ht="18.75" customHeight="1">
      <c r="A85" s="17" t="s">
        <v>209</v>
      </c>
      <c r="B85" s="30" t="s">
        <v>216</v>
      </c>
      <c r="C85" s="29" t="s">
        <v>190</v>
      </c>
      <c r="D85" s="21">
        <v>8000</v>
      </c>
      <c r="E85" s="13">
        <v>42348</v>
      </c>
      <c r="F85" s="13">
        <v>44244</v>
      </c>
      <c r="G85" s="27">
        <v>28191</v>
      </c>
      <c r="H85" s="22">
        <f t="shared" si="20"/>
        <v>44808.875</v>
      </c>
      <c r="I85" s="23">
        <f t="shared" si="15"/>
        <v>3405</v>
      </c>
      <c r="J85" s="17" t="str">
        <f t="shared" si="19"/>
        <v>NOT DUE</v>
      </c>
      <c r="K85" s="20"/>
      <c r="L85" s="20" t="s">
        <v>3862</v>
      </c>
    </row>
    <row r="86" spans="1:12" ht="18.75" customHeight="1">
      <c r="A86" s="17" t="s">
        <v>210</v>
      </c>
      <c r="B86" s="30" t="s">
        <v>217</v>
      </c>
      <c r="C86" s="29" t="s">
        <v>190</v>
      </c>
      <c r="D86" s="21">
        <v>8000</v>
      </c>
      <c r="E86" s="13">
        <v>42348</v>
      </c>
      <c r="F86" s="13">
        <v>44244</v>
      </c>
      <c r="G86" s="27">
        <v>28191</v>
      </c>
      <c r="H86" s="22">
        <f t="shared" si="20"/>
        <v>44808.875</v>
      </c>
      <c r="I86" s="23">
        <f t="shared" si="15"/>
        <v>3405</v>
      </c>
      <c r="J86" s="17" t="str">
        <f t="shared" si="19"/>
        <v>NOT DUE</v>
      </c>
      <c r="K86" s="20"/>
      <c r="L86" s="20" t="s">
        <v>3862</v>
      </c>
    </row>
    <row r="87" spans="1:12" ht="21.75" customHeight="1">
      <c r="A87" s="17" t="s">
        <v>218</v>
      </c>
      <c r="B87" s="30" t="s">
        <v>212</v>
      </c>
      <c r="C87" s="31" t="s">
        <v>84</v>
      </c>
      <c r="D87" s="21">
        <v>32000</v>
      </c>
      <c r="E87" s="13">
        <v>42348</v>
      </c>
      <c r="F87" s="13">
        <v>44244</v>
      </c>
      <c r="G87" s="27">
        <v>28191</v>
      </c>
      <c r="H87" s="22">
        <f t="shared" si="18"/>
        <v>45808.875</v>
      </c>
      <c r="I87" s="23">
        <f t="shared" si="15"/>
        <v>27405</v>
      </c>
      <c r="J87" s="17" t="str">
        <f t="shared" si="19"/>
        <v>NOT DUE</v>
      </c>
      <c r="K87" s="32" t="s">
        <v>211</v>
      </c>
      <c r="L87" s="20" t="s">
        <v>5444</v>
      </c>
    </row>
    <row r="88" spans="1:12" ht="21.75" customHeight="1">
      <c r="A88" s="17" t="s">
        <v>219</v>
      </c>
      <c r="B88" s="30" t="s">
        <v>213</v>
      </c>
      <c r="C88" s="31" t="s">
        <v>84</v>
      </c>
      <c r="D88" s="21">
        <v>32000</v>
      </c>
      <c r="E88" s="13">
        <v>42348</v>
      </c>
      <c r="F88" s="13">
        <v>44244</v>
      </c>
      <c r="G88" s="27">
        <v>28191</v>
      </c>
      <c r="H88" s="22">
        <f t="shared" si="18"/>
        <v>45808.875</v>
      </c>
      <c r="I88" s="23">
        <f t="shared" ref="I88:I110" si="21">D88-($F$4-G88)</f>
        <v>27405</v>
      </c>
      <c r="J88" s="17" t="str">
        <f t="shared" si="19"/>
        <v>NOT DUE</v>
      </c>
      <c r="K88" s="32" t="s">
        <v>211</v>
      </c>
      <c r="L88" s="20" t="s">
        <v>5444</v>
      </c>
    </row>
    <row r="89" spans="1:12" ht="21.75" customHeight="1">
      <c r="A89" s="17" t="s">
        <v>220</v>
      </c>
      <c r="B89" s="30" t="s">
        <v>214</v>
      </c>
      <c r="C89" s="31" t="s">
        <v>84</v>
      </c>
      <c r="D89" s="21">
        <v>32000</v>
      </c>
      <c r="E89" s="13">
        <v>42348</v>
      </c>
      <c r="F89" s="13">
        <v>44244</v>
      </c>
      <c r="G89" s="27">
        <v>28191</v>
      </c>
      <c r="H89" s="22">
        <f t="shared" si="18"/>
        <v>45808.875</v>
      </c>
      <c r="I89" s="23">
        <f t="shared" si="21"/>
        <v>27405</v>
      </c>
      <c r="J89" s="17" t="str">
        <f t="shared" si="19"/>
        <v>NOT DUE</v>
      </c>
      <c r="K89" s="32" t="s">
        <v>211</v>
      </c>
      <c r="L89" s="20" t="s">
        <v>5444</v>
      </c>
    </row>
    <row r="90" spans="1:12" ht="21.75" customHeight="1">
      <c r="A90" s="17" t="s">
        <v>221</v>
      </c>
      <c r="B90" s="30" t="s">
        <v>215</v>
      </c>
      <c r="C90" s="31" t="s">
        <v>84</v>
      </c>
      <c r="D90" s="21">
        <v>32000</v>
      </c>
      <c r="E90" s="13">
        <v>42348</v>
      </c>
      <c r="F90" s="13">
        <v>44244</v>
      </c>
      <c r="G90" s="27">
        <v>28191</v>
      </c>
      <c r="H90" s="22">
        <f t="shared" si="18"/>
        <v>45808.875</v>
      </c>
      <c r="I90" s="23">
        <f t="shared" si="21"/>
        <v>27405</v>
      </c>
      <c r="J90" s="17" t="str">
        <f t="shared" si="19"/>
        <v>NOT DUE</v>
      </c>
      <c r="K90" s="32" t="s">
        <v>211</v>
      </c>
      <c r="L90" s="20" t="s">
        <v>5444</v>
      </c>
    </row>
    <row r="91" spans="1:12" ht="21.75" customHeight="1">
      <c r="A91" s="17" t="s">
        <v>222</v>
      </c>
      <c r="B91" s="30" t="s">
        <v>216</v>
      </c>
      <c r="C91" s="31" t="s">
        <v>84</v>
      </c>
      <c r="D91" s="21">
        <v>32000</v>
      </c>
      <c r="E91" s="13">
        <v>42348</v>
      </c>
      <c r="F91" s="13">
        <v>44244</v>
      </c>
      <c r="G91" s="27">
        <v>28191</v>
      </c>
      <c r="H91" s="22">
        <f t="shared" si="18"/>
        <v>45808.875</v>
      </c>
      <c r="I91" s="23">
        <f t="shared" si="21"/>
        <v>27405</v>
      </c>
      <c r="J91" s="17" t="str">
        <f t="shared" si="19"/>
        <v>NOT DUE</v>
      </c>
      <c r="K91" s="32" t="s">
        <v>211</v>
      </c>
      <c r="L91" s="20" t="s">
        <v>5444</v>
      </c>
    </row>
    <row r="92" spans="1:12" ht="21.75" customHeight="1">
      <c r="A92" s="17" t="s">
        <v>223</v>
      </c>
      <c r="B92" s="30" t="s">
        <v>217</v>
      </c>
      <c r="C92" s="31" t="s">
        <v>84</v>
      </c>
      <c r="D92" s="21">
        <v>32000</v>
      </c>
      <c r="E92" s="13">
        <v>42348</v>
      </c>
      <c r="F92" s="13">
        <v>44244</v>
      </c>
      <c r="G92" s="27">
        <v>28191</v>
      </c>
      <c r="H92" s="22">
        <f t="shared" si="18"/>
        <v>45808.875</v>
      </c>
      <c r="I92" s="23">
        <f t="shared" si="21"/>
        <v>27405</v>
      </c>
      <c r="J92" s="17" t="str">
        <f t="shared" si="19"/>
        <v>NOT DUE</v>
      </c>
      <c r="K92" s="32" t="s">
        <v>211</v>
      </c>
      <c r="L92" s="20" t="s">
        <v>5444</v>
      </c>
    </row>
    <row r="93" spans="1:12" ht="38.25" customHeight="1">
      <c r="A93" s="17" t="s">
        <v>224</v>
      </c>
      <c r="B93" s="31" t="s">
        <v>231</v>
      </c>
      <c r="C93" s="28" t="s">
        <v>230</v>
      </c>
      <c r="D93" s="21">
        <v>8000</v>
      </c>
      <c r="E93" s="13">
        <v>42348</v>
      </c>
      <c r="F93" s="13">
        <v>44244</v>
      </c>
      <c r="G93" s="27">
        <v>28191</v>
      </c>
      <c r="H93" s="22">
        <f t="shared" ref="H93:H104" si="22">IF(I93&lt;=8000,$F$5+(I93/24),"error")</f>
        <v>44808.875</v>
      </c>
      <c r="I93" s="23">
        <f t="shared" si="21"/>
        <v>3405</v>
      </c>
      <c r="J93" s="17" t="str">
        <f t="shared" si="19"/>
        <v>NOT DUE</v>
      </c>
      <c r="K93" s="32" t="s">
        <v>5441</v>
      </c>
      <c r="L93" s="20" t="s">
        <v>3862</v>
      </c>
    </row>
    <row r="94" spans="1:12" ht="38.25">
      <c r="A94" s="17" t="s">
        <v>225</v>
      </c>
      <c r="B94" s="31" t="s">
        <v>232</v>
      </c>
      <c r="C94" s="28" t="s">
        <v>230</v>
      </c>
      <c r="D94" s="21">
        <v>8000</v>
      </c>
      <c r="E94" s="13">
        <v>42348</v>
      </c>
      <c r="F94" s="13">
        <v>44244</v>
      </c>
      <c r="G94" s="27">
        <v>28191</v>
      </c>
      <c r="H94" s="22">
        <f t="shared" si="22"/>
        <v>44808.875</v>
      </c>
      <c r="I94" s="23">
        <f t="shared" si="21"/>
        <v>3405</v>
      </c>
      <c r="J94" s="17" t="str">
        <f t="shared" si="19"/>
        <v>NOT DUE</v>
      </c>
      <c r="K94" s="20" t="s">
        <v>5441</v>
      </c>
      <c r="L94" s="20" t="s">
        <v>3862</v>
      </c>
    </row>
    <row r="95" spans="1:12" ht="38.25">
      <c r="A95" s="17" t="s">
        <v>226</v>
      </c>
      <c r="B95" s="31" t="s">
        <v>233</v>
      </c>
      <c r="C95" s="28" t="s">
        <v>230</v>
      </c>
      <c r="D95" s="21">
        <v>8000</v>
      </c>
      <c r="E95" s="13">
        <v>42348</v>
      </c>
      <c r="F95" s="13">
        <v>44244</v>
      </c>
      <c r="G95" s="27">
        <v>28191</v>
      </c>
      <c r="H95" s="22">
        <f t="shared" si="22"/>
        <v>44808.875</v>
      </c>
      <c r="I95" s="23">
        <f t="shared" si="21"/>
        <v>3405</v>
      </c>
      <c r="J95" s="17" t="str">
        <f t="shared" si="19"/>
        <v>NOT DUE</v>
      </c>
      <c r="K95" s="20" t="s">
        <v>5441</v>
      </c>
      <c r="L95" s="20" t="s">
        <v>3862</v>
      </c>
    </row>
    <row r="96" spans="1:12" ht="38.25">
      <c r="A96" s="17" t="s">
        <v>227</v>
      </c>
      <c r="B96" s="31" t="s">
        <v>234</v>
      </c>
      <c r="C96" s="28" t="s">
        <v>230</v>
      </c>
      <c r="D96" s="21">
        <v>8000</v>
      </c>
      <c r="E96" s="13">
        <v>42348</v>
      </c>
      <c r="F96" s="13">
        <v>44244</v>
      </c>
      <c r="G96" s="27">
        <v>28191</v>
      </c>
      <c r="H96" s="22">
        <f t="shared" si="22"/>
        <v>44808.875</v>
      </c>
      <c r="I96" s="23">
        <f t="shared" si="21"/>
        <v>3405</v>
      </c>
      <c r="J96" s="17" t="str">
        <f t="shared" si="19"/>
        <v>NOT DUE</v>
      </c>
      <c r="K96" s="20" t="s">
        <v>5441</v>
      </c>
      <c r="L96" s="20" t="s">
        <v>3862</v>
      </c>
    </row>
    <row r="97" spans="1:12" ht="38.25">
      <c r="A97" s="17" t="s">
        <v>228</v>
      </c>
      <c r="B97" s="31" t="s">
        <v>235</v>
      </c>
      <c r="C97" s="28" t="s">
        <v>230</v>
      </c>
      <c r="D97" s="21">
        <v>8000</v>
      </c>
      <c r="E97" s="13">
        <v>42348</v>
      </c>
      <c r="F97" s="13">
        <v>44244</v>
      </c>
      <c r="G97" s="27">
        <v>28191</v>
      </c>
      <c r="H97" s="22">
        <f t="shared" si="22"/>
        <v>44808.875</v>
      </c>
      <c r="I97" s="23">
        <f t="shared" si="21"/>
        <v>3405</v>
      </c>
      <c r="J97" s="17" t="str">
        <f t="shared" si="19"/>
        <v>NOT DUE</v>
      </c>
      <c r="K97" s="20" t="s">
        <v>5441</v>
      </c>
      <c r="L97" s="20" t="s">
        <v>3862</v>
      </c>
    </row>
    <row r="98" spans="1:12" ht="38.25">
      <c r="A98" s="17" t="s">
        <v>229</v>
      </c>
      <c r="B98" s="31" t="s">
        <v>236</v>
      </c>
      <c r="C98" s="28" t="s">
        <v>230</v>
      </c>
      <c r="D98" s="21">
        <v>8000</v>
      </c>
      <c r="E98" s="13">
        <v>42348</v>
      </c>
      <c r="F98" s="13">
        <v>44244</v>
      </c>
      <c r="G98" s="27">
        <v>28191</v>
      </c>
      <c r="H98" s="22">
        <f>IF(I98&lt;=8000,$F$5+(I98/24),"error")</f>
        <v>44808.875</v>
      </c>
      <c r="I98" s="23">
        <f t="shared" si="21"/>
        <v>3405</v>
      </c>
      <c r="J98" s="17" t="str">
        <f t="shared" si="19"/>
        <v>NOT DUE</v>
      </c>
      <c r="K98" s="20" t="s">
        <v>5441</v>
      </c>
      <c r="L98" s="20" t="s">
        <v>3862</v>
      </c>
    </row>
    <row r="99" spans="1:12" ht="25.5">
      <c r="A99" s="17" t="s">
        <v>237</v>
      </c>
      <c r="B99" s="29" t="s">
        <v>2555</v>
      </c>
      <c r="C99" s="31" t="s">
        <v>204</v>
      </c>
      <c r="D99" s="21">
        <v>8000</v>
      </c>
      <c r="E99" s="13">
        <v>42348</v>
      </c>
      <c r="F99" s="13">
        <v>44244</v>
      </c>
      <c r="G99" s="27">
        <v>28191</v>
      </c>
      <c r="H99" s="22">
        <f t="shared" si="22"/>
        <v>44808.875</v>
      </c>
      <c r="I99" s="23">
        <f t="shared" si="21"/>
        <v>3405</v>
      </c>
      <c r="J99" s="17" t="str">
        <f t="shared" si="19"/>
        <v>NOT DUE</v>
      </c>
      <c r="K99" s="20" t="s">
        <v>5441</v>
      </c>
      <c r="L99" s="20" t="s">
        <v>3862</v>
      </c>
    </row>
    <row r="100" spans="1:12" ht="25.5">
      <c r="A100" s="17" t="s">
        <v>238</v>
      </c>
      <c r="B100" s="29" t="s">
        <v>2556</v>
      </c>
      <c r="C100" s="31" t="s">
        <v>204</v>
      </c>
      <c r="D100" s="21">
        <v>8000</v>
      </c>
      <c r="E100" s="13">
        <v>42348</v>
      </c>
      <c r="F100" s="13">
        <v>44244</v>
      </c>
      <c r="G100" s="27">
        <v>28191</v>
      </c>
      <c r="H100" s="22">
        <f t="shared" si="22"/>
        <v>44808.875</v>
      </c>
      <c r="I100" s="23">
        <f t="shared" si="21"/>
        <v>3405</v>
      </c>
      <c r="J100" s="17" t="str">
        <f t="shared" si="19"/>
        <v>NOT DUE</v>
      </c>
      <c r="K100" s="20" t="s">
        <v>5441</v>
      </c>
      <c r="L100" s="20" t="s">
        <v>3862</v>
      </c>
    </row>
    <row r="101" spans="1:12" ht="25.5">
      <c r="A101" s="17" t="s">
        <v>239</v>
      </c>
      <c r="B101" s="29" t="s">
        <v>2557</v>
      </c>
      <c r="C101" s="31" t="s">
        <v>204</v>
      </c>
      <c r="D101" s="21">
        <v>8000</v>
      </c>
      <c r="E101" s="13">
        <v>42348</v>
      </c>
      <c r="F101" s="13">
        <v>44244</v>
      </c>
      <c r="G101" s="27">
        <v>28191</v>
      </c>
      <c r="H101" s="22">
        <f t="shared" si="22"/>
        <v>44808.875</v>
      </c>
      <c r="I101" s="23">
        <f t="shared" si="21"/>
        <v>3405</v>
      </c>
      <c r="J101" s="17" t="str">
        <f t="shared" si="19"/>
        <v>NOT DUE</v>
      </c>
      <c r="K101" s="20" t="s">
        <v>5441</v>
      </c>
      <c r="L101" s="20" t="s">
        <v>3862</v>
      </c>
    </row>
    <row r="102" spans="1:12" ht="25.5">
      <c r="A102" s="17" t="s">
        <v>240</v>
      </c>
      <c r="B102" s="29" t="s">
        <v>2558</v>
      </c>
      <c r="C102" s="31" t="s">
        <v>204</v>
      </c>
      <c r="D102" s="21">
        <v>8000</v>
      </c>
      <c r="E102" s="13">
        <v>42348</v>
      </c>
      <c r="F102" s="13">
        <v>44244</v>
      </c>
      <c r="G102" s="27">
        <v>28191</v>
      </c>
      <c r="H102" s="22">
        <f t="shared" si="22"/>
        <v>44808.875</v>
      </c>
      <c r="I102" s="23">
        <f t="shared" si="21"/>
        <v>3405</v>
      </c>
      <c r="J102" s="17" t="str">
        <f t="shared" si="19"/>
        <v>NOT DUE</v>
      </c>
      <c r="K102" s="20" t="s">
        <v>5441</v>
      </c>
      <c r="L102" s="20" t="s">
        <v>3862</v>
      </c>
    </row>
    <row r="103" spans="1:12" ht="25.5">
      <c r="A103" s="17" t="s">
        <v>241</v>
      </c>
      <c r="B103" s="29" t="s">
        <v>2559</v>
      </c>
      <c r="C103" s="31" t="s">
        <v>204</v>
      </c>
      <c r="D103" s="21">
        <v>8000</v>
      </c>
      <c r="E103" s="13">
        <v>42348</v>
      </c>
      <c r="F103" s="13">
        <v>44244</v>
      </c>
      <c r="G103" s="27">
        <v>28191</v>
      </c>
      <c r="H103" s="22">
        <f t="shared" si="22"/>
        <v>44808.875</v>
      </c>
      <c r="I103" s="23">
        <f t="shared" si="21"/>
        <v>3405</v>
      </c>
      <c r="J103" s="17" t="str">
        <f t="shared" si="19"/>
        <v>NOT DUE</v>
      </c>
      <c r="K103" s="20" t="s">
        <v>5441</v>
      </c>
      <c r="L103" s="20" t="s">
        <v>3862</v>
      </c>
    </row>
    <row r="104" spans="1:12" ht="25.5">
      <c r="A104" s="17" t="s">
        <v>242</v>
      </c>
      <c r="B104" s="29" t="s">
        <v>2560</v>
      </c>
      <c r="C104" s="31" t="s">
        <v>204</v>
      </c>
      <c r="D104" s="21">
        <v>8000</v>
      </c>
      <c r="E104" s="13">
        <v>42348</v>
      </c>
      <c r="F104" s="13">
        <v>44244</v>
      </c>
      <c r="G104" s="27">
        <v>28191</v>
      </c>
      <c r="H104" s="22">
        <f t="shared" si="22"/>
        <v>44808.875</v>
      </c>
      <c r="I104" s="23">
        <f t="shared" si="21"/>
        <v>3405</v>
      </c>
      <c r="J104" s="17" t="str">
        <f t="shared" ref="J104:J130" si="23">IF(I104="","",IF(I104=0,"DUE",IF(I104&lt;0,"OVERDUE","NOT DUE")))</f>
        <v>NOT DUE</v>
      </c>
      <c r="K104" s="20" t="s">
        <v>5441</v>
      </c>
      <c r="L104" s="20"/>
    </row>
    <row r="105" spans="1:12" ht="18.75" customHeight="1">
      <c r="A105" s="17" t="s">
        <v>243</v>
      </c>
      <c r="B105" s="29" t="s">
        <v>2555</v>
      </c>
      <c r="C105" s="31" t="s">
        <v>84</v>
      </c>
      <c r="D105" s="21">
        <v>32000</v>
      </c>
      <c r="E105" s="13">
        <v>42348</v>
      </c>
      <c r="F105" s="13">
        <v>43725</v>
      </c>
      <c r="G105" s="27">
        <v>20559</v>
      </c>
      <c r="H105" s="22">
        <f>IF(I105&lt;=32000,$F$5+(I105/24),"error")</f>
        <v>45490.875</v>
      </c>
      <c r="I105" s="23">
        <f t="shared" si="21"/>
        <v>19773</v>
      </c>
      <c r="J105" s="17" t="str">
        <f t="shared" si="23"/>
        <v>NOT DUE</v>
      </c>
      <c r="K105" s="33" t="s">
        <v>211</v>
      </c>
      <c r="L105" s="20"/>
    </row>
    <row r="106" spans="1:12" ht="18.75" customHeight="1">
      <c r="A106" s="17" t="s">
        <v>244</v>
      </c>
      <c r="B106" s="29" t="s">
        <v>2556</v>
      </c>
      <c r="C106" s="31" t="s">
        <v>84</v>
      </c>
      <c r="D106" s="21">
        <v>32000</v>
      </c>
      <c r="E106" s="13">
        <v>42348</v>
      </c>
      <c r="F106" s="13">
        <v>43726</v>
      </c>
      <c r="G106" s="27">
        <v>20559</v>
      </c>
      <c r="H106" s="22">
        <f t="shared" ref="H106:H116" si="24">IF(I106&lt;=32000,$F$5+(I106/24),"error")</f>
        <v>45490.875</v>
      </c>
      <c r="I106" s="23">
        <f t="shared" si="21"/>
        <v>19773</v>
      </c>
      <c r="J106" s="17" t="str">
        <f t="shared" si="23"/>
        <v>NOT DUE</v>
      </c>
      <c r="K106" s="33" t="s">
        <v>211</v>
      </c>
      <c r="L106" s="20"/>
    </row>
    <row r="107" spans="1:12" ht="18.75" customHeight="1">
      <c r="A107" s="17" t="s">
        <v>245</v>
      </c>
      <c r="B107" s="29" t="s">
        <v>2557</v>
      </c>
      <c r="C107" s="31" t="s">
        <v>84</v>
      </c>
      <c r="D107" s="21">
        <v>32000</v>
      </c>
      <c r="E107" s="13">
        <v>42348</v>
      </c>
      <c r="F107" s="13">
        <v>43728</v>
      </c>
      <c r="G107" s="27">
        <v>20559</v>
      </c>
      <c r="H107" s="22">
        <f>IF(I107&lt;=32000,$F$5+(I107/24),"error")</f>
        <v>45490.875</v>
      </c>
      <c r="I107" s="23">
        <f t="shared" si="21"/>
        <v>19773</v>
      </c>
      <c r="J107" s="17" t="str">
        <f t="shared" si="23"/>
        <v>NOT DUE</v>
      </c>
      <c r="K107" s="33" t="s">
        <v>211</v>
      </c>
      <c r="L107" s="20"/>
    </row>
    <row r="108" spans="1:12" ht="18.75" customHeight="1">
      <c r="A108" s="17" t="s">
        <v>246</v>
      </c>
      <c r="B108" s="29" t="s">
        <v>2558</v>
      </c>
      <c r="C108" s="31" t="s">
        <v>84</v>
      </c>
      <c r="D108" s="21">
        <v>32000</v>
      </c>
      <c r="E108" s="13">
        <v>42348</v>
      </c>
      <c r="F108" s="13">
        <v>43783</v>
      </c>
      <c r="G108" s="27">
        <v>21438</v>
      </c>
      <c r="H108" s="22">
        <f>IF(I108&lt;=32000,$F$5+(I108/24),"error")</f>
        <v>45527.5</v>
      </c>
      <c r="I108" s="23">
        <f>D108-($F$4-G108)</f>
        <v>20652</v>
      </c>
      <c r="J108" s="17" t="str">
        <f t="shared" si="23"/>
        <v>NOT DUE</v>
      </c>
      <c r="K108" s="33" t="s">
        <v>211</v>
      </c>
      <c r="L108" s="20"/>
    </row>
    <row r="109" spans="1:12" ht="18.75" customHeight="1">
      <c r="A109" s="17" t="s">
        <v>247</v>
      </c>
      <c r="B109" s="29" t="s">
        <v>2559</v>
      </c>
      <c r="C109" s="31" t="s">
        <v>84</v>
      </c>
      <c r="D109" s="21">
        <v>32000</v>
      </c>
      <c r="E109" s="13">
        <v>42348</v>
      </c>
      <c r="F109" s="13">
        <v>43784</v>
      </c>
      <c r="G109" s="27">
        <v>21438</v>
      </c>
      <c r="H109" s="22">
        <f t="shared" si="24"/>
        <v>45527.5</v>
      </c>
      <c r="I109" s="23">
        <f t="shared" si="21"/>
        <v>20652</v>
      </c>
      <c r="J109" s="17" t="str">
        <f t="shared" si="23"/>
        <v>NOT DUE</v>
      </c>
      <c r="K109" s="33" t="s">
        <v>211</v>
      </c>
      <c r="L109" s="20"/>
    </row>
    <row r="110" spans="1:12" ht="18.75" customHeight="1">
      <c r="A110" s="17" t="s">
        <v>248</v>
      </c>
      <c r="B110" s="29" t="s">
        <v>2560</v>
      </c>
      <c r="C110" s="31" t="s">
        <v>84</v>
      </c>
      <c r="D110" s="21">
        <v>32000</v>
      </c>
      <c r="E110" s="13">
        <v>42348</v>
      </c>
      <c r="F110" s="13">
        <v>44609</v>
      </c>
      <c r="G110" s="27">
        <v>31869</v>
      </c>
      <c r="H110" s="22">
        <f t="shared" si="24"/>
        <v>45962.125</v>
      </c>
      <c r="I110" s="23">
        <f t="shared" si="21"/>
        <v>31083</v>
      </c>
      <c r="J110" s="17" t="str">
        <f t="shared" si="23"/>
        <v>NOT DUE</v>
      </c>
      <c r="K110" s="33" t="s">
        <v>211</v>
      </c>
      <c r="L110" s="20" t="s">
        <v>5444</v>
      </c>
    </row>
    <row r="111" spans="1:12" ht="18" customHeight="1">
      <c r="A111" s="17" t="s">
        <v>249</v>
      </c>
      <c r="B111" s="30" t="s">
        <v>255</v>
      </c>
      <c r="C111" s="29" t="s">
        <v>267</v>
      </c>
      <c r="D111" s="21">
        <v>32000</v>
      </c>
      <c r="E111" s="13">
        <v>42348</v>
      </c>
      <c r="F111" s="13">
        <v>44609</v>
      </c>
      <c r="G111" s="27">
        <v>31869</v>
      </c>
      <c r="H111" s="22">
        <f t="shared" si="24"/>
        <v>45962.125</v>
      </c>
      <c r="I111" s="23">
        <f t="shared" ref="I111:I116" si="25">D111-($F$4-G111)</f>
        <v>31083</v>
      </c>
      <c r="J111" s="17" t="str">
        <f t="shared" si="23"/>
        <v>NOT DUE</v>
      </c>
      <c r="K111" s="20"/>
      <c r="L111" s="20" t="s">
        <v>5444</v>
      </c>
    </row>
    <row r="112" spans="1:12" ht="18" customHeight="1">
      <c r="A112" s="17" t="s">
        <v>250</v>
      </c>
      <c r="B112" s="30" t="s">
        <v>256</v>
      </c>
      <c r="C112" s="29" t="s">
        <v>267</v>
      </c>
      <c r="D112" s="21">
        <v>32000</v>
      </c>
      <c r="E112" s="13">
        <v>42348</v>
      </c>
      <c r="F112" s="13">
        <v>44609</v>
      </c>
      <c r="G112" s="27">
        <v>31869</v>
      </c>
      <c r="H112" s="22">
        <f t="shared" si="24"/>
        <v>45962.125</v>
      </c>
      <c r="I112" s="23">
        <f t="shared" si="25"/>
        <v>31083</v>
      </c>
      <c r="J112" s="17" t="str">
        <f t="shared" si="23"/>
        <v>NOT DUE</v>
      </c>
      <c r="K112" s="20"/>
      <c r="L112" s="20" t="s">
        <v>5444</v>
      </c>
    </row>
    <row r="113" spans="1:12" ht="18" customHeight="1">
      <c r="A113" s="17" t="s">
        <v>251</v>
      </c>
      <c r="B113" s="30" t="s">
        <v>257</v>
      </c>
      <c r="C113" s="29" t="s">
        <v>267</v>
      </c>
      <c r="D113" s="21">
        <v>32000</v>
      </c>
      <c r="E113" s="13">
        <v>42348</v>
      </c>
      <c r="F113" s="13">
        <v>44609</v>
      </c>
      <c r="G113" s="27">
        <v>31869</v>
      </c>
      <c r="H113" s="22">
        <f t="shared" si="24"/>
        <v>45962.125</v>
      </c>
      <c r="I113" s="23">
        <f t="shared" si="25"/>
        <v>31083</v>
      </c>
      <c r="J113" s="17" t="str">
        <f t="shared" si="23"/>
        <v>NOT DUE</v>
      </c>
      <c r="K113" s="20"/>
      <c r="L113" s="20" t="s">
        <v>5444</v>
      </c>
    </row>
    <row r="114" spans="1:12" ht="18" customHeight="1">
      <c r="A114" s="17" t="s">
        <v>252</v>
      </c>
      <c r="B114" s="30" t="s">
        <v>258</v>
      </c>
      <c r="C114" s="29" t="s">
        <v>267</v>
      </c>
      <c r="D114" s="21">
        <v>32000</v>
      </c>
      <c r="E114" s="13">
        <v>42348</v>
      </c>
      <c r="F114" s="13">
        <v>44609</v>
      </c>
      <c r="G114" s="27">
        <v>31869</v>
      </c>
      <c r="H114" s="22">
        <f t="shared" si="24"/>
        <v>45962.125</v>
      </c>
      <c r="I114" s="23">
        <f t="shared" si="25"/>
        <v>31083</v>
      </c>
      <c r="J114" s="17" t="str">
        <f t="shared" si="23"/>
        <v>NOT DUE</v>
      </c>
      <c r="K114" s="20"/>
      <c r="L114" s="20" t="s">
        <v>5444</v>
      </c>
    </row>
    <row r="115" spans="1:12" ht="18" customHeight="1">
      <c r="A115" s="17" t="s">
        <v>253</v>
      </c>
      <c r="B115" s="30" t="s">
        <v>259</v>
      </c>
      <c r="C115" s="29" t="s">
        <v>267</v>
      </c>
      <c r="D115" s="21">
        <v>32000</v>
      </c>
      <c r="E115" s="13">
        <v>42348</v>
      </c>
      <c r="F115" s="13">
        <v>44609</v>
      </c>
      <c r="G115" s="27">
        <v>31869</v>
      </c>
      <c r="H115" s="22">
        <f t="shared" si="24"/>
        <v>45962.125</v>
      </c>
      <c r="I115" s="23">
        <f t="shared" si="25"/>
        <v>31083</v>
      </c>
      <c r="J115" s="17" t="str">
        <f t="shared" si="23"/>
        <v>NOT DUE</v>
      </c>
      <c r="K115" s="20"/>
      <c r="L115" s="20" t="s">
        <v>5444</v>
      </c>
    </row>
    <row r="116" spans="1:12" ht="18" customHeight="1">
      <c r="A116" s="17" t="s">
        <v>254</v>
      </c>
      <c r="B116" s="30" t="s">
        <v>260</v>
      </c>
      <c r="C116" s="29" t="s">
        <v>267</v>
      </c>
      <c r="D116" s="21">
        <v>32000</v>
      </c>
      <c r="E116" s="13">
        <v>42348</v>
      </c>
      <c r="F116" s="13">
        <v>44609</v>
      </c>
      <c r="G116" s="27">
        <v>31869</v>
      </c>
      <c r="H116" s="22">
        <f t="shared" si="24"/>
        <v>45962.125</v>
      </c>
      <c r="I116" s="23">
        <f t="shared" si="25"/>
        <v>31083</v>
      </c>
      <c r="J116" s="17" t="str">
        <f t="shared" si="23"/>
        <v>NOT DUE</v>
      </c>
      <c r="K116" s="20"/>
      <c r="L116" s="20" t="s">
        <v>5444</v>
      </c>
    </row>
    <row r="117" spans="1:12" ht="21" customHeight="1">
      <c r="A117" s="17" t="s">
        <v>261</v>
      </c>
      <c r="B117" s="31" t="s">
        <v>2554</v>
      </c>
      <c r="C117" s="31" t="s">
        <v>280</v>
      </c>
      <c r="D117" s="21">
        <v>8000</v>
      </c>
      <c r="E117" s="13">
        <v>42348</v>
      </c>
      <c r="F117" s="13">
        <v>44244</v>
      </c>
      <c r="G117" s="27">
        <v>28191</v>
      </c>
      <c r="H117" s="22">
        <f>IF(I117&lt;=8000,$F$5+(I117/24),"error")</f>
        <v>44808.875</v>
      </c>
      <c r="I117" s="23">
        <f t="shared" ref="I117:I130" si="26">D117-($F$4-G117)</f>
        <v>3405</v>
      </c>
      <c r="J117" s="17" t="str">
        <f t="shared" si="23"/>
        <v>NOT DUE</v>
      </c>
      <c r="K117" s="20" t="s">
        <v>5441</v>
      </c>
      <c r="L117" s="20" t="s">
        <v>3862</v>
      </c>
    </row>
    <row r="118" spans="1:12" ht="21" customHeight="1">
      <c r="A118" s="17" t="s">
        <v>262</v>
      </c>
      <c r="B118" s="31" t="s">
        <v>2567</v>
      </c>
      <c r="C118" s="31" t="s">
        <v>280</v>
      </c>
      <c r="D118" s="21">
        <v>8000</v>
      </c>
      <c r="E118" s="13">
        <v>42348</v>
      </c>
      <c r="F118" s="13">
        <v>44244</v>
      </c>
      <c r="G118" s="27">
        <v>28191</v>
      </c>
      <c r="H118" s="22">
        <f t="shared" ref="H118:H122" si="27">IF(I118&lt;=8000,$F$5+(I118/24),"error")</f>
        <v>44808.875</v>
      </c>
      <c r="I118" s="23">
        <f t="shared" si="26"/>
        <v>3405</v>
      </c>
      <c r="J118" s="17" t="str">
        <f t="shared" si="23"/>
        <v>NOT DUE</v>
      </c>
      <c r="K118" s="20" t="s">
        <v>5441</v>
      </c>
      <c r="L118" s="20" t="s">
        <v>3862</v>
      </c>
    </row>
    <row r="119" spans="1:12" ht="21" customHeight="1">
      <c r="A119" s="17" t="s">
        <v>263</v>
      </c>
      <c r="B119" s="31" t="s">
        <v>2568</v>
      </c>
      <c r="C119" s="31" t="s">
        <v>280</v>
      </c>
      <c r="D119" s="21">
        <v>8000</v>
      </c>
      <c r="E119" s="13">
        <v>42348</v>
      </c>
      <c r="F119" s="13">
        <v>44244</v>
      </c>
      <c r="G119" s="27">
        <v>28191</v>
      </c>
      <c r="H119" s="22">
        <f t="shared" si="27"/>
        <v>44808.875</v>
      </c>
      <c r="I119" s="23">
        <f t="shared" si="26"/>
        <v>3405</v>
      </c>
      <c r="J119" s="17" t="str">
        <f t="shared" si="23"/>
        <v>NOT DUE</v>
      </c>
      <c r="K119" s="20" t="s">
        <v>5441</v>
      </c>
      <c r="L119" s="20" t="s">
        <v>3862</v>
      </c>
    </row>
    <row r="120" spans="1:12" ht="21" customHeight="1">
      <c r="A120" s="17" t="s">
        <v>264</v>
      </c>
      <c r="B120" s="31" t="s">
        <v>2569</v>
      </c>
      <c r="C120" s="31" t="s">
        <v>280</v>
      </c>
      <c r="D120" s="21">
        <v>8000</v>
      </c>
      <c r="E120" s="13">
        <v>42348</v>
      </c>
      <c r="F120" s="13">
        <v>44244</v>
      </c>
      <c r="G120" s="27">
        <v>28191</v>
      </c>
      <c r="H120" s="22">
        <f t="shared" si="27"/>
        <v>44808.875</v>
      </c>
      <c r="I120" s="23">
        <f t="shared" si="26"/>
        <v>3405</v>
      </c>
      <c r="J120" s="17" t="str">
        <f t="shared" si="23"/>
        <v>NOT DUE</v>
      </c>
      <c r="K120" s="20" t="s">
        <v>5441</v>
      </c>
      <c r="L120" s="20" t="s">
        <v>3862</v>
      </c>
    </row>
    <row r="121" spans="1:12" ht="21" customHeight="1">
      <c r="A121" s="17" t="s">
        <v>265</v>
      </c>
      <c r="B121" s="31" t="s">
        <v>2570</v>
      </c>
      <c r="C121" s="31" t="s">
        <v>280</v>
      </c>
      <c r="D121" s="21">
        <v>8000</v>
      </c>
      <c r="E121" s="13">
        <v>42348</v>
      </c>
      <c r="F121" s="13">
        <v>44244</v>
      </c>
      <c r="G121" s="27">
        <v>28191</v>
      </c>
      <c r="H121" s="22">
        <f t="shared" si="27"/>
        <v>44808.875</v>
      </c>
      <c r="I121" s="23">
        <f t="shared" si="26"/>
        <v>3405</v>
      </c>
      <c r="J121" s="17" t="str">
        <f t="shared" si="23"/>
        <v>NOT DUE</v>
      </c>
      <c r="K121" s="20" t="s">
        <v>5441</v>
      </c>
      <c r="L121" s="20" t="s">
        <v>3862</v>
      </c>
    </row>
    <row r="122" spans="1:12" ht="21" customHeight="1">
      <c r="A122" s="17" t="s">
        <v>266</v>
      </c>
      <c r="B122" s="31" t="s">
        <v>2571</v>
      </c>
      <c r="C122" s="31" t="s">
        <v>280</v>
      </c>
      <c r="D122" s="21">
        <v>8000</v>
      </c>
      <c r="E122" s="13">
        <v>42348</v>
      </c>
      <c r="F122" s="13">
        <v>44244</v>
      </c>
      <c r="G122" s="27">
        <v>28191</v>
      </c>
      <c r="H122" s="22">
        <f t="shared" si="27"/>
        <v>44808.875</v>
      </c>
      <c r="I122" s="23">
        <f t="shared" si="26"/>
        <v>3405</v>
      </c>
      <c r="J122" s="17" t="str">
        <f t="shared" si="23"/>
        <v>NOT DUE</v>
      </c>
      <c r="K122" s="20" t="s">
        <v>5441</v>
      </c>
      <c r="L122" s="20"/>
    </row>
    <row r="123" spans="1:12" ht="21" customHeight="1">
      <c r="A123" s="17" t="s">
        <v>274</v>
      </c>
      <c r="B123" s="31" t="s">
        <v>4708</v>
      </c>
      <c r="C123" s="31" t="s">
        <v>280</v>
      </c>
      <c r="D123" s="21">
        <v>8000</v>
      </c>
      <c r="E123" s="13"/>
      <c r="F123" s="13"/>
      <c r="G123" s="27"/>
      <c r="H123" s="22"/>
      <c r="I123" s="23"/>
      <c r="J123" s="17"/>
      <c r="K123" s="20"/>
      <c r="L123" s="20"/>
    </row>
    <row r="124" spans="1:12" ht="21" customHeight="1">
      <c r="A124" s="17" t="s">
        <v>275</v>
      </c>
      <c r="B124" s="31" t="s">
        <v>4709</v>
      </c>
      <c r="C124" s="31" t="s">
        <v>280</v>
      </c>
      <c r="D124" s="21">
        <v>8000</v>
      </c>
      <c r="E124" s="13"/>
      <c r="F124" s="13"/>
      <c r="G124" s="27"/>
      <c r="H124" s="22"/>
      <c r="I124" s="23"/>
      <c r="J124" s="17"/>
      <c r="K124" s="20"/>
      <c r="L124" s="20"/>
    </row>
    <row r="125" spans="1:12" ht="26.45" customHeight="1">
      <c r="A125" s="17" t="s">
        <v>276</v>
      </c>
      <c r="B125" s="31" t="s">
        <v>2554</v>
      </c>
      <c r="C125" s="31" t="s">
        <v>281</v>
      </c>
      <c r="D125" s="21">
        <v>32000</v>
      </c>
      <c r="E125" s="13">
        <v>42348</v>
      </c>
      <c r="F125" s="13">
        <v>44244</v>
      </c>
      <c r="G125" s="27">
        <v>28191</v>
      </c>
      <c r="H125" s="22">
        <f>IF(I125&lt;=32000,$F$5+(I125/24),"error")</f>
        <v>45808.875</v>
      </c>
      <c r="I125" s="23">
        <f t="shared" si="26"/>
        <v>27405</v>
      </c>
      <c r="J125" s="17" t="str">
        <f t="shared" si="23"/>
        <v>NOT DUE</v>
      </c>
      <c r="K125" s="33" t="s">
        <v>288</v>
      </c>
      <c r="L125" s="20" t="s">
        <v>5441</v>
      </c>
    </row>
    <row r="126" spans="1:12" ht="26.45" customHeight="1">
      <c r="A126" s="17" t="s">
        <v>277</v>
      </c>
      <c r="B126" s="31" t="s">
        <v>2567</v>
      </c>
      <c r="C126" s="31" t="s">
        <v>281</v>
      </c>
      <c r="D126" s="21">
        <v>32000</v>
      </c>
      <c r="E126" s="13">
        <v>42348</v>
      </c>
      <c r="F126" s="13">
        <v>44244</v>
      </c>
      <c r="G126" s="27">
        <v>28191</v>
      </c>
      <c r="H126" s="22">
        <f t="shared" ref="H126:H130" si="28">IF(I126&lt;=32000,$F$5+(I126/24),"error")</f>
        <v>45808.875</v>
      </c>
      <c r="I126" s="23">
        <f t="shared" si="26"/>
        <v>27405</v>
      </c>
      <c r="J126" s="17" t="str">
        <f t="shared" si="23"/>
        <v>NOT DUE</v>
      </c>
      <c r="K126" s="33" t="s">
        <v>288</v>
      </c>
      <c r="L126" s="20" t="s">
        <v>5441</v>
      </c>
    </row>
    <row r="127" spans="1:12" ht="26.45" customHeight="1">
      <c r="A127" s="17" t="s">
        <v>278</v>
      </c>
      <c r="B127" s="31" t="s">
        <v>2568</v>
      </c>
      <c r="C127" s="31" t="s">
        <v>281</v>
      </c>
      <c r="D127" s="21">
        <v>32000</v>
      </c>
      <c r="E127" s="13">
        <v>42348</v>
      </c>
      <c r="F127" s="13">
        <v>44244</v>
      </c>
      <c r="G127" s="27">
        <v>28191</v>
      </c>
      <c r="H127" s="22">
        <f t="shared" si="28"/>
        <v>45808.875</v>
      </c>
      <c r="I127" s="23">
        <f t="shared" si="26"/>
        <v>27405</v>
      </c>
      <c r="J127" s="17" t="str">
        <f t="shared" si="23"/>
        <v>NOT DUE</v>
      </c>
      <c r="K127" s="33" t="s">
        <v>288</v>
      </c>
      <c r="L127" s="20" t="s">
        <v>5441</v>
      </c>
    </row>
    <row r="128" spans="1:12" ht="26.45" customHeight="1">
      <c r="A128" s="17" t="s">
        <v>279</v>
      </c>
      <c r="B128" s="31" t="s">
        <v>2569</v>
      </c>
      <c r="C128" s="31" t="s">
        <v>281</v>
      </c>
      <c r="D128" s="21">
        <v>32000</v>
      </c>
      <c r="E128" s="13">
        <v>42348</v>
      </c>
      <c r="F128" s="13">
        <v>44244</v>
      </c>
      <c r="G128" s="27">
        <v>28191</v>
      </c>
      <c r="H128" s="22">
        <f t="shared" si="28"/>
        <v>45808.875</v>
      </c>
      <c r="I128" s="23">
        <f t="shared" si="26"/>
        <v>27405</v>
      </c>
      <c r="J128" s="17" t="str">
        <f t="shared" si="23"/>
        <v>NOT DUE</v>
      </c>
      <c r="K128" s="33" t="s">
        <v>288</v>
      </c>
      <c r="L128" s="20" t="s">
        <v>5441</v>
      </c>
    </row>
    <row r="129" spans="1:12" ht="26.45" customHeight="1">
      <c r="A129" s="17" t="s">
        <v>282</v>
      </c>
      <c r="B129" s="31" t="s">
        <v>2570</v>
      </c>
      <c r="C129" s="31" t="s">
        <v>281</v>
      </c>
      <c r="D129" s="21">
        <v>32000</v>
      </c>
      <c r="E129" s="13">
        <v>42348</v>
      </c>
      <c r="F129" s="13">
        <v>44244</v>
      </c>
      <c r="G129" s="27">
        <v>28191</v>
      </c>
      <c r="H129" s="22">
        <f t="shared" si="28"/>
        <v>45808.875</v>
      </c>
      <c r="I129" s="23">
        <f t="shared" si="26"/>
        <v>27405</v>
      </c>
      <c r="J129" s="17" t="str">
        <f t="shared" si="23"/>
        <v>NOT DUE</v>
      </c>
      <c r="K129" s="33" t="s">
        <v>288</v>
      </c>
      <c r="L129" s="20" t="s">
        <v>5441</v>
      </c>
    </row>
    <row r="130" spans="1:12" ht="26.45" customHeight="1">
      <c r="A130" s="17" t="s">
        <v>283</v>
      </c>
      <c r="B130" s="31" t="s">
        <v>2571</v>
      </c>
      <c r="C130" s="31" t="s">
        <v>281</v>
      </c>
      <c r="D130" s="21">
        <v>32000</v>
      </c>
      <c r="E130" s="13">
        <v>42348</v>
      </c>
      <c r="F130" s="13">
        <v>44244</v>
      </c>
      <c r="G130" s="27">
        <v>28191</v>
      </c>
      <c r="H130" s="22">
        <f t="shared" si="28"/>
        <v>45808.875</v>
      </c>
      <c r="I130" s="23">
        <f t="shared" si="26"/>
        <v>27405</v>
      </c>
      <c r="J130" s="17" t="str">
        <f t="shared" si="23"/>
        <v>NOT DUE</v>
      </c>
      <c r="K130" s="33" t="s">
        <v>288</v>
      </c>
      <c r="L130" s="20" t="s">
        <v>5441</v>
      </c>
    </row>
    <row r="131" spans="1:12" ht="26.45" customHeight="1">
      <c r="A131" s="17" t="s">
        <v>284</v>
      </c>
      <c r="B131" s="31" t="s">
        <v>4708</v>
      </c>
      <c r="C131" s="31" t="s">
        <v>281</v>
      </c>
      <c r="D131" s="21">
        <v>32000</v>
      </c>
      <c r="E131" s="13"/>
      <c r="F131" s="13"/>
      <c r="G131" s="27"/>
      <c r="H131" s="22"/>
      <c r="I131" s="23"/>
      <c r="J131" s="17"/>
      <c r="K131" s="33"/>
      <c r="L131" s="20"/>
    </row>
    <row r="132" spans="1:12" ht="26.45" customHeight="1">
      <c r="A132" s="17" t="s">
        <v>285</v>
      </c>
      <c r="B132" s="31" t="s">
        <v>4709</v>
      </c>
      <c r="C132" s="31" t="s">
        <v>281</v>
      </c>
      <c r="D132" s="21">
        <v>32000</v>
      </c>
      <c r="E132" s="13"/>
      <c r="F132" s="13"/>
      <c r="G132" s="27"/>
      <c r="H132" s="22"/>
      <c r="I132" s="23"/>
      <c r="J132" s="17"/>
      <c r="K132" s="33"/>
      <c r="L132" s="20"/>
    </row>
    <row r="133" spans="1:12" ht="38.25" customHeight="1">
      <c r="A133" s="17" t="s">
        <v>286</v>
      </c>
      <c r="B133" s="29" t="s">
        <v>289</v>
      </c>
      <c r="C133" s="31" t="s">
        <v>291</v>
      </c>
      <c r="D133" s="21">
        <v>8000</v>
      </c>
      <c r="E133" s="13">
        <v>42348</v>
      </c>
      <c r="F133" s="13">
        <v>44244</v>
      </c>
      <c r="G133" s="27">
        <v>28191</v>
      </c>
      <c r="H133" s="22">
        <f>IF(I133&lt;=8000,$F$5+(I133/24),"error")</f>
        <v>44808.875</v>
      </c>
      <c r="I133" s="23">
        <f>D133-($F$4-G133)</f>
        <v>3405</v>
      </c>
      <c r="J133" s="17" t="str">
        <f t="shared" ref="J133:J150" si="29">IF(I133="","",IF(I133=0,"DUE",IF(I133&lt;0,"OVERDUE","NOT DUE")))</f>
        <v>NOT DUE</v>
      </c>
      <c r="K133" s="34" t="s">
        <v>292</v>
      </c>
      <c r="L133" s="20"/>
    </row>
    <row r="134" spans="1:12" ht="39">
      <c r="A134" s="17" t="s">
        <v>287</v>
      </c>
      <c r="B134" s="26" t="s">
        <v>295</v>
      </c>
      <c r="C134" s="31" t="s">
        <v>297</v>
      </c>
      <c r="D134" s="12" t="s">
        <v>1</v>
      </c>
      <c r="E134" s="13">
        <v>42348</v>
      </c>
      <c r="F134" s="218">
        <v>44667</v>
      </c>
      <c r="G134" s="111"/>
      <c r="H134" s="15">
        <f>DATE(YEAR(F134),MONTH(F134),DAY(F134)+1)</f>
        <v>44668</v>
      </c>
      <c r="I134" s="16">
        <f ca="1">IF(ISBLANK(H134),"",H134-DATE(YEAR(NOW()),MONTH(NOW()),DAY(NOW())))</f>
        <v>-2</v>
      </c>
      <c r="J134" s="17" t="str">
        <f t="shared" ca="1" si="29"/>
        <v>OVERDUE</v>
      </c>
      <c r="K134" s="34" t="s">
        <v>298</v>
      </c>
      <c r="L134" s="20"/>
    </row>
    <row r="135" spans="1:12" ht="19.5" customHeight="1">
      <c r="A135" s="17" t="s">
        <v>290</v>
      </c>
      <c r="B135" s="25" t="s">
        <v>299</v>
      </c>
      <c r="C135" s="31" t="s">
        <v>297</v>
      </c>
      <c r="D135" s="21">
        <v>8000</v>
      </c>
      <c r="E135" s="13">
        <v>42348</v>
      </c>
      <c r="F135" s="13">
        <v>44244</v>
      </c>
      <c r="G135" s="27">
        <v>28191</v>
      </c>
      <c r="H135" s="22">
        <f>IF(I135&lt;=8000,$F$5+(I135/24),"error")</f>
        <v>44808.875</v>
      </c>
      <c r="I135" s="23">
        <f t="shared" ref="I135:I150" si="30">D135-($F$4-G135)</f>
        <v>3405</v>
      </c>
      <c r="J135" s="17" t="str">
        <f t="shared" si="29"/>
        <v>NOT DUE</v>
      </c>
      <c r="K135" s="33"/>
      <c r="L135" s="20"/>
    </row>
    <row r="136" spans="1:12" ht="21.75" customHeight="1">
      <c r="A136" s="17" t="s">
        <v>293</v>
      </c>
      <c r="B136" s="31" t="s">
        <v>301</v>
      </c>
      <c r="C136" s="31" t="s">
        <v>280</v>
      </c>
      <c r="D136" s="42">
        <v>8000</v>
      </c>
      <c r="E136" s="13">
        <v>42348</v>
      </c>
      <c r="F136" s="13">
        <v>43606</v>
      </c>
      <c r="G136" s="27">
        <v>29249</v>
      </c>
      <c r="H136" s="22">
        <f>IF(I136&lt;=8000,$F$5+(I136/24),"error")</f>
        <v>44852.958333333336</v>
      </c>
      <c r="I136" s="23">
        <f t="shared" si="30"/>
        <v>4463</v>
      </c>
      <c r="J136" s="17" t="str">
        <f t="shared" si="29"/>
        <v>NOT DUE</v>
      </c>
      <c r="K136" s="33" t="s">
        <v>318</v>
      </c>
      <c r="L136" s="20" t="s">
        <v>3862</v>
      </c>
    </row>
    <row r="137" spans="1:12" ht="20.25" customHeight="1">
      <c r="A137" s="17" t="s">
        <v>294</v>
      </c>
      <c r="B137" s="31" t="s">
        <v>302</v>
      </c>
      <c r="C137" s="31" t="s">
        <v>319</v>
      </c>
      <c r="D137" s="42">
        <v>4000</v>
      </c>
      <c r="E137" s="13">
        <v>42348</v>
      </c>
      <c r="F137" s="13">
        <v>43606</v>
      </c>
      <c r="G137" s="27">
        <v>29249</v>
      </c>
      <c r="H137" s="22">
        <f>IF(I137&lt;=4000,$F$5+(I137/24),"error")</f>
        <v>44686.291666666664</v>
      </c>
      <c r="I137" s="23">
        <f t="shared" si="30"/>
        <v>463</v>
      </c>
      <c r="J137" s="17" t="str">
        <f t="shared" si="29"/>
        <v>NOT DUE</v>
      </c>
      <c r="K137" s="33" t="s">
        <v>320</v>
      </c>
      <c r="L137" s="20" t="s">
        <v>3862</v>
      </c>
    </row>
    <row r="138" spans="1:12" ht="26.45" customHeight="1">
      <c r="A138" s="17" t="s">
        <v>296</v>
      </c>
      <c r="B138" s="31" t="s">
        <v>303</v>
      </c>
      <c r="C138" s="31" t="s">
        <v>321</v>
      </c>
      <c r="D138" s="42">
        <v>8000</v>
      </c>
      <c r="E138" s="13">
        <v>42348</v>
      </c>
      <c r="F138" s="13">
        <v>44069</v>
      </c>
      <c r="G138" s="27">
        <v>26029</v>
      </c>
      <c r="H138" s="22">
        <f>IF(I138&lt;=8000,$F$5+(I138/24),"error")</f>
        <v>44718.791666666664</v>
      </c>
      <c r="I138" s="23">
        <f t="shared" si="30"/>
        <v>1243</v>
      </c>
      <c r="J138" s="17" t="str">
        <f t="shared" si="29"/>
        <v>NOT DUE</v>
      </c>
      <c r="K138" s="33" t="s">
        <v>322</v>
      </c>
      <c r="L138" s="20" t="s">
        <v>3862</v>
      </c>
    </row>
    <row r="139" spans="1:12" ht="36">
      <c r="A139" s="17" t="s">
        <v>300</v>
      </c>
      <c r="B139" s="31" t="s">
        <v>304</v>
      </c>
      <c r="C139" s="31" t="s">
        <v>321</v>
      </c>
      <c r="D139" s="42">
        <v>4000</v>
      </c>
      <c r="E139" s="13">
        <v>42348</v>
      </c>
      <c r="F139" s="218">
        <v>44464</v>
      </c>
      <c r="G139" s="27">
        <v>30609</v>
      </c>
      <c r="H139" s="22">
        <f>IF(I139&lt;=4000,$F$5+(I139/24),"error")</f>
        <v>44742.958333333336</v>
      </c>
      <c r="I139" s="23">
        <f t="shared" si="30"/>
        <v>1823</v>
      </c>
      <c r="J139" s="17" t="str">
        <f t="shared" si="29"/>
        <v>NOT DUE</v>
      </c>
      <c r="K139" s="33" t="s">
        <v>323</v>
      </c>
      <c r="L139" s="20" t="s">
        <v>3862</v>
      </c>
    </row>
    <row r="140" spans="1:12" ht="25.5">
      <c r="A140" s="17" t="s">
        <v>306</v>
      </c>
      <c r="B140" s="31" t="s">
        <v>305</v>
      </c>
      <c r="C140" s="31" t="s">
        <v>315</v>
      </c>
      <c r="D140" s="42">
        <v>6000</v>
      </c>
      <c r="E140" s="13">
        <v>42348</v>
      </c>
      <c r="F140" s="13">
        <v>44221</v>
      </c>
      <c r="G140" s="27">
        <v>28151</v>
      </c>
      <c r="H140" s="22">
        <f>IF(I140&lt;=6000,$F$5+(I140/24),"error")</f>
        <v>44723.875</v>
      </c>
      <c r="I140" s="23">
        <f t="shared" si="30"/>
        <v>1365</v>
      </c>
      <c r="J140" s="17" t="str">
        <f t="shared" si="29"/>
        <v>NOT DUE</v>
      </c>
      <c r="K140" s="33"/>
      <c r="L140" s="20" t="s">
        <v>3862</v>
      </c>
    </row>
    <row r="141" spans="1:12" ht="26.45" customHeight="1">
      <c r="A141" s="17" t="s">
        <v>307</v>
      </c>
      <c r="B141" s="31" t="s">
        <v>313</v>
      </c>
      <c r="C141" s="31" t="s">
        <v>316</v>
      </c>
      <c r="D141" s="21">
        <v>32000</v>
      </c>
      <c r="E141" s="13">
        <v>42348</v>
      </c>
      <c r="F141" s="13">
        <v>44242</v>
      </c>
      <c r="G141" s="27">
        <v>28191</v>
      </c>
      <c r="H141" s="22">
        <f>IF(I141&lt;=32000,$F$5+(I141/24),"error")</f>
        <v>45808.875</v>
      </c>
      <c r="I141" s="23">
        <f t="shared" si="30"/>
        <v>27405</v>
      </c>
      <c r="J141" s="17" t="str">
        <f t="shared" si="29"/>
        <v>NOT DUE</v>
      </c>
      <c r="K141" s="31" t="s">
        <v>317</v>
      </c>
      <c r="L141" s="20" t="s">
        <v>5442</v>
      </c>
    </row>
    <row r="142" spans="1:12" ht="26.45" customHeight="1">
      <c r="A142" s="17" t="s">
        <v>308</v>
      </c>
      <c r="B142" s="31" t="s">
        <v>314</v>
      </c>
      <c r="C142" s="31" t="s">
        <v>316</v>
      </c>
      <c r="D142" s="21">
        <v>32000</v>
      </c>
      <c r="E142" s="13">
        <v>42348</v>
      </c>
      <c r="F142" s="13">
        <v>44242</v>
      </c>
      <c r="G142" s="27">
        <v>28191</v>
      </c>
      <c r="H142" s="22">
        <f t="shared" ref="H142:H143" si="31">IF(I142&lt;=32000,$F$5+(I142/24),"error")</f>
        <v>45808.875</v>
      </c>
      <c r="I142" s="23">
        <f t="shared" si="30"/>
        <v>27405</v>
      </c>
      <c r="J142" s="17" t="str">
        <f t="shared" si="29"/>
        <v>NOT DUE</v>
      </c>
      <c r="K142" s="31" t="s">
        <v>317</v>
      </c>
      <c r="L142" s="20" t="s">
        <v>5442</v>
      </c>
    </row>
    <row r="143" spans="1:12" ht="26.45" customHeight="1">
      <c r="A143" s="17" t="s">
        <v>309</v>
      </c>
      <c r="B143" s="31" t="s">
        <v>364</v>
      </c>
      <c r="C143" s="31" t="s">
        <v>316</v>
      </c>
      <c r="D143" s="21">
        <v>32000</v>
      </c>
      <c r="E143" s="13">
        <v>42348</v>
      </c>
      <c r="F143" s="13">
        <v>44242</v>
      </c>
      <c r="G143" s="27">
        <v>28191</v>
      </c>
      <c r="H143" s="22">
        <f t="shared" si="31"/>
        <v>45808.875</v>
      </c>
      <c r="I143" s="23">
        <f t="shared" si="30"/>
        <v>27405</v>
      </c>
      <c r="J143" s="17" t="str">
        <f t="shared" si="29"/>
        <v>NOT DUE</v>
      </c>
      <c r="K143" s="31" t="s">
        <v>317</v>
      </c>
      <c r="L143" s="20" t="s">
        <v>5442</v>
      </c>
    </row>
    <row r="144" spans="1:12" ht="25.5">
      <c r="A144" s="17" t="s">
        <v>310</v>
      </c>
      <c r="B144" s="31" t="s">
        <v>324</v>
      </c>
      <c r="C144" s="31" t="s">
        <v>344</v>
      </c>
      <c r="D144" s="21">
        <v>32000</v>
      </c>
      <c r="E144" s="13">
        <v>42348</v>
      </c>
      <c r="F144" s="13">
        <v>44242</v>
      </c>
      <c r="G144" s="27">
        <v>28191</v>
      </c>
      <c r="H144" s="22">
        <f>IF(I144&lt;=32000,$F$5+(I144/24),"error")</f>
        <v>45808.875</v>
      </c>
      <c r="I144" s="23">
        <f t="shared" si="30"/>
        <v>27405</v>
      </c>
      <c r="J144" s="17" t="str">
        <f t="shared" si="29"/>
        <v>NOT DUE</v>
      </c>
      <c r="K144" s="33"/>
      <c r="L144" s="20" t="s">
        <v>5442</v>
      </c>
    </row>
    <row r="145" spans="1:12" ht="18.75" customHeight="1">
      <c r="A145" s="17" t="s">
        <v>311</v>
      </c>
      <c r="B145" s="31" t="s">
        <v>325</v>
      </c>
      <c r="C145" s="31" t="s">
        <v>2521</v>
      </c>
      <c r="D145" s="42">
        <v>4000</v>
      </c>
      <c r="E145" s="13">
        <v>42348</v>
      </c>
      <c r="F145" s="13">
        <v>44242</v>
      </c>
      <c r="G145" s="27">
        <v>28191</v>
      </c>
      <c r="H145" s="22">
        <f>IF(I145&lt;=4000,$F$5+(I145/24),"error")</f>
        <v>44642.208333333336</v>
      </c>
      <c r="I145" s="23">
        <f t="shared" si="30"/>
        <v>-595</v>
      </c>
      <c r="J145" s="17" t="str">
        <f t="shared" si="29"/>
        <v>OVERDUE</v>
      </c>
      <c r="K145" s="33"/>
      <c r="L145" s="20" t="s">
        <v>5442</v>
      </c>
    </row>
    <row r="146" spans="1:12" ht="18.75" customHeight="1">
      <c r="A146" s="17" t="s">
        <v>312</v>
      </c>
      <c r="B146" s="31" t="s">
        <v>326</v>
      </c>
      <c r="C146" s="31" t="s">
        <v>2521</v>
      </c>
      <c r="D146" s="42">
        <v>4000</v>
      </c>
      <c r="E146" s="13">
        <v>42348</v>
      </c>
      <c r="F146" s="13">
        <v>44242</v>
      </c>
      <c r="G146" s="27">
        <v>28191</v>
      </c>
      <c r="H146" s="22">
        <f t="shared" ref="H146:H153" si="32">IF(I146&lt;=4000,$F$5+(I146/24),"error")</f>
        <v>44642.208333333336</v>
      </c>
      <c r="I146" s="23">
        <f t="shared" si="30"/>
        <v>-595</v>
      </c>
      <c r="J146" s="17" t="str">
        <f t="shared" si="29"/>
        <v>OVERDUE</v>
      </c>
      <c r="K146" s="33"/>
      <c r="L146" s="20" t="s">
        <v>5442</v>
      </c>
    </row>
    <row r="147" spans="1:12" ht="18.75" customHeight="1">
      <c r="A147" s="17" t="s">
        <v>331</v>
      </c>
      <c r="B147" s="31" t="s">
        <v>327</v>
      </c>
      <c r="C147" s="31" t="s">
        <v>2521</v>
      </c>
      <c r="D147" s="42">
        <v>4000</v>
      </c>
      <c r="E147" s="13">
        <v>42348</v>
      </c>
      <c r="F147" s="13">
        <v>44242</v>
      </c>
      <c r="G147" s="27">
        <v>28191</v>
      </c>
      <c r="H147" s="22">
        <f t="shared" si="32"/>
        <v>44642.208333333336</v>
      </c>
      <c r="I147" s="23">
        <f t="shared" si="30"/>
        <v>-595</v>
      </c>
      <c r="J147" s="17" t="str">
        <f t="shared" si="29"/>
        <v>OVERDUE</v>
      </c>
      <c r="K147" s="33"/>
      <c r="L147" s="20" t="s">
        <v>5442</v>
      </c>
    </row>
    <row r="148" spans="1:12" ht="18.75" customHeight="1">
      <c r="A148" s="17" t="s">
        <v>332</v>
      </c>
      <c r="B148" s="31" t="s">
        <v>328</v>
      </c>
      <c r="C148" s="31" t="s">
        <v>2521</v>
      </c>
      <c r="D148" s="42">
        <v>4000</v>
      </c>
      <c r="E148" s="13">
        <v>42348</v>
      </c>
      <c r="F148" s="13">
        <v>44242</v>
      </c>
      <c r="G148" s="27">
        <v>28191</v>
      </c>
      <c r="H148" s="22">
        <f t="shared" si="32"/>
        <v>44642.208333333336</v>
      </c>
      <c r="I148" s="23">
        <f t="shared" si="30"/>
        <v>-595</v>
      </c>
      <c r="J148" s="17" t="str">
        <f t="shared" si="29"/>
        <v>OVERDUE</v>
      </c>
      <c r="K148" s="33"/>
      <c r="L148" s="20" t="s">
        <v>5442</v>
      </c>
    </row>
    <row r="149" spans="1:12" ht="18.75" customHeight="1">
      <c r="A149" s="17" t="s">
        <v>333</v>
      </c>
      <c r="B149" s="31" t="s">
        <v>329</v>
      </c>
      <c r="C149" s="31" t="s">
        <v>2521</v>
      </c>
      <c r="D149" s="42">
        <v>4000</v>
      </c>
      <c r="E149" s="13">
        <v>42348</v>
      </c>
      <c r="F149" s="13">
        <v>44242</v>
      </c>
      <c r="G149" s="27">
        <v>28191</v>
      </c>
      <c r="H149" s="22">
        <f t="shared" si="32"/>
        <v>44642.208333333336</v>
      </c>
      <c r="I149" s="23">
        <f t="shared" si="30"/>
        <v>-595</v>
      </c>
      <c r="J149" s="17" t="str">
        <f t="shared" si="29"/>
        <v>OVERDUE</v>
      </c>
      <c r="K149" s="33"/>
      <c r="L149" s="20" t="s">
        <v>5442</v>
      </c>
    </row>
    <row r="150" spans="1:12" ht="18.75" customHeight="1">
      <c r="A150" s="17" t="s">
        <v>334</v>
      </c>
      <c r="B150" s="31" t="s">
        <v>330</v>
      </c>
      <c r="C150" s="31" t="s">
        <v>2521</v>
      </c>
      <c r="D150" s="42">
        <v>4000</v>
      </c>
      <c r="E150" s="13">
        <v>42348</v>
      </c>
      <c r="F150" s="13">
        <v>44242</v>
      </c>
      <c r="G150" s="27">
        <v>28191</v>
      </c>
      <c r="H150" s="22">
        <f t="shared" si="32"/>
        <v>44642.208333333336</v>
      </c>
      <c r="I150" s="23">
        <f t="shared" si="30"/>
        <v>-595</v>
      </c>
      <c r="J150" s="17" t="str">
        <f t="shared" si="29"/>
        <v>OVERDUE</v>
      </c>
      <c r="K150" s="33"/>
      <c r="L150" s="20" t="s">
        <v>5442</v>
      </c>
    </row>
    <row r="151" spans="1:12" ht="18.75" customHeight="1">
      <c r="A151" s="17" t="s">
        <v>335</v>
      </c>
      <c r="B151" s="31" t="s">
        <v>2518</v>
      </c>
      <c r="C151" s="31" t="s">
        <v>2521</v>
      </c>
      <c r="D151" s="42">
        <v>4000</v>
      </c>
      <c r="E151" s="13">
        <v>42348</v>
      </c>
      <c r="F151" s="13">
        <v>44242</v>
      </c>
      <c r="G151" s="27">
        <v>28191</v>
      </c>
      <c r="H151" s="22">
        <f>IF(I151&lt;=4000,$F$5+(I151/24),"error")</f>
        <v>44642.208333333336</v>
      </c>
      <c r="I151" s="23">
        <f t="shared" ref="I151:I153" si="33">D151-($F$4-G151)</f>
        <v>-595</v>
      </c>
      <c r="J151" s="17" t="str">
        <f t="shared" ref="J151:J153" si="34">IF(I151="","",IF(I151=0,"DUE",IF(I151&lt;0,"OVERDUE","NOT DUE")))</f>
        <v>OVERDUE</v>
      </c>
      <c r="K151" s="33"/>
      <c r="L151" s="20" t="s">
        <v>5442</v>
      </c>
    </row>
    <row r="152" spans="1:12" ht="18.75" customHeight="1">
      <c r="A152" s="17" t="s">
        <v>336</v>
      </c>
      <c r="B152" s="31" t="s">
        <v>2519</v>
      </c>
      <c r="C152" s="31" t="s">
        <v>2521</v>
      </c>
      <c r="D152" s="42">
        <v>4000</v>
      </c>
      <c r="E152" s="13">
        <v>42348</v>
      </c>
      <c r="F152" s="13">
        <v>44242</v>
      </c>
      <c r="G152" s="27">
        <v>28191</v>
      </c>
      <c r="H152" s="22">
        <f t="shared" si="32"/>
        <v>44642.208333333336</v>
      </c>
      <c r="I152" s="23">
        <f t="shared" si="33"/>
        <v>-595</v>
      </c>
      <c r="J152" s="17" t="str">
        <f t="shared" si="34"/>
        <v>OVERDUE</v>
      </c>
      <c r="K152" s="33"/>
      <c r="L152" s="20" t="s">
        <v>5442</v>
      </c>
    </row>
    <row r="153" spans="1:12" ht="18.75" customHeight="1">
      <c r="A153" s="17" t="s">
        <v>337</v>
      </c>
      <c r="B153" s="31" t="s">
        <v>2520</v>
      </c>
      <c r="C153" s="31" t="s">
        <v>2521</v>
      </c>
      <c r="D153" s="42">
        <v>4000</v>
      </c>
      <c r="E153" s="13">
        <v>42348</v>
      </c>
      <c r="F153" s="13">
        <v>44242</v>
      </c>
      <c r="G153" s="27">
        <v>28191</v>
      </c>
      <c r="H153" s="22">
        <f t="shared" si="32"/>
        <v>44642.208333333336</v>
      </c>
      <c r="I153" s="23">
        <f t="shared" si="33"/>
        <v>-595</v>
      </c>
      <c r="J153" s="17" t="str">
        <f t="shared" si="34"/>
        <v>OVERDUE</v>
      </c>
      <c r="K153" s="33"/>
      <c r="L153" s="20" t="s">
        <v>5442</v>
      </c>
    </row>
    <row r="154" spans="1:12" ht="25.5">
      <c r="A154" s="17" t="s">
        <v>338</v>
      </c>
      <c r="B154" s="31" t="s">
        <v>325</v>
      </c>
      <c r="C154" s="31" t="s">
        <v>345</v>
      </c>
      <c r="D154" s="21">
        <v>32000</v>
      </c>
      <c r="E154" s="13">
        <v>42348</v>
      </c>
      <c r="F154" s="13">
        <v>44242</v>
      </c>
      <c r="G154" s="27">
        <v>28191</v>
      </c>
      <c r="H154" s="22">
        <f>IF(I154&lt;=32000,$F$5+(I154/24),"error")</f>
        <v>45808.875</v>
      </c>
      <c r="I154" s="23">
        <f t="shared" ref="I154:I159" si="35">D154-($F$4-G154)</f>
        <v>27405</v>
      </c>
      <c r="J154" s="17" t="str">
        <f t="shared" ref="J154:J185" si="36">IF(I154="","",IF(I154=0,"DUE",IF(I154&lt;0,"OVERDUE","NOT DUE")))</f>
        <v>NOT DUE</v>
      </c>
      <c r="K154" s="31" t="s">
        <v>346</v>
      </c>
      <c r="L154" s="20" t="s">
        <v>5442</v>
      </c>
    </row>
    <row r="155" spans="1:12" ht="25.5">
      <c r="A155" s="17" t="s">
        <v>339</v>
      </c>
      <c r="B155" s="31" t="s">
        <v>326</v>
      </c>
      <c r="C155" s="31" t="s">
        <v>345</v>
      </c>
      <c r="D155" s="21">
        <v>32000</v>
      </c>
      <c r="E155" s="13">
        <v>42348</v>
      </c>
      <c r="F155" s="13">
        <v>44242</v>
      </c>
      <c r="G155" s="27">
        <v>28191</v>
      </c>
      <c r="H155" s="22">
        <f t="shared" ref="H155:H159" si="37">IF(I155&lt;=32000,$F$5+(I155/24),"error")</f>
        <v>45808.875</v>
      </c>
      <c r="I155" s="23">
        <f t="shared" si="35"/>
        <v>27405</v>
      </c>
      <c r="J155" s="17" t="str">
        <f t="shared" si="36"/>
        <v>NOT DUE</v>
      </c>
      <c r="K155" s="31" t="s">
        <v>346</v>
      </c>
      <c r="L155" s="20" t="s">
        <v>5442</v>
      </c>
    </row>
    <row r="156" spans="1:12" ht="25.5">
      <c r="A156" s="17" t="s">
        <v>340</v>
      </c>
      <c r="B156" s="31" t="s">
        <v>327</v>
      </c>
      <c r="C156" s="31" t="s">
        <v>345</v>
      </c>
      <c r="D156" s="21">
        <v>32000</v>
      </c>
      <c r="E156" s="13">
        <v>42348</v>
      </c>
      <c r="F156" s="13">
        <v>44242</v>
      </c>
      <c r="G156" s="27">
        <v>28191</v>
      </c>
      <c r="H156" s="22">
        <f t="shared" si="37"/>
        <v>45808.875</v>
      </c>
      <c r="I156" s="23">
        <f t="shared" si="35"/>
        <v>27405</v>
      </c>
      <c r="J156" s="17" t="str">
        <f t="shared" si="36"/>
        <v>NOT DUE</v>
      </c>
      <c r="K156" s="31" t="s">
        <v>346</v>
      </c>
      <c r="L156" s="20" t="s">
        <v>5442</v>
      </c>
    </row>
    <row r="157" spans="1:12" ht="25.5">
      <c r="A157" s="17" t="s">
        <v>341</v>
      </c>
      <c r="B157" s="31" t="s">
        <v>328</v>
      </c>
      <c r="C157" s="31" t="s">
        <v>345</v>
      </c>
      <c r="D157" s="21">
        <v>32000</v>
      </c>
      <c r="E157" s="13">
        <v>42348</v>
      </c>
      <c r="F157" s="13">
        <v>44242</v>
      </c>
      <c r="G157" s="27">
        <v>28191</v>
      </c>
      <c r="H157" s="22">
        <f t="shared" si="37"/>
        <v>45808.875</v>
      </c>
      <c r="I157" s="23">
        <f t="shared" si="35"/>
        <v>27405</v>
      </c>
      <c r="J157" s="17" t="str">
        <f t="shared" si="36"/>
        <v>NOT DUE</v>
      </c>
      <c r="K157" s="31" t="s">
        <v>346</v>
      </c>
      <c r="L157" s="20" t="s">
        <v>5442</v>
      </c>
    </row>
    <row r="158" spans="1:12" ht="25.5">
      <c r="A158" s="17" t="s">
        <v>342</v>
      </c>
      <c r="B158" s="31" t="s">
        <v>329</v>
      </c>
      <c r="C158" s="31" t="s">
        <v>345</v>
      </c>
      <c r="D158" s="21">
        <v>32000</v>
      </c>
      <c r="E158" s="13">
        <v>42348</v>
      </c>
      <c r="F158" s="13">
        <v>44242</v>
      </c>
      <c r="G158" s="27">
        <v>28191</v>
      </c>
      <c r="H158" s="22">
        <f t="shared" si="37"/>
        <v>45808.875</v>
      </c>
      <c r="I158" s="23">
        <f t="shared" si="35"/>
        <v>27405</v>
      </c>
      <c r="J158" s="17" t="str">
        <f t="shared" si="36"/>
        <v>NOT DUE</v>
      </c>
      <c r="K158" s="31" t="s">
        <v>346</v>
      </c>
      <c r="L158" s="20" t="s">
        <v>5442</v>
      </c>
    </row>
    <row r="159" spans="1:12" ht="25.5">
      <c r="A159" s="17" t="s">
        <v>343</v>
      </c>
      <c r="B159" s="31" t="s">
        <v>330</v>
      </c>
      <c r="C159" s="31" t="s">
        <v>345</v>
      </c>
      <c r="D159" s="21">
        <v>32000</v>
      </c>
      <c r="E159" s="13">
        <v>42348</v>
      </c>
      <c r="F159" s="13">
        <v>44242</v>
      </c>
      <c r="G159" s="27">
        <v>28191</v>
      </c>
      <c r="H159" s="22">
        <f t="shared" si="37"/>
        <v>45808.875</v>
      </c>
      <c r="I159" s="23">
        <f t="shared" si="35"/>
        <v>27405</v>
      </c>
      <c r="J159" s="17" t="str">
        <f t="shared" si="36"/>
        <v>NOT DUE</v>
      </c>
      <c r="K159" s="31" t="s">
        <v>346</v>
      </c>
      <c r="L159" s="20" t="s">
        <v>5442</v>
      </c>
    </row>
    <row r="160" spans="1:12" ht="26.45" customHeight="1">
      <c r="A160" s="17" t="s">
        <v>358</v>
      </c>
      <c r="B160" s="31" t="s">
        <v>347</v>
      </c>
      <c r="C160" s="31" t="s">
        <v>352</v>
      </c>
      <c r="D160" s="21"/>
      <c r="E160" s="13">
        <v>42348</v>
      </c>
      <c r="F160" s="13"/>
      <c r="G160" s="111"/>
      <c r="H160" s="15"/>
      <c r="I160" s="16"/>
      <c r="J160" s="17" t="str">
        <f t="shared" si="36"/>
        <v/>
      </c>
      <c r="K160" s="31" t="s">
        <v>356</v>
      </c>
      <c r="L160" s="20"/>
    </row>
    <row r="161" spans="1:12" ht="26.45" customHeight="1">
      <c r="A161" s="17" t="s">
        <v>359</v>
      </c>
      <c r="B161" s="31" t="s">
        <v>348</v>
      </c>
      <c r="C161" s="31" t="s">
        <v>353</v>
      </c>
      <c r="D161" s="21"/>
      <c r="E161" s="13">
        <v>42348</v>
      </c>
      <c r="F161" s="13"/>
      <c r="G161" s="111"/>
      <c r="H161" s="15"/>
      <c r="I161" s="16"/>
      <c r="J161" s="17" t="str">
        <f t="shared" si="36"/>
        <v/>
      </c>
      <c r="K161" s="31" t="s">
        <v>317</v>
      </c>
      <c r="L161" s="20"/>
    </row>
    <row r="162" spans="1:12" ht="26.45" customHeight="1">
      <c r="A162" s="17" t="s">
        <v>360</v>
      </c>
      <c r="B162" s="31" t="s">
        <v>349</v>
      </c>
      <c r="C162" s="31" t="s">
        <v>354</v>
      </c>
      <c r="D162" s="21"/>
      <c r="E162" s="13">
        <v>42348</v>
      </c>
      <c r="F162" s="13"/>
      <c r="G162" s="111"/>
      <c r="H162" s="15"/>
      <c r="I162" s="16"/>
      <c r="J162" s="17" t="str">
        <f t="shared" si="36"/>
        <v/>
      </c>
      <c r="K162" s="31" t="s">
        <v>317</v>
      </c>
      <c r="L162" s="20"/>
    </row>
    <row r="163" spans="1:12" ht="25.5">
      <c r="A163" s="17" t="s">
        <v>361</v>
      </c>
      <c r="B163" s="31" t="s">
        <v>350</v>
      </c>
      <c r="C163" s="31" t="s">
        <v>355</v>
      </c>
      <c r="D163" s="21">
        <v>32000</v>
      </c>
      <c r="E163" s="13">
        <v>42348</v>
      </c>
      <c r="F163" s="13">
        <v>44242</v>
      </c>
      <c r="G163" s="27">
        <v>28191</v>
      </c>
      <c r="H163" s="22">
        <f t="shared" ref="H163" si="38">IF(I163&lt;=32000,$F$5+(I163/24),"error")</f>
        <v>45808.875</v>
      </c>
      <c r="I163" s="23">
        <f>D163-($F$4-G163)</f>
        <v>27405</v>
      </c>
      <c r="J163" s="17" t="str">
        <f t="shared" si="36"/>
        <v>NOT DUE</v>
      </c>
      <c r="K163" s="31" t="s">
        <v>346</v>
      </c>
      <c r="L163" s="20" t="s">
        <v>5442</v>
      </c>
    </row>
    <row r="164" spans="1:12" ht="18.75" customHeight="1">
      <c r="A164" s="17" t="s">
        <v>362</v>
      </c>
      <c r="B164" s="31" t="s">
        <v>351</v>
      </c>
      <c r="C164" s="31" t="s">
        <v>355</v>
      </c>
      <c r="D164" s="21"/>
      <c r="E164" s="13">
        <v>42348</v>
      </c>
      <c r="F164" s="13"/>
      <c r="G164" s="111"/>
      <c r="H164" s="15"/>
      <c r="I164" s="16"/>
      <c r="J164" s="17" t="str">
        <f t="shared" si="36"/>
        <v/>
      </c>
      <c r="K164" s="31" t="s">
        <v>357</v>
      </c>
      <c r="L164" s="20"/>
    </row>
    <row r="165" spans="1:12" ht="27" customHeight="1">
      <c r="A165" s="17" t="s">
        <v>363</v>
      </c>
      <c r="B165" s="31" t="s">
        <v>366</v>
      </c>
      <c r="C165" s="31" t="s">
        <v>370</v>
      </c>
      <c r="D165" s="21">
        <v>8000</v>
      </c>
      <c r="E165" s="13">
        <v>42348</v>
      </c>
      <c r="F165" s="13">
        <v>44015</v>
      </c>
      <c r="G165" s="27">
        <v>24968</v>
      </c>
      <c r="H165" s="22">
        <f>IF(I165&lt;=8000,$F$5+(I165/24),"error")</f>
        <v>44674.583333333336</v>
      </c>
      <c r="I165" s="23">
        <f>D165-($F$4-G165)</f>
        <v>182</v>
      </c>
      <c r="J165" s="17" t="str">
        <f t="shared" si="36"/>
        <v>NOT DUE</v>
      </c>
      <c r="K165" s="31" t="s">
        <v>357</v>
      </c>
      <c r="L165" s="20" t="s">
        <v>3862</v>
      </c>
    </row>
    <row r="166" spans="1:12" ht="27.75" customHeight="1">
      <c r="A166" s="17" t="s">
        <v>365</v>
      </c>
      <c r="B166" s="31" t="s">
        <v>367</v>
      </c>
      <c r="C166" s="31" t="s">
        <v>370</v>
      </c>
      <c r="D166" s="21">
        <v>8000</v>
      </c>
      <c r="E166" s="13">
        <v>42348</v>
      </c>
      <c r="F166" s="13">
        <v>44015</v>
      </c>
      <c r="G166" s="27">
        <v>24968</v>
      </c>
      <c r="H166" s="22">
        <f t="shared" ref="H166:H167" si="39">IF(I166&lt;=8000,$F$5+(I166/24),"error")</f>
        <v>44674.583333333336</v>
      </c>
      <c r="I166" s="23">
        <f>D166-($F$4-G166)</f>
        <v>182</v>
      </c>
      <c r="J166" s="17" t="str">
        <f t="shared" si="36"/>
        <v>NOT DUE</v>
      </c>
      <c r="K166" s="31" t="s">
        <v>357</v>
      </c>
      <c r="L166" s="20" t="s">
        <v>3862</v>
      </c>
    </row>
    <row r="167" spans="1:12" ht="25.5" customHeight="1">
      <c r="A167" s="17" t="s">
        <v>368</v>
      </c>
      <c r="B167" s="31" t="s">
        <v>371</v>
      </c>
      <c r="C167" s="31" t="s">
        <v>370</v>
      </c>
      <c r="D167" s="21">
        <v>8000</v>
      </c>
      <c r="E167" s="13">
        <v>42348</v>
      </c>
      <c r="F167" s="13">
        <v>44015</v>
      </c>
      <c r="G167" s="27">
        <v>24968</v>
      </c>
      <c r="H167" s="22">
        <f t="shared" si="39"/>
        <v>44674.583333333336</v>
      </c>
      <c r="I167" s="23">
        <f>D167-($F$4-G167)</f>
        <v>182</v>
      </c>
      <c r="J167" s="17" t="str">
        <f t="shared" si="36"/>
        <v>NOT DUE</v>
      </c>
      <c r="K167" s="31" t="s">
        <v>357</v>
      </c>
      <c r="L167" s="20" t="s">
        <v>3862</v>
      </c>
    </row>
    <row r="168" spans="1:12" ht="26.45" customHeight="1">
      <c r="A168" s="17" t="s">
        <v>369</v>
      </c>
      <c r="B168" s="31" t="s">
        <v>372</v>
      </c>
      <c r="C168" s="31" t="s">
        <v>370</v>
      </c>
      <c r="D168" s="21">
        <v>8000</v>
      </c>
      <c r="E168" s="13">
        <v>42348</v>
      </c>
      <c r="F168" s="13">
        <v>44015</v>
      </c>
      <c r="G168" s="27">
        <v>24968</v>
      </c>
      <c r="H168" s="22">
        <f>IF(I168&lt;=8000,$F$5+(I168/24),"error")</f>
        <v>44674.583333333336</v>
      </c>
      <c r="I168" s="23">
        <f>D168-($F$4-G168)</f>
        <v>182</v>
      </c>
      <c r="J168" s="17" t="str">
        <f t="shared" si="36"/>
        <v>NOT DUE</v>
      </c>
      <c r="K168" s="31" t="s">
        <v>357</v>
      </c>
      <c r="L168" s="20" t="s">
        <v>3862</v>
      </c>
    </row>
    <row r="169" spans="1:12" ht="26.45" customHeight="1">
      <c r="A169" s="17" t="s">
        <v>373</v>
      </c>
      <c r="B169" s="31" t="s">
        <v>375</v>
      </c>
      <c r="C169" s="31" t="s">
        <v>4827</v>
      </c>
      <c r="D169" s="21">
        <v>5000</v>
      </c>
      <c r="E169" s="13">
        <v>42348</v>
      </c>
      <c r="F169" s="13">
        <v>44246</v>
      </c>
      <c r="G169" s="27">
        <v>28191</v>
      </c>
      <c r="H169" s="22">
        <f>IF(I169&lt;=5000,$F$5+(I169/24),"error")</f>
        <v>44683.875</v>
      </c>
      <c r="I169" s="23">
        <f>D169-($F$4-G169)</f>
        <v>405</v>
      </c>
      <c r="J169" s="17" t="str">
        <f t="shared" ref="J169" si="40">IF(I169="","",IF(I169=0,"DUE",IF(I169&lt;0,"OVERDUE","NOT DUE")))</f>
        <v>NOT DUE</v>
      </c>
      <c r="K169" s="31" t="s">
        <v>376</v>
      </c>
      <c r="L169" s="20"/>
    </row>
    <row r="170" spans="1:12" ht="25.5">
      <c r="A170" s="17" t="s">
        <v>374</v>
      </c>
      <c r="B170" s="31" t="s">
        <v>375</v>
      </c>
      <c r="C170" s="31" t="s">
        <v>4828</v>
      </c>
      <c r="D170" s="12" t="s">
        <v>377</v>
      </c>
      <c r="E170" s="13">
        <v>42348</v>
      </c>
      <c r="F170" s="13">
        <v>44611</v>
      </c>
      <c r="G170" s="111"/>
      <c r="H170" s="15">
        <f>DATE(YEAR(F170)+1,MONTH(F170),DAY(F170)-1)</f>
        <v>44975</v>
      </c>
      <c r="I170" s="16">
        <f ca="1">IF(ISBLANK(H170),"",H170-DATE(YEAR(NOW()),MONTH(NOW()),DAY(NOW())))</f>
        <v>305</v>
      </c>
      <c r="J170" s="17" t="str">
        <f t="shared" ca="1" si="36"/>
        <v>NOT DUE</v>
      </c>
      <c r="K170" s="33"/>
      <c r="L170" s="20" t="s">
        <v>3862</v>
      </c>
    </row>
    <row r="171" spans="1:12" ht="25.5">
      <c r="A171" s="17" t="s">
        <v>380</v>
      </c>
      <c r="B171" s="31" t="s">
        <v>375</v>
      </c>
      <c r="C171" s="31" t="s">
        <v>4829</v>
      </c>
      <c r="D171" s="12" t="s">
        <v>379</v>
      </c>
      <c r="E171" s="13">
        <v>42348</v>
      </c>
      <c r="F171" s="13">
        <v>44246</v>
      </c>
      <c r="G171" s="111"/>
      <c r="H171" s="15">
        <f>DATE(YEAR(F171)+2,MONTH(F171),DAY(F171)-1)</f>
        <v>44975</v>
      </c>
      <c r="I171" s="16">
        <f ca="1">IF(ISBLANK(H171),"",H171-DATE(YEAR(NOW()),MONTH(NOW()),DAY(NOW())))</f>
        <v>305</v>
      </c>
      <c r="J171" s="17" t="str">
        <f t="shared" ca="1" si="36"/>
        <v>NOT DUE</v>
      </c>
      <c r="K171" s="31" t="s">
        <v>378</v>
      </c>
      <c r="L171" s="20" t="s">
        <v>3862</v>
      </c>
    </row>
    <row r="172" spans="1:12" ht="26.45" customHeight="1">
      <c r="A172" s="17" t="s">
        <v>381</v>
      </c>
      <c r="B172" s="31" t="s">
        <v>383</v>
      </c>
      <c r="C172" s="31" t="s">
        <v>370</v>
      </c>
      <c r="D172" s="21">
        <v>8000</v>
      </c>
      <c r="E172" s="13">
        <v>42348</v>
      </c>
      <c r="F172" s="13">
        <v>44233</v>
      </c>
      <c r="G172" s="27">
        <v>28191</v>
      </c>
      <c r="H172" s="22">
        <f>IF(I172&lt;=8000,$F$5+(I172/24),"error")</f>
        <v>44808.875</v>
      </c>
      <c r="I172" s="23">
        <f>D172-($F$4-G172)</f>
        <v>3405</v>
      </c>
      <c r="J172" s="17" t="str">
        <f t="shared" si="36"/>
        <v>NOT DUE</v>
      </c>
      <c r="K172" s="31" t="s">
        <v>357</v>
      </c>
      <c r="L172" s="20" t="s">
        <v>3862</v>
      </c>
    </row>
    <row r="173" spans="1:12" ht="26.45" customHeight="1">
      <c r="A173" s="17" t="s">
        <v>382</v>
      </c>
      <c r="B173" s="31" t="s">
        <v>384</v>
      </c>
      <c r="C173" s="31" t="s">
        <v>4830</v>
      </c>
      <c r="D173" s="21">
        <v>16000</v>
      </c>
      <c r="E173" s="13">
        <v>42348</v>
      </c>
      <c r="F173" s="13">
        <v>44233</v>
      </c>
      <c r="G173" s="27">
        <v>28191</v>
      </c>
      <c r="H173" s="22">
        <f>IF(I173&lt;=16000,$F$5+(I173/24),"error")</f>
        <v>45142.208333333336</v>
      </c>
      <c r="I173" s="23">
        <f>D173-($F$4-G173)</f>
        <v>11405</v>
      </c>
      <c r="J173" s="17" t="str">
        <f t="shared" si="36"/>
        <v>NOT DUE</v>
      </c>
      <c r="K173" s="31" t="s">
        <v>317</v>
      </c>
      <c r="L173" s="20" t="s">
        <v>3862</v>
      </c>
    </row>
    <row r="174" spans="1:12" ht="25.5">
      <c r="A174" s="17" t="s">
        <v>399</v>
      </c>
      <c r="B174" s="31" t="s">
        <v>385</v>
      </c>
      <c r="C174" s="31" t="s">
        <v>386</v>
      </c>
      <c r="D174" s="21">
        <v>5000</v>
      </c>
      <c r="E174" s="13">
        <v>42348</v>
      </c>
      <c r="F174" s="13">
        <v>44233</v>
      </c>
      <c r="G174" s="27">
        <v>28191</v>
      </c>
      <c r="H174" s="22">
        <f>IF(I174&lt;=5000,$F$5+(I174/24),"error")</f>
        <v>44683.875</v>
      </c>
      <c r="I174" s="23">
        <f>D174-($F$4-G174)</f>
        <v>405</v>
      </c>
      <c r="J174" s="17" t="str">
        <f t="shared" si="36"/>
        <v>NOT DUE</v>
      </c>
      <c r="K174" s="31" t="s">
        <v>398</v>
      </c>
      <c r="L174" s="20" t="s">
        <v>3862</v>
      </c>
    </row>
    <row r="175" spans="1:12" ht="25.5">
      <c r="A175" s="17" t="s">
        <v>400</v>
      </c>
      <c r="B175" s="31" t="s">
        <v>387</v>
      </c>
      <c r="C175" s="31" t="s">
        <v>397</v>
      </c>
      <c r="D175" s="12" t="s">
        <v>379</v>
      </c>
      <c r="E175" s="13">
        <v>42348</v>
      </c>
      <c r="F175" s="13">
        <v>44242</v>
      </c>
      <c r="G175" s="111"/>
      <c r="H175" s="15">
        <f>DATE(YEAR(F175)+2,MONTH(F175),DAY(F175)-1)</f>
        <v>44971</v>
      </c>
      <c r="I175" s="16">
        <f ca="1">IF(ISBLANK(H175),"",H175-DATE(YEAR(NOW()),MONTH(NOW()),DAY(NOW())))</f>
        <v>301</v>
      </c>
      <c r="J175" s="17" t="str">
        <f t="shared" ca="1" si="36"/>
        <v>NOT DUE</v>
      </c>
      <c r="K175" s="33"/>
      <c r="L175" s="20" t="s">
        <v>5456</v>
      </c>
    </row>
    <row r="176" spans="1:12">
      <c r="A176" s="17" t="s">
        <v>401</v>
      </c>
      <c r="B176" s="31" t="s">
        <v>388</v>
      </c>
      <c r="C176" s="31" t="s">
        <v>389</v>
      </c>
      <c r="D176" s="12" t="s">
        <v>3</v>
      </c>
      <c r="E176" s="13">
        <v>42348</v>
      </c>
      <c r="F176" s="218">
        <v>44510</v>
      </c>
      <c r="G176" s="111"/>
      <c r="H176" s="15">
        <f>DATE(YEAR(F176),MONTH(F176)+6,DAY(F176)-1)</f>
        <v>44690</v>
      </c>
      <c r="I176" s="16">
        <f ca="1">IF(ISBLANK(H176),"",H176-DATE(YEAR(NOW()),MONTH(NOW()),DAY(NOW())))</f>
        <v>20</v>
      </c>
      <c r="J176" s="17" t="str">
        <f t="shared" ca="1" si="36"/>
        <v>NOT DUE</v>
      </c>
      <c r="K176" s="33"/>
      <c r="L176" s="20"/>
    </row>
    <row r="177" spans="1:16" ht="25.5">
      <c r="A177" s="17" t="s">
        <v>402</v>
      </c>
      <c r="B177" s="31" t="s">
        <v>390</v>
      </c>
      <c r="C177" s="31" t="s">
        <v>386</v>
      </c>
      <c r="D177" s="21">
        <v>500</v>
      </c>
      <c r="E177" s="13">
        <v>42348</v>
      </c>
      <c r="F177" s="218">
        <v>44655</v>
      </c>
      <c r="G177" s="27">
        <v>32695</v>
      </c>
      <c r="H177" s="22">
        <f>IF(I177&lt;=500,$F$5+(I177/24),"error")</f>
        <v>44684.041666666664</v>
      </c>
      <c r="I177" s="23">
        <f>D177-($F$4-G177)</f>
        <v>409</v>
      </c>
      <c r="J177" s="17" t="str">
        <f t="shared" si="36"/>
        <v>NOT DUE</v>
      </c>
      <c r="K177" s="33"/>
      <c r="L177" s="20"/>
    </row>
    <row r="178" spans="1:16" ht="25.5">
      <c r="A178" s="17" t="s">
        <v>403</v>
      </c>
      <c r="B178" s="31" t="s">
        <v>391</v>
      </c>
      <c r="C178" s="31" t="s">
        <v>392</v>
      </c>
      <c r="D178" s="12" t="s">
        <v>599</v>
      </c>
      <c r="E178" s="13">
        <v>42348</v>
      </c>
      <c r="F178" s="13">
        <v>44242</v>
      </c>
      <c r="G178" s="111"/>
      <c r="H178" s="15">
        <f>DATE(YEAR(F178)+2,MONTH(F178),DAY(F178)-1)</f>
        <v>44971</v>
      </c>
      <c r="I178" s="16">
        <f t="shared" ref="I178:I183" ca="1" si="41">IF(ISBLANK(H178),"",H178-DATE(YEAR(NOW()),MONTH(NOW()),DAY(NOW())))</f>
        <v>301</v>
      </c>
      <c r="J178" s="17" t="str">
        <f t="shared" ca="1" si="36"/>
        <v>NOT DUE</v>
      </c>
      <c r="K178" s="33"/>
      <c r="L178" s="20" t="s">
        <v>5456</v>
      </c>
    </row>
    <row r="179" spans="1:16" ht="25.5">
      <c r="A179" s="17" t="s">
        <v>404</v>
      </c>
      <c r="B179" s="31" t="s">
        <v>393</v>
      </c>
      <c r="C179" s="31" t="s">
        <v>394</v>
      </c>
      <c r="D179" s="12" t="s">
        <v>377</v>
      </c>
      <c r="E179" s="13">
        <v>42348</v>
      </c>
      <c r="F179" s="13">
        <v>44512</v>
      </c>
      <c r="G179" s="111"/>
      <c r="H179" s="15">
        <f>DATE(YEAR(F179)+1,MONTH(F179),DAY(F179)-1)</f>
        <v>44876</v>
      </c>
      <c r="I179" s="16">
        <f t="shared" ca="1" si="41"/>
        <v>206</v>
      </c>
      <c r="J179" s="17" t="str">
        <f t="shared" ca="1" si="36"/>
        <v>NOT DUE</v>
      </c>
      <c r="K179" s="33"/>
      <c r="L179" s="20"/>
    </row>
    <row r="180" spans="1:16">
      <c r="A180" s="17" t="s">
        <v>405</v>
      </c>
      <c r="B180" s="31" t="s">
        <v>395</v>
      </c>
      <c r="C180" s="31" t="s">
        <v>396</v>
      </c>
      <c r="D180" s="12" t="s">
        <v>3</v>
      </c>
      <c r="E180" s="13">
        <v>42348</v>
      </c>
      <c r="F180" s="13">
        <v>44512</v>
      </c>
      <c r="G180" s="111"/>
      <c r="H180" s="15">
        <f>DATE(YEAR(F180),MONTH(F180)+6,DAY(F180)-1)</f>
        <v>44692</v>
      </c>
      <c r="I180" s="16">
        <f t="shared" ca="1" si="41"/>
        <v>22</v>
      </c>
      <c r="J180" s="17" t="str">
        <f t="shared" ca="1" si="36"/>
        <v>NOT DUE</v>
      </c>
      <c r="K180" s="33"/>
      <c r="L180" s="20"/>
    </row>
    <row r="181" spans="1:16" ht="38.25">
      <c r="A181" s="17" t="s">
        <v>406</v>
      </c>
      <c r="B181" s="31" t="s">
        <v>408</v>
      </c>
      <c r="C181" s="31" t="s">
        <v>409</v>
      </c>
      <c r="D181" s="40" t="s">
        <v>4</v>
      </c>
      <c r="E181" s="13">
        <v>42348</v>
      </c>
      <c r="F181" s="218">
        <v>44639</v>
      </c>
      <c r="G181" s="111"/>
      <c r="H181" s="15">
        <f>EDATE(F181-1,1)</f>
        <v>44669</v>
      </c>
      <c r="I181" s="16">
        <f t="shared" ca="1" si="41"/>
        <v>-1</v>
      </c>
      <c r="J181" s="17" t="str">
        <f t="shared" ca="1" si="36"/>
        <v>OVERDUE</v>
      </c>
      <c r="K181" s="33"/>
      <c r="L181" s="20"/>
    </row>
    <row r="182" spans="1:16" ht="25.5">
      <c r="A182" s="17" t="s">
        <v>407</v>
      </c>
      <c r="B182" s="31" t="s">
        <v>410</v>
      </c>
      <c r="C182" s="31" t="s">
        <v>411</v>
      </c>
      <c r="D182" s="40" t="s">
        <v>0</v>
      </c>
      <c r="E182" s="13">
        <v>42348</v>
      </c>
      <c r="F182" s="218">
        <v>44653</v>
      </c>
      <c r="G182" s="111"/>
      <c r="H182" s="15">
        <f>DATE(YEAR(F182),MONTH(F182)+3,DAY(F182)-1)</f>
        <v>44743</v>
      </c>
      <c r="I182" s="16">
        <f t="shared" ca="1" si="41"/>
        <v>73</v>
      </c>
      <c r="J182" s="17" t="str">
        <f t="shared" ca="1" si="36"/>
        <v>NOT DUE</v>
      </c>
      <c r="K182" s="31" t="s">
        <v>414</v>
      </c>
      <c r="L182" s="20"/>
    </row>
    <row r="183" spans="1:16" ht="26.45" customHeight="1">
      <c r="A183" s="17" t="s">
        <v>415</v>
      </c>
      <c r="B183" s="31" t="s">
        <v>412</v>
      </c>
      <c r="C183" s="31" t="s">
        <v>413</v>
      </c>
      <c r="D183" s="40" t="s">
        <v>3</v>
      </c>
      <c r="E183" s="13">
        <v>42348</v>
      </c>
      <c r="F183" s="218">
        <v>44653</v>
      </c>
      <c r="G183" s="111"/>
      <c r="H183" s="15">
        <f>DATE(YEAR(F183),MONTH(F183)+6,DAY(F183)-1)</f>
        <v>44835</v>
      </c>
      <c r="I183" s="16">
        <f t="shared" ca="1" si="41"/>
        <v>165</v>
      </c>
      <c r="J183" s="17" t="str">
        <f t="shared" ca="1" si="36"/>
        <v>NOT DUE</v>
      </c>
      <c r="K183" s="33"/>
      <c r="L183" s="20"/>
    </row>
    <row r="184" spans="1:16" ht="26.45" customHeight="1">
      <c r="A184" s="17" t="s">
        <v>416</v>
      </c>
      <c r="B184" s="31" t="s">
        <v>418</v>
      </c>
      <c r="C184" s="31" t="s">
        <v>297</v>
      </c>
      <c r="D184" s="21">
        <v>8000</v>
      </c>
      <c r="E184" s="13">
        <v>42348</v>
      </c>
      <c r="F184" s="13">
        <v>44035</v>
      </c>
      <c r="G184" s="27">
        <v>25309</v>
      </c>
      <c r="H184" s="22">
        <f>IF(I184&lt;=8000,$F$5+(I184/24),"error")</f>
        <v>44688.791666666664</v>
      </c>
      <c r="I184" s="23">
        <f>D184-($F$4-G184)</f>
        <v>523</v>
      </c>
      <c r="J184" s="17" t="str">
        <f t="shared" si="36"/>
        <v>NOT DUE</v>
      </c>
      <c r="K184" s="31" t="s">
        <v>317</v>
      </c>
      <c r="L184" s="20"/>
    </row>
    <row r="185" spans="1:16" ht="26.45" customHeight="1">
      <c r="A185" s="17" t="s">
        <v>417</v>
      </c>
      <c r="B185" s="31" t="s">
        <v>419</v>
      </c>
      <c r="C185" s="31" t="s">
        <v>297</v>
      </c>
      <c r="D185" s="21">
        <v>8000</v>
      </c>
      <c r="E185" s="13">
        <v>42348</v>
      </c>
      <c r="F185" s="13">
        <v>44035</v>
      </c>
      <c r="G185" s="27">
        <v>25309</v>
      </c>
      <c r="H185" s="22">
        <f>IF(I185&lt;=8000,$F$5+(I185/24),"error")</f>
        <v>44688.791666666664</v>
      </c>
      <c r="I185" s="23">
        <f>D185-($F$4-G185)</f>
        <v>523</v>
      </c>
      <c r="J185" s="17" t="str">
        <f t="shared" si="36"/>
        <v>NOT DUE</v>
      </c>
      <c r="K185" s="31" t="s">
        <v>317</v>
      </c>
      <c r="L185" s="20"/>
    </row>
    <row r="186" spans="1:16" ht="15" customHeight="1">
      <c r="A186" s="17" t="s">
        <v>420</v>
      </c>
      <c r="B186" s="31" t="s">
        <v>422</v>
      </c>
      <c r="C186" s="31" t="s">
        <v>423</v>
      </c>
      <c r="D186" s="12" t="s">
        <v>1</v>
      </c>
      <c r="E186" s="13">
        <v>42348</v>
      </c>
      <c r="F186" s="218">
        <v>44667</v>
      </c>
      <c r="G186" s="111"/>
      <c r="H186" s="15">
        <f>DATE(YEAR(F186),MONTH(F186),DAY(F186)+1)</f>
        <v>44668</v>
      </c>
      <c r="I186" s="16">
        <f ca="1">IF(ISBLANK(H186),"",H186-DATE(YEAR(NOW()),MONTH(NOW()),DAY(NOW())))</f>
        <v>-2</v>
      </c>
      <c r="J186" s="17" t="str">
        <f t="shared" ref="J186:J223" ca="1" si="42">IF(I186="","",IF(I186=0,"DUE",IF(I186&lt;0,"OVERDUE","NOT DUE")))</f>
        <v>OVERDUE</v>
      </c>
      <c r="K186" s="31" t="s">
        <v>357</v>
      </c>
      <c r="L186" s="20"/>
    </row>
    <row r="187" spans="1:16">
      <c r="A187" s="17" t="s">
        <v>421</v>
      </c>
      <c r="B187" s="31" t="s">
        <v>422</v>
      </c>
      <c r="C187" s="31" t="s">
        <v>424</v>
      </c>
      <c r="D187" s="21">
        <v>12000</v>
      </c>
      <c r="E187" s="13">
        <v>42348</v>
      </c>
      <c r="F187" s="13">
        <v>44245</v>
      </c>
      <c r="G187" s="27">
        <v>28191</v>
      </c>
      <c r="H187" s="22">
        <f>IF(I187&lt;=12000,$F$5+(I187/24),"error")</f>
        <v>44975.541666666664</v>
      </c>
      <c r="I187" s="23">
        <f>D187-($F$4-G187)</f>
        <v>7405</v>
      </c>
      <c r="J187" s="17" t="str">
        <f t="shared" si="42"/>
        <v>NOT DUE</v>
      </c>
      <c r="K187" s="33"/>
      <c r="L187" s="20" t="s">
        <v>5456</v>
      </c>
    </row>
    <row r="188" spans="1:16" ht="26.45" customHeight="1">
      <c r="A188" s="17" t="s">
        <v>425</v>
      </c>
      <c r="B188" s="31" t="s">
        <v>427</v>
      </c>
      <c r="C188" s="31" t="s">
        <v>297</v>
      </c>
      <c r="D188" s="41" t="s">
        <v>430</v>
      </c>
      <c r="E188" s="13">
        <v>42348</v>
      </c>
      <c r="F188" s="218">
        <v>44667</v>
      </c>
      <c r="G188" s="111"/>
      <c r="H188" s="15">
        <f>DATE(YEAR(F188),MONTH(F188),DAY(F188)+1)</f>
        <v>44668</v>
      </c>
      <c r="I188" s="16">
        <f ca="1">IF(ISBLANK(H188),"",H188-DATE(YEAR(NOW()),MONTH(NOW()),DAY(NOW())))</f>
        <v>-2</v>
      </c>
      <c r="J188" s="17" t="str">
        <f t="shared" ca="1" si="42"/>
        <v>OVERDUE</v>
      </c>
      <c r="K188" s="31" t="s">
        <v>357</v>
      </c>
      <c r="L188" s="20" t="s">
        <v>5066</v>
      </c>
    </row>
    <row r="189" spans="1:16" ht="25.5">
      <c r="A189" s="17" t="s">
        <v>426</v>
      </c>
      <c r="B189" s="31" t="s">
        <v>428</v>
      </c>
      <c r="C189" s="31" t="s">
        <v>429</v>
      </c>
      <c r="D189" s="12"/>
      <c r="E189" s="13">
        <v>42348</v>
      </c>
      <c r="F189" s="218">
        <v>44667</v>
      </c>
      <c r="G189" s="111"/>
      <c r="H189" s="15">
        <f>F189+(1)</f>
        <v>44668</v>
      </c>
      <c r="I189" s="16">
        <f t="shared" ref="I189" ca="1" si="43">IF(ISBLANK(H189),"",H189-DATE(YEAR(NOW()),MONTH(NOW()),DAY(NOW())))</f>
        <v>-2</v>
      </c>
      <c r="J189" s="17" t="str">
        <f t="shared" ca="1" si="42"/>
        <v>OVERDUE</v>
      </c>
      <c r="K189" s="31"/>
      <c r="L189" s="226"/>
    </row>
    <row r="190" spans="1:16" ht="25.5">
      <c r="A190" s="17" t="s">
        <v>431</v>
      </c>
      <c r="B190" s="31" t="s">
        <v>5011</v>
      </c>
      <c r="C190" s="31" t="s">
        <v>433</v>
      </c>
      <c r="D190" s="21">
        <v>8000</v>
      </c>
      <c r="E190" s="13">
        <v>42348</v>
      </c>
      <c r="F190" s="218">
        <v>44667</v>
      </c>
      <c r="G190" s="219">
        <v>32786</v>
      </c>
      <c r="H190" s="22">
        <f t="shared" ref="H190:H195" si="44">IF(I190&lt;=8000,$F$5+(I190/24),"error")</f>
        <v>45000.333333333336</v>
      </c>
      <c r="I190" s="23">
        <f>D190-($F$4-G190)</f>
        <v>8000</v>
      </c>
      <c r="J190" s="17" t="str">
        <f t="shared" si="42"/>
        <v>NOT DUE</v>
      </c>
      <c r="K190" s="31"/>
      <c r="L190" s="253"/>
      <c r="N190" s="217"/>
      <c r="O190" s="217"/>
      <c r="P190" s="217"/>
    </row>
    <row r="191" spans="1:16" ht="25.5">
      <c r="A191" s="17" t="s">
        <v>432</v>
      </c>
      <c r="B191" s="31" t="s">
        <v>5012</v>
      </c>
      <c r="C191" s="31" t="s">
        <v>433</v>
      </c>
      <c r="D191" s="21">
        <v>8000</v>
      </c>
      <c r="E191" s="13">
        <v>42348</v>
      </c>
      <c r="F191" s="13">
        <v>44594</v>
      </c>
      <c r="G191" s="27">
        <v>31846</v>
      </c>
      <c r="H191" s="22">
        <f t="shared" si="44"/>
        <v>44961.166666666664</v>
      </c>
      <c r="I191" s="23">
        <f t="shared" ref="I191:I195" si="45">D191-($F$4-G191)</f>
        <v>7060</v>
      </c>
      <c r="J191" s="17" t="str">
        <f t="shared" si="42"/>
        <v>NOT DUE</v>
      </c>
      <c r="K191" s="31"/>
      <c r="L191" s="253"/>
      <c r="N191" s="217"/>
      <c r="O191" s="217"/>
      <c r="P191" s="217"/>
    </row>
    <row r="192" spans="1:16" ht="25.5">
      <c r="A192" s="17" t="s">
        <v>441</v>
      </c>
      <c r="B192" s="31" t="s">
        <v>5013</v>
      </c>
      <c r="C192" s="31" t="s">
        <v>433</v>
      </c>
      <c r="D192" s="21">
        <v>8000</v>
      </c>
      <c r="E192" s="13">
        <v>42348</v>
      </c>
      <c r="F192" s="13">
        <v>44362</v>
      </c>
      <c r="G192" s="27">
        <v>29484</v>
      </c>
      <c r="H192" s="22">
        <f t="shared" si="44"/>
        <v>44862.75</v>
      </c>
      <c r="I192" s="23">
        <f t="shared" si="45"/>
        <v>4698</v>
      </c>
      <c r="J192" s="17" t="str">
        <f t="shared" si="42"/>
        <v>NOT DUE</v>
      </c>
      <c r="K192" s="31"/>
      <c r="L192" s="253"/>
      <c r="N192" s="217"/>
      <c r="O192" s="217"/>
      <c r="P192" s="217"/>
    </row>
    <row r="193" spans="1:16" ht="25.5">
      <c r="A193" s="17" t="s">
        <v>442</v>
      </c>
      <c r="B193" s="31" t="s">
        <v>5014</v>
      </c>
      <c r="C193" s="31" t="s">
        <v>433</v>
      </c>
      <c r="D193" s="21">
        <v>8000</v>
      </c>
      <c r="E193" s="13">
        <v>42348</v>
      </c>
      <c r="F193" s="13">
        <v>44324</v>
      </c>
      <c r="G193" s="27">
        <v>29241</v>
      </c>
      <c r="H193" s="22">
        <f t="shared" si="44"/>
        <v>44852.625</v>
      </c>
      <c r="I193" s="23">
        <f t="shared" si="45"/>
        <v>4455</v>
      </c>
      <c r="J193" s="17" t="str">
        <f t="shared" si="42"/>
        <v>NOT DUE</v>
      </c>
      <c r="K193" s="31"/>
      <c r="L193" s="253"/>
      <c r="N193" s="217"/>
      <c r="O193" s="217"/>
      <c r="P193" s="217"/>
    </row>
    <row r="194" spans="1:16" ht="25.5">
      <c r="A194" s="17" t="s">
        <v>443</v>
      </c>
      <c r="B194" s="31" t="s">
        <v>5015</v>
      </c>
      <c r="C194" s="31" t="s">
        <v>433</v>
      </c>
      <c r="D194" s="21">
        <v>8000</v>
      </c>
      <c r="E194" s="13">
        <v>42348</v>
      </c>
      <c r="F194" s="13">
        <v>44466</v>
      </c>
      <c r="G194" s="27">
        <v>30612</v>
      </c>
      <c r="H194" s="22">
        <f t="shared" si="44"/>
        <v>44909.75</v>
      </c>
      <c r="I194" s="23">
        <f>D194-($F$4-G194)</f>
        <v>5826</v>
      </c>
      <c r="J194" s="17" t="str">
        <f t="shared" si="42"/>
        <v>NOT DUE</v>
      </c>
      <c r="K194" s="31"/>
      <c r="L194" s="253"/>
      <c r="N194" s="217"/>
      <c r="O194" s="217"/>
      <c r="P194" s="217"/>
    </row>
    <row r="195" spans="1:16" ht="25.5">
      <c r="A195" s="17" t="s">
        <v>444</v>
      </c>
      <c r="B195" s="31" t="s">
        <v>5016</v>
      </c>
      <c r="C195" s="31" t="s">
        <v>433</v>
      </c>
      <c r="D195" s="21">
        <v>8000</v>
      </c>
      <c r="E195" s="13">
        <v>42348</v>
      </c>
      <c r="F195" s="218">
        <v>44111</v>
      </c>
      <c r="G195" s="219">
        <v>26597</v>
      </c>
      <c r="H195" s="22">
        <f t="shared" si="44"/>
        <v>44742.458333333336</v>
      </c>
      <c r="I195" s="23">
        <f t="shared" si="45"/>
        <v>1811</v>
      </c>
      <c r="J195" s="17" t="str">
        <f t="shared" si="42"/>
        <v>NOT DUE</v>
      </c>
      <c r="K195" s="31"/>
      <c r="L195" s="253"/>
      <c r="N195" s="217"/>
      <c r="O195" s="217"/>
      <c r="P195" s="217"/>
    </row>
    <row r="196" spans="1:16" ht="25.5">
      <c r="A196" s="17" t="s">
        <v>445</v>
      </c>
      <c r="B196" s="31" t="s">
        <v>434</v>
      </c>
      <c r="C196" s="31" t="s">
        <v>433</v>
      </c>
      <c r="D196" s="21">
        <v>6000</v>
      </c>
      <c r="E196" s="13">
        <v>42348</v>
      </c>
      <c r="F196" s="13">
        <v>44299</v>
      </c>
      <c r="G196" s="27">
        <v>29199</v>
      </c>
      <c r="H196" s="22">
        <f t="shared" ref="H196:H201" si="46">IF(I196&lt;=6000,$F$5+(I196/24),"error")</f>
        <v>44767.541666666664</v>
      </c>
      <c r="I196" s="23">
        <f t="shared" ref="I196:I225" si="47">D196-($F$4-G196)</f>
        <v>2413</v>
      </c>
      <c r="J196" s="17" t="str">
        <f t="shared" si="42"/>
        <v>NOT DUE</v>
      </c>
      <c r="K196" s="31" t="s">
        <v>440</v>
      </c>
      <c r="L196" s="20" t="s">
        <v>3862</v>
      </c>
    </row>
    <row r="197" spans="1:16" ht="25.5">
      <c r="A197" s="17" t="s">
        <v>446</v>
      </c>
      <c r="B197" s="31" t="s">
        <v>435</v>
      </c>
      <c r="C197" s="31" t="s">
        <v>433</v>
      </c>
      <c r="D197" s="21">
        <v>6000</v>
      </c>
      <c r="E197" s="13">
        <v>42348</v>
      </c>
      <c r="F197" s="13">
        <v>44299</v>
      </c>
      <c r="G197" s="27">
        <v>29199</v>
      </c>
      <c r="H197" s="22">
        <f t="shared" si="46"/>
        <v>44767.541666666664</v>
      </c>
      <c r="I197" s="23">
        <f t="shared" si="47"/>
        <v>2413</v>
      </c>
      <c r="J197" s="17" t="str">
        <f t="shared" si="42"/>
        <v>NOT DUE</v>
      </c>
      <c r="K197" s="31" t="s">
        <v>440</v>
      </c>
      <c r="L197" s="20" t="s">
        <v>3862</v>
      </c>
    </row>
    <row r="198" spans="1:16" ht="25.5">
      <c r="A198" s="17" t="s">
        <v>447</v>
      </c>
      <c r="B198" s="31" t="s">
        <v>436</v>
      </c>
      <c r="C198" s="31" t="s">
        <v>433</v>
      </c>
      <c r="D198" s="21">
        <v>6000</v>
      </c>
      <c r="E198" s="13">
        <v>42348</v>
      </c>
      <c r="F198" s="13">
        <v>44188</v>
      </c>
      <c r="G198" s="27">
        <v>27575</v>
      </c>
      <c r="H198" s="22">
        <f t="shared" si="46"/>
        <v>44699.875</v>
      </c>
      <c r="I198" s="23">
        <f t="shared" si="47"/>
        <v>789</v>
      </c>
      <c r="J198" s="17" t="str">
        <f t="shared" si="42"/>
        <v>NOT DUE</v>
      </c>
      <c r="K198" s="31" t="s">
        <v>440</v>
      </c>
      <c r="L198" s="20" t="s">
        <v>3862</v>
      </c>
    </row>
    <row r="199" spans="1:16" ht="25.5">
      <c r="A199" s="17" t="s">
        <v>448</v>
      </c>
      <c r="B199" s="31" t="s">
        <v>437</v>
      </c>
      <c r="C199" s="31" t="s">
        <v>433</v>
      </c>
      <c r="D199" s="21">
        <v>6000</v>
      </c>
      <c r="E199" s="13">
        <v>42348</v>
      </c>
      <c r="F199" s="13">
        <v>44458</v>
      </c>
      <c r="G199" s="27">
        <v>30550</v>
      </c>
      <c r="H199" s="22">
        <f t="shared" si="46"/>
        <v>44823.833333333336</v>
      </c>
      <c r="I199" s="23">
        <f t="shared" si="47"/>
        <v>3764</v>
      </c>
      <c r="J199" s="17" t="str">
        <f t="shared" si="42"/>
        <v>NOT DUE</v>
      </c>
      <c r="K199" s="31" t="s">
        <v>440</v>
      </c>
      <c r="L199" s="20" t="s">
        <v>3862</v>
      </c>
    </row>
    <row r="200" spans="1:16" ht="25.5">
      <c r="A200" s="17" t="s">
        <v>449</v>
      </c>
      <c r="B200" s="31" t="s">
        <v>438</v>
      </c>
      <c r="C200" s="31" t="s">
        <v>433</v>
      </c>
      <c r="D200" s="21">
        <v>6000</v>
      </c>
      <c r="E200" s="13">
        <v>42348</v>
      </c>
      <c r="F200" s="13">
        <v>44221</v>
      </c>
      <c r="G200" s="27">
        <v>28151</v>
      </c>
      <c r="H200" s="22">
        <f t="shared" si="46"/>
        <v>44723.875</v>
      </c>
      <c r="I200" s="23">
        <f t="shared" si="47"/>
        <v>1365</v>
      </c>
      <c r="J200" s="17" t="str">
        <f t="shared" si="42"/>
        <v>NOT DUE</v>
      </c>
      <c r="K200" s="31" t="s">
        <v>440</v>
      </c>
      <c r="L200" s="20" t="s">
        <v>3862</v>
      </c>
    </row>
    <row r="201" spans="1:16" ht="25.5">
      <c r="A201" s="17" t="s">
        <v>450</v>
      </c>
      <c r="B201" s="31" t="s">
        <v>439</v>
      </c>
      <c r="C201" s="31" t="s">
        <v>433</v>
      </c>
      <c r="D201" s="21">
        <v>6000</v>
      </c>
      <c r="E201" s="13">
        <v>42348</v>
      </c>
      <c r="F201" s="218">
        <v>44613</v>
      </c>
      <c r="G201" s="219">
        <v>31871</v>
      </c>
      <c r="H201" s="22">
        <f t="shared" si="46"/>
        <v>44878.875</v>
      </c>
      <c r="I201" s="23">
        <f t="shared" si="47"/>
        <v>5085</v>
      </c>
      <c r="J201" s="17" t="str">
        <f t="shared" si="42"/>
        <v>NOT DUE</v>
      </c>
      <c r="K201" s="31" t="s">
        <v>440</v>
      </c>
      <c r="L201" s="20" t="s">
        <v>3862</v>
      </c>
    </row>
    <row r="202" spans="1:16" ht="25.5">
      <c r="A202" s="17" t="s">
        <v>451</v>
      </c>
      <c r="B202" s="31" t="s">
        <v>453</v>
      </c>
      <c r="C202" s="31" t="s">
        <v>84</v>
      </c>
      <c r="D202" s="21">
        <v>32000</v>
      </c>
      <c r="E202" s="13">
        <v>42348</v>
      </c>
      <c r="F202" s="13">
        <v>44244</v>
      </c>
      <c r="G202" s="27">
        <v>28191</v>
      </c>
      <c r="H202" s="22">
        <f>IF(I202&lt;=32000,$F$5+(I202/24),"error")</f>
        <v>45808.875</v>
      </c>
      <c r="I202" s="23">
        <f t="shared" si="47"/>
        <v>27405</v>
      </c>
      <c r="J202" s="17" t="str">
        <f t="shared" si="42"/>
        <v>NOT DUE</v>
      </c>
      <c r="K202" s="33"/>
      <c r="L202" s="20" t="s">
        <v>5444</v>
      </c>
    </row>
    <row r="203" spans="1:16" ht="25.5">
      <c r="A203" s="17" t="s">
        <v>452</v>
      </c>
      <c r="B203" s="31" t="s">
        <v>454</v>
      </c>
      <c r="C203" s="31" t="s">
        <v>84</v>
      </c>
      <c r="D203" s="21">
        <v>32000</v>
      </c>
      <c r="E203" s="13">
        <v>42348</v>
      </c>
      <c r="F203" s="13">
        <v>44244</v>
      </c>
      <c r="G203" s="27">
        <v>28191</v>
      </c>
      <c r="H203" s="22">
        <f t="shared" ref="H203:H205" si="48">IF(I203&lt;=32000,$F$5+(I203/24),"error")</f>
        <v>45808.875</v>
      </c>
      <c r="I203" s="23">
        <f t="shared" si="47"/>
        <v>27405</v>
      </c>
      <c r="J203" s="17" t="str">
        <f t="shared" si="42"/>
        <v>NOT DUE</v>
      </c>
      <c r="K203" s="33"/>
      <c r="L203" s="20" t="s">
        <v>5444</v>
      </c>
    </row>
    <row r="204" spans="1:16" ht="25.5">
      <c r="A204" s="17" t="s">
        <v>460</v>
      </c>
      <c r="B204" s="31" t="s">
        <v>455</v>
      </c>
      <c r="C204" s="31" t="s">
        <v>84</v>
      </c>
      <c r="D204" s="21">
        <v>32000</v>
      </c>
      <c r="E204" s="13">
        <v>42348</v>
      </c>
      <c r="F204" s="13">
        <v>44244</v>
      </c>
      <c r="G204" s="27">
        <v>28191</v>
      </c>
      <c r="H204" s="22">
        <f t="shared" si="48"/>
        <v>45808.875</v>
      </c>
      <c r="I204" s="23">
        <f t="shared" si="47"/>
        <v>27405</v>
      </c>
      <c r="J204" s="17" t="str">
        <f t="shared" si="42"/>
        <v>NOT DUE</v>
      </c>
      <c r="K204" s="33"/>
      <c r="L204" s="20" t="s">
        <v>5444</v>
      </c>
    </row>
    <row r="205" spans="1:16" ht="25.5">
      <c r="A205" s="17" t="s">
        <v>461</v>
      </c>
      <c r="B205" s="31" t="s">
        <v>456</v>
      </c>
      <c r="C205" s="31" t="s">
        <v>84</v>
      </c>
      <c r="D205" s="21">
        <v>32000</v>
      </c>
      <c r="E205" s="13">
        <v>42348</v>
      </c>
      <c r="F205" s="13">
        <v>44244</v>
      </c>
      <c r="G205" s="27">
        <v>28191</v>
      </c>
      <c r="H205" s="22">
        <f t="shared" si="48"/>
        <v>45808.875</v>
      </c>
      <c r="I205" s="23">
        <f t="shared" si="47"/>
        <v>27405</v>
      </c>
      <c r="J205" s="17" t="str">
        <f t="shared" si="42"/>
        <v>NOT DUE</v>
      </c>
      <c r="K205" s="33"/>
      <c r="L205" s="20" t="s">
        <v>5444</v>
      </c>
    </row>
    <row r="206" spans="1:16" ht="25.5">
      <c r="A206" s="17" t="s">
        <v>462</v>
      </c>
      <c r="B206" s="31" t="s">
        <v>457</v>
      </c>
      <c r="C206" s="31" t="s">
        <v>84</v>
      </c>
      <c r="D206" s="21">
        <v>32000</v>
      </c>
      <c r="E206" s="13">
        <v>42348</v>
      </c>
      <c r="F206" s="13">
        <v>44244</v>
      </c>
      <c r="G206" s="27">
        <v>28191</v>
      </c>
      <c r="H206" s="22">
        <f>IF(I206&lt;=32000,$F$5+(I206/24),"error")</f>
        <v>45808.875</v>
      </c>
      <c r="I206" s="23">
        <f t="shared" si="47"/>
        <v>27405</v>
      </c>
      <c r="J206" s="17" t="str">
        <f t="shared" si="42"/>
        <v>NOT DUE</v>
      </c>
      <c r="K206" s="33"/>
      <c r="L206" s="20" t="s">
        <v>5444</v>
      </c>
    </row>
    <row r="207" spans="1:16" ht="25.5">
      <c r="A207" s="17" t="s">
        <v>463</v>
      </c>
      <c r="B207" s="31" t="s">
        <v>458</v>
      </c>
      <c r="C207" s="31" t="s">
        <v>84</v>
      </c>
      <c r="D207" s="21">
        <v>32000</v>
      </c>
      <c r="E207" s="13">
        <v>42348</v>
      </c>
      <c r="F207" s="13">
        <v>44244</v>
      </c>
      <c r="G207" s="27">
        <v>28191</v>
      </c>
      <c r="H207" s="22">
        <f>IF(I207&lt;=32000,$F$5+(I207/24),"error")</f>
        <v>45808.875</v>
      </c>
      <c r="I207" s="23">
        <f t="shared" si="47"/>
        <v>27405</v>
      </c>
      <c r="J207" s="17" t="str">
        <f t="shared" si="42"/>
        <v>NOT DUE</v>
      </c>
      <c r="K207" s="33"/>
      <c r="L207" s="20" t="s">
        <v>5444</v>
      </c>
    </row>
    <row r="208" spans="1:16" ht="25.5">
      <c r="A208" s="17" t="s">
        <v>464</v>
      </c>
      <c r="B208" s="31" t="s">
        <v>467</v>
      </c>
      <c r="C208" s="31" t="s">
        <v>459</v>
      </c>
      <c r="D208" s="21">
        <v>8000</v>
      </c>
      <c r="E208" s="13">
        <v>42348</v>
      </c>
      <c r="F208" s="13">
        <v>44015</v>
      </c>
      <c r="G208" s="27">
        <v>24968</v>
      </c>
      <c r="H208" s="22">
        <f>IF(I208&lt;=8000,$F$5+(I208/24),"error")</f>
        <v>44674.583333333336</v>
      </c>
      <c r="I208" s="23">
        <f t="shared" si="47"/>
        <v>182</v>
      </c>
      <c r="J208" s="17" t="str">
        <f t="shared" si="42"/>
        <v>NOT DUE</v>
      </c>
      <c r="K208" s="33" t="s">
        <v>3863</v>
      </c>
      <c r="L208" s="20"/>
    </row>
    <row r="209" spans="1:12" ht="25.5">
      <c r="A209" s="17" t="s">
        <v>465</v>
      </c>
      <c r="B209" s="31" t="s">
        <v>468</v>
      </c>
      <c r="C209" s="31" t="s">
        <v>459</v>
      </c>
      <c r="D209" s="21">
        <v>8000</v>
      </c>
      <c r="E209" s="13">
        <v>42348</v>
      </c>
      <c r="F209" s="13">
        <v>44015</v>
      </c>
      <c r="G209" s="27">
        <v>24968</v>
      </c>
      <c r="H209" s="22">
        <f t="shared" ref="H209:H210" si="49">IF(I209&lt;=8000,$F$5+(I209/24),"error")</f>
        <v>44674.583333333336</v>
      </c>
      <c r="I209" s="23">
        <f t="shared" si="47"/>
        <v>182</v>
      </c>
      <c r="J209" s="17" t="str">
        <f t="shared" si="42"/>
        <v>NOT DUE</v>
      </c>
      <c r="K209" s="33" t="s">
        <v>3863</v>
      </c>
      <c r="L209" s="20"/>
    </row>
    <row r="210" spans="1:12" ht="25.5">
      <c r="A210" s="17" t="s">
        <v>466</v>
      </c>
      <c r="B210" s="31" t="s">
        <v>469</v>
      </c>
      <c r="C210" s="31" t="s">
        <v>459</v>
      </c>
      <c r="D210" s="21">
        <v>8000</v>
      </c>
      <c r="E210" s="13">
        <v>42348</v>
      </c>
      <c r="F210" s="13">
        <v>44015</v>
      </c>
      <c r="G210" s="27">
        <v>24968</v>
      </c>
      <c r="H210" s="22">
        <f t="shared" si="49"/>
        <v>44674.583333333336</v>
      </c>
      <c r="I210" s="23">
        <f t="shared" si="47"/>
        <v>182</v>
      </c>
      <c r="J210" s="17" t="str">
        <f t="shared" si="42"/>
        <v>NOT DUE</v>
      </c>
      <c r="K210" s="33" t="s">
        <v>3863</v>
      </c>
      <c r="L210" s="20"/>
    </row>
    <row r="211" spans="1:12" ht="25.5">
      <c r="A211" s="17" t="s">
        <v>473</v>
      </c>
      <c r="B211" s="31" t="s">
        <v>470</v>
      </c>
      <c r="C211" s="31" t="s">
        <v>459</v>
      </c>
      <c r="D211" s="21">
        <v>8000</v>
      </c>
      <c r="E211" s="13">
        <v>42348</v>
      </c>
      <c r="F211" s="13">
        <v>44015</v>
      </c>
      <c r="G211" s="27">
        <v>24968</v>
      </c>
      <c r="H211" s="22">
        <f>IF(I211&lt;=8000,$F$5+(I211/24),"error")</f>
        <v>44674.583333333336</v>
      </c>
      <c r="I211" s="23">
        <f t="shared" si="47"/>
        <v>182</v>
      </c>
      <c r="J211" s="17" t="str">
        <f t="shared" si="42"/>
        <v>NOT DUE</v>
      </c>
      <c r="K211" s="33" t="s">
        <v>3863</v>
      </c>
      <c r="L211" s="20"/>
    </row>
    <row r="212" spans="1:12" ht="25.5">
      <c r="A212" s="17" t="s">
        <v>474</v>
      </c>
      <c r="B212" s="31" t="s">
        <v>471</v>
      </c>
      <c r="C212" s="31" t="s">
        <v>459</v>
      </c>
      <c r="D212" s="21">
        <v>8000</v>
      </c>
      <c r="E212" s="13">
        <v>42348</v>
      </c>
      <c r="F212" s="13">
        <v>44015</v>
      </c>
      <c r="G212" s="27">
        <v>24968</v>
      </c>
      <c r="H212" s="22">
        <f>IF(I212&lt;=8000,$F$5+(I212/24),"error")</f>
        <v>44674.583333333336</v>
      </c>
      <c r="I212" s="23">
        <f t="shared" si="47"/>
        <v>182</v>
      </c>
      <c r="J212" s="17" t="str">
        <f t="shared" si="42"/>
        <v>NOT DUE</v>
      </c>
      <c r="K212" s="33" t="s">
        <v>3863</v>
      </c>
      <c r="L212" s="20"/>
    </row>
    <row r="213" spans="1:12" ht="25.5">
      <c r="A213" s="17" t="s">
        <v>475</v>
      </c>
      <c r="B213" s="31" t="s">
        <v>472</v>
      </c>
      <c r="C213" s="31" t="s">
        <v>459</v>
      </c>
      <c r="D213" s="21">
        <v>8000</v>
      </c>
      <c r="E213" s="13">
        <v>42348</v>
      </c>
      <c r="F213" s="13">
        <v>44015</v>
      </c>
      <c r="G213" s="27">
        <v>24968</v>
      </c>
      <c r="H213" s="22">
        <f>IF(I213&lt;=8000,$F$5+(I213/24),"error")</f>
        <v>44674.583333333336</v>
      </c>
      <c r="I213" s="23">
        <f t="shared" si="47"/>
        <v>182</v>
      </c>
      <c r="J213" s="17" t="str">
        <f t="shared" si="42"/>
        <v>NOT DUE</v>
      </c>
      <c r="K213" s="33" t="s">
        <v>3863</v>
      </c>
      <c r="L213" s="20"/>
    </row>
    <row r="214" spans="1:12" ht="24">
      <c r="A214" s="17" t="s">
        <v>476</v>
      </c>
      <c r="B214" s="31" t="s">
        <v>2522</v>
      </c>
      <c r="C214" s="31" t="s">
        <v>478</v>
      </c>
      <c r="D214" s="42">
        <v>4000</v>
      </c>
      <c r="E214" s="13">
        <v>42348</v>
      </c>
      <c r="F214" s="13">
        <v>44667</v>
      </c>
      <c r="G214" s="27">
        <v>32786</v>
      </c>
      <c r="H214" s="22">
        <f>IF(I214&lt;=4000,$F$5+(I214/24),"error")</f>
        <v>44833.666666666664</v>
      </c>
      <c r="I214" s="23">
        <f t="shared" si="47"/>
        <v>4000</v>
      </c>
      <c r="J214" s="17" t="str">
        <f t="shared" si="42"/>
        <v>NOT DUE</v>
      </c>
      <c r="K214" s="33"/>
      <c r="L214" s="20" t="s">
        <v>5444</v>
      </c>
    </row>
    <row r="215" spans="1:12" ht="24">
      <c r="A215" s="17" t="s">
        <v>477</v>
      </c>
      <c r="B215" s="31" t="s">
        <v>2523</v>
      </c>
      <c r="C215" s="31" t="s">
        <v>478</v>
      </c>
      <c r="D215" s="42">
        <v>4000</v>
      </c>
      <c r="E215" s="13">
        <v>42348</v>
      </c>
      <c r="F215" s="13">
        <v>44659</v>
      </c>
      <c r="G215" s="27">
        <v>32695</v>
      </c>
      <c r="H215" s="22">
        <f t="shared" ref="H215:H218" si="50">IF(I215&lt;=4000,$F$5+(I215/24),"error")</f>
        <v>44829.875</v>
      </c>
      <c r="I215" s="23">
        <f t="shared" si="47"/>
        <v>3909</v>
      </c>
      <c r="J215" s="17" t="str">
        <f t="shared" si="42"/>
        <v>NOT DUE</v>
      </c>
      <c r="K215" s="33"/>
      <c r="L215" s="20" t="s">
        <v>5444</v>
      </c>
    </row>
    <row r="216" spans="1:12" ht="24">
      <c r="A216" s="17" t="s">
        <v>479</v>
      </c>
      <c r="B216" s="31" t="s">
        <v>2524</v>
      </c>
      <c r="C216" s="31" t="s">
        <v>478</v>
      </c>
      <c r="D216" s="42">
        <v>4000</v>
      </c>
      <c r="E216" s="13">
        <v>42348</v>
      </c>
      <c r="F216" s="13">
        <v>44659</v>
      </c>
      <c r="G216" s="27">
        <v>32695</v>
      </c>
      <c r="H216" s="22">
        <f t="shared" si="50"/>
        <v>44829.875</v>
      </c>
      <c r="I216" s="23">
        <f t="shared" si="47"/>
        <v>3909</v>
      </c>
      <c r="J216" s="17" t="str">
        <f t="shared" si="42"/>
        <v>NOT DUE</v>
      </c>
      <c r="K216" s="33"/>
      <c r="L216" s="20" t="s">
        <v>5444</v>
      </c>
    </row>
    <row r="217" spans="1:12" ht="24">
      <c r="A217" s="17" t="s">
        <v>480</v>
      </c>
      <c r="B217" s="31" t="s">
        <v>2525</v>
      </c>
      <c r="C217" s="31" t="s">
        <v>478</v>
      </c>
      <c r="D217" s="42">
        <v>4000</v>
      </c>
      <c r="E217" s="13">
        <v>42348</v>
      </c>
      <c r="F217" s="13">
        <v>44459</v>
      </c>
      <c r="G217" s="27">
        <v>30550</v>
      </c>
      <c r="H217" s="22">
        <f t="shared" si="50"/>
        <v>44740.5</v>
      </c>
      <c r="I217" s="23">
        <f t="shared" si="47"/>
        <v>1764</v>
      </c>
      <c r="J217" s="17" t="str">
        <f t="shared" si="42"/>
        <v>NOT DUE</v>
      </c>
      <c r="K217" s="33"/>
      <c r="L217" s="20" t="s">
        <v>5444</v>
      </c>
    </row>
    <row r="218" spans="1:12" ht="24">
      <c r="A218" s="17" t="s">
        <v>481</v>
      </c>
      <c r="B218" s="31" t="s">
        <v>2526</v>
      </c>
      <c r="C218" s="31" t="s">
        <v>478</v>
      </c>
      <c r="D218" s="42">
        <v>4000</v>
      </c>
      <c r="E218" s="13">
        <v>42348</v>
      </c>
      <c r="F218" s="13">
        <v>44659</v>
      </c>
      <c r="G218" s="27">
        <v>32695</v>
      </c>
      <c r="H218" s="22">
        <f t="shared" si="50"/>
        <v>44829.875</v>
      </c>
      <c r="I218" s="23">
        <f t="shared" si="47"/>
        <v>3909</v>
      </c>
      <c r="J218" s="17" t="str">
        <f t="shared" si="42"/>
        <v>NOT DUE</v>
      </c>
      <c r="K218" s="33"/>
      <c r="L218" s="20" t="s">
        <v>5444</v>
      </c>
    </row>
    <row r="219" spans="1:12" ht="24">
      <c r="A219" s="17" t="s">
        <v>482</v>
      </c>
      <c r="B219" s="31" t="s">
        <v>2527</v>
      </c>
      <c r="C219" s="31" t="s">
        <v>478</v>
      </c>
      <c r="D219" s="42">
        <v>4000</v>
      </c>
      <c r="E219" s="13">
        <v>42348</v>
      </c>
      <c r="F219" s="13">
        <v>44667</v>
      </c>
      <c r="G219" s="219">
        <v>32786</v>
      </c>
      <c r="H219" s="22">
        <f>IF(I219&lt;=4000,$F$5+(I219/24),"error")</f>
        <v>44833.666666666664</v>
      </c>
      <c r="I219" s="23">
        <f t="shared" si="47"/>
        <v>4000</v>
      </c>
      <c r="J219" s="17" t="str">
        <f t="shared" si="42"/>
        <v>NOT DUE</v>
      </c>
      <c r="K219" s="33"/>
      <c r="L219" s="20" t="s">
        <v>5444</v>
      </c>
    </row>
    <row r="220" spans="1:12" ht="24">
      <c r="A220" s="17" t="s">
        <v>483</v>
      </c>
      <c r="B220" s="31" t="s">
        <v>2522</v>
      </c>
      <c r="C220" s="31" t="s">
        <v>491</v>
      </c>
      <c r="D220" s="21">
        <v>8000</v>
      </c>
      <c r="E220" s="13">
        <v>42348</v>
      </c>
      <c r="F220" s="13">
        <v>44667</v>
      </c>
      <c r="G220" s="27">
        <v>32786</v>
      </c>
      <c r="H220" s="22">
        <f>IF(I220&lt;=8000,$F$5+(I220/24),"error")</f>
        <v>45000.333333333336</v>
      </c>
      <c r="I220" s="23">
        <f t="shared" si="47"/>
        <v>8000</v>
      </c>
      <c r="J220" s="17" t="str">
        <f t="shared" si="42"/>
        <v>NOT DUE</v>
      </c>
      <c r="K220" s="33"/>
      <c r="L220" s="20" t="s">
        <v>5444</v>
      </c>
    </row>
    <row r="221" spans="1:12" ht="24">
      <c r="A221" s="17" t="s">
        <v>484</v>
      </c>
      <c r="B221" s="31" t="s">
        <v>2523</v>
      </c>
      <c r="C221" s="31" t="s">
        <v>491</v>
      </c>
      <c r="D221" s="21">
        <v>8000</v>
      </c>
      <c r="E221" s="13">
        <v>42348</v>
      </c>
      <c r="F221" s="13">
        <v>44659</v>
      </c>
      <c r="G221" s="27">
        <v>32695</v>
      </c>
      <c r="H221" s="22">
        <f t="shared" ref="H221:H241" si="51">IF(I221&lt;=8000,$F$5+(I221/24),"error")</f>
        <v>44996.541666666664</v>
      </c>
      <c r="I221" s="23">
        <f t="shared" si="47"/>
        <v>7909</v>
      </c>
      <c r="J221" s="17" t="str">
        <f t="shared" si="42"/>
        <v>NOT DUE</v>
      </c>
      <c r="K221" s="33"/>
      <c r="L221" s="20" t="s">
        <v>5444</v>
      </c>
    </row>
    <row r="222" spans="1:12" ht="24">
      <c r="A222" s="17" t="s">
        <v>485</v>
      </c>
      <c r="B222" s="31" t="s">
        <v>2524</v>
      </c>
      <c r="C222" s="31" t="s">
        <v>491</v>
      </c>
      <c r="D222" s="21">
        <v>8000</v>
      </c>
      <c r="E222" s="13">
        <v>42348</v>
      </c>
      <c r="F222" s="13">
        <v>44659</v>
      </c>
      <c r="G222" s="27">
        <v>32695</v>
      </c>
      <c r="H222" s="22">
        <f t="shared" si="51"/>
        <v>44996.541666666664</v>
      </c>
      <c r="I222" s="23">
        <f t="shared" si="47"/>
        <v>7909</v>
      </c>
      <c r="J222" s="17" t="str">
        <f t="shared" si="42"/>
        <v>NOT DUE</v>
      </c>
      <c r="K222" s="33"/>
      <c r="L222" s="20" t="s">
        <v>5444</v>
      </c>
    </row>
    <row r="223" spans="1:12" ht="24">
      <c r="A223" s="17" t="s">
        <v>486</v>
      </c>
      <c r="B223" s="31" t="s">
        <v>2525</v>
      </c>
      <c r="C223" s="31" t="s">
        <v>491</v>
      </c>
      <c r="D223" s="21">
        <v>8000</v>
      </c>
      <c r="E223" s="13">
        <v>42348</v>
      </c>
      <c r="F223" s="13">
        <v>44459</v>
      </c>
      <c r="G223" s="27">
        <v>30550</v>
      </c>
      <c r="H223" s="22">
        <f t="shared" si="51"/>
        <v>44907.166666666664</v>
      </c>
      <c r="I223" s="23">
        <f t="shared" si="47"/>
        <v>5764</v>
      </c>
      <c r="J223" s="17" t="str">
        <f t="shared" si="42"/>
        <v>NOT DUE</v>
      </c>
      <c r="K223" s="33"/>
      <c r="L223" s="20" t="s">
        <v>5444</v>
      </c>
    </row>
    <row r="224" spans="1:12" ht="24">
      <c r="A224" s="17" t="s">
        <v>487</v>
      </c>
      <c r="B224" s="31" t="s">
        <v>2526</v>
      </c>
      <c r="C224" s="31" t="s">
        <v>491</v>
      </c>
      <c r="D224" s="21">
        <v>8000</v>
      </c>
      <c r="E224" s="13">
        <v>42348</v>
      </c>
      <c r="F224" s="13">
        <v>44659</v>
      </c>
      <c r="G224" s="27">
        <v>32695</v>
      </c>
      <c r="H224" s="22">
        <f t="shared" si="51"/>
        <v>44996.541666666664</v>
      </c>
      <c r="I224" s="23">
        <f t="shared" si="47"/>
        <v>7909</v>
      </c>
      <c r="J224" s="17" t="str">
        <f t="shared" ref="J224:J262" si="52">IF(I224="","",IF(I224=0,"DUE",IF(I224&lt;0,"OVERDUE","NOT DUE")))</f>
        <v>NOT DUE</v>
      </c>
      <c r="K224" s="33"/>
      <c r="L224" s="20" t="s">
        <v>5444</v>
      </c>
    </row>
    <row r="225" spans="1:12" ht="24">
      <c r="A225" s="17" t="s">
        <v>488</v>
      </c>
      <c r="B225" s="31" t="s">
        <v>2527</v>
      </c>
      <c r="C225" s="31" t="s">
        <v>491</v>
      </c>
      <c r="D225" s="21">
        <v>8000</v>
      </c>
      <c r="E225" s="13">
        <v>42348</v>
      </c>
      <c r="F225" s="13">
        <v>44466</v>
      </c>
      <c r="G225" s="219">
        <v>30612</v>
      </c>
      <c r="H225" s="22">
        <f t="shared" si="51"/>
        <v>44909.75</v>
      </c>
      <c r="I225" s="23">
        <f t="shared" si="47"/>
        <v>5826</v>
      </c>
      <c r="J225" s="17" t="str">
        <f t="shared" si="52"/>
        <v>NOT DUE</v>
      </c>
      <c r="K225" s="33"/>
      <c r="L225" s="20" t="s">
        <v>5444</v>
      </c>
    </row>
    <row r="226" spans="1:12" ht="25.5">
      <c r="A226" s="17" t="s">
        <v>489</v>
      </c>
      <c r="B226" s="31" t="s">
        <v>4710</v>
      </c>
      <c r="C226" s="31" t="s">
        <v>505</v>
      </c>
      <c r="D226" s="21">
        <v>8000</v>
      </c>
      <c r="E226" s="13">
        <v>42348</v>
      </c>
      <c r="F226" s="13">
        <v>44229</v>
      </c>
      <c r="G226" s="27">
        <v>28151</v>
      </c>
      <c r="H226" s="22">
        <f t="shared" si="51"/>
        <v>44807.208333333336</v>
      </c>
      <c r="I226" s="23">
        <f t="shared" ref="I226:I249" si="53">D226-($F$4-G226)</f>
        <v>3365</v>
      </c>
      <c r="J226" s="17" t="str">
        <f t="shared" ref="J226:J249" si="54">IF(I226="","",IF(I226=0,"DUE",IF(I226&lt;0,"OVERDUE","NOT DUE")))</f>
        <v>NOT DUE</v>
      </c>
      <c r="K226" s="33"/>
      <c r="L226" s="20"/>
    </row>
    <row r="227" spans="1:12" ht="25.5">
      <c r="A227" s="17" t="s">
        <v>490</v>
      </c>
      <c r="B227" s="31" t="s">
        <v>4711</v>
      </c>
      <c r="C227" s="31" t="s">
        <v>505</v>
      </c>
      <c r="D227" s="21">
        <v>8000</v>
      </c>
      <c r="E227" s="13">
        <v>42348</v>
      </c>
      <c r="F227" s="13">
        <v>44186</v>
      </c>
      <c r="G227" s="27">
        <v>27575</v>
      </c>
      <c r="H227" s="22">
        <f t="shared" si="51"/>
        <v>44783.208333333336</v>
      </c>
      <c r="I227" s="23">
        <f t="shared" si="53"/>
        <v>2789</v>
      </c>
      <c r="J227" s="17" t="str">
        <f t="shared" si="54"/>
        <v>NOT DUE</v>
      </c>
      <c r="K227" s="33"/>
      <c r="L227" s="20"/>
    </row>
    <row r="228" spans="1:12" ht="25.5">
      <c r="A228" s="17" t="s">
        <v>492</v>
      </c>
      <c r="B228" s="31" t="s">
        <v>4712</v>
      </c>
      <c r="C228" s="31" t="s">
        <v>505</v>
      </c>
      <c r="D228" s="21">
        <v>8000</v>
      </c>
      <c r="E228" s="13">
        <v>42348</v>
      </c>
      <c r="F228" s="13">
        <v>44179</v>
      </c>
      <c r="G228" s="27">
        <v>27574</v>
      </c>
      <c r="H228" s="22">
        <f t="shared" si="51"/>
        <v>44783.166666666664</v>
      </c>
      <c r="I228" s="23">
        <f t="shared" si="53"/>
        <v>2788</v>
      </c>
      <c r="J228" s="17" t="str">
        <f t="shared" si="54"/>
        <v>NOT DUE</v>
      </c>
      <c r="K228" s="33"/>
      <c r="L228" s="20"/>
    </row>
    <row r="229" spans="1:12" ht="25.5">
      <c r="A229" s="17" t="s">
        <v>493</v>
      </c>
      <c r="B229" s="31" t="s">
        <v>4713</v>
      </c>
      <c r="C229" s="31" t="s">
        <v>505</v>
      </c>
      <c r="D229" s="21">
        <v>8000</v>
      </c>
      <c r="E229" s="13">
        <v>42348</v>
      </c>
      <c r="F229" s="13">
        <v>44196</v>
      </c>
      <c r="G229" s="27">
        <v>27735</v>
      </c>
      <c r="H229" s="22">
        <f t="shared" si="51"/>
        <v>44789.875</v>
      </c>
      <c r="I229" s="23">
        <f t="shared" si="53"/>
        <v>2949</v>
      </c>
      <c r="J229" s="17" t="str">
        <f t="shared" si="54"/>
        <v>NOT DUE</v>
      </c>
      <c r="K229" s="33"/>
      <c r="L229" s="20"/>
    </row>
    <row r="230" spans="1:12" ht="25.5">
      <c r="A230" s="17" t="s">
        <v>494</v>
      </c>
      <c r="B230" s="31" t="s">
        <v>4714</v>
      </c>
      <c r="C230" s="31" t="s">
        <v>505</v>
      </c>
      <c r="D230" s="21">
        <v>8000</v>
      </c>
      <c r="E230" s="13">
        <v>42348</v>
      </c>
      <c r="F230" s="13">
        <v>44637</v>
      </c>
      <c r="G230" s="27">
        <v>32303</v>
      </c>
      <c r="H230" s="22">
        <f t="shared" si="51"/>
        <v>44980.208333333336</v>
      </c>
      <c r="I230" s="23">
        <f t="shared" si="53"/>
        <v>7517</v>
      </c>
      <c r="J230" s="17" t="str">
        <f t="shared" si="54"/>
        <v>NOT DUE</v>
      </c>
      <c r="K230" s="33"/>
      <c r="L230" s="20"/>
    </row>
    <row r="231" spans="1:12" ht="25.5">
      <c r="A231" s="17" t="s">
        <v>495</v>
      </c>
      <c r="B231" s="31" t="s">
        <v>4715</v>
      </c>
      <c r="C231" s="31" t="s">
        <v>505</v>
      </c>
      <c r="D231" s="21">
        <v>8000</v>
      </c>
      <c r="E231" s="13">
        <v>42348</v>
      </c>
      <c r="F231" s="218">
        <v>44222</v>
      </c>
      <c r="G231" s="219">
        <v>28150</v>
      </c>
      <c r="H231" s="22">
        <f t="shared" si="51"/>
        <v>44807.166666666664</v>
      </c>
      <c r="I231" s="23">
        <f t="shared" si="53"/>
        <v>3364</v>
      </c>
      <c r="J231" s="17" t="str">
        <f t="shared" si="54"/>
        <v>NOT DUE</v>
      </c>
      <c r="K231" s="33"/>
      <c r="L231" s="20"/>
    </row>
    <row r="232" spans="1:12" ht="25.5">
      <c r="A232" s="17" t="s">
        <v>496</v>
      </c>
      <c r="B232" s="31" t="s">
        <v>4716</v>
      </c>
      <c r="C232" s="31" t="s">
        <v>505</v>
      </c>
      <c r="D232" s="21">
        <v>8000</v>
      </c>
      <c r="E232" s="13">
        <v>42348</v>
      </c>
      <c r="F232" s="13">
        <v>44243</v>
      </c>
      <c r="G232" s="27">
        <v>28191</v>
      </c>
      <c r="H232" s="22">
        <f t="shared" si="51"/>
        <v>44808.875</v>
      </c>
      <c r="I232" s="23">
        <f t="shared" si="53"/>
        <v>3405</v>
      </c>
      <c r="J232" s="17" t="str">
        <f t="shared" si="54"/>
        <v>NOT DUE</v>
      </c>
      <c r="K232" s="33"/>
      <c r="L232" s="20" t="s">
        <v>5444</v>
      </c>
    </row>
    <row r="233" spans="1:12" ht="25.5">
      <c r="A233" s="17" t="s">
        <v>497</v>
      </c>
      <c r="B233" s="31" t="s">
        <v>4717</v>
      </c>
      <c r="C233" s="31" t="s">
        <v>505</v>
      </c>
      <c r="D233" s="21">
        <v>8000</v>
      </c>
      <c r="E233" s="13">
        <v>42348</v>
      </c>
      <c r="F233" s="13">
        <v>44243</v>
      </c>
      <c r="G233" s="27">
        <v>28191</v>
      </c>
      <c r="H233" s="22">
        <f t="shared" si="51"/>
        <v>44808.875</v>
      </c>
      <c r="I233" s="23">
        <f t="shared" si="53"/>
        <v>3405</v>
      </c>
      <c r="J233" s="17" t="str">
        <f t="shared" si="54"/>
        <v>NOT DUE</v>
      </c>
      <c r="K233" s="33"/>
      <c r="L233" s="20" t="s">
        <v>5444</v>
      </c>
    </row>
    <row r="234" spans="1:12" ht="25.5">
      <c r="A234" s="17" t="s">
        <v>502</v>
      </c>
      <c r="B234" s="31" t="s">
        <v>4718</v>
      </c>
      <c r="C234" s="31" t="s">
        <v>505</v>
      </c>
      <c r="D234" s="21">
        <v>8000</v>
      </c>
      <c r="E234" s="13">
        <v>42348</v>
      </c>
      <c r="F234" s="13">
        <v>44243</v>
      </c>
      <c r="G234" s="27">
        <v>28191</v>
      </c>
      <c r="H234" s="22">
        <f t="shared" si="51"/>
        <v>44808.875</v>
      </c>
      <c r="I234" s="23">
        <f t="shared" si="53"/>
        <v>3405</v>
      </c>
      <c r="J234" s="17" t="str">
        <f t="shared" si="54"/>
        <v>NOT DUE</v>
      </c>
      <c r="K234" s="33"/>
      <c r="L234" s="20" t="s">
        <v>5444</v>
      </c>
    </row>
    <row r="235" spans="1:12" ht="25.5">
      <c r="A235" s="17" t="s">
        <v>503</v>
      </c>
      <c r="B235" s="31" t="s">
        <v>4719</v>
      </c>
      <c r="C235" s="31" t="s">
        <v>505</v>
      </c>
      <c r="D235" s="21">
        <v>8000</v>
      </c>
      <c r="E235" s="13">
        <v>42348</v>
      </c>
      <c r="F235" s="13">
        <v>44243</v>
      </c>
      <c r="G235" s="27">
        <v>28191</v>
      </c>
      <c r="H235" s="22">
        <f t="shared" si="51"/>
        <v>44808.875</v>
      </c>
      <c r="I235" s="23">
        <f t="shared" si="53"/>
        <v>3405</v>
      </c>
      <c r="J235" s="17" t="str">
        <f t="shared" si="54"/>
        <v>NOT DUE</v>
      </c>
      <c r="K235" s="33"/>
      <c r="L235" s="20" t="s">
        <v>5444</v>
      </c>
    </row>
    <row r="236" spans="1:12" ht="25.5">
      <c r="A236" s="17" t="s">
        <v>504</v>
      </c>
      <c r="B236" s="31" t="s">
        <v>4720</v>
      </c>
      <c r="C236" s="31" t="s">
        <v>505</v>
      </c>
      <c r="D236" s="21">
        <v>8000</v>
      </c>
      <c r="E236" s="13">
        <v>42348</v>
      </c>
      <c r="F236" s="13">
        <v>44243</v>
      </c>
      <c r="G236" s="27">
        <v>28191</v>
      </c>
      <c r="H236" s="22">
        <f t="shared" si="51"/>
        <v>44808.875</v>
      </c>
      <c r="I236" s="23">
        <f t="shared" si="53"/>
        <v>3405</v>
      </c>
      <c r="J236" s="17" t="str">
        <f t="shared" si="54"/>
        <v>NOT DUE</v>
      </c>
      <c r="K236" s="33"/>
      <c r="L236" s="20" t="s">
        <v>5444</v>
      </c>
    </row>
    <row r="237" spans="1:12" ht="25.5">
      <c r="A237" s="17" t="s">
        <v>506</v>
      </c>
      <c r="B237" s="31" t="s">
        <v>4721</v>
      </c>
      <c r="C237" s="31" t="s">
        <v>505</v>
      </c>
      <c r="D237" s="21">
        <v>8000</v>
      </c>
      <c r="E237" s="13">
        <v>42348</v>
      </c>
      <c r="F237" s="13">
        <v>44243</v>
      </c>
      <c r="G237" s="27">
        <v>28191</v>
      </c>
      <c r="H237" s="22">
        <f t="shared" si="51"/>
        <v>44808.875</v>
      </c>
      <c r="I237" s="23">
        <f t="shared" si="53"/>
        <v>3405</v>
      </c>
      <c r="J237" s="17" t="str">
        <f t="shared" si="54"/>
        <v>NOT DUE</v>
      </c>
      <c r="K237" s="33"/>
      <c r="L237" s="20" t="s">
        <v>5444</v>
      </c>
    </row>
    <row r="238" spans="1:12" ht="25.5">
      <c r="A238" s="17" t="s">
        <v>507</v>
      </c>
      <c r="B238" s="31" t="s">
        <v>4722</v>
      </c>
      <c r="C238" s="31" t="s">
        <v>505</v>
      </c>
      <c r="D238" s="21">
        <v>8000</v>
      </c>
      <c r="E238" s="13">
        <v>42348</v>
      </c>
      <c r="F238" s="13">
        <v>44243</v>
      </c>
      <c r="G238" s="27">
        <v>28191</v>
      </c>
      <c r="H238" s="22">
        <f t="shared" si="51"/>
        <v>44808.875</v>
      </c>
      <c r="I238" s="23">
        <f t="shared" si="53"/>
        <v>3405</v>
      </c>
      <c r="J238" s="17" t="str">
        <f t="shared" si="54"/>
        <v>NOT DUE</v>
      </c>
      <c r="K238" s="33"/>
      <c r="L238" s="20" t="s">
        <v>5444</v>
      </c>
    </row>
    <row r="239" spans="1:12" ht="25.5">
      <c r="A239" s="17" t="s">
        <v>508</v>
      </c>
      <c r="B239" s="31" t="s">
        <v>4723</v>
      </c>
      <c r="C239" s="31" t="s">
        <v>505</v>
      </c>
      <c r="D239" s="21">
        <v>8000</v>
      </c>
      <c r="E239" s="13">
        <v>42348</v>
      </c>
      <c r="F239" s="13">
        <v>44243</v>
      </c>
      <c r="G239" s="27">
        <v>28191</v>
      </c>
      <c r="H239" s="22">
        <f t="shared" si="51"/>
        <v>44808.875</v>
      </c>
      <c r="I239" s="23">
        <f t="shared" si="53"/>
        <v>3405</v>
      </c>
      <c r="J239" s="17" t="str">
        <f t="shared" si="54"/>
        <v>NOT DUE</v>
      </c>
      <c r="K239" s="33"/>
      <c r="L239" s="20" t="s">
        <v>5444</v>
      </c>
    </row>
    <row r="240" spans="1:12" ht="25.5">
      <c r="A240" s="17" t="s">
        <v>509</v>
      </c>
      <c r="B240" s="31" t="s">
        <v>4724</v>
      </c>
      <c r="C240" s="31" t="s">
        <v>505</v>
      </c>
      <c r="D240" s="21">
        <v>8000</v>
      </c>
      <c r="E240" s="13">
        <v>42348</v>
      </c>
      <c r="F240" s="13">
        <v>44243</v>
      </c>
      <c r="G240" s="27">
        <v>28191</v>
      </c>
      <c r="H240" s="22">
        <f t="shared" si="51"/>
        <v>44808.875</v>
      </c>
      <c r="I240" s="23">
        <f t="shared" si="53"/>
        <v>3405</v>
      </c>
      <c r="J240" s="17" t="str">
        <f t="shared" si="54"/>
        <v>NOT DUE</v>
      </c>
      <c r="K240" s="33"/>
      <c r="L240" s="20" t="s">
        <v>5444</v>
      </c>
    </row>
    <row r="241" spans="1:12" ht="25.5">
      <c r="A241" s="17" t="s">
        <v>518</v>
      </c>
      <c r="B241" s="31" t="s">
        <v>4725</v>
      </c>
      <c r="C241" s="31" t="s">
        <v>505</v>
      </c>
      <c r="D241" s="21">
        <v>8000</v>
      </c>
      <c r="E241" s="13">
        <v>42348</v>
      </c>
      <c r="F241" s="13">
        <v>44243</v>
      </c>
      <c r="G241" s="27">
        <v>28191</v>
      </c>
      <c r="H241" s="22">
        <f t="shared" si="51"/>
        <v>44808.875</v>
      </c>
      <c r="I241" s="23">
        <f t="shared" si="53"/>
        <v>3405</v>
      </c>
      <c r="J241" s="17" t="str">
        <f t="shared" si="54"/>
        <v>NOT DUE</v>
      </c>
      <c r="K241" s="33"/>
      <c r="L241" s="20" t="s">
        <v>5444</v>
      </c>
    </row>
    <row r="242" spans="1:12" ht="25.5">
      <c r="A242" s="17" t="s">
        <v>519</v>
      </c>
      <c r="B242" s="31" t="s">
        <v>4726</v>
      </c>
      <c r="C242" s="31" t="s">
        <v>505</v>
      </c>
      <c r="D242" s="21">
        <v>8000</v>
      </c>
      <c r="E242" s="13">
        <v>42348</v>
      </c>
      <c r="F242" s="13">
        <v>44243</v>
      </c>
      <c r="G242" s="27">
        <v>28191</v>
      </c>
      <c r="H242" s="22">
        <f t="shared" ref="H242:H249" si="55">IF(I242&lt;=8000,$F$5+(I242/24),"error")</f>
        <v>44808.875</v>
      </c>
      <c r="I242" s="23">
        <f t="shared" si="53"/>
        <v>3405</v>
      </c>
      <c r="J242" s="17" t="str">
        <f t="shared" si="54"/>
        <v>NOT DUE</v>
      </c>
      <c r="K242" s="33"/>
      <c r="L242" s="20" t="s">
        <v>5444</v>
      </c>
    </row>
    <row r="243" spans="1:12" ht="25.5">
      <c r="A243" s="17" t="s">
        <v>520</v>
      </c>
      <c r="B243" s="31" t="s">
        <v>4727</v>
      </c>
      <c r="C243" s="31" t="s">
        <v>505</v>
      </c>
      <c r="D243" s="21">
        <v>8000</v>
      </c>
      <c r="E243" s="13">
        <v>42348</v>
      </c>
      <c r="F243" s="13">
        <v>44243</v>
      </c>
      <c r="G243" s="27">
        <v>28191</v>
      </c>
      <c r="H243" s="22">
        <f t="shared" si="55"/>
        <v>44808.875</v>
      </c>
      <c r="I243" s="23">
        <f t="shared" si="53"/>
        <v>3405</v>
      </c>
      <c r="J243" s="17" t="str">
        <f t="shared" si="54"/>
        <v>NOT DUE</v>
      </c>
      <c r="K243" s="33"/>
      <c r="L243" s="20" t="s">
        <v>5444</v>
      </c>
    </row>
    <row r="244" spans="1:12" ht="25.5">
      <c r="A244" s="17" t="s">
        <v>521</v>
      </c>
      <c r="B244" s="31" t="s">
        <v>4728</v>
      </c>
      <c r="C244" s="31" t="s">
        <v>501</v>
      </c>
      <c r="D244" s="21">
        <v>8000</v>
      </c>
      <c r="E244" s="13">
        <v>42348</v>
      </c>
      <c r="F244" s="13">
        <v>44603</v>
      </c>
      <c r="G244" s="27">
        <v>31862</v>
      </c>
      <c r="H244" s="22">
        <f t="shared" si="55"/>
        <v>44961.833333333336</v>
      </c>
      <c r="I244" s="23">
        <f t="shared" si="53"/>
        <v>7076</v>
      </c>
      <c r="J244" s="17" t="str">
        <f t="shared" si="54"/>
        <v>NOT DUE</v>
      </c>
      <c r="K244" s="33"/>
      <c r="L244" s="20" t="s">
        <v>5514</v>
      </c>
    </row>
    <row r="245" spans="1:12" ht="25.5">
      <c r="A245" s="17" t="s">
        <v>522</v>
      </c>
      <c r="B245" s="31" t="s">
        <v>4729</v>
      </c>
      <c r="C245" s="31" t="s">
        <v>501</v>
      </c>
      <c r="D245" s="21">
        <v>8000</v>
      </c>
      <c r="E245" s="13">
        <v>42348</v>
      </c>
      <c r="F245" s="13">
        <v>44603</v>
      </c>
      <c r="G245" s="27">
        <v>31862</v>
      </c>
      <c r="H245" s="22">
        <f t="shared" si="55"/>
        <v>44961.833333333336</v>
      </c>
      <c r="I245" s="23">
        <f t="shared" si="53"/>
        <v>7076</v>
      </c>
      <c r="J245" s="17" t="str">
        <f t="shared" si="54"/>
        <v>NOT DUE</v>
      </c>
      <c r="K245" s="33"/>
      <c r="L245" s="20" t="s">
        <v>5514</v>
      </c>
    </row>
    <row r="246" spans="1:12" ht="25.5">
      <c r="A246" s="17" t="s">
        <v>538</v>
      </c>
      <c r="B246" s="31" t="s">
        <v>4730</v>
      </c>
      <c r="C246" s="31" t="s">
        <v>501</v>
      </c>
      <c r="D246" s="21">
        <v>8000</v>
      </c>
      <c r="E246" s="13">
        <v>42348</v>
      </c>
      <c r="F246" s="13">
        <v>44603</v>
      </c>
      <c r="G246" s="27">
        <v>31862</v>
      </c>
      <c r="H246" s="22">
        <f t="shared" si="55"/>
        <v>44961.833333333336</v>
      </c>
      <c r="I246" s="23">
        <f t="shared" si="53"/>
        <v>7076</v>
      </c>
      <c r="J246" s="17" t="str">
        <f t="shared" si="54"/>
        <v>NOT DUE</v>
      </c>
      <c r="K246" s="33"/>
      <c r="L246" s="20" t="s">
        <v>5514</v>
      </c>
    </row>
    <row r="247" spans="1:12" ht="25.5">
      <c r="A247" s="17" t="s">
        <v>539</v>
      </c>
      <c r="B247" s="31" t="s">
        <v>4731</v>
      </c>
      <c r="C247" s="31" t="s">
        <v>501</v>
      </c>
      <c r="D247" s="21">
        <v>8000</v>
      </c>
      <c r="E247" s="13">
        <v>42348</v>
      </c>
      <c r="F247" s="13">
        <v>44603</v>
      </c>
      <c r="G247" s="27">
        <v>31862</v>
      </c>
      <c r="H247" s="22">
        <f t="shared" si="55"/>
        <v>44961.833333333336</v>
      </c>
      <c r="I247" s="23">
        <f t="shared" si="53"/>
        <v>7076</v>
      </c>
      <c r="J247" s="17" t="str">
        <f t="shared" si="54"/>
        <v>NOT DUE</v>
      </c>
      <c r="K247" s="33"/>
      <c r="L247" s="20" t="s">
        <v>5514</v>
      </c>
    </row>
    <row r="248" spans="1:12" ht="25.5">
      <c r="A248" s="17" t="s">
        <v>540</v>
      </c>
      <c r="B248" s="31" t="s">
        <v>4732</v>
      </c>
      <c r="C248" s="31" t="s">
        <v>501</v>
      </c>
      <c r="D248" s="21">
        <v>8000</v>
      </c>
      <c r="E248" s="13">
        <v>42348</v>
      </c>
      <c r="F248" s="13">
        <v>44603</v>
      </c>
      <c r="G248" s="27">
        <v>31862</v>
      </c>
      <c r="H248" s="22">
        <f t="shared" si="55"/>
        <v>44961.833333333336</v>
      </c>
      <c r="I248" s="23">
        <f t="shared" si="53"/>
        <v>7076</v>
      </c>
      <c r="J248" s="17" t="str">
        <f t="shared" si="54"/>
        <v>NOT DUE</v>
      </c>
      <c r="K248" s="33"/>
      <c r="L248" s="20" t="s">
        <v>5514</v>
      </c>
    </row>
    <row r="249" spans="1:12" ht="25.5">
      <c r="A249" s="17" t="s">
        <v>541</v>
      </c>
      <c r="B249" s="31" t="s">
        <v>4733</v>
      </c>
      <c r="C249" s="31" t="s">
        <v>501</v>
      </c>
      <c r="D249" s="21">
        <v>8000</v>
      </c>
      <c r="E249" s="13">
        <v>42348</v>
      </c>
      <c r="F249" s="13">
        <v>44603</v>
      </c>
      <c r="G249" s="27">
        <v>31862</v>
      </c>
      <c r="H249" s="22">
        <f t="shared" si="55"/>
        <v>44961.833333333336</v>
      </c>
      <c r="I249" s="23">
        <f t="shared" si="53"/>
        <v>7076</v>
      </c>
      <c r="J249" s="17" t="str">
        <f t="shared" si="54"/>
        <v>NOT DUE</v>
      </c>
      <c r="K249" s="33"/>
      <c r="L249" s="20" t="s">
        <v>5514</v>
      </c>
    </row>
    <row r="250" spans="1:12" ht="20.25" customHeight="1">
      <c r="A250" s="17" t="s">
        <v>542</v>
      </c>
      <c r="B250" s="31" t="s">
        <v>510</v>
      </c>
      <c r="C250" s="31" t="s">
        <v>2530</v>
      </c>
      <c r="D250" s="41" t="s">
        <v>1</v>
      </c>
      <c r="E250" s="13">
        <v>42348</v>
      </c>
      <c r="F250" s="218">
        <v>44667</v>
      </c>
      <c r="G250" s="111"/>
      <c r="H250" s="15">
        <f>DATE(YEAR(F250),MONTH(F250),DAY(F250)+1)</f>
        <v>44668</v>
      </c>
      <c r="I250" s="16">
        <f ca="1">IF(ISBLANK(H250),"",H250-DATE(YEAR(NOW()),MONTH(NOW()),DAY(NOW())))</f>
        <v>-2</v>
      </c>
      <c r="J250" s="17" t="str">
        <f t="shared" ca="1" si="52"/>
        <v>OVERDUE</v>
      </c>
      <c r="K250" s="31" t="s">
        <v>514</v>
      </c>
      <c r="L250" s="20"/>
    </row>
    <row r="251" spans="1:12" ht="19.5" customHeight="1">
      <c r="A251" s="17" t="s">
        <v>543</v>
      </c>
      <c r="B251" s="31" t="s">
        <v>510</v>
      </c>
      <c r="C251" s="31" t="s">
        <v>511</v>
      </c>
      <c r="D251" s="41" t="s">
        <v>1</v>
      </c>
      <c r="E251" s="13">
        <v>42348</v>
      </c>
      <c r="F251" s="218">
        <v>44667</v>
      </c>
      <c r="G251" s="111"/>
      <c r="H251" s="15">
        <f t="shared" ref="H251" si="56">DATE(YEAR(F251),MONTH(F251),DAY(F251)+1)</f>
        <v>44668</v>
      </c>
      <c r="I251" s="16">
        <f ca="1">IF(ISBLANK(H251),"",H251-DATE(YEAR(NOW()),MONTH(NOW()),DAY(NOW())))</f>
        <v>-2</v>
      </c>
      <c r="J251" s="17" t="str">
        <f t="shared" ca="1" si="52"/>
        <v>OVERDUE</v>
      </c>
      <c r="K251" s="31" t="s">
        <v>515</v>
      </c>
      <c r="L251" s="20"/>
    </row>
    <row r="252" spans="1:12" ht="20.25" customHeight="1">
      <c r="A252" s="17" t="s">
        <v>544</v>
      </c>
      <c r="B252" s="31" t="s">
        <v>510</v>
      </c>
      <c r="C252" s="31" t="s">
        <v>512</v>
      </c>
      <c r="D252" s="41" t="s">
        <v>1</v>
      </c>
      <c r="E252" s="13">
        <v>42348</v>
      </c>
      <c r="F252" s="218">
        <v>44667</v>
      </c>
      <c r="G252" s="111"/>
      <c r="H252" s="15">
        <f>DATE(YEAR(F252),MONTH(F252),DAY(F252)+1)</f>
        <v>44668</v>
      </c>
      <c r="I252" s="16">
        <f ca="1">IF(ISBLANK(H252),"",H252-DATE(YEAR(NOW()),MONTH(NOW()),DAY(NOW())))</f>
        <v>-2</v>
      </c>
      <c r="J252" s="17" t="str">
        <f t="shared" ca="1" si="52"/>
        <v>OVERDUE</v>
      </c>
      <c r="K252" s="31" t="s">
        <v>516</v>
      </c>
      <c r="L252" s="20"/>
    </row>
    <row r="253" spans="1:12" ht="17.25" customHeight="1">
      <c r="A253" s="17" t="s">
        <v>545</v>
      </c>
      <c r="B253" s="31" t="s">
        <v>510</v>
      </c>
      <c r="C253" s="31" t="s">
        <v>513</v>
      </c>
      <c r="D253" s="41" t="s">
        <v>25</v>
      </c>
      <c r="E253" s="13">
        <v>42348</v>
      </c>
      <c r="F253" s="218">
        <v>44667</v>
      </c>
      <c r="G253" s="111"/>
      <c r="H253" s="15">
        <f>DATE(YEAR(F253),MONTH(F253),DAY(F253)+7)</f>
        <v>44674</v>
      </c>
      <c r="I253" s="16">
        <f ca="1">IF(ISBLANK(H253),"",H253-DATE(YEAR(NOW()),MONTH(NOW()),DAY(NOW())))</f>
        <v>4</v>
      </c>
      <c r="J253" s="17" t="str">
        <f t="shared" ca="1" si="52"/>
        <v>NOT DUE</v>
      </c>
      <c r="K253" s="31" t="s">
        <v>517</v>
      </c>
      <c r="L253" s="20"/>
    </row>
    <row r="254" spans="1:12" ht="26.45" customHeight="1">
      <c r="A254" s="17" t="s">
        <v>546</v>
      </c>
      <c r="B254" s="31" t="s">
        <v>510</v>
      </c>
      <c r="C254" s="31" t="s">
        <v>4831</v>
      </c>
      <c r="D254" s="41">
        <v>4000</v>
      </c>
      <c r="E254" s="13">
        <v>42348</v>
      </c>
      <c r="F254" s="13">
        <v>44242</v>
      </c>
      <c r="G254" s="27">
        <v>29191</v>
      </c>
      <c r="H254" s="22">
        <f>IF(I254&lt;=4000,$F$5+(I254/24),"error")</f>
        <v>44683.875</v>
      </c>
      <c r="I254" s="23">
        <f t="shared" ref="I254:I255" si="57">D254-($F$4-G254)</f>
        <v>405</v>
      </c>
      <c r="J254" s="17" t="str">
        <f t="shared" si="52"/>
        <v>NOT DUE</v>
      </c>
      <c r="K254" s="31" t="s">
        <v>527</v>
      </c>
      <c r="L254" s="20" t="s">
        <v>5443</v>
      </c>
    </row>
    <row r="255" spans="1:12" ht="26.45" customHeight="1">
      <c r="A255" s="17" t="s">
        <v>547</v>
      </c>
      <c r="B255" s="31" t="s">
        <v>510</v>
      </c>
      <c r="C255" s="31" t="s">
        <v>4832</v>
      </c>
      <c r="D255" s="41">
        <v>4000</v>
      </c>
      <c r="E255" s="13">
        <v>42348</v>
      </c>
      <c r="F255" s="218">
        <v>44606</v>
      </c>
      <c r="G255" s="27">
        <v>31867</v>
      </c>
      <c r="H255" s="22">
        <f>IF(I255&lt;=4000,$F$5+(I255/24),"error")</f>
        <v>44795.375</v>
      </c>
      <c r="I255" s="23">
        <f t="shared" si="57"/>
        <v>3081</v>
      </c>
      <c r="J255" s="17" t="str">
        <f t="shared" si="52"/>
        <v>NOT DUE</v>
      </c>
      <c r="K255" s="31" t="s">
        <v>527</v>
      </c>
      <c r="L255" s="20" t="s">
        <v>5443</v>
      </c>
    </row>
    <row r="256" spans="1:12" ht="24">
      <c r="A256" s="17" t="s">
        <v>548</v>
      </c>
      <c r="B256" s="31" t="s">
        <v>550</v>
      </c>
      <c r="C256" s="31" t="s">
        <v>267</v>
      </c>
      <c r="D256" s="12"/>
      <c r="E256" s="13">
        <v>42348</v>
      </c>
      <c r="F256" s="13">
        <v>44245</v>
      </c>
      <c r="G256" s="111"/>
      <c r="H256" s="15"/>
      <c r="I256" s="16"/>
      <c r="J256" s="17" t="str">
        <f t="shared" si="52"/>
        <v/>
      </c>
      <c r="K256" s="33"/>
      <c r="L256" s="20" t="s">
        <v>5443</v>
      </c>
    </row>
    <row r="257" spans="1:12" ht="24">
      <c r="A257" s="17" t="s">
        <v>549</v>
      </c>
      <c r="B257" s="31" t="s">
        <v>551</v>
      </c>
      <c r="C257" s="31" t="s">
        <v>267</v>
      </c>
      <c r="D257" s="12"/>
      <c r="E257" s="13">
        <v>42348</v>
      </c>
      <c r="F257" s="13">
        <v>44245</v>
      </c>
      <c r="G257" s="111"/>
      <c r="H257" s="15"/>
      <c r="I257" s="16"/>
      <c r="J257" s="17" t="str">
        <f t="shared" si="52"/>
        <v/>
      </c>
      <c r="K257" s="33"/>
      <c r="L257" s="20" t="s">
        <v>5443</v>
      </c>
    </row>
    <row r="258" spans="1:12" ht="38.25">
      <c r="A258" s="17" t="s">
        <v>552</v>
      </c>
      <c r="B258" s="31" t="s">
        <v>554</v>
      </c>
      <c r="C258" s="31" t="s">
        <v>555</v>
      </c>
      <c r="D258" s="43">
        <v>150</v>
      </c>
      <c r="E258" s="13">
        <v>42348</v>
      </c>
      <c r="F258" s="13" t="s">
        <v>3903</v>
      </c>
      <c r="G258" s="27">
        <v>0</v>
      </c>
      <c r="H258" s="22"/>
      <c r="I258" s="23"/>
      <c r="J258" s="17"/>
      <c r="K258" s="31"/>
      <c r="L258" s="20"/>
    </row>
    <row r="259" spans="1:12" ht="38.25">
      <c r="A259" s="17" t="s">
        <v>553</v>
      </c>
      <c r="B259" s="31" t="s">
        <v>556</v>
      </c>
      <c r="C259" s="31" t="s">
        <v>555</v>
      </c>
      <c r="D259" s="41" t="s">
        <v>1</v>
      </c>
      <c r="E259" s="13">
        <v>42348</v>
      </c>
      <c r="F259" s="218">
        <v>44667</v>
      </c>
      <c r="G259" s="111"/>
      <c r="H259" s="15">
        <f>DATE(YEAR(F259),MONTH(F259),DAY(F259)+1)</f>
        <v>44668</v>
      </c>
      <c r="I259" s="16">
        <f t="shared" ref="I259:I267" ca="1" si="58">IF(ISBLANK(H259),"",H259-DATE(YEAR(NOW()),MONTH(NOW()),DAY(NOW())))</f>
        <v>-2</v>
      </c>
      <c r="J259" s="17" t="str">
        <f t="shared" ca="1" si="52"/>
        <v>OVERDUE</v>
      </c>
      <c r="K259" s="31" t="s">
        <v>563</v>
      </c>
      <c r="L259" s="20" t="s">
        <v>5066</v>
      </c>
    </row>
    <row r="260" spans="1:12" ht="38.25">
      <c r="A260" s="17" t="s">
        <v>560</v>
      </c>
      <c r="B260" s="31" t="s">
        <v>557</v>
      </c>
      <c r="C260" s="31" t="s">
        <v>555</v>
      </c>
      <c r="D260" s="43">
        <v>250</v>
      </c>
      <c r="E260" s="13">
        <v>42348</v>
      </c>
      <c r="F260" s="13" t="s">
        <v>3903</v>
      </c>
      <c r="G260" s="27">
        <v>0</v>
      </c>
      <c r="H260" s="22"/>
      <c r="I260" s="23"/>
      <c r="J260" s="17" t="str">
        <f t="shared" si="52"/>
        <v/>
      </c>
      <c r="K260" s="31"/>
      <c r="L260" s="20"/>
    </row>
    <row r="261" spans="1:12">
      <c r="A261" s="17" t="s">
        <v>561</v>
      </c>
      <c r="B261" s="31" t="s">
        <v>558</v>
      </c>
      <c r="C261" s="31" t="s">
        <v>559</v>
      </c>
      <c r="D261" s="41" t="s">
        <v>1</v>
      </c>
      <c r="E261" s="13">
        <v>42348</v>
      </c>
      <c r="F261" s="218">
        <v>44667</v>
      </c>
      <c r="G261" s="111"/>
      <c r="H261" s="15">
        <f>DATE(YEAR(F261),MONTH(F261),DAY(F261)+1)</f>
        <v>44668</v>
      </c>
      <c r="I261" s="16">
        <f t="shared" ca="1" si="58"/>
        <v>-2</v>
      </c>
      <c r="J261" s="17" t="str">
        <f t="shared" ca="1" si="52"/>
        <v>OVERDUE</v>
      </c>
      <c r="K261" s="31"/>
      <c r="L261" s="20" t="s">
        <v>5515</v>
      </c>
    </row>
    <row r="262" spans="1:12" ht="25.5">
      <c r="A262" s="17" t="s">
        <v>562</v>
      </c>
      <c r="B262" s="31" t="s">
        <v>558</v>
      </c>
      <c r="C262" s="31" t="s">
        <v>555</v>
      </c>
      <c r="D262" s="43">
        <v>250</v>
      </c>
      <c r="E262" s="13">
        <v>42348</v>
      </c>
      <c r="F262" s="218">
        <v>44660</v>
      </c>
      <c r="G262" s="27">
        <v>32695</v>
      </c>
      <c r="H262" s="22">
        <f>IF(I262&lt;=250,$F$5+(I262/24),"error")</f>
        <v>44673.625</v>
      </c>
      <c r="I262" s="23">
        <f>D262-($F$4-G262)</f>
        <v>159</v>
      </c>
      <c r="J262" s="17" t="str">
        <f t="shared" si="52"/>
        <v>NOT DUE</v>
      </c>
      <c r="K262" s="31" t="s">
        <v>563</v>
      </c>
      <c r="L262" s="20"/>
    </row>
    <row r="263" spans="1:12" ht="51">
      <c r="A263" s="17" t="s">
        <v>4736</v>
      </c>
      <c r="B263" s="31" t="s">
        <v>564</v>
      </c>
      <c r="C263" s="31" t="s">
        <v>565</v>
      </c>
      <c r="D263" s="21">
        <v>12000</v>
      </c>
      <c r="E263" s="13">
        <v>42348</v>
      </c>
      <c r="F263" s="13">
        <v>44242</v>
      </c>
      <c r="G263" s="27">
        <v>28191</v>
      </c>
      <c r="H263" s="22">
        <f>IF(I263&lt;=12000,$F$5+(I263/24),"error")</f>
        <v>44975.541666666664</v>
      </c>
      <c r="I263" s="23">
        <f>D263-($F$4-G263)</f>
        <v>7405</v>
      </c>
      <c r="J263" s="17" t="str">
        <f t="shared" ref="J263:J285" si="59">IF(I263="","",IF(I263=0,"DUE",IF(I263&lt;0,"OVERDUE","NOT DUE")))</f>
        <v>NOT DUE</v>
      </c>
      <c r="K263" s="31" t="s">
        <v>572</v>
      </c>
      <c r="L263" s="20" t="s">
        <v>5443</v>
      </c>
    </row>
    <row r="264" spans="1:12" ht="36" customHeight="1">
      <c r="A264" s="17" t="s">
        <v>4737</v>
      </c>
      <c r="B264" s="31" t="s">
        <v>564</v>
      </c>
      <c r="C264" s="31" t="s">
        <v>566</v>
      </c>
      <c r="D264" s="21">
        <v>12000</v>
      </c>
      <c r="E264" s="13">
        <v>42348</v>
      </c>
      <c r="F264" s="13">
        <v>44242</v>
      </c>
      <c r="G264" s="27">
        <v>28191</v>
      </c>
      <c r="H264" s="22">
        <f>IF(I264&lt;=12000,$F$5+(I264/24),"error")</f>
        <v>44975.541666666664</v>
      </c>
      <c r="I264" s="23">
        <f>D264-($F$4-G264)</f>
        <v>7405</v>
      </c>
      <c r="J264" s="17" t="str">
        <f t="shared" si="59"/>
        <v>NOT DUE</v>
      </c>
      <c r="K264" s="31"/>
      <c r="L264" s="20" t="s">
        <v>5443</v>
      </c>
    </row>
    <row r="265" spans="1:12" ht="63.75">
      <c r="A265" s="17" t="s">
        <v>4738</v>
      </c>
      <c r="B265" s="31" t="s">
        <v>564</v>
      </c>
      <c r="C265" s="31" t="s">
        <v>567</v>
      </c>
      <c r="D265" s="21">
        <v>24000</v>
      </c>
      <c r="E265" s="13">
        <v>42348</v>
      </c>
      <c r="F265" s="13">
        <v>44242</v>
      </c>
      <c r="G265" s="27">
        <v>28191</v>
      </c>
      <c r="H265" s="22">
        <f>IF(I265&lt;=24000,$F$5+(I265/24),"error")</f>
        <v>45475.541666666664</v>
      </c>
      <c r="I265" s="23">
        <f>D265-($F$4-G265)</f>
        <v>19405</v>
      </c>
      <c r="J265" s="17" t="str">
        <f t="shared" si="59"/>
        <v>NOT DUE</v>
      </c>
      <c r="K265" s="31" t="s">
        <v>573</v>
      </c>
      <c r="L265" s="20" t="s">
        <v>5443</v>
      </c>
    </row>
    <row r="266" spans="1:12" ht="51">
      <c r="A266" s="17" t="s">
        <v>4739</v>
      </c>
      <c r="B266" s="31" t="s">
        <v>568</v>
      </c>
      <c r="C266" s="31" t="s">
        <v>569</v>
      </c>
      <c r="D266" s="12"/>
      <c r="E266" s="13">
        <v>42348</v>
      </c>
      <c r="F266" s="13">
        <v>44242</v>
      </c>
      <c r="G266" s="111"/>
      <c r="H266" s="15"/>
      <c r="I266" s="16"/>
      <c r="J266" s="17" t="str">
        <f t="shared" si="59"/>
        <v/>
      </c>
      <c r="K266" s="31" t="s">
        <v>357</v>
      </c>
      <c r="L266" s="20" t="s">
        <v>5443</v>
      </c>
    </row>
    <row r="267" spans="1:12" ht="25.5">
      <c r="A267" s="17" t="s">
        <v>4740</v>
      </c>
      <c r="B267" s="31" t="s">
        <v>570</v>
      </c>
      <c r="C267" s="31" t="s">
        <v>571</v>
      </c>
      <c r="D267" s="12" t="s">
        <v>1</v>
      </c>
      <c r="E267" s="13">
        <v>42348</v>
      </c>
      <c r="F267" s="218">
        <v>44667</v>
      </c>
      <c r="G267" s="111"/>
      <c r="H267" s="15">
        <f>DATE(YEAR(F267),MONTH(F267),DAY(F267)+1)</f>
        <v>44668</v>
      </c>
      <c r="I267" s="16">
        <f t="shared" ca="1" si="58"/>
        <v>-2</v>
      </c>
      <c r="J267" s="17" t="str">
        <f t="shared" ca="1" si="59"/>
        <v>OVERDUE</v>
      </c>
      <c r="K267" s="31" t="s">
        <v>574</v>
      </c>
      <c r="L267" s="20"/>
    </row>
    <row r="268" spans="1:12" ht="25.5">
      <c r="A268" s="17" t="s">
        <v>4741</v>
      </c>
      <c r="B268" s="31" t="s">
        <v>575</v>
      </c>
      <c r="C268" s="31" t="s">
        <v>576</v>
      </c>
      <c r="D268" s="21">
        <v>8000</v>
      </c>
      <c r="E268" s="13">
        <v>42348</v>
      </c>
      <c r="F268" s="13">
        <v>44015</v>
      </c>
      <c r="G268" s="27">
        <v>24968</v>
      </c>
      <c r="H268" s="22">
        <f>IF(I268&lt;=8000,$F$5+(I268/24),"error")</f>
        <v>44674.583333333336</v>
      </c>
      <c r="I268" s="23">
        <f>D268-($F$4-G268)</f>
        <v>182</v>
      </c>
      <c r="J268" s="17" t="str">
        <f t="shared" si="59"/>
        <v>NOT DUE</v>
      </c>
      <c r="K268" s="33"/>
      <c r="L268" s="20"/>
    </row>
    <row r="269" spans="1:12" ht="25.5">
      <c r="A269" s="17" t="s">
        <v>4742</v>
      </c>
      <c r="B269" s="31" t="s">
        <v>577</v>
      </c>
      <c r="C269" s="31" t="s">
        <v>576</v>
      </c>
      <c r="D269" s="21">
        <v>8000</v>
      </c>
      <c r="E269" s="13">
        <v>42348</v>
      </c>
      <c r="F269" s="13">
        <v>44609</v>
      </c>
      <c r="G269" s="27">
        <v>31869</v>
      </c>
      <c r="H269" s="22">
        <f>IF(I269&lt;=8000,$F$5+(I269/24),"error")</f>
        <v>44962.125</v>
      </c>
      <c r="I269" s="23">
        <f>D269-($F$4-G269)</f>
        <v>7083</v>
      </c>
      <c r="J269" s="17" t="str">
        <f t="shared" ref="J269" si="60">IF(I269="","",IF(I269=0,"DUE",IF(I269&lt;0,"OVERDUE","NOT DUE")))</f>
        <v>NOT DUE</v>
      </c>
      <c r="K269" s="33"/>
      <c r="L269" s="20" t="s">
        <v>3862</v>
      </c>
    </row>
    <row r="270" spans="1:12" ht="25.5">
      <c r="A270" s="17" t="s">
        <v>4743</v>
      </c>
      <c r="B270" s="31" t="s">
        <v>578</v>
      </c>
      <c r="C270" s="31" t="s">
        <v>579</v>
      </c>
      <c r="D270" s="21">
        <v>8000</v>
      </c>
      <c r="E270" s="13">
        <v>42348</v>
      </c>
      <c r="F270" s="13">
        <v>44656</v>
      </c>
      <c r="G270" s="27">
        <v>32695</v>
      </c>
      <c r="H270" s="22">
        <f>IF(I270&lt;=8000,$F$5+(I270/24),"error")</f>
        <v>44996.541666666664</v>
      </c>
      <c r="I270" s="23">
        <f t="shared" ref="I270:I283" si="61">D270-($F$4-G270)</f>
        <v>7909</v>
      </c>
      <c r="J270" s="17" t="str">
        <f t="shared" si="59"/>
        <v>NOT DUE</v>
      </c>
      <c r="K270" s="33"/>
      <c r="L270" s="20" t="s">
        <v>5444</v>
      </c>
    </row>
    <row r="271" spans="1:12" ht="26.45" customHeight="1">
      <c r="A271" s="17" t="s">
        <v>4744</v>
      </c>
      <c r="B271" s="31" t="s">
        <v>580</v>
      </c>
      <c r="C271" s="31" t="s">
        <v>579</v>
      </c>
      <c r="D271" s="21">
        <v>8000</v>
      </c>
      <c r="E271" s="13">
        <v>42348</v>
      </c>
      <c r="F271" s="13">
        <v>44015</v>
      </c>
      <c r="G271" s="27">
        <v>24968</v>
      </c>
      <c r="H271" s="22">
        <f>IF(I271&lt;=8000,$F$5+(I271/24),"error")</f>
        <v>44674.583333333336</v>
      </c>
      <c r="I271" s="23">
        <f t="shared" si="61"/>
        <v>182</v>
      </c>
      <c r="J271" s="17" t="str">
        <f t="shared" si="59"/>
        <v>NOT DUE</v>
      </c>
      <c r="K271" s="31" t="s">
        <v>357</v>
      </c>
      <c r="L271" s="20" t="s">
        <v>3862</v>
      </c>
    </row>
    <row r="272" spans="1:12" ht="26.45" customHeight="1">
      <c r="A272" s="17" t="s">
        <v>4745</v>
      </c>
      <c r="B272" s="31" t="s">
        <v>581</v>
      </c>
      <c r="C272" s="31" t="s">
        <v>315</v>
      </c>
      <c r="D272" s="21">
        <v>12000</v>
      </c>
      <c r="E272" s="13">
        <v>42348</v>
      </c>
      <c r="F272" s="13">
        <v>44244</v>
      </c>
      <c r="G272" s="27">
        <v>28191</v>
      </c>
      <c r="H272" s="22">
        <f>IF(I272&lt;=12000,$F$5+(I272/24),"error")</f>
        <v>44975.541666666664</v>
      </c>
      <c r="I272" s="23">
        <f t="shared" si="61"/>
        <v>7405</v>
      </c>
      <c r="J272" s="17" t="str">
        <f t="shared" si="59"/>
        <v>NOT DUE</v>
      </c>
      <c r="K272" s="31" t="s">
        <v>317</v>
      </c>
      <c r="L272" s="20" t="s">
        <v>3862</v>
      </c>
    </row>
    <row r="273" spans="1:12" ht="26.45" customHeight="1">
      <c r="A273" s="17" t="s">
        <v>4746</v>
      </c>
      <c r="B273" s="31" t="s">
        <v>582</v>
      </c>
      <c r="C273" s="31" t="s">
        <v>583</v>
      </c>
      <c r="D273" s="21">
        <v>8000</v>
      </c>
      <c r="E273" s="13">
        <v>42348</v>
      </c>
      <c r="F273" s="13">
        <v>44601</v>
      </c>
      <c r="G273" s="27">
        <v>31862</v>
      </c>
      <c r="H273" s="22">
        <f>IF(I273&lt;=8000,$F$5+(I273/24),"error")</f>
        <v>44961.833333333336</v>
      </c>
      <c r="I273" s="23">
        <f t="shared" si="61"/>
        <v>7076</v>
      </c>
      <c r="J273" s="17" t="str">
        <f t="shared" si="59"/>
        <v>NOT DUE</v>
      </c>
      <c r="K273" s="31" t="s">
        <v>317</v>
      </c>
      <c r="L273" s="20" t="s">
        <v>3862</v>
      </c>
    </row>
    <row r="274" spans="1:12" ht="26.45" customHeight="1">
      <c r="A274" s="17" t="s">
        <v>4747</v>
      </c>
      <c r="B274" s="31" t="s">
        <v>584</v>
      </c>
      <c r="C274" s="31" t="s">
        <v>583</v>
      </c>
      <c r="D274" s="21">
        <v>8000</v>
      </c>
      <c r="E274" s="13">
        <v>42348</v>
      </c>
      <c r="F274" s="13">
        <v>44601</v>
      </c>
      <c r="G274" s="27">
        <v>31862</v>
      </c>
      <c r="H274" s="22">
        <f t="shared" ref="H274:H277" si="62">IF(I274&lt;=8000,$F$5+(I274/24),"error")</f>
        <v>44961.833333333336</v>
      </c>
      <c r="I274" s="23">
        <f t="shared" si="61"/>
        <v>7076</v>
      </c>
      <c r="J274" s="17" t="str">
        <f t="shared" si="59"/>
        <v>NOT DUE</v>
      </c>
      <c r="K274" s="31" t="s">
        <v>317</v>
      </c>
      <c r="L274" s="20" t="s">
        <v>3862</v>
      </c>
    </row>
    <row r="275" spans="1:12" ht="26.45" customHeight="1">
      <c r="A275" s="17" t="s">
        <v>4748</v>
      </c>
      <c r="B275" s="31" t="s">
        <v>585</v>
      </c>
      <c r="C275" s="31" t="s">
        <v>583</v>
      </c>
      <c r="D275" s="21">
        <v>8000</v>
      </c>
      <c r="E275" s="13">
        <v>42348</v>
      </c>
      <c r="F275" s="13">
        <v>44601</v>
      </c>
      <c r="G275" s="27">
        <v>31862</v>
      </c>
      <c r="H275" s="22">
        <f t="shared" si="62"/>
        <v>44961.833333333336</v>
      </c>
      <c r="I275" s="23">
        <f t="shared" si="61"/>
        <v>7076</v>
      </c>
      <c r="J275" s="17" t="str">
        <f t="shared" si="59"/>
        <v>NOT DUE</v>
      </c>
      <c r="K275" s="31" t="s">
        <v>317</v>
      </c>
      <c r="L275" s="20" t="s">
        <v>3862</v>
      </c>
    </row>
    <row r="276" spans="1:12" ht="26.45" customHeight="1">
      <c r="A276" s="17" t="s">
        <v>4749</v>
      </c>
      <c r="B276" s="31" t="s">
        <v>586</v>
      </c>
      <c r="C276" s="31" t="s">
        <v>583</v>
      </c>
      <c r="D276" s="21">
        <v>8000</v>
      </c>
      <c r="E276" s="13">
        <v>42348</v>
      </c>
      <c r="F276" s="13">
        <v>44601</v>
      </c>
      <c r="G276" s="27">
        <v>31862</v>
      </c>
      <c r="H276" s="22">
        <f t="shared" si="62"/>
        <v>44961.833333333336</v>
      </c>
      <c r="I276" s="23">
        <f t="shared" si="61"/>
        <v>7076</v>
      </c>
      <c r="J276" s="17" t="str">
        <f t="shared" si="59"/>
        <v>NOT DUE</v>
      </c>
      <c r="K276" s="31" t="s">
        <v>317</v>
      </c>
      <c r="L276" s="20" t="s">
        <v>3862</v>
      </c>
    </row>
    <row r="277" spans="1:12" ht="26.45" customHeight="1">
      <c r="A277" s="17" t="s">
        <v>4750</v>
      </c>
      <c r="B277" s="31" t="s">
        <v>587</v>
      </c>
      <c r="C277" s="31" t="s">
        <v>583</v>
      </c>
      <c r="D277" s="21">
        <v>8000</v>
      </c>
      <c r="E277" s="13">
        <v>42348</v>
      </c>
      <c r="F277" s="13">
        <v>44601</v>
      </c>
      <c r="G277" s="27">
        <v>31862</v>
      </c>
      <c r="H277" s="22">
        <f t="shared" si="62"/>
        <v>44961.833333333336</v>
      </c>
      <c r="I277" s="23">
        <f t="shared" si="61"/>
        <v>7076</v>
      </c>
      <c r="J277" s="17" t="str">
        <f t="shared" si="59"/>
        <v>NOT DUE</v>
      </c>
      <c r="K277" s="31" t="s">
        <v>317</v>
      </c>
      <c r="L277" s="20" t="s">
        <v>3862</v>
      </c>
    </row>
    <row r="278" spans="1:12" ht="25.5">
      <c r="A278" s="17" t="s">
        <v>4751</v>
      </c>
      <c r="B278" s="31" t="s">
        <v>588</v>
      </c>
      <c r="C278" s="31" t="s">
        <v>559</v>
      </c>
      <c r="D278" s="21">
        <v>8000</v>
      </c>
      <c r="E278" s="13">
        <v>42348</v>
      </c>
      <c r="F278" s="13">
        <v>44015</v>
      </c>
      <c r="G278" s="27">
        <v>24968</v>
      </c>
      <c r="H278" s="22">
        <f>IF(I278&lt;=8000,$F$5+(I278/24),"error")</f>
        <v>44674.583333333336</v>
      </c>
      <c r="I278" s="23">
        <f t="shared" si="61"/>
        <v>182</v>
      </c>
      <c r="J278" s="17" t="str">
        <f t="shared" si="59"/>
        <v>NOT DUE</v>
      </c>
      <c r="K278" s="33"/>
      <c r="L278" s="20"/>
    </row>
    <row r="279" spans="1:12" ht="23.25" customHeight="1">
      <c r="A279" s="17" t="s">
        <v>4752</v>
      </c>
      <c r="B279" s="31" t="s">
        <v>589</v>
      </c>
      <c r="C279" s="31" t="s">
        <v>559</v>
      </c>
      <c r="D279" s="21">
        <v>16000</v>
      </c>
      <c r="E279" s="13">
        <v>42348</v>
      </c>
      <c r="F279" s="13">
        <v>44660</v>
      </c>
      <c r="G279" s="27">
        <v>32695</v>
      </c>
      <c r="H279" s="22">
        <f>IF(I279&lt;=16000,$F$5+(I279/24),"error")</f>
        <v>45329.875</v>
      </c>
      <c r="I279" s="23">
        <f t="shared" si="61"/>
        <v>15909</v>
      </c>
      <c r="J279" s="17" t="str">
        <f t="shared" si="59"/>
        <v>NOT DUE</v>
      </c>
      <c r="K279" s="33"/>
      <c r="L279" s="20"/>
    </row>
    <row r="280" spans="1:12" ht="24" customHeight="1">
      <c r="A280" s="17" t="s">
        <v>4753</v>
      </c>
      <c r="B280" s="31" t="s">
        <v>590</v>
      </c>
      <c r="C280" s="31" t="s">
        <v>559</v>
      </c>
      <c r="D280" s="21">
        <v>8000</v>
      </c>
      <c r="E280" s="13">
        <v>42348</v>
      </c>
      <c r="F280" s="218">
        <v>44443</v>
      </c>
      <c r="G280" s="27">
        <v>30194</v>
      </c>
      <c r="H280" s="22">
        <f>IF(I280&lt;=8000,$F$5+(I280/24),"error")</f>
        <v>44892.333333333336</v>
      </c>
      <c r="I280" s="23">
        <f t="shared" si="61"/>
        <v>5408</v>
      </c>
      <c r="J280" s="17" t="str">
        <f t="shared" si="59"/>
        <v>NOT DUE</v>
      </c>
      <c r="K280" s="33"/>
      <c r="L280" s="20"/>
    </row>
    <row r="281" spans="1:12" ht="25.5">
      <c r="A281" s="17" t="s">
        <v>4754</v>
      </c>
      <c r="B281" s="31" t="s">
        <v>591</v>
      </c>
      <c r="C281" s="31" t="s">
        <v>592</v>
      </c>
      <c r="D281" s="21">
        <v>32000</v>
      </c>
      <c r="E281" s="13">
        <v>42348</v>
      </c>
      <c r="F281" s="13">
        <v>44239</v>
      </c>
      <c r="G281" s="27">
        <v>15757</v>
      </c>
      <c r="H281" s="22">
        <f>IF(I281&lt;=32000,$F$5+(I281/24),"error")</f>
        <v>45290.791666666664</v>
      </c>
      <c r="I281" s="23">
        <f t="shared" si="61"/>
        <v>14971</v>
      </c>
      <c r="J281" s="17" t="str">
        <f t="shared" si="59"/>
        <v>NOT DUE</v>
      </c>
      <c r="K281" s="33"/>
      <c r="L281" s="20" t="s">
        <v>5444</v>
      </c>
    </row>
    <row r="282" spans="1:12" ht="24" customHeight="1">
      <c r="A282" s="17" t="s">
        <v>4755</v>
      </c>
      <c r="B282" s="31" t="s">
        <v>593</v>
      </c>
      <c r="C282" s="31" t="s">
        <v>190</v>
      </c>
      <c r="D282" s="21">
        <v>8000</v>
      </c>
      <c r="E282" s="13">
        <v>42348</v>
      </c>
      <c r="F282" s="13">
        <v>44609</v>
      </c>
      <c r="G282" s="27">
        <v>31869</v>
      </c>
      <c r="H282" s="22">
        <f>IF(I282&lt;=8000,$F$5+(I282/24),"error")</f>
        <v>44962.125</v>
      </c>
      <c r="I282" s="23">
        <f t="shared" si="61"/>
        <v>7083</v>
      </c>
      <c r="J282" s="17" t="str">
        <f t="shared" si="59"/>
        <v>NOT DUE</v>
      </c>
      <c r="K282" s="31" t="s">
        <v>598</v>
      </c>
      <c r="L282" s="20" t="s">
        <v>3862</v>
      </c>
    </row>
    <row r="283" spans="1:12" ht="26.45" customHeight="1">
      <c r="A283" s="17" t="s">
        <v>4756</v>
      </c>
      <c r="B283" s="31" t="s">
        <v>594</v>
      </c>
      <c r="C283" s="31" t="s">
        <v>595</v>
      </c>
      <c r="D283" s="21">
        <v>8000</v>
      </c>
      <c r="E283" s="13">
        <v>42348</v>
      </c>
      <c r="F283" s="218">
        <v>44576</v>
      </c>
      <c r="G283" s="27">
        <v>31703</v>
      </c>
      <c r="H283" s="22">
        <f>IF(I283&lt;=8000,$F$5+(I283/24),"error")</f>
        <v>44955.208333333336</v>
      </c>
      <c r="I283" s="23">
        <f t="shared" si="61"/>
        <v>6917</v>
      </c>
      <c r="J283" s="17" t="str">
        <f t="shared" si="59"/>
        <v>NOT DUE</v>
      </c>
      <c r="K283" s="31" t="s">
        <v>317</v>
      </c>
      <c r="L283" s="20" t="s">
        <v>3862</v>
      </c>
    </row>
    <row r="284" spans="1:12" ht="24.75" customHeight="1">
      <c r="A284" s="17" t="s">
        <v>4757</v>
      </c>
      <c r="B284" s="31" t="s">
        <v>596</v>
      </c>
      <c r="C284" s="31" t="s">
        <v>2531</v>
      </c>
      <c r="D284" s="256" t="s">
        <v>2532</v>
      </c>
      <c r="E284" s="13">
        <v>42348</v>
      </c>
      <c r="F284" s="13">
        <v>43293</v>
      </c>
      <c r="G284" s="111"/>
      <c r="H284" s="15">
        <f>DATE(YEAR(F284)+6,MONTH(F284),DAY(F284)-1)</f>
        <v>45484</v>
      </c>
      <c r="I284" s="16">
        <f t="shared" ref="I284:I285" ca="1" si="63">IF(ISBLANK(H284),"",H284-DATE(YEAR(NOW()),MONTH(NOW()),DAY(NOW())))</f>
        <v>814</v>
      </c>
      <c r="J284" s="17" t="str">
        <f t="shared" ca="1" si="59"/>
        <v>NOT DUE</v>
      </c>
      <c r="K284" s="33"/>
      <c r="L284" s="20"/>
    </row>
    <row r="285" spans="1:12" ht="24" customHeight="1">
      <c r="A285" s="17" t="s">
        <v>4758</v>
      </c>
      <c r="B285" s="31" t="s">
        <v>597</v>
      </c>
      <c r="C285" s="31" t="s">
        <v>2531</v>
      </c>
      <c r="D285" s="256" t="s">
        <v>2532</v>
      </c>
      <c r="E285" s="13">
        <v>42348</v>
      </c>
      <c r="F285" s="13">
        <v>43293</v>
      </c>
      <c r="G285" s="111"/>
      <c r="H285" s="15">
        <f>DATE(YEAR(F285)+6,MONTH(F285),DAY(F285)-1)</f>
        <v>45484</v>
      </c>
      <c r="I285" s="16">
        <f t="shared" ca="1" si="63"/>
        <v>814</v>
      </c>
      <c r="J285" s="17" t="str">
        <f t="shared" ca="1" si="59"/>
        <v>NOT DUE</v>
      </c>
      <c r="K285" s="33"/>
      <c r="L285" s="20"/>
    </row>
    <row r="286" spans="1:12" ht="30.75" customHeight="1">
      <c r="A286" s="17" t="s">
        <v>4759</v>
      </c>
      <c r="B286" s="31" t="s">
        <v>3764</v>
      </c>
      <c r="C286" s="31" t="s">
        <v>2533</v>
      </c>
      <c r="D286" s="40" t="s">
        <v>3</v>
      </c>
      <c r="E286" s="13">
        <v>42348</v>
      </c>
      <c r="F286" s="112">
        <v>44526</v>
      </c>
      <c r="G286" s="111"/>
      <c r="H286" s="15">
        <f>DATE(YEAR(F286),MONTH(F286)+6,DAY(F286)-1)</f>
        <v>44706</v>
      </c>
      <c r="I286" s="16">
        <f t="shared" ref="I286" ca="1" si="64">IF(ISBLANK(H286),"",H286-DATE(YEAR(NOW()),MONTH(NOW()),DAY(NOW())))</f>
        <v>36</v>
      </c>
      <c r="J286" s="17" t="str">
        <f t="shared" ref="J286:J287" ca="1" si="65">IF(I286="","",IF(I286=0,"DUE",IF(I286&lt;0,"OVERDUE","NOT DUE")))</f>
        <v>NOT DUE</v>
      </c>
      <c r="K286" s="33"/>
      <c r="L286" s="20" t="s">
        <v>5444</v>
      </c>
    </row>
    <row r="287" spans="1:12" ht="30.75" customHeight="1">
      <c r="A287" s="17" t="s">
        <v>4760</v>
      </c>
      <c r="B287" s="31" t="s">
        <v>4734</v>
      </c>
      <c r="C287" s="31" t="s">
        <v>4735</v>
      </c>
      <c r="D287" s="21">
        <v>240</v>
      </c>
      <c r="E287" s="13">
        <v>42348</v>
      </c>
      <c r="F287" s="218">
        <v>44460</v>
      </c>
      <c r="G287" s="14">
        <v>31585</v>
      </c>
      <c r="H287" s="22">
        <f>IF(I287&lt;=8000,$F$5+(I287/24),"error")</f>
        <v>44626.958333333336</v>
      </c>
      <c r="I287" s="23">
        <f t="shared" ref="I287" si="66">D287-($F$4-G287)</f>
        <v>-961</v>
      </c>
      <c r="J287" s="17" t="str">
        <f t="shared" si="65"/>
        <v>OVERDUE</v>
      </c>
      <c r="K287" s="33"/>
      <c r="L287" s="20"/>
    </row>
    <row r="291" spans="2:7">
      <c r="B291" t="s">
        <v>4761</v>
      </c>
      <c r="C291"/>
      <c r="D291" t="s">
        <v>4762</v>
      </c>
      <c r="E291" s="39"/>
      <c r="G291" s="49" t="s">
        <v>4763</v>
      </c>
    </row>
    <row r="292" spans="2:7">
      <c r="C292"/>
    </row>
    <row r="293" spans="2:7">
      <c r="B293" s="77" t="s">
        <v>5508</v>
      </c>
      <c r="C293" s="234"/>
      <c r="D293" s="77" t="s">
        <v>5518</v>
      </c>
      <c r="G293" s="77" t="s">
        <v>5502</v>
      </c>
    </row>
  </sheetData>
  <sheetProtection selectLockedCells="1"/>
  <mergeCells count="9">
    <mergeCell ref="A4:B4"/>
    <mergeCell ref="D4:E4"/>
    <mergeCell ref="A5:B5"/>
    <mergeCell ref="A1:B1"/>
    <mergeCell ref="D1:E1"/>
    <mergeCell ref="A2:B2"/>
    <mergeCell ref="D2:E2"/>
    <mergeCell ref="A3:B3"/>
    <mergeCell ref="D3:E3"/>
  </mergeCells>
  <phoneticPr fontId="33" type="noConversion"/>
  <conditionalFormatting sqref="J8:J253 J256:J283">
    <cfRule type="cellIs" dxfId="231" priority="10" operator="equal">
      <formula>"overdue"</formula>
    </cfRule>
  </conditionalFormatting>
  <conditionalFormatting sqref="J8:J253 J256:J283">
    <cfRule type="cellIs" dxfId="230" priority="9" operator="equal">
      <formula>"DUE"</formula>
    </cfRule>
  </conditionalFormatting>
  <conditionalFormatting sqref="J254:J255">
    <cfRule type="cellIs" dxfId="229" priority="8" operator="equal">
      <formula>"overdue"</formula>
    </cfRule>
  </conditionalFormatting>
  <conditionalFormatting sqref="J254:J255">
    <cfRule type="cellIs" dxfId="228" priority="7" operator="equal">
      <formula>"DUE"</formula>
    </cfRule>
  </conditionalFormatting>
  <conditionalFormatting sqref="J287">
    <cfRule type="cellIs" dxfId="227" priority="4" operator="equal">
      <formula>"overdue"</formula>
    </cfRule>
  </conditionalFormatting>
  <conditionalFormatting sqref="J287">
    <cfRule type="cellIs" dxfId="226" priority="3" operator="equal">
      <formula>"DUE"</formula>
    </cfRule>
  </conditionalFormatting>
  <conditionalFormatting sqref="J284:J286">
    <cfRule type="cellIs" dxfId="225" priority="2" operator="equal">
      <formula>"overdue"</formula>
    </cfRule>
  </conditionalFormatting>
  <conditionalFormatting sqref="J284:J286">
    <cfRule type="cellIs" dxfId="224" priority="1" operator="equal">
      <formula>"DUE"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25" zoomScaleNormal="100" workbookViewId="0">
      <selection activeCell="I30" sqref="I3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1991</v>
      </c>
      <c r="D3" s="309" t="s">
        <v>12</v>
      </c>
      <c r="E3" s="309"/>
      <c r="F3" s="5" t="s">
        <v>2627</v>
      </c>
    </row>
    <row r="4" spans="1:12" ht="18" customHeight="1">
      <c r="A4" s="308" t="s">
        <v>75</v>
      </c>
      <c r="B4" s="308"/>
      <c r="C4" s="37" t="s">
        <v>3841</v>
      </c>
      <c r="D4" s="309" t="s">
        <v>14</v>
      </c>
      <c r="E4" s="309"/>
      <c r="F4" s="6">
        <f>'Running Hours'!B37</f>
        <v>4063.4</v>
      </c>
    </row>
    <row r="5" spans="1:12" ht="18" customHeight="1">
      <c r="A5" s="308" t="s">
        <v>76</v>
      </c>
      <c r="B5" s="308"/>
      <c r="C5" s="38" t="s">
        <v>3836</v>
      </c>
      <c r="D5" s="46"/>
      <c r="E5" s="240"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3186</v>
      </c>
      <c r="B8" s="31" t="s">
        <v>1960</v>
      </c>
      <c r="C8" s="31" t="s">
        <v>1961</v>
      </c>
      <c r="D8" s="43">
        <v>8000</v>
      </c>
      <c r="E8" s="13">
        <v>42348</v>
      </c>
      <c r="F8" s="13">
        <v>44238</v>
      </c>
      <c r="G8" s="27">
        <v>3424</v>
      </c>
      <c r="H8" s="22">
        <f>IF(I8&lt;=8000,$F$5+(I8/24),"error")</f>
        <v>44973.691666666666</v>
      </c>
      <c r="I8" s="23">
        <f>D8-($F$4-G8)</f>
        <v>7360.6</v>
      </c>
      <c r="J8" s="17" t="str">
        <f t="shared" ref="J8:J38" si="0">IF(I8="","",IF(I8&lt;0,"OVERDUE","NOT DUE"))</f>
        <v>NOT DUE</v>
      </c>
      <c r="K8" s="31" t="s">
        <v>1979</v>
      </c>
      <c r="L8" s="20"/>
    </row>
    <row r="9" spans="1:12" ht="25.5">
      <c r="A9" s="17" t="s">
        <v>3187</v>
      </c>
      <c r="B9" s="31" t="s">
        <v>1962</v>
      </c>
      <c r="C9" s="31" t="s">
        <v>1963</v>
      </c>
      <c r="D9" s="43" t="s">
        <v>0</v>
      </c>
      <c r="E9" s="13">
        <v>42348</v>
      </c>
      <c r="F9" s="13">
        <v>44613</v>
      </c>
      <c r="G9" s="74"/>
      <c r="H9" s="15">
        <f>DATE(YEAR(F9),MONTH(F9)+3,DAY(F9)-1)</f>
        <v>44701</v>
      </c>
      <c r="I9" s="16">
        <f t="shared" ref="I9" ca="1" si="1">IF(ISBLANK(H9),"",H9-DATE(YEAR(NOW()),MONTH(NOW()),DAY(NOW())))</f>
        <v>31</v>
      </c>
      <c r="J9" s="17" t="str">
        <f t="shared" ca="1" si="0"/>
        <v>NOT DUE</v>
      </c>
      <c r="K9" s="31"/>
      <c r="L9" s="144" t="s">
        <v>5432</v>
      </c>
    </row>
    <row r="10" spans="1:12" ht="26.45" customHeight="1">
      <c r="A10" s="17" t="s">
        <v>3188</v>
      </c>
      <c r="B10" s="31" t="s">
        <v>1967</v>
      </c>
      <c r="C10" s="31" t="s">
        <v>1968</v>
      </c>
      <c r="D10" s="43">
        <v>8000</v>
      </c>
      <c r="E10" s="13">
        <v>42348</v>
      </c>
      <c r="F10" s="13">
        <v>44238</v>
      </c>
      <c r="G10" s="27">
        <v>3424</v>
      </c>
      <c r="H10" s="22">
        <f>IF(I10&lt;=8000,$F$5+(I10/24),"error")</f>
        <v>44973.691666666666</v>
      </c>
      <c r="I10" s="23">
        <f t="shared" ref="I10:I19" si="2">D10-($F$4-G10)</f>
        <v>7360.6</v>
      </c>
      <c r="J10" s="17" t="str">
        <f t="shared" si="0"/>
        <v>NOT DUE</v>
      </c>
      <c r="K10" s="31" t="s">
        <v>1980</v>
      </c>
      <c r="L10" s="20"/>
    </row>
    <row r="11" spans="1:12" ht="25.5">
      <c r="A11" s="17" t="s">
        <v>3189</v>
      </c>
      <c r="B11" s="31" t="s">
        <v>1967</v>
      </c>
      <c r="C11" s="31" t="s">
        <v>1969</v>
      </c>
      <c r="D11" s="43">
        <v>20000</v>
      </c>
      <c r="E11" s="13">
        <v>42348</v>
      </c>
      <c r="F11" s="13">
        <v>44238</v>
      </c>
      <c r="G11" s="27">
        <v>3424</v>
      </c>
      <c r="H11" s="22">
        <f>IF(I11&lt;=20000,$F$5+(I11/24),"error")</f>
        <v>45473.691666666666</v>
      </c>
      <c r="I11" s="23">
        <f t="shared" si="2"/>
        <v>19360.599999999999</v>
      </c>
      <c r="J11" s="17" t="str">
        <f t="shared" si="0"/>
        <v>NOT DUE</v>
      </c>
      <c r="K11" s="31"/>
      <c r="L11" s="20"/>
    </row>
    <row r="12" spans="1:12" ht="25.5">
      <c r="A12" s="17" t="s">
        <v>3190</v>
      </c>
      <c r="B12" s="31" t="s">
        <v>1970</v>
      </c>
      <c r="C12" s="31" t="s">
        <v>1971</v>
      </c>
      <c r="D12" s="43">
        <v>8000</v>
      </c>
      <c r="E12" s="13">
        <v>42348</v>
      </c>
      <c r="F12" s="13">
        <v>44238</v>
      </c>
      <c r="G12" s="27">
        <v>3424</v>
      </c>
      <c r="H12" s="22">
        <f>IF(I12&lt;=8000,$F$5+(I12/24),"error")</f>
        <v>44973.691666666666</v>
      </c>
      <c r="I12" s="23">
        <f t="shared" si="2"/>
        <v>7360.6</v>
      </c>
      <c r="J12" s="17" t="str">
        <f t="shared" si="0"/>
        <v>NOT DUE</v>
      </c>
      <c r="K12" s="31"/>
      <c r="L12" s="20"/>
    </row>
    <row r="13" spans="1:12">
      <c r="A13" s="17" t="s">
        <v>3191</v>
      </c>
      <c r="B13" s="31" t="s">
        <v>1970</v>
      </c>
      <c r="C13" s="31" t="s">
        <v>1966</v>
      </c>
      <c r="D13" s="43">
        <v>20000</v>
      </c>
      <c r="E13" s="13">
        <v>42348</v>
      </c>
      <c r="F13" s="13">
        <v>44238</v>
      </c>
      <c r="G13" s="27">
        <v>3424</v>
      </c>
      <c r="H13" s="22">
        <f>IF(I13&lt;=20000,$F$5+(I13/24),"error")</f>
        <v>45473.691666666666</v>
      </c>
      <c r="I13" s="23">
        <f t="shared" si="2"/>
        <v>19360.599999999999</v>
      </c>
      <c r="J13" s="17" t="str">
        <f t="shared" si="0"/>
        <v>NOT DUE</v>
      </c>
      <c r="K13" s="31"/>
      <c r="L13" s="20"/>
    </row>
    <row r="14" spans="1:12" ht="38.450000000000003" customHeight="1">
      <c r="A14" s="17" t="s">
        <v>3192</v>
      </c>
      <c r="B14" s="31" t="s">
        <v>1618</v>
      </c>
      <c r="C14" s="31" t="s">
        <v>1972</v>
      </c>
      <c r="D14" s="43">
        <v>8000</v>
      </c>
      <c r="E14" s="13">
        <v>42348</v>
      </c>
      <c r="F14" s="13">
        <v>44238</v>
      </c>
      <c r="G14" s="27">
        <v>3424</v>
      </c>
      <c r="H14" s="22">
        <f>IF(I14&lt;=8000,$F$5+(I14/24),"error")</f>
        <v>44973.691666666666</v>
      </c>
      <c r="I14" s="23">
        <f t="shared" si="2"/>
        <v>7360.6</v>
      </c>
      <c r="J14" s="17" t="str">
        <f t="shared" si="0"/>
        <v>NOT DUE</v>
      </c>
      <c r="K14" s="31" t="s">
        <v>1981</v>
      </c>
      <c r="L14" s="20"/>
    </row>
    <row r="15" spans="1:12" ht="26.45" customHeight="1">
      <c r="A15" s="17" t="s">
        <v>3193</v>
      </c>
      <c r="B15" s="31" t="s">
        <v>3910</v>
      </c>
      <c r="C15" s="31" t="s">
        <v>1974</v>
      </c>
      <c r="D15" s="43">
        <v>8000</v>
      </c>
      <c r="E15" s="13">
        <v>42348</v>
      </c>
      <c r="F15" s="13">
        <v>44238</v>
      </c>
      <c r="G15" s="27">
        <v>3424</v>
      </c>
      <c r="H15" s="22">
        <f t="shared" ref="H15:H16" si="3">IF(I15&lt;=8000,$F$5+(I15/24),"error")</f>
        <v>44973.691666666666</v>
      </c>
      <c r="I15" s="23">
        <f t="shared" si="2"/>
        <v>7360.6</v>
      </c>
      <c r="J15" s="17" t="str">
        <f t="shared" si="0"/>
        <v>NOT DUE</v>
      </c>
      <c r="K15" s="31" t="s">
        <v>1982</v>
      </c>
      <c r="L15" s="20"/>
    </row>
    <row r="16" spans="1:12" ht="26.45" customHeight="1">
      <c r="A16" s="17" t="s">
        <v>3194</v>
      </c>
      <c r="B16" s="31" t="s">
        <v>1973</v>
      </c>
      <c r="C16" s="31" t="s">
        <v>1974</v>
      </c>
      <c r="D16" s="43">
        <v>8000</v>
      </c>
      <c r="E16" s="13">
        <v>42348</v>
      </c>
      <c r="F16" s="13">
        <v>44238</v>
      </c>
      <c r="G16" s="27">
        <v>3424</v>
      </c>
      <c r="H16" s="22">
        <f t="shared" si="3"/>
        <v>44973.691666666666</v>
      </c>
      <c r="I16" s="23">
        <f t="shared" si="2"/>
        <v>7360.6</v>
      </c>
      <c r="J16" s="17" t="str">
        <f t="shared" si="0"/>
        <v>NOT DUE</v>
      </c>
      <c r="K16" s="31" t="s">
        <v>1982</v>
      </c>
      <c r="L16" s="20"/>
    </row>
    <row r="17" spans="1:12" ht="26.45" customHeight="1">
      <c r="A17" s="17" t="s">
        <v>3195</v>
      </c>
      <c r="B17" s="31" t="s">
        <v>3923</v>
      </c>
      <c r="C17" s="31" t="s">
        <v>1974</v>
      </c>
      <c r="D17" s="43">
        <v>8000</v>
      </c>
      <c r="E17" s="13">
        <v>42348</v>
      </c>
      <c r="F17" s="13">
        <v>44238</v>
      </c>
      <c r="G17" s="27">
        <v>3424</v>
      </c>
      <c r="H17" s="22">
        <f>IF(I17&lt;=8000,$F$5+(I17/24),"error")</f>
        <v>44973.691666666666</v>
      </c>
      <c r="I17" s="23">
        <f t="shared" si="2"/>
        <v>7360.6</v>
      </c>
      <c r="J17" s="17" t="str">
        <f t="shared" si="0"/>
        <v>NOT DUE</v>
      </c>
      <c r="K17" s="31" t="s">
        <v>1982</v>
      </c>
      <c r="L17" s="20"/>
    </row>
    <row r="18" spans="1:12" ht="25.5">
      <c r="A18" s="17" t="s">
        <v>3196</v>
      </c>
      <c r="B18" s="31" t="s">
        <v>3904</v>
      </c>
      <c r="C18" s="31" t="s">
        <v>1976</v>
      </c>
      <c r="D18" s="43">
        <v>8000</v>
      </c>
      <c r="E18" s="13">
        <v>42348</v>
      </c>
      <c r="F18" s="13">
        <v>44238</v>
      </c>
      <c r="G18" s="27">
        <v>3424</v>
      </c>
      <c r="H18" s="22">
        <f>IF(I18&lt;=8000,$F$5+(I18/24),"error")</f>
        <v>44973.691666666666</v>
      </c>
      <c r="I18" s="23">
        <f t="shared" si="2"/>
        <v>7360.6</v>
      </c>
      <c r="J18" s="17" t="str">
        <f t="shared" si="0"/>
        <v>NOT DUE</v>
      </c>
      <c r="K18" s="31"/>
      <c r="L18" s="20"/>
    </row>
    <row r="19" spans="1:12" ht="15" customHeight="1">
      <c r="A19" s="17" t="s">
        <v>3197</v>
      </c>
      <c r="B19" s="31" t="s">
        <v>3906</v>
      </c>
      <c r="C19" s="31" t="s">
        <v>3907</v>
      </c>
      <c r="D19" s="43">
        <v>8000</v>
      </c>
      <c r="E19" s="13">
        <v>42348</v>
      </c>
      <c r="F19" s="13">
        <v>44238</v>
      </c>
      <c r="G19" s="27">
        <v>3424</v>
      </c>
      <c r="H19" s="22">
        <f>IF(I19&lt;=8000,$F$5+(I19/24),"error")</f>
        <v>44973.691666666666</v>
      </c>
      <c r="I19" s="23">
        <f t="shared" si="2"/>
        <v>7360.6</v>
      </c>
      <c r="J19" s="17" t="str">
        <f t="shared" si="0"/>
        <v>NOT DUE</v>
      </c>
      <c r="K19" s="31"/>
      <c r="L19" s="20"/>
    </row>
    <row r="20" spans="1:12" ht="38.25">
      <c r="A20" s="17" t="s">
        <v>3198</v>
      </c>
      <c r="B20" s="31" t="s">
        <v>1473</v>
      </c>
      <c r="C20" s="31" t="s">
        <v>1474</v>
      </c>
      <c r="D20" s="43" t="s">
        <v>1</v>
      </c>
      <c r="E20" s="13">
        <v>42348</v>
      </c>
      <c r="F20" s="13">
        <f t="shared" ref="F20:F22" si="4">F$5</f>
        <v>44667</v>
      </c>
      <c r="G20" s="74"/>
      <c r="H20" s="15">
        <f>DATE(YEAR(F20),MONTH(F20),DAY(F20)+1)</f>
        <v>44668</v>
      </c>
      <c r="I20" s="16">
        <f t="shared" ref="I20:I38" ca="1" si="5">IF(ISBLANK(H20),"",H20-DATE(YEAR(NOW()),MONTH(NOW()),DAY(NOW())))</f>
        <v>-2</v>
      </c>
      <c r="J20" s="17" t="str">
        <f t="shared" ca="1" si="0"/>
        <v>OVERDUE</v>
      </c>
      <c r="K20" s="31" t="s">
        <v>1503</v>
      </c>
      <c r="L20" s="20"/>
    </row>
    <row r="21" spans="1:12" ht="38.25">
      <c r="A21" s="17" t="s">
        <v>3199</v>
      </c>
      <c r="B21" s="31" t="s">
        <v>1475</v>
      </c>
      <c r="C21" s="31" t="s">
        <v>1476</v>
      </c>
      <c r="D21" s="43" t="s">
        <v>1</v>
      </c>
      <c r="E21" s="13">
        <v>42348</v>
      </c>
      <c r="F21" s="13">
        <f t="shared" si="4"/>
        <v>44667</v>
      </c>
      <c r="G21" s="74"/>
      <c r="H21" s="15">
        <f t="shared" ref="H21:H22" si="6">DATE(YEAR(F21),MONTH(F21),DAY(F21)+1)</f>
        <v>44668</v>
      </c>
      <c r="I21" s="16">
        <f t="shared" ca="1" si="5"/>
        <v>-2</v>
      </c>
      <c r="J21" s="17" t="str">
        <f t="shared" ca="1" si="0"/>
        <v>OVERDUE</v>
      </c>
      <c r="K21" s="31" t="s">
        <v>1504</v>
      </c>
      <c r="L21" s="20"/>
    </row>
    <row r="22" spans="1:12" ht="38.25">
      <c r="A22" s="17" t="s">
        <v>3200</v>
      </c>
      <c r="B22" s="31" t="s">
        <v>1477</v>
      </c>
      <c r="C22" s="31" t="s">
        <v>1478</v>
      </c>
      <c r="D22" s="43" t="s">
        <v>1</v>
      </c>
      <c r="E22" s="13">
        <v>42348</v>
      </c>
      <c r="F22" s="13">
        <f t="shared" si="4"/>
        <v>44667</v>
      </c>
      <c r="G22" s="74"/>
      <c r="H22" s="15">
        <f t="shared" si="6"/>
        <v>44668</v>
      </c>
      <c r="I22" s="16">
        <f t="shared" ca="1" si="5"/>
        <v>-2</v>
      </c>
      <c r="J22" s="17" t="str">
        <f t="shared" ca="1" si="0"/>
        <v>OVERDUE</v>
      </c>
      <c r="K22" s="31" t="s">
        <v>1505</v>
      </c>
      <c r="L22" s="20"/>
    </row>
    <row r="23" spans="1:12" ht="38.450000000000003" customHeight="1">
      <c r="A23" s="17" t="s">
        <v>3201</v>
      </c>
      <c r="B23" s="31" t="s">
        <v>1479</v>
      </c>
      <c r="C23" s="31" t="s">
        <v>1480</v>
      </c>
      <c r="D23" s="43" t="s">
        <v>4</v>
      </c>
      <c r="E23" s="13">
        <v>42348</v>
      </c>
      <c r="F23" s="13">
        <v>44658</v>
      </c>
      <c r="G23" s="74"/>
      <c r="H23" s="15">
        <f>EDATE(F23-1,1)</f>
        <v>44687</v>
      </c>
      <c r="I23" s="16">
        <f t="shared" ca="1" si="5"/>
        <v>17</v>
      </c>
      <c r="J23" s="17" t="str">
        <f t="shared" ca="1" si="0"/>
        <v>NOT DUE</v>
      </c>
      <c r="K23" s="31" t="s">
        <v>1506</v>
      </c>
      <c r="L23" s="20"/>
    </row>
    <row r="24" spans="1:12" ht="25.5">
      <c r="A24" s="17" t="s">
        <v>3202</v>
      </c>
      <c r="B24" s="31" t="s">
        <v>1481</v>
      </c>
      <c r="C24" s="31" t="s">
        <v>1482</v>
      </c>
      <c r="D24" s="43" t="s">
        <v>1</v>
      </c>
      <c r="E24" s="13">
        <v>42348</v>
      </c>
      <c r="F24" s="13">
        <f t="shared" ref="F24:F27" si="7">F$5</f>
        <v>44667</v>
      </c>
      <c r="G24" s="74"/>
      <c r="H24" s="15">
        <f>DATE(YEAR(F24),MONTH(F24),DAY(F24)+1)</f>
        <v>44668</v>
      </c>
      <c r="I24" s="16">
        <f t="shared" ca="1" si="5"/>
        <v>-2</v>
      </c>
      <c r="J24" s="17" t="str">
        <f t="shared" ca="1" si="0"/>
        <v>OVERDUE</v>
      </c>
      <c r="K24" s="31" t="s">
        <v>1507</v>
      </c>
      <c r="L24" s="20"/>
    </row>
    <row r="25" spans="1:12" ht="26.45" customHeight="1">
      <c r="A25" s="17" t="s">
        <v>3203</v>
      </c>
      <c r="B25" s="31" t="s">
        <v>1483</v>
      </c>
      <c r="C25" s="31" t="s">
        <v>1484</v>
      </c>
      <c r="D25" s="43" t="s">
        <v>1</v>
      </c>
      <c r="E25" s="13">
        <v>42348</v>
      </c>
      <c r="F25" s="13">
        <f t="shared" si="7"/>
        <v>44667</v>
      </c>
      <c r="G25" s="74"/>
      <c r="H25" s="15">
        <f t="shared" ref="H25:H27" si="8">DATE(YEAR(F25),MONTH(F25),DAY(F25)+1)</f>
        <v>44668</v>
      </c>
      <c r="I25" s="16">
        <f t="shared" ca="1" si="5"/>
        <v>-2</v>
      </c>
      <c r="J25" s="17" t="str">
        <f t="shared" ca="1" si="0"/>
        <v>OVERDUE</v>
      </c>
      <c r="K25" s="31" t="s">
        <v>1508</v>
      </c>
      <c r="L25" s="20"/>
    </row>
    <row r="26" spans="1:12" ht="26.45" customHeight="1">
      <c r="A26" s="17" t="s">
        <v>3204</v>
      </c>
      <c r="B26" s="31" t="s">
        <v>1485</v>
      </c>
      <c r="C26" s="31" t="s">
        <v>1486</v>
      </c>
      <c r="D26" s="43" t="s">
        <v>1</v>
      </c>
      <c r="E26" s="13">
        <v>42348</v>
      </c>
      <c r="F26" s="13">
        <f t="shared" si="7"/>
        <v>44667</v>
      </c>
      <c r="G26" s="74"/>
      <c r="H26" s="15">
        <f t="shared" si="8"/>
        <v>44668</v>
      </c>
      <c r="I26" s="16">
        <f t="shared" ca="1" si="5"/>
        <v>-2</v>
      </c>
      <c r="J26" s="17" t="str">
        <f t="shared" ca="1" si="0"/>
        <v>OVERDUE</v>
      </c>
      <c r="K26" s="31" t="s">
        <v>1508</v>
      </c>
      <c r="L26" s="20"/>
    </row>
    <row r="27" spans="1:12" ht="26.45" customHeight="1">
      <c r="A27" s="17" t="s">
        <v>3205</v>
      </c>
      <c r="B27" s="31" t="s">
        <v>1487</v>
      </c>
      <c r="C27" s="31" t="s">
        <v>1474</v>
      </c>
      <c r="D27" s="43" t="s">
        <v>1</v>
      </c>
      <c r="E27" s="13">
        <v>42348</v>
      </c>
      <c r="F27" s="13">
        <f t="shared" si="7"/>
        <v>44667</v>
      </c>
      <c r="G27" s="74"/>
      <c r="H27" s="15">
        <f t="shared" si="8"/>
        <v>44668</v>
      </c>
      <c r="I27" s="16">
        <f t="shared" ca="1" si="5"/>
        <v>-2</v>
      </c>
      <c r="J27" s="17" t="str">
        <f t="shared" ca="1" si="0"/>
        <v>OVERDUE</v>
      </c>
      <c r="K27" s="31" t="s">
        <v>1508</v>
      </c>
      <c r="L27" s="20"/>
    </row>
    <row r="28" spans="1:12" ht="26.45" customHeight="1">
      <c r="A28" s="17" t="s">
        <v>3206</v>
      </c>
      <c r="B28" s="31" t="s">
        <v>4021</v>
      </c>
      <c r="C28" s="31" t="s">
        <v>3950</v>
      </c>
      <c r="D28" s="43">
        <v>20000</v>
      </c>
      <c r="E28" s="13">
        <v>42348</v>
      </c>
      <c r="F28" s="13">
        <v>44247</v>
      </c>
      <c r="G28" s="27">
        <v>3424</v>
      </c>
      <c r="H28" s="22">
        <f>IF(I28&lt;=20000,$F$5+(I28/24),"error")</f>
        <v>45473.691666666666</v>
      </c>
      <c r="I28" s="23">
        <f t="shared" ref="I28:I29" si="9">D28-($F$4-G28)</f>
        <v>19360.599999999999</v>
      </c>
      <c r="J28" s="17" t="str">
        <f t="shared" si="0"/>
        <v>NOT DUE</v>
      </c>
      <c r="K28" s="31" t="s">
        <v>3916</v>
      </c>
      <c r="L28" s="20"/>
    </row>
    <row r="29" spans="1:12" ht="25.5">
      <c r="A29" s="17" t="s">
        <v>3207</v>
      </c>
      <c r="B29" s="31" t="s">
        <v>4016</v>
      </c>
      <c r="C29" s="31" t="s">
        <v>3949</v>
      </c>
      <c r="D29" s="43">
        <v>20000</v>
      </c>
      <c r="E29" s="13">
        <v>42348</v>
      </c>
      <c r="F29" s="13">
        <v>44247</v>
      </c>
      <c r="G29" s="27">
        <v>3424</v>
      </c>
      <c r="H29" s="22">
        <f>IF(I29&lt;=20000,$F$5+(I29/24),"error")</f>
        <v>45473.691666666666</v>
      </c>
      <c r="I29" s="23">
        <f t="shared" si="9"/>
        <v>19360.599999999999</v>
      </c>
      <c r="J29" s="17" t="str">
        <f t="shared" si="0"/>
        <v>NOT DUE</v>
      </c>
      <c r="K29" s="31" t="s">
        <v>3916</v>
      </c>
      <c r="L29" s="20"/>
    </row>
    <row r="30" spans="1:12" ht="26.45" customHeight="1">
      <c r="A30" s="17" t="s">
        <v>3208</v>
      </c>
      <c r="B30" s="31" t="s">
        <v>1491</v>
      </c>
      <c r="C30" s="31" t="s">
        <v>1492</v>
      </c>
      <c r="D30" s="43" t="s">
        <v>0</v>
      </c>
      <c r="E30" s="13">
        <v>42348</v>
      </c>
      <c r="F30" s="13">
        <v>44638</v>
      </c>
      <c r="G30" s="74"/>
      <c r="H30" s="15">
        <f>DATE(YEAR(F30),MONTH(F30)+3,DAY(F30)-1)</f>
        <v>44729</v>
      </c>
      <c r="I30" s="16">
        <f t="shared" ca="1" si="5"/>
        <v>59</v>
      </c>
      <c r="J30" s="17" t="str">
        <f t="shared" ca="1" si="0"/>
        <v>NOT DUE</v>
      </c>
      <c r="K30" s="31" t="s">
        <v>1509</v>
      </c>
      <c r="L30" s="20"/>
    </row>
    <row r="31" spans="1:12" ht="15" customHeight="1">
      <c r="A31" s="17" t="s">
        <v>3209</v>
      </c>
      <c r="B31" s="31" t="s">
        <v>1977</v>
      </c>
      <c r="C31" s="31"/>
      <c r="D31" s="43" t="s">
        <v>1</v>
      </c>
      <c r="E31" s="13">
        <v>42348</v>
      </c>
      <c r="F31" s="13">
        <f t="shared" ref="F31" si="10">F$5</f>
        <v>44667</v>
      </c>
      <c r="G31" s="74"/>
      <c r="H31" s="15">
        <f>DATE(YEAR(F31),MONTH(F31),DAY(F31)+1)</f>
        <v>44668</v>
      </c>
      <c r="I31" s="16">
        <f t="shared" ca="1" si="5"/>
        <v>-2</v>
      </c>
      <c r="J31" s="17" t="str">
        <f t="shared" ca="1" si="0"/>
        <v>OVERDUE</v>
      </c>
      <c r="K31" s="31" t="s">
        <v>1509</v>
      </c>
      <c r="L31" s="20"/>
    </row>
    <row r="32" spans="1:12" ht="15" customHeight="1">
      <c r="A32" s="17" t="s">
        <v>3210</v>
      </c>
      <c r="B32" s="31" t="s">
        <v>1493</v>
      </c>
      <c r="C32" s="31" t="s">
        <v>1494</v>
      </c>
      <c r="D32" s="43" t="s">
        <v>377</v>
      </c>
      <c r="E32" s="13">
        <v>42348</v>
      </c>
      <c r="F32" s="13">
        <v>44614</v>
      </c>
      <c r="G32" s="74"/>
      <c r="H32" s="15">
        <f>DATE(YEAR(F32)+1,MONTH(F32),DAY(F32)-1)</f>
        <v>44978</v>
      </c>
      <c r="I32" s="16">
        <f t="shared" ca="1" si="5"/>
        <v>308</v>
      </c>
      <c r="J32" s="17" t="str">
        <f t="shared" ca="1" si="0"/>
        <v>NOT DUE</v>
      </c>
      <c r="K32" s="31" t="s">
        <v>1509</v>
      </c>
      <c r="L32" s="144" t="s">
        <v>4024</v>
      </c>
    </row>
    <row r="33" spans="1:12" ht="25.5">
      <c r="A33" s="17" t="s">
        <v>3211</v>
      </c>
      <c r="B33" s="31" t="s">
        <v>1495</v>
      </c>
      <c r="C33" s="31" t="s">
        <v>1496</v>
      </c>
      <c r="D33" s="43" t="s">
        <v>377</v>
      </c>
      <c r="E33" s="13">
        <v>42348</v>
      </c>
      <c r="F33" s="13">
        <v>44615</v>
      </c>
      <c r="G33" s="74"/>
      <c r="H33" s="15">
        <f t="shared" ref="H33:H37" si="11">DATE(YEAR(F33)+1,MONTH(F33),DAY(F33)-1)</f>
        <v>44979</v>
      </c>
      <c r="I33" s="16">
        <f t="shared" ca="1" si="5"/>
        <v>309</v>
      </c>
      <c r="J33" s="17" t="str">
        <f t="shared" ca="1" si="0"/>
        <v>NOT DUE</v>
      </c>
      <c r="K33" s="31" t="s">
        <v>1510</v>
      </c>
      <c r="L33" s="20"/>
    </row>
    <row r="34" spans="1:12" ht="25.5">
      <c r="A34" s="17" t="s">
        <v>3212</v>
      </c>
      <c r="B34" s="31" t="s">
        <v>1497</v>
      </c>
      <c r="C34" s="31" t="s">
        <v>1498</v>
      </c>
      <c r="D34" s="43" t="s">
        <v>377</v>
      </c>
      <c r="E34" s="13">
        <v>42348</v>
      </c>
      <c r="F34" s="13">
        <v>44615</v>
      </c>
      <c r="G34" s="74"/>
      <c r="H34" s="15">
        <f t="shared" si="11"/>
        <v>44979</v>
      </c>
      <c r="I34" s="16">
        <f t="shared" ca="1" si="5"/>
        <v>309</v>
      </c>
      <c r="J34" s="17" t="str">
        <f t="shared" ca="1" si="0"/>
        <v>NOT DUE</v>
      </c>
      <c r="K34" s="31" t="s">
        <v>1510</v>
      </c>
      <c r="L34" s="20"/>
    </row>
    <row r="35" spans="1:12" ht="25.5">
      <c r="A35" s="17" t="s">
        <v>3213</v>
      </c>
      <c r="B35" s="31" t="s">
        <v>1499</v>
      </c>
      <c r="C35" s="31" t="s">
        <v>1500</v>
      </c>
      <c r="D35" s="43" t="s">
        <v>377</v>
      </c>
      <c r="E35" s="13">
        <v>42348</v>
      </c>
      <c r="F35" s="13">
        <v>44615</v>
      </c>
      <c r="G35" s="74"/>
      <c r="H35" s="15">
        <f t="shared" si="11"/>
        <v>44979</v>
      </c>
      <c r="I35" s="16">
        <f t="shared" ca="1" si="5"/>
        <v>309</v>
      </c>
      <c r="J35" s="17" t="str">
        <f t="shared" ca="1" si="0"/>
        <v>NOT DUE</v>
      </c>
      <c r="K35" s="31" t="s">
        <v>1510</v>
      </c>
      <c r="L35" s="20"/>
    </row>
    <row r="36" spans="1:12" ht="25.5">
      <c r="A36" s="17" t="s">
        <v>3214</v>
      </c>
      <c r="B36" s="31" t="s">
        <v>1501</v>
      </c>
      <c r="C36" s="31" t="s">
        <v>1502</v>
      </c>
      <c r="D36" s="43" t="s">
        <v>377</v>
      </c>
      <c r="E36" s="13">
        <v>42348</v>
      </c>
      <c r="F36" s="13">
        <v>44615</v>
      </c>
      <c r="G36" s="74"/>
      <c r="H36" s="15">
        <f t="shared" si="11"/>
        <v>44979</v>
      </c>
      <c r="I36" s="16">
        <f t="shared" ca="1" si="5"/>
        <v>309</v>
      </c>
      <c r="J36" s="17" t="str">
        <f t="shared" ca="1" si="0"/>
        <v>NOT DUE</v>
      </c>
      <c r="K36" s="31" t="s">
        <v>1511</v>
      </c>
      <c r="L36" s="20"/>
    </row>
    <row r="37" spans="1:12" ht="15" customHeight="1">
      <c r="A37" s="17" t="s">
        <v>3215</v>
      </c>
      <c r="B37" s="31" t="s">
        <v>1512</v>
      </c>
      <c r="C37" s="31" t="s">
        <v>1513</v>
      </c>
      <c r="D37" s="43" t="s">
        <v>377</v>
      </c>
      <c r="E37" s="13">
        <v>42348</v>
      </c>
      <c r="F37" s="13">
        <v>44615</v>
      </c>
      <c r="G37" s="74"/>
      <c r="H37" s="15">
        <f t="shared" si="11"/>
        <v>44979</v>
      </c>
      <c r="I37" s="16">
        <f t="shared" ref="I37" ca="1" si="12">IF(ISBLANK(H37),"",H37-DATE(YEAR(NOW()),MONTH(NOW()),DAY(NOW())))</f>
        <v>309</v>
      </c>
      <c r="J37" s="17" t="str">
        <f t="shared" ref="J37" ca="1" si="13">IF(I37="","",IF(I37&lt;0,"OVERDUE","NOT DUE"))</f>
        <v>NOT DUE</v>
      </c>
      <c r="K37" s="31" t="s">
        <v>1511</v>
      </c>
      <c r="L37" s="20"/>
    </row>
    <row r="38" spans="1:12" ht="24.75" customHeight="1">
      <c r="A38" s="17" t="s">
        <v>3216</v>
      </c>
      <c r="B38" s="31" t="s">
        <v>4063</v>
      </c>
      <c r="C38" s="31" t="s">
        <v>4064</v>
      </c>
      <c r="D38" s="43" t="s">
        <v>4</v>
      </c>
      <c r="E38" s="13">
        <v>42348</v>
      </c>
      <c r="F38" s="13">
        <v>44643</v>
      </c>
      <c r="G38" s="74"/>
      <c r="H38" s="15">
        <f>EDATE(F38-1,1)</f>
        <v>44673</v>
      </c>
      <c r="I38" s="16">
        <f t="shared" ca="1" si="5"/>
        <v>3</v>
      </c>
      <c r="J38" s="17" t="str">
        <f t="shared" ca="1" si="0"/>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9"/>
      <c r="C44" s="198" t="s">
        <v>5504</v>
      </c>
      <c r="E44" s="371" t="s">
        <v>5518</v>
      </c>
      <c r="F44" s="371"/>
      <c r="H44" s="235" t="s">
        <v>5505</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9 J7:J14">
    <cfRule type="cellIs" dxfId="105" priority="9" operator="equal">
      <formula>"overdue"</formula>
    </cfRule>
  </conditionalFormatting>
  <conditionalFormatting sqref="J28:J29">
    <cfRule type="cellIs" dxfId="104" priority="4" operator="equal">
      <formula>"overdue"</formula>
    </cfRule>
  </conditionalFormatting>
  <conditionalFormatting sqref="J15">
    <cfRule type="cellIs" dxfId="103" priority="3" operator="equal">
      <formula>"overdue"</formula>
    </cfRule>
  </conditionalFormatting>
  <conditionalFormatting sqref="J16">
    <cfRule type="cellIs" dxfId="102" priority="2" operator="equal">
      <formula>"overdue"</formula>
    </cfRule>
  </conditionalFormatting>
  <conditionalFormatting sqref="J30:J36 J17:J27 J38">
    <cfRule type="cellIs" dxfId="101" priority="5" operator="equal">
      <formula>"overdue"</formula>
    </cfRule>
  </conditionalFormatting>
  <conditionalFormatting sqref="J37">
    <cfRule type="cellIs" dxfId="10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25" zoomScaleNormal="100" workbookViewId="0">
      <selection activeCell="G18" sqref="G1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1992</v>
      </c>
      <c r="D3" s="309" t="s">
        <v>12</v>
      </c>
      <c r="E3" s="309"/>
      <c r="F3" s="5" t="s">
        <v>3128</v>
      </c>
    </row>
    <row r="4" spans="1:12" ht="18" customHeight="1">
      <c r="A4" s="308" t="s">
        <v>75</v>
      </c>
      <c r="B4" s="308"/>
      <c r="C4" s="37" t="s">
        <v>3842</v>
      </c>
      <c r="D4" s="309" t="s">
        <v>14</v>
      </c>
      <c r="E4" s="309"/>
      <c r="F4" s="6"/>
    </row>
    <row r="5" spans="1:12" ht="18" customHeight="1">
      <c r="A5" s="308" t="s">
        <v>76</v>
      </c>
      <c r="B5" s="308"/>
      <c r="C5" s="38" t="s">
        <v>3836</v>
      </c>
      <c r="D5" s="46"/>
      <c r="E5" s="242"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3129</v>
      </c>
      <c r="B8" s="31" t="s">
        <v>1962</v>
      </c>
      <c r="C8" s="31" t="s">
        <v>1963</v>
      </c>
      <c r="D8" s="43" t="s">
        <v>0</v>
      </c>
      <c r="E8" s="13">
        <v>42348</v>
      </c>
      <c r="F8" s="13">
        <v>44611</v>
      </c>
      <c r="G8" s="74"/>
      <c r="H8" s="15">
        <f>DATE(YEAR(F8),MONTH(F8)+3,DAY(F8)-1)</f>
        <v>44699</v>
      </c>
      <c r="I8" s="16">
        <f t="shared" ref="I8" ca="1" si="0">IF(ISBLANK(H8),"",H8-DATE(YEAR(NOW()),MONTH(NOW()),DAY(NOW())))</f>
        <v>29</v>
      </c>
      <c r="J8" s="17" t="str">
        <f t="shared" ref="J8:J36" ca="1" si="1">IF(I8="","",IF(I8&lt;0,"OVERDUE","NOT DUE"))</f>
        <v>NOT DUE</v>
      </c>
      <c r="K8" s="31"/>
      <c r="L8" s="144" t="s">
        <v>3911</v>
      </c>
    </row>
    <row r="9" spans="1:12" ht="26.45" customHeight="1">
      <c r="A9" s="17" t="s">
        <v>3130</v>
      </c>
      <c r="B9" s="31" t="s">
        <v>1967</v>
      </c>
      <c r="C9" s="31" t="s">
        <v>1968</v>
      </c>
      <c r="D9" s="43">
        <v>8000</v>
      </c>
      <c r="E9" s="13">
        <v>42348</v>
      </c>
      <c r="F9" s="13">
        <v>42348</v>
      </c>
      <c r="G9" s="27">
        <v>0</v>
      </c>
      <c r="H9" s="22">
        <f>IF(I9&lt;=8000,$F$5+(I9/24),"error")</f>
        <v>45000.333333333336</v>
      </c>
      <c r="I9" s="23">
        <f t="shared" ref="I9:I16" si="2">D9-($F$4-G9)</f>
        <v>8000</v>
      </c>
      <c r="J9" s="17" t="str">
        <f t="shared" si="1"/>
        <v>NOT DUE</v>
      </c>
      <c r="K9" s="31" t="s">
        <v>1980</v>
      </c>
      <c r="L9" s="144" t="s">
        <v>5495</v>
      </c>
    </row>
    <row r="10" spans="1:12" ht="25.5">
      <c r="A10" s="17" t="s">
        <v>3131</v>
      </c>
      <c r="B10" s="31" t="s">
        <v>1967</v>
      </c>
      <c r="C10" s="31" t="s">
        <v>1969</v>
      </c>
      <c r="D10" s="43">
        <v>20000</v>
      </c>
      <c r="E10" s="13">
        <v>42348</v>
      </c>
      <c r="F10" s="13">
        <v>42348</v>
      </c>
      <c r="G10" s="27">
        <v>0</v>
      </c>
      <c r="H10" s="22">
        <f>IF(I10&lt;=20000,$F$5+(I10/24),"error")</f>
        <v>45500.333333333336</v>
      </c>
      <c r="I10" s="23">
        <f t="shared" si="2"/>
        <v>20000</v>
      </c>
      <c r="J10" s="17" t="str">
        <f t="shared" si="1"/>
        <v>NOT DUE</v>
      </c>
      <c r="K10" s="31"/>
      <c r="L10" s="20"/>
    </row>
    <row r="11" spans="1:12" ht="48">
      <c r="A11" s="17" t="s">
        <v>3132</v>
      </c>
      <c r="B11" s="31" t="s">
        <v>3913</v>
      </c>
      <c r="C11" s="31" t="s">
        <v>1971</v>
      </c>
      <c r="D11" s="43">
        <v>8000</v>
      </c>
      <c r="E11" s="13">
        <v>42348</v>
      </c>
      <c r="F11" s="13">
        <v>42348</v>
      </c>
      <c r="G11" s="27">
        <v>0</v>
      </c>
      <c r="H11" s="22">
        <f>IF(I11&lt;=8000,$F$5+(I11/24),"error")</f>
        <v>45000.333333333336</v>
      </c>
      <c r="I11" s="23">
        <f t="shared" si="2"/>
        <v>8000</v>
      </c>
      <c r="J11" s="17" t="str">
        <f t="shared" si="1"/>
        <v>NOT DUE</v>
      </c>
      <c r="K11" s="31"/>
      <c r="L11" s="144" t="s">
        <v>5495</v>
      </c>
    </row>
    <row r="12" spans="1:12">
      <c r="A12" s="17" t="s">
        <v>3133</v>
      </c>
      <c r="B12" s="31" t="s">
        <v>3913</v>
      </c>
      <c r="C12" s="31" t="s">
        <v>1966</v>
      </c>
      <c r="D12" s="43">
        <v>20000</v>
      </c>
      <c r="E12" s="13">
        <v>42348</v>
      </c>
      <c r="F12" s="13">
        <v>42348</v>
      </c>
      <c r="G12" s="27">
        <v>0</v>
      </c>
      <c r="H12" s="22">
        <f>IF(I12&lt;=20000,$F$5+(I12/24),"error")</f>
        <v>45500.333333333336</v>
      </c>
      <c r="I12" s="23">
        <f t="shared" si="2"/>
        <v>20000</v>
      </c>
      <c r="J12" s="17" t="str">
        <f t="shared" si="1"/>
        <v>NOT DUE</v>
      </c>
      <c r="K12" s="31"/>
      <c r="L12" s="20"/>
    </row>
    <row r="13" spans="1:12" ht="38.450000000000003" customHeight="1">
      <c r="A13" s="17" t="s">
        <v>3134</v>
      </c>
      <c r="B13" s="31" t="s">
        <v>1618</v>
      </c>
      <c r="C13" s="31" t="s">
        <v>1972</v>
      </c>
      <c r="D13" s="43">
        <v>20000</v>
      </c>
      <c r="E13" s="13">
        <v>42348</v>
      </c>
      <c r="F13" s="13">
        <v>42348</v>
      </c>
      <c r="G13" s="27">
        <v>0</v>
      </c>
      <c r="H13" s="22">
        <f t="shared" ref="H13:H16" si="3">IF(I13&lt;=20000,$F$5+(I13/24),"error")</f>
        <v>45500.333333333336</v>
      </c>
      <c r="I13" s="23">
        <f t="shared" si="2"/>
        <v>20000</v>
      </c>
      <c r="J13" s="17" t="str">
        <f t="shared" si="1"/>
        <v>NOT DUE</v>
      </c>
      <c r="K13" s="31" t="s">
        <v>1981</v>
      </c>
      <c r="L13" s="20"/>
    </row>
    <row r="14" spans="1:12" ht="26.45" customHeight="1">
      <c r="A14" s="17" t="s">
        <v>3135</v>
      </c>
      <c r="B14" s="31" t="s">
        <v>3910</v>
      </c>
      <c r="C14" s="31" t="s">
        <v>1974</v>
      </c>
      <c r="D14" s="43">
        <v>20000</v>
      </c>
      <c r="E14" s="13">
        <v>42348</v>
      </c>
      <c r="F14" s="13">
        <v>42348</v>
      </c>
      <c r="G14" s="27">
        <v>0</v>
      </c>
      <c r="H14" s="22">
        <f>IF(I14&lt;=20000,$F$5+(I14/24),"error")</f>
        <v>45500.333333333336</v>
      </c>
      <c r="I14" s="23">
        <f t="shared" si="2"/>
        <v>20000</v>
      </c>
      <c r="J14" s="17" t="str">
        <f t="shared" si="1"/>
        <v>NOT DUE</v>
      </c>
      <c r="K14" s="31" t="s">
        <v>1982</v>
      </c>
      <c r="L14" s="20"/>
    </row>
    <row r="15" spans="1:12" ht="25.5">
      <c r="A15" s="17" t="s">
        <v>3136</v>
      </c>
      <c r="B15" s="31" t="s">
        <v>3904</v>
      </c>
      <c r="C15" s="31" t="s">
        <v>1976</v>
      </c>
      <c r="D15" s="43">
        <v>8000</v>
      </c>
      <c r="E15" s="13">
        <v>42348</v>
      </c>
      <c r="F15" s="13">
        <v>44237</v>
      </c>
      <c r="G15" s="27"/>
      <c r="H15" s="22">
        <f>IF(I15&lt;=8000,$F$5+(I15/24),"error")</f>
        <v>45000.333333333336</v>
      </c>
      <c r="I15" s="23">
        <f t="shared" si="2"/>
        <v>8000</v>
      </c>
      <c r="J15" s="17" t="str">
        <f t="shared" si="1"/>
        <v>NOT DUE</v>
      </c>
      <c r="K15" s="31"/>
      <c r="L15" s="20"/>
    </row>
    <row r="16" spans="1:12" ht="20.25" customHeight="1">
      <c r="A16" s="17" t="s">
        <v>3137</v>
      </c>
      <c r="B16" s="31" t="s">
        <v>3912</v>
      </c>
      <c r="C16" s="31" t="s">
        <v>1974</v>
      </c>
      <c r="D16" s="43">
        <v>20000</v>
      </c>
      <c r="E16" s="13">
        <v>42348</v>
      </c>
      <c r="F16" s="13">
        <v>42348</v>
      </c>
      <c r="G16" s="27">
        <v>0</v>
      </c>
      <c r="H16" s="22">
        <f t="shared" si="3"/>
        <v>45500.333333333336</v>
      </c>
      <c r="I16" s="23">
        <f t="shared" si="2"/>
        <v>20000</v>
      </c>
      <c r="J16" s="17" t="str">
        <f t="shared" si="1"/>
        <v>NOT DUE</v>
      </c>
      <c r="K16" s="31"/>
      <c r="L16" s="20"/>
    </row>
    <row r="17" spans="1:12" ht="38.25">
      <c r="A17" s="17" t="s">
        <v>3138</v>
      </c>
      <c r="B17" s="31" t="s">
        <v>1473</v>
      </c>
      <c r="C17" s="31" t="s">
        <v>1474</v>
      </c>
      <c r="D17" s="43" t="s">
        <v>1</v>
      </c>
      <c r="E17" s="13">
        <v>42348</v>
      </c>
      <c r="F17" s="13">
        <f t="shared" ref="F17:F19" si="4">F$5</f>
        <v>44667</v>
      </c>
      <c r="G17" s="74"/>
      <c r="H17" s="15">
        <f>DATE(YEAR(F17),MONTH(F17),DAY(F17)+1)</f>
        <v>44668</v>
      </c>
      <c r="I17" s="16">
        <f t="shared" ref="I17:I36" ca="1" si="5">IF(ISBLANK(H17),"",H17-DATE(YEAR(NOW()),MONTH(NOW()),DAY(NOW())))</f>
        <v>-2</v>
      </c>
      <c r="J17" s="17" t="str">
        <f t="shared" ca="1" si="1"/>
        <v>OVERDUE</v>
      </c>
      <c r="K17" s="31" t="s">
        <v>1503</v>
      </c>
      <c r="L17" s="20"/>
    </row>
    <row r="18" spans="1:12" ht="38.25">
      <c r="A18" s="17" t="s">
        <v>3139</v>
      </c>
      <c r="B18" s="31" t="s">
        <v>1475</v>
      </c>
      <c r="C18" s="31" t="s">
        <v>1476</v>
      </c>
      <c r="D18" s="43" t="s">
        <v>1</v>
      </c>
      <c r="E18" s="13">
        <v>42348</v>
      </c>
      <c r="F18" s="13">
        <f t="shared" si="4"/>
        <v>44667</v>
      </c>
      <c r="G18" s="74"/>
      <c r="H18" s="15">
        <f t="shared" ref="H18:H24" si="6">DATE(YEAR(F18),MONTH(F18),DAY(F18)+1)</f>
        <v>44668</v>
      </c>
      <c r="I18" s="16">
        <f t="shared" ca="1" si="5"/>
        <v>-2</v>
      </c>
      <c r="J18" s="17" t="str">
        <f t="shared" ca="1" si="1"/>
        <v>OVERDUE</v>
      </c>
      <c r="K18" s="31" t="s">
        <v>1504</v>
      </c>
      <c r="L18" s="20"/>
    </row>
    <row r="19" spans="1:12" ht="38.25">
      <c r="A19" s="17" t="s">
        <v>3140</v>
      </c>
      <c r="B19" s="31" t="s">
        <v>1477</v>
      </c>
      <c r="C19" s="31" t="s">
        <v>1478</v>
      </c>
      <c r="D19" s="43" t="s">
        <v>1</v>
      </c>
      <c r="E19" s="13">
        <v>42348</v>
      </c>
      <c r="F19" s="13">
        <f t="shared" si="4"/>
        <v>44667</v>
      </c>
      <c r="G19" s="74"/>
      <c r="H19" s="15">
        <f t="shared" si="6"/>
        <v>44668</v>
      </c>
      <c r="I19" s="16">
        <f t="shared" ca="1" si="5"/>
        <v>-2</v>
      </c>
      <c r="J19" s="17" t="str">
        <f t="shared" ca="1" si="1"/>
        <v>OVERDUE</v>
      </c>
      <c r="K19" s="31" t="s">
        <v>1505</v>
      </c>
      <c r="L19" s="20"/>
    </row>
    <row r="20" spans="1:12" ht="38.450000000000003" customHeight="1">
      <c r="A20" s="17" t="s">
        <v>3141</v>
      </c>
      <c r="B20" s="31" t="s">
        <v>1479</v>
      </c>
      <c r="C20" s="31" t="s">
        <v>1480</v>
      </c>
      <c r="D20" s="43" t="s">
        <v>4</v>
      </c>
      <c r="E20" s="13">
        <v>42348</v>
      </c>
      <c r="F20" s="13">
        <v>44658</v>
      </c>
      <c r="G20" s="74"/>
      <c r="H20" s="15">
        <f>EDATE(F20-1,1)</f>
        <v>44687</v>
      </c>
      <c r="I20" s="16">
        <f t="shared" ca="1" si="5"/>
        <v>17</v>
      </c>
      <c r="J20" s="17" t="str">
        <f t="shared" ca="1" si="1"/>
        <v>NOT DUE</v>
      </c>
      <c r="K20" s="31" t="s">
        <v>1506</v>
      </c>
      <c r="L20" s="20"/>
    </row>
    <row r="21" spans="1:12" ht="25.5">
      <c r="A21" s="17" t="s">
        <v>3142</v>
      </c>
      <c r="B21" s="31" t="s">
        <v>1481</v>
      </c>
      <c r="C21" s="31" t="s">
        <v>1482</v>
      </c>
      <c r="D21" s="43" t="s">
        <v>1</v>
      </c>
      <c r="E21" s="13">
        <v>42348</v>
      </c>
      <c r="F21" s="13">
        <f t="shared" ref="F21:F24" si="7">F$5</f>
        <v>44667</v>
      </c>
      <c r="G21" s="74"/>
      <c r="H21" s="15">
        <f t="shared" si="6"/>
        <v>44668</v>
      </c>
      <c r="I21" s="16">
        <f t="shared" ca="1" si="5"/>
        <v>-2</v>
      </c>
      <c r="J21" s="17" t="str">
        <f t="shared" ca="1" si="1"/>
        <v>OVERDUE</v>
      </c>
      <c r="K21" s="31" t="s">
        <v>1507</v>
      </c>
      <c r="L21" s="20"/>
    </row>
    <row r="22" spans="1:12" ht="26.45" customHeight="1">
      <c r="A22" s="17" t="s">
        <v>3143</v>
      </c>
      <c r="B22" s="31" t="s">
        <v>1483</v>
      </c>
      <c r="C22" s="31" t="s">
        <v>1484</v>
      </c>
      <c r="D22" s="43" t="s">
        <v>1</v>
      </c>
      <c r="E22" s="13">
        <v>42348</v>
      </c>
      <c r="F22" s="13">
        <f t="shared" si="7"/>
        <v>44667</v>
      </c>
      <c r="G22" s="74"/>
      <c r="H22" s="15">
        <f t="shared" si="6"/>
        <v>44668</v>
      </c>
      <c r="I22" s="16">
        <f t="shared" ca="1" si="5"/>
        <v>-2</v>
      </c>
      <c r="J22" s="17" t="str">
        <f t="shared" ca="1" si="1"/>
        <v>OVERDUE</v>
      </c>
      <c r="K22" s="31" t="s">
        <v>1508</v>
      </c>
      <c r="L22" s="20"/>
    </row>
    <row r="23" spans="1:12" ht="26.45" customHeight="1">
      <c r="A23" s="17" t="s">
        <v>3144</v>
      </c>
      <c r="B23" s="31" t="s">
        <v>1485</v>
      </c>
      <c r="C23" s="31" t="s">
        <v>1486</v>
      </c>
      <c r="D23" s="43" t="s">
        <v>1</v>
      </c>
      <c r="E23" s="13">
        <v>42348</v>
      </c>
      <c r="F23" s="13">
        <f t="shared" si="7"/>
        <v>44667</v>
      </c>
      <c r="G23" s="74"/>
      <c r="H23" s="15">
        <f t="shared" si="6"/>
        <v>44668</v>
      </c>
      <c r="I23" s="16">
        <f t="shared" ca="1" si="5"/>
        <v>-2</v>
      </c>
      <c r="J23" s="17" t="str">
        <f t="shared" ca="1" si="1"/>
        <v>OVERDUE</v>
      </c>
      <c r="K23" s="31" t="s">
        <v>1508</v>
      </c>
      <c r="L23" s="20"/>
    </row>
    <row r="24" spans="1:12" ht="26.45" customHeight="1">
      <c r="A24" s="17" t="s">
        <v>3145</v>
      </c>
      <c r="B24" s="31" t="s">
        <v>1487</v>
      </c>
      <c r="C24" s="31" t="s">
        <v>1474</v>
      </c>
      <c r="D24" s="43" t="s">
        <v>1</v>
      </c>
      <c r="E24" s="13">
        <v>42348</v>
      </c>
      <c r="F24" s="13">
        <f t="shared" si="7"/>
        <v>44667</v>
      </c>
      <c r="G24" s="74"/>
      <c r="H24" s="15">
        <f t="shared" si="6"/>
        <v>44668</v>
      </c>
      <c r="I24" s="16">
        <f t="shared" ca="1" si="5"/>
        <v>-2</v>
      </c>
      <c r="J24" s="17" t="str">
        <f t="shared" ca="1" si="1"/>
        <v>OVERDUE</v>
      </c>
      <c r="K24" s="31" t="s">
        <v>1508</v>
      </c>
      <c r="L24" s="20"/>
    </row>
    <row r="25" spans="1:12" ht="26.45" customHeight="1">
      <c r="A25" s="17" t="s">
        <v>3146</v>
      </c>
      <c r="B25" s="31" t="s">
        <v>1488</v>
      </c>
      <c r="C25" s="31" t="s">
        <v>1489</v>
      </c>
      <c r="D25" s="43" t="s">
        <v>3903</v>
      </c>
      <c r="E25" s="13"/>
      <c r="F25" s="13"/>
      <c r="G25" s="74"/>
      <c r="H25" s="15"/>
      <c r="I25" s="16"/>
      <c r="J25" s="17"/>
      <c r="K25" s="31"/>
      <c r="L25" s="20"/>
    </row>
    <row r="26" spans="1:12" ht="25.5">
      <c r="A26" s="17" t="s">
        <v>3147</v>
      </c>
      <c r="B26" s="31" t="s">
        <v>1490</v>
      </c>
      <c r="C26" s="31"/>
      <c r="D26" s="43" t="s">
        <v>3903</v>
      </c>
      <c r="E26" s="13"/>
      <c r="F26" s="13"/>
      <c r="G26" s="74"/>
      <c r="H26" s="15"/>
      <c r="I26" s="16"/>
      <c r="J26" s="17"/>
      <c r="K26" s="31"/>
      <c r="L26" s="20"/>
    </row>
    <row r="27" spans="1:12" ht="26.45" customHeight="1">
      <c r="A27" s="17" t="s">
        <v>3148</v>
      </c>
      <c r="B27" s="31" t="s">
        <v>4021</v>
      </c>
      <c r="C27" s="31" t="s">
        <v>3950</v>
      </c>
      <c r="D27" s="43">
        <v>20000</v>
      </c>
      <c r="E27" s="13">
        <v>42348</v>
      </c>
      <c r="F27" s="13">
        <v>42348</v>
      </c>
      <c r="G27" s="27">
        <v>0</v>
      </c>
      <c r="H27" s="22">
        <f>IF(I27&lt;=20000,$F$5+(I27/24),"error")</f>
        <v>45500.333333333336</v>
      </c>
      <c r="I27" s="23">
        <f t="shared" ref="I27:I28" si="8">D27-($F$4-G27)</f>
        <v>20000</v>
      </c>
      <c r="J27" s="17" t="str">
        <f t="shared" ref="J27:J28" si="9">IF(I27="","",IF(I27&lt;0,"OVERDUE","NOT DUE"))</f>
        <v>NOT DUE</v>
      </c>
      <c r="K27" s="31" t="s">
        <v>3916</v>
      </c>
      <c r="L27" s="20"/>
    </row>
    <row r="28" spans="1:12" ht="25.5">
      <c r="A28" s="17" t="s">
        <v>3149</v>
      </c>
      <c r="B28" s="31" t="s">
        <v>4016</v>
      </c>
      <c r="C28" s="31" t="s">
        <v>3949</v>
      </c>
      <c r="D28" s="43">
        <v>20000</v>
      </c>
      <c r="E28" s="13">
        <v>42348</v>
      </c>
      <c r="F28" s="13">
        <v>42348</v>
      </c>
      <c r="G28" s="27">
        <v>0</v>
      </c>
      <c r="H28" s="22">
        <f>IF(I28&lt;=20000,$F$5+(I28/24),"error")</f>
        <v>45500.333333333336</v>
      </c>
      <c r="I28" s="23">
        <f t="shared" si="8"/>
        <v>20000</v>
      </c>
      <c r="J28" s="17" t="str">
        <f t="shared" si="9"/>
        <v>NOT DUE</v>
      </c>
      <c r="K28" s="31" t="s">
        <v>3916</v>
      </c>
      <c r="L28" s="20"/>
    </row>
    <row r="29" spans="1:12" ht="26.45" customHeight="1">
      <c r="A29" s="17" t="s">
        <v>3150</v>
      </c>
      <c r="B29" s="31" t="s">
        <v>1491</v>
      </c>
      <c r="C29" s="31" t="s">
        <v>1492</v>
      </c>
      <c r="D29" s="43" t="s">
        <v>0</v>
      </c>
      <c r="E29" s="13">
        <v>42348</v>
      </c>
      <c r="F29" s="13">
        <v>44638</v>
      </c>
      <c r="G29" s="74"/>
      <c r="H29" s="15">
        <f>DATE(YEAR(F29),MONTH(F29)+3,DAY(F29)-1)</f>
        <v>44729</v>
      </c>
      <c r="I29" s="16">
        <f t="shared" ca="1" si="5"/>
        <v>59</v>
      </c>
      <c r="J29" s="17" t="str">
        <f t="shared" ca="1" si="1"/>
        <v>NOT DUE</v>
      </c>
      <c r="K29" s="31" t="s">
        <v>1509</v>
      </c>
      <c r="L29" s="20"/>
    </row>
    <row r="30" spans="1:12" ht="15" customHeight="1">
      <c r="A30" s="17" t="s">
        <v>3151</v>
      </c>
      <c r="B30" s="31" t="s">
        <v>1977</v>
      </c>
      <c r="C30" s="31"/>
      <c r="D30" s="43" t="s">
        <v>1</v>
      </c>
      <c r="E30" s="13">
        <v>42348</v>
      </c>
      <c r="F30" s="13">
        <f t="shared" ref="F30" si="10">F$5</f>
        <v>44667</v>
      </c>
      <c r="G30" s="74"/>
      <c r="H30" s="15">
        <f>DATE(YEAR(F30),MONTH(F30),DAY(F30)+1)</f>
        <v>44668</v>
      </c>
      <c r="I30" s="16">
        <f t="shared" ca="1" si="5"/>
        <v>-2</v>
      </c>
      <c r="J30" s="17" t="str">
        <f t="shared" ca="1" si="1"/>
        <v>OVERDUE</v>
      </c>
      <c r="K30" s="31" t="s">
        <v>1509</v>
      </c>
      <c r="L30" s="20"/>
    </row>
    <row r="31" spans="1:12" ht="15" customHeight="1">
      <c r="A31" s="17" t="s">
        <v>3152</v>
      </c>
      <c r="B31" s="31" t="s">
        <v>1493</v>
      </c>
      <c r="C31" s="31" t="s">
        <v>1494</v>
      </c>
      <c r="D31" s="43" t="s">
        <v>377</v>
      </c>
      <c r="E31" s="13">
        <v>42348</v>
      </c>
      <c r="F31" s="13">
        <v>44467</v>
      </c>
      <c r="G31" s="74"/>
      <c r="H31" s="15">
        <f>DATE(YEAR(F31)+1,MONTH(F31),DAY(F31)-1)</f>
        <v>44831</v>
      </c>
      <c r="I31" s="16">
        <f t="shared" ca="1" si="5"/>
        <v>161</v>
      </c>
      <c r="J31" s="17" t="str">
        <f t="shared" ca="1" si="1"/>
        <v>NOT DUE</v>
      </c>
      <c r="K31" s="31" t="s">
        <v>1509</v>
      </c>
      <c r="L31" s="144"/>
    </row>
    <row r="32" spans="1:12" ht="25.5">
      <c r="A32" s="17" t="s">
        <v>3153</v>
      </c>
      <c r="B32" s="31" t="s">
        <v>1495</v>
      </c>
      <c r="C32" s="31" t="s">
        <v>1496</v>
      </c>
      <c r="D32" s="43" t="s">
        <v>377</v>
      </c>
      <c r="E32" s="13">
        <v>42348</v>
      </c>
      <c r="F32" s="13">
        <v>44527</v>
      </c>
      <c r="G32" s="74"/>
      <c r="H32" s="15">
        <f t="shared" ref="H32:H36" si="11">DATE(YEAR(F32)+1,MONTH(F32),DAY(F32)-1)</f>
        <v>44891</v>
      </c>
      <c r="I32" s="16">
        <f t="shared" ca="1" si="5"/>
        <v>221</v>
      </c>
      <c r="J32" s="17" t="str">
        <f t="shared" ca="1" si="1"/>
        <v>NOT DUE</v>
      </c>
      <c r="K32" s="31" t="s">
        <v>1510</v>
      </c>
      <c r="L32" s="20"/>
    </row>
    <row r="33" spans="1:12" ht="25.5">
      <c r="A33" s="17" t="s">
        <v>3154</v>
      </c>
      <c r="B33" s="31" t="s">
        <v>1497</v>
      </c>
      <c r="C33" s="31" t="s">
        <v>1498</v>
      </c>
      <c r="D33" s="43" t="s">
        <v>377</v>
      </c>
      <c r="E33" s="13">
        <v>42348</v>
      </c>
      <c r="F33" s="13">
        <v>44527</v>
      </c>
      <c r="G33" s="74"/>
      <c r="H33" s="15">
        <f t="shared" si="11"/>
        <v>44891</v>
      </c>
      <c r="I33" s="16">
        <f t="shared" ca="1" si="5"/>
        <v>221</v>
      </c>
      <c r="J33" s="17" t="str">
        <f t="shared" ca="1" si="1"/>
        <v>NOT DUE</v>
      </c>
      <c r="K33" s="31" t="s">
        <v>1510</v>
      </c>
      <c r="L33" s="20"/>
    </row>
    <row r="34" spans="1:12" ht="25.5">
      <c r="A34" s="17" t="s">
        <v>3155</v>
      </c>
      <c r="B34" s="31" t="s">
        <v>1499</v>
      </c>
      <c r="C34" s="31" t="s">
        <v>1500</v>
      </c>
      <c r="D34" s="43" t="s">
        <v>377</v>
      </c>
      <c r="E34" s="13">
        <v>42348</v>
      </c>
      <c r="F34" s="13">
        <v>44527</v>
      </c>
      <c r="G34" s="74"/>
      <c r="H34" s="15">
        <f t="shared" si="11"/>
        <v>44891</v>
      </c>
      <c r="I34" s="16">
        <f t="shared" ca="1" si="5"/>
        <v>221</v>
      </c>
      <c r="J34" s="17" t="str">
        <f t="shared" ca="1" si="1"/>
        <v>NOT DUE</v>
      </c>
      <c r="K34" s="31" t="s">
        <v>1510</v>
      </c>
      <c r="L34" s="20"/>
    </row>
    <row r="35" spans="1:12" ht="25.5">
      <c r="A35" s="17" t="s">
        <v>3156</v>
      </c>
      <c r="B35" s="31" t="s">
        <v>1501</v>
      </c>
      <c r="C35" s="31" t="s">
        <v>1502</v>
      </c>
      <c r="D35" s="43" t="s">
        <v>377</v>
      </c>
      <c r="E35" s="13">
        <v>42348</v>
      </c>
      <c r="F35" s="13">
        <v>44527</v>
      </c>
      <c r="G35" s="74"/>
      <c r="H35" s="15">
        <f t="shared" si="11"/>
        <v>44891</v>
      </c>
      <c r="I35" s="16">
        <f t="shared" ca="1" si="5"/>
        <v>221</v>
      </c>
      <c r="J35" s="17" t="str">
        <f t="shared" ca="1" si="1"/>
        <v>NOT DUE</v>
      </c>
      <c r="K35" s="31" t="s">
        <v>1511</v>
      </c>
      <c r="L35" s="20"/>
    </row>
    <row r="36" spans="1:12" ht="15" customHeight="1">
      <c r="A36" s="17" t="s">
        <v>3157</v>
      </c>
      <c r="B36" s="31" t="s">
        <v>1512</v>
      </c>
      <c r="C36" s="31" t="s">
        <v>1513</v>
      </c>
      <c r="D36" s="43" t="s">
        <v>377</v>
      </c>
      <c r="E36" s="13">
        <v>42348</v>
      </c>
      <c r="F36" s="13">
        <v>44527</v>
      </c>
      <c r="G36" s="74"/>
      <c r="H36" s="15">
        <f t="shared" si="11"/>
        <v>44891</v>
      </c>
      <c r="I36" s="16">
        <f t="shared" ca="1" si="5"/>
        <v>221</v>
      </c>
      <c r="J36" s="17" t="str">
        <f t="shared" ca="1" si="1"/>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5504</v>
      </c>
      <c r="E42" s="371" t="s">
        <v>5518</v>
      </c>
      <c r="F42" s="371"/>
      <c r="H42" s="235" t="s">
        <v>5505</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7:J26">
    <cfRule type="cellIs" dxfId="99" priority="2" operator="equal">
      <formula>"overdue"</formula>
    </cfRule>
  </conditionalFormatting>
  <conditionalFormatting sqref="J27:J28">
    <cfRule type="cellIs" dxfId="9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0"/>
  <sheetViews>
    <sheetView topLeftCell="A25" zoomScaleNormal="100" workbookViewId="0">
      <selection activeCell="F18" sqref="F1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1993</v>
      </c>
      <c r="D3" s="309" t="s">
        <v>12</v>
      </c>
      <c r="E3" s="309"/>
      <c r="F3" s="5" t="s">
        <v>3158</v>
      </c>
    </row>
    <row r="4" spans="1:12" ht="18" customHeight="1">
      <c r="A4" s="308" t="s">
        <v>75</v>
      </c>
      <c r="B4" s="308"/>
      <c r="C4" s="37" t="s">
        <v>3842</v>
      </c>
      <c r="D4" s="309" t="s">
        <v>14</v>
      </c>
      <c r="E4" s="309"/>
      <c r="F4" s="6"/>
    </row>
    <row r="5" spans="1:12" ht="18" customHeight="1">
      <c r="A5" s="308" t="s">
        <v>76</v>
      </c>
      <c r="B5" s="308"/>
      <c r="C5" s="38" t="s">
        <v>3836</v>
      </c>
      <c r="D5" s="46"/>
      <c r="E5" s="242"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3159</v>
      </c>
      <c r="B8" s="31" t="s">
        <v>1962</v>
      </c>
      <c r="C8" s="31" t="s">
        <v>1963</v>
      </c>
      <c r="D8" s="43" t="s">
        <v>0</v>
      </c>
      <c r="E8" s="13">
        <v>42348</v>
      </c>
      <c r="F8" s="13">
        <v>44610</v>
      </c>
      <c r="G8" s="74"/>
      <c r="H8" s="15">
        <f>DATE(YEAR(F8),MONTH(F8)+3,DAY(F8)-1)</f>
        <v>44698</v>
      </c>
      <c r="I8" s="16">
        <f t="shared" ref="I8" ca="1" si="0">IF(ISBLANK(H8),"",H8-DATE(YEAR(NOW()),MONTH(NOW()),DAY(NOW())))</f>
        <v>28</v>
      </c>
      <c r="J8" s="17" t="str">
        <f t="shared" ref="J8:J34" ca="1" si="1">IF(I8="","",IF(I8&lt;0,"OVERDUE","NOT DUE"))</f>
        <v>NOT DUE</v>
      </c>
      <c r="K8" s="31"/>
      <c r="L8" s="20" t="s">
        <v>3911</v>
      </c>
    </row>
    <row r="9" spans="1:12" ht="26.45" customHeight="1">
      <c r="A9" s="17" t="s">
        <v>3160</v>
      </c>
      <c r="B9" s="31" t="s">
        <v>1967</v>
      </c>
      <c r="C9" s="31" t="s">
        <v>1968</v>
      </c>
      <c r="D9" s="43">
        <v>8000</v>
      </c>
      <c r="E9" s="13">
        <v>42348</v>
      </c>
      <c r="F9" s="13">
        <v>42348</v>
      </c>
      <c r="G9" s="27">
        <v>0</v>
      </c>
      <c r="H9" s="22">
        <f>IF(I9&lt;=8000,$F$5+(I9/24),"error")</f>
        <v>45000.333333333336</v>
      </c>
      <c r="I9" s="23">
        <f t="shared" ref="I9:I16" si="2">D9-($F$4-G9)</f>
        <v>8000</v>
      </c>
      <c r="J9" s="17" t="str">
        <f t="shared" si="1"/>
        <v>NOT DUE</v>
      </c>
      <c r="K9" s="31" t="s">
        <v>1980</v>
      </c>
      <c r="L9" s="144" t="s">
        <v>5495</v>
      </c>
    </row>
    <row r="10" spans="1:12" ht="25.5">
      <c r="A10" s="17" t="s">
        <v>3161</v>
      </c>
      <c r="B10" s="31" t="s">
        <v>1967</v>
      </c>
      <c r="C10" s="31" t="s">
        <v>1969</v>
      </c>
      <c r="D10" s="43">
        <v>20000</v>
      </c>
      <c r="E10" s="13">
        <v>42348</v>
      </c>
      <c r="F10" s="13">
        <v>42348</v>
      </c>
      <c r="G10" s="27">
        <v>0</v>
      </c>
      <c r="H10" s="22">
        <f>IF(I10&lt;=20000,$F$5+(I10/24),"error")</f>
        <v>45500.333333333336</v>
      </c>
      <c r="I10" s="23">
        <f t="shared" si="2"/>
        <v>20000</v>
      </c>
      <c r="J10" s="17" t="str">
        <f t="shared" si="1"/>
        <v>NOT DUE</v>
      </c>
      <c r="K10" s="31"/>
      <c r="L10" s="20"/>
    </row>
    <row r="11" spans="1:12" ht="48">
      <c r="A11" s="17" t="s">
        <v>3162</v>
      </c>
      <c r="B11" s="31" t="s">
        <v>1970</v>
      </c>
      <c r="C11" s="31" t="s">
        <v>1971</v>
      </c>
      <c r="D11" s="43">
        <v>8000</v>
      </c>
      <c r="E11" s="13">
        <v>42348</v>
      </c>
      <c r="F11" s="13">
        <v>42348</v>
      </c>
      <c r="G11" s="27">
        <v>0</v>
      </c>
      <c r="H11" s="22">
        <f>IF(I11&lt;=8000,$F$5+(I11/24),"error")</f>
        <v>45000.333333333336</v>
      </c>
      <c r="I11" s="23">
        <f t="shared" si="2"/>
        <v>8000</v>
      </c>
      <c r="J11" s="17" t="str">
        <f t="shared" si="1"/>
        <v>NOT DUE</v>
      </c>
      <c r="K11" s="31"/>
      <c r="L11" s="144" t="s">
        <v>5495</v>
      </c>
    </row>
    <row r="12" spans="1:12">
      <c r="A12" s="17" t="s">
        <v>3163</v>
      </c>
      <c r="B12" s="31" t="s">
        <v>1970</v>
      </c>
      <c r="C12" s="31" t="s">
        <v>1966</v>
      </c>
      <c r="D12" s="43">
        <v>20000</v>
      </c>
      <c r="E12" s="13">
        <v>42348</v>
      </c>
      <c r="F12" s="13">
        <v>42348</v>
      </c>
      <c r="G12" s="27">
        <v>0</v>
      </c>
      <c r="H12" s="22">
        <f>IF(I12&lt;=20000,$F$5+(I12/24),"error")</f>
        <v>45500.333333333336</v>
      </c>
      <c r="I12" s="23">
        <f t="shared" si="2"/>
        <v>20000</v>
      </c>
      <c r="J12" s="17" t="str">
        <f t="shared" si="1"/>
        <v>NOT DUE</v>
      </c>
      <c r="K12" s="31"/>
      <c r="L12" s="20"/>
    </row>
    <row r="13" spans="1:12" ht="38.450000000000003" customHeight="1">
      <c r="A13" s="17" t="s">
        <v>3164</v>
      </c>
      <c r="B13" s="31" t="s">
        <v>1618</v>
      </c>
      <c r="C13" s="31" t="s">
        <v>1972</v>
      </c>
      <c r="D13" s="43">
        <v>20000</v>
      </c>
      <c r="E13" s="13">
        <v>42348</v>
      </c>
      <c r="F13" s="13">
        <v>42348</v>
      </c>
      <c r="G13" s="27">
        <v>0</v>
      </c>
      <c r="H13" s="22">
        <f t="shared" ref="H13:H14" si="3">IF(I13&lt;=20000,$F$5+(I13/24),"error")</f>
        <v>45500.333333333336</v>
      </c>
      <c r="I13" s="23">
        <f t="shared" si="2"/>
        <v>20000</v>
      </c>
      <c r="J13" s="17" t="str">
        <f t="shared" si="1"/>
        <v>NOT DUE</v>
      </c>
      <c r="K13" s="31" t="s">
        <v>1981</v>
      </c>
      <c r="L13" s="20"/>
    </row>
    <row r="14" spans="1:12" ht="26.45" customHeight="1">
      <c r="A14" s="17" t="s">
        <v>3165</v>
      </c>
      <c r="B14" s="31" t="s">
        <v>3910</v>
      </c>
      <c r="C14" s="31" t="s">
        <v>1974</v>
      </c>
      <c r="D14" s="43">
        <v>20000</v>
      </c>
      <c r="E14" s="13">
        <v>42348</v>
      </c>
      <c r="F14" s="13">
        <v>42348</v>
      </c>
      <c r="G14" s="27">
        <v>0</v>
      </c>
      <c r="H14" s="22">
        <f t="shared" si="3"/>
        <v>45500.333333333336</v>
      </c>
      <c r="I14" s="23">
        <f t="shared" si="2"/>
        <v>20000</v>
      </c>
      <c r="J14" s="17" t="str">
        <f t="shared" si="1"/>
        <v>NOT DUE</v>
      </c>
      <c r="K14" s="31" t="s">
        <v>1982</v>
      </c>
      <c r="L14" s="20"/>
    </row>
    <row r="15" spans="1:12" ht="25.5">
      <c r="A15" s="17" t="s">
        <v>3166</v>
      </c>
      <c r="B15" s="31" t="s">
        <v>3904</v>
      </c>
      <c r="C15" s="31" t="s">
        <v>1976</v>
      </c>
      <c r="D15" s="43">
        <v>8000</v>
      </c>
      <c r="E15" s="13">
        <v>42348</v>
      </c>
      <c r="F15" s="13">
        <v>44237</v>
      </c>
      <c r="G15" s="27">
        <v>0</v>
      </c>
      <c r="H15" s="22">
        <f>IF(I15&lt;=8000,$F$5+(I15/24),"error")</f>
        <v>45000.333333333336</v>
      </c>
      <c r="I15" s="23">
        <f t="shared" si="2"/>
        <v>8000</v>
      </c>
      <c r="J15" s="17" t="str">
        <f t="shared" si="1"/>
        <v>NOT DUE</v>
      </c>
      <c r="K15" s="31"/>
      <c r="L15" s="20"/>
    </row>
    <row r="16" spans="1:12" ht="19.5" customHeight="1">
      <c r="A16" s="17" t="s">
        <v>3167</v>
      </c>
      <c r="B16" s="31" t="s">
        <v>3912</v>
      </c>
      <c r="C16" s="31" t="s">
        <v>1974</v>
      </c>
      <c r="D16" s="43">
        <v>20000</v>
      </c>
      <c r="E16" s="13">
        <v>42348</v>
      </c>
      <c r="F16" s="13">
        <v>42348</v>
      </c>
      <c r="G16" s="27">
        <v>0</v>
      </c>
      <c r="H16" s="22">
        <f>IF(I16&lt;=20000,$F$5+(I16/24),"error")</f>
        <v>45500.333333333336</v>
      </c>
      <c r="I16" s="23">
        <f t="shared" si="2"/>
        <v>20000</v>
      </c>
      <c r="J16" s="17" t="str">
        <f t="shared" si="1"/>
        <v>NOT DUE</v>
      </c>
      <c r="K16" s="31"/>
      <c r="L16" s="20"/>
    </row>
    <row r="17" spans="1:12" ht="38.25">
      <c r="A17" s="17" t="s">
        <v>3168</v>
      </c>
      <c r="B17" s="31" t="s">
        <v>1473</v>
      </c>
      <c r="C17" s="31" t="s">
        <v>1474</v>
      </c>
      <c r="D17" s="43" t="s">
        <v>1</v>
      </c>
      <c r="E17" s="13">
        <v>42348</v>
      </c>
      <c r="F17" s="13">
        <f t="shared" ref="F17:F19" si="4">F$5</f>
        <v>44667</v>
      </c>
      <c r="G17" s="74"/>
      <c r="H17" s="15">
        <f>DATE(YEAR(F17),MONTH(F17),DAY(F17)+1)</f>
        <v>44668</v>
      </c>
      <c r="I17" s="16">
        <f t="shared" ref="I17:I34" ca="1" si="5">IF(ISBLANK(H17),"",H17-DATE(YEAR(NOW()),MONTH(NOW()),DAY(NOW())))</f>
        <v>-2</v>
      </c>
      <c r="J17" s="17" t="str">
        <f t="shared" ca="1" si="1"/>
        <v>OVERDUE</v>
      </c>
      <c r="K17" s="31" t="s">
        <v>1503</v>
      </c>
      <c r="L17" s="20"/>
    </row>
    <row r="18" spans="1:12" ht="38.25">
      <c r="A18" s="17" t="s">
        <v>3169</v>
      </c>
      <c r="B18" s="31" t="s">
        <v>1475</v>
      </c>
      <c r="C18" s="31" t="s">
        <v>1476</v>
      </c>
      <c r="D18" s="43" t="s">
        <v>1</v>
      </c>
      <c r="E18" s="13">
        <v>42348</v>
      </c>
      <c r="F18" s="13">
        <f t="shared" si="4"/>
        <v>44667</v>
      </c>
      <c r="G18" s="74"/>
      <c r="H18" s="15">
        <f t="shared" ref="H18:H24" si="6">DATE(YEAR(F18),MONTH(F18),DAY(F18)+1)</f>
        <v>44668</v>
      </c>
      <c r="I18" s="16">
        <f t="shared" ca="1" si="5"/>
        <v>-2</v>
      </c>
      <c r="J18" s="17" t="str">
        <f t="shared" ca="1" si="1"/>
        <v>OVERDUE</v>
      </c>
      <c r="K18" s="31" t="s">
        <v>1504</v>
      </c>
      <c r="L18" s="20"/>
    </row>
    <row r="19" spans="1:12" ht="38.25">
      <c r="A19" s="17" t="s">
        <v>3170</v>
      </c>
      <c r="B19" s="31" t="s">
        <v>1477</v>
      </c>
      <c r="C19" s="31" t="s">
        <v>1478</v>
      </c>
      <c r="D19" s="43" t="s">
        <v>1</v>
      </c>
      <c r="E19" s="13">
        <v>42348</v>
      </c>
      <c r="F19" s="13">
        <f t="shared" si="4"/>
        <v>44667</v>
      </c>
      <c r="G19" s="74"/>
      <c r="H19" s="15">
        <f t="shared" si="6"/>
        <v>44668</v>
      </c>
      <c r="I19" s="16">
        <f t="shared" ca="1" si="5"/>
        <v>-2</v>
      </c>
      <c r="J19" s="17" t="str">
        <f t="shared" ca="1" si="1"/>
        <v>OVERDUE</v>
      </c>
      <c r="K19" s="31" t="s">
        <v>1505</v>
      </c>
      <c r="L19" s="20"/>
    </row>
    <row r="20" spans="1:12" ht="38.450000000000003" customHeight="1">
      <c r="A20" s="17" t="s">
        <v>3171</v>
      </c>
      <c r="B20" s="31" t="s">
        <v>1479</v>
      </c>
      <c r="C20" s="31" t="s">
        <v>1480</v>
      </c>
      <c r="D20" s="43" t="s">
        <v>4</v>
      </c>
      <c r="E20" s="13">
        <v>42348</v>
      </c>
      <c r="F20" s="13">
        <v>44658</v>
      </c>
      <c r="G20" s="74"/>
      <c r="H20" s="15">
        <f>EDATE(F20-1,1)</f>
        <v>44687</v>
      </c>
      <c r="I20" s="16">
        <f t="shared" ca="1" si="5"/>
        <v>17</v>
      </c>
      <c r="J20" s="17" t="str">
        <f t="shared" ca="1" si="1"/>
        <v>NOT DUE</v>
      </c>
      <c r="K20" s="31" t="s">
        <v>1506</v>
      </c>
      <c r="L20" s="20"/>
    </row>
    <row r="21" spans="1:12" ht="25.5">
      <c r="A21" s="17" t="s">
        <v>3172</v>
      </c>
      <c r="B21" s="31" t="s">
        <v>1481</v>
      </c>
      <c r="C21" s="31" t="s">
        <v>1482</v>
      </c>
      <c r="D21" s="43" t="s">
        <v>1</v>
      </c>
      <c r="E21" s="13">
        <v>42348</v>
      </c>
      <c r="F21" s="13">
        <f t="shared" ref="F21:F24" si="7">F$5</f>
        <v>44667</v>
      </c>
      <c r="G21" s="74"/>
      <c r="H21" s="15">
        <f t="shared" si="6"/>
        <v>44668</v>
      </c>
      <c r="I21" s="16">
        <f t="shared" ca="1" si="5"/>
        <v>-2</v>
      </c>
      <c r="J21" s="17" t="str">
        <f t="shared" ca="1" si="1"/>
        <v>OVERDUE</v>
      </c>
      <c r="K21" s="31" t="s">
        <v>1507</v>
      </c>
      <c r="L21" s="20"/>
    </row>
    <row r="22" spans="1:12" ht="26.45" customHeight="1">
      <c r="A22" s="17" t="s">
        <v>3173</v>
      </c>
      <c r="B22" s="31" t="s">
        <v>1483</v>
      </c>
      <c r="C22" s="31" t="s">
        <v>1484</v>
      </c>
      <c r="D22" s="43" t="s">
        <v>1</v>
      </c>
      <c r="E22" s="13">
        <v>42348</v>
      </c>
      <c r="F22" s="13">
        <f t="shared" si="7"/>
        <v>44667</v>
      </c>
      <c r="G22" s="74"/>
      <c r="H22" s="15">
        <f t="shared" si="6"/>
        <v>44668</v>
      </c>
      <c r="I22" s="16">
        <f t="shared" ca="1" si="5"/>
        <v>-2</v>
      </c>
      <c r="J22" s="17" t="str">
        <f t="shared" ca="1" si="1"/>
        <v>OVERDUE</v>
      </c>
      <c r="K22" s="31" t="s">
        <v>1508</v>
      </c>
      <c r="L22" s="20"/>
    </row>
    <row r="23" spans="1:12" ht="26.45" customHeight="1">
      <c r="A23" s="17" t="s">
        <v>3174</v>
      </c>
      <c r="B23" s="31" t="s">
        <v>1485</v>
      </c>
      <c r="C23" s="31" t="s">
        <v>1486</v>
      </c>
      <c r="D23" s="43" t="s">
        <v>1</v>
      </c>
      <c r="E23" s="13">
        <v>42348</v>
      </c>
      <c r="F23" s="13">
        <f t="shared" si="7"/>
        <v>44667</v>
      </c>
      <c r="G23" s="74"/>
      <c r="H23" s="15">
        <f t="shared" si="6"/>
        <v>44668</v>
      </c>
      <c r="I23" s="16">
        <f t="shared" ca="1" si="5"/>
        <v>-2</v>
      </c>
      <c r="J23" s="17" t="str">
        <f t="shared" ca="1" si="1"/>
        <v>OVERDUE</v>
      </c>
      <c r="K23" s="31" t="s">
        <v>1508</v>
      </c>
      <c r="L23" s="20"/>
    </row>
    <row r="24" spans="1:12" ht="26.45" customHeight="1">
      <c r="A24" s="17" t="s">
        <v>3175</v>
      </c>
      <c r="B24" s="31" t="s">
        <v>1487</v>
      </c>
      <c r="C24" s="31" t="s">
        <v>1474</v>
      </c>
      <c r="D24" s="43" t="s">
        <v>1</v>
      </c>
      <c r="E24" s="13">
        <v>42348</v>
      </c>
      <c r="F24" s="13">
        <f t="shared" si="7"/>
        <v>44667</v>
      </c>
      <c r="G24" s="74"/>
      <c r="H24" s="15">
        <f t="shared" si="6"/>
        <v>44668</v>
      </c>
      <c r="I24" s="16">
        <f t="shared" ca="1" si="5"/>
        <v>-2</v>
      </c>
      <c r="J24" s="17" t="str">
        <f t="shared" ca="1" si="1"/>
        <v>OVERDUE</v>
      </c>
      <c r="K24" s="31" t="s">
        <v>1508</v>
      </c>
      <c r="L24" s="20"/>
    </row>
    <row r="25" spans="1:12" ht="26.45" customHeight="1">
      <c r="A25" s="17" t="s">
        <v>3176</v>
      </c>
      <c r="B25" s="31" t="s">
        <v>4021</v>
      </c>
      <c r="C25" s="31" t="s">
        <v>3950</v>
      </c>
      <c r="D25" s="43">
        <v>20000</v>
      </c>
      <c r="E25" s="13">
        <v>42348</v>
      </c>
      <c r="F25" s="13">
        <v>42348</v>
      </c>
      <c r="G25" s="27">
        <v>0</v>
      </c>
      <c r="H25" s="22">
        <f>IF(I25&lt;=20000,$F$5+(I25/24),"error")</f>
        <v>45500.333333333336</v>
      </c>
      <c r="I25" s="23">
        <f t="shared" ref="I25:I26" si="8">D25-($F$4-G25)</f>
        <v>20000</v>
      </c>
      <c r="J25" s="17" t="str">
        <f t="shared" si="1"/>
        <v>NOT DUE</v>
      </c>
      <c r="K25" s="31" t="s">
        <v>3916</v>
      </c>
      <c r="L25" s="20"/>
    </row>
    <row r="26" spans="1:12" ht="25.5">
      <c r="A26" s="17" t="s">
        <v>3177</v>
      </c>
      <c r="B26" s="31" t="s">
        <v>4016</v>
      </c>
      <c r="C26" s="31" t="s">
        <v>3949</v>
      </c>
      <c r="D26" s="43">
        <v>20000</v>
      </c>
      <c r="E26" s="13">
        <v>42348</v>
      </c>
      <c r="F26" s="13">
        <v>42348</v>
      </c>
      <c r="G26" s="27">
        <v>0</v>
      </c>
      <c r="H26" s="22">
        <f>IF(I26&lt;=20000,$F$5+(I26/24),"error")</f>
        <v>45500.333333333336</v>
      </c>
      <c r="I26" s="23">
        <f t="shared" si="8"/>
        <v>20000</v>
      </c>
      <c r="J26" s="17" t="str">
        <f t="shared" si="1"/>
        <v>NOT DUE</v>
      </c>
      <c r="K26" s="31" t="s">
        <v>3916</v>
      </c>
      <c r="L26" s="20"/>
    </row>
    <row r="27" spans="1:12" ht="26.45" customHeight="1">
      <c r="A27" s="17" t="s">
        <v>3178</v>
      </c>
      <c r="B27" s="31" t="s">
        <v>1491</v>
      </c>
      <c r="C27" s="31" t="s">
        <v>1492</v>
      </c>
      <c r="D27" s="43" t="s">
        <v>0</v>
      </c>
      <c r="E27" s="13">
        <v>42348</v>
      </c>
      <c r="F27" s="13">
        <v>44638</v>
      </c>
      <c r="G27" s="74"/>
      <c r="H27" s="15">
        <f>DATE(YEAR(F27),MONTH(F27)+3,DAY(F27)-1)</f>
        <v>44729</v>
      </c>
      <c r="I27" s="16">
        <f t="shared" ca="1" si="5"/>
        <v>59</v>
      </c>
      <c r="J27" s="17" t="str">
        <f t="shared" ca="1" si="1"/>
        <v>NOT DUE</v>
      </c>
      <c r="K27" s="31" t="s">
        <v>1509</v>
      </c>
      <c r="L27" s="20"/>
    </row>
    <row r="28" spans="1:12" ht="15" customHeight="1">
      <c r="A28" s="17" t="s">
        <v>3179</v>
      </c>
      <c r="B28" s="31" t="s">
        <v>1977</v>
      </c>
      <c r="C28" s="31"/>
      <c r="D28" s="43" t="s">
        <v>1</v>
      </c>
      <c r="E28" s="13">
        <v>42348</v>
      </c>
      <c r="F28" s="13">
        <f t="shared" ref="F28" si="9">F$5</f>
        <v>44667</v>
      </c>
      <c r="G28" s="74"/>
      <c r="H28" s="15">
        <f>DATE(YEAR(F28),MONTH(F28),DAY(F28)+1)</f>
        <v>44668</v>
      </c>
      <c r="I28" s="16">
        <f t="shared" ca="1" si="5"/>
        <v>-2</v>
      </c>
      <c r="J28" s="17" t="str">
        <f t="shared" ca="1" si="1"/>
        <v>OVERDUE</v>
      </c>
      <c r="K28" s="31" t="s">
        <v>1509</v>
      </c>
      <c r="L28" s="20"/>
    </row>
    <row r="29" spans="1:12" ht="15" customHeight="1">
      <c r="A29" s="17" t="s">
        <v>3180</v>
      </c>
      <c r="B29" s="31" t="s">
        <v>1493</v>
      </c>
      <c r="C29" s="31" t="s">
        <v>1494</v>
      </c>
      <c r="D29" s="43" t="s">
        <v>377</v>
      </c>
      <c r="E29" s="13">
        <v>42348</v>
      </c>
      <c r="F29" s="13">
        <v>44467</v>
      </c>
      <c r="G29" s="74"/>
      <c r="H29" s="15">
        <f>DATE(YEAR(F29)+1,MONTH(F29),DAY(F29)-1)</f>
        <v>44831</v>
      </c>
      <c r="I29" s="16">
        <f t="shared" ca="1" si="5"/>
        <v>161</v>
      </c>
      <c r="J29" s="17" t="str">
        <f t="shared" ca="1" si="1"/>
        <v>NOT DUE</v>
      </c>
      <c r="K29" s="31" t="s">
        <v>1509</v>
      </c>
      <c r="L29" s="144"/>
    </row>
    <row r="30" spans="1:12" ht="25.5">
      <c r="A30" s="17" t="s">
        <v>3181</v>
      </c>
      <c r="B30" s="31" t="s">
        <v>1495</v>
      </c>
      <c r="C30" s="31" t="s">
        <v>1496</v>
      </c>
      <c r="D30" s="43" t="s">
        <v>377</v>
      </c>
      <c r="E30" s="13">
        <v>42348</v>
      </c>
      <c r="F30" s="13">
        <v>44527</v>
      </c>
      <c r="G30" s="74"/>
      <c r="H30" s="15">
        <f t="shared" ref="H30:H34" si="10">DATE(YEAR(F30)+1,MONTH(F30),DAY(F30)-1)</f>
        <v>44891</v>
      </c>
      <c r="I30" s="16">
        <f t="shared" ca="1" si="5"/>
        <v>221</v>
      </c>
      <c r="J30" s="17" t="str">
        <f t="shared" ca="1" si="1"/>
        <v>NOT DUE</v>
      </c>
      <c r="K30" s="31" t="s">
        <v>1510</v>
      </c>
      <c r="L30" s="20"/>
    </row>
    <row r="31" spans="1:12" ht="25.5">
      <c r="A31" s="17" t="s">
        <v>3182</v>
      </c>
      <c r="B31" s="31" t="s">
        <v>1497</v>
      </c>
      <c r="C31" s="31" t="s">
        <v>1498</v>
      </c>
      <c r="D31" s="43" t="s">
        <v>377</v>
      </c>
      <c r="E31" s="13">
        <v>42348</v>
      </c>
      <c r="F31" s="13">
        <v>44527</v>
      </c>
      <c r="G31" s="74"/>
      <c r="H31" s="15">
        <f t="shared" si="10"/>
        <v>44891</v>
      </c>
      <c r="I31" s="16">
        <f t="shared" ca="1" si="5"/>
        <v>221</v>
      </c>
      <c r="J31" s="17" t="str">
        <f t="shared" ca="1" si="1"/>
        <v>NOT DUE</v>
      </c>
      <c r="K31" s="31" t="s">
        <v>1510</v>
      </c>
      <c r="L31" s="20"/>
    </row>
    <row r="32" spans="1:12" ht="25.5">
      <c r="A32" s="17" t="s">
        <v>3183</v>
      </c>
      <c r="B32" s="31" t="s">
        <v>1499</v>
      </c>
      <c r="C32" s="31" t="s">
        <v>1500</v>
      </c>
      <c r="D32" s="43" t="s">
        <v>377</v>
      </c>
      <c r="E32" s="13">
        <v>42348</v>
      </c>
      <c r="F32" s="13">
        <v>44527</v>
      </c>
      <c r="G32" s="74"/>
      <c r="H32" s="15">
        <f t="shared" si="10"/>
        <v>44891</v>
      </c>
      <c r="I32" s="16">
        <f t="shared" ca="1" si="5"/>
        <v>221</v>
      </c>
      <c r="J32" s="17" t="str">
        <f t="shared" ca="1" si="1"/>
        <v>NOT DUE</v>
      </c>
      <c r="K32" s="31" t="s">
        <v>1510</v>
      </c>
      <c r="L32" s="20"/>
    </row>
    <row r="33" spans="1:12" ht="25.5">
      <c r="A33" s="17" t="s">
        <v>3184</v>
      </c>
      <c r="B33" s="31" t="s">
        <v>1501</v>
      </c>
      <c r="C33" s="31" t="s">
        <v>1502</v>
      </c>
      <c r="D33" s="43" t="s">
        <v>377</v>
      </c>
      <c r="E33" s="13">
        <v>42348</v>
      </c>
      <c r="F33" s="13">
        <v>44527</v>
      </c>
      <c r="G33" s="74"/>
      <c r="H33" s="15">
        <f t="shared" si="10"/>
        <v>44891</v>
      </c>
      <c r="I33" s="16">
        <f t="shared" ca="1" si="5"/>
        <v>221</v>
      </c>
      <c r="J33" s="17" t="str">
        <f t="shared" ca="1" si="1"/>
        <v>NOT DUE</v>
      </c>
      <c r="K33" s="31" t="s">
        <v>1511</v>
      </c>
      <c r="L33" s="20"/>
    </row>
    <row r="34" spans="1:12" ht="15" customHeight="1">
      <c r="A34" s="17" t="s">
        <v>3185</v>
      </c>
      <c r="B34" s="31" t="s">
        <v>1512</v>
      </c>
      <c r="C34" s="31" t="s">
        <v>1513</v>
      </c>
      <c r="D34" s="43" t="s">
        <v>377</v>
      </c>
      <c r="E34" s="13">
        <v>42348</v>
      </c>
      <c r="F34" s="13">
        <v>44527</v>
      </c>
      <c r="G34" s="74"/>
      <c r="H34" s="15">
        <f t="shared" si="10"/>
        <v>44891</v>
      </c>
      <c r="I34" s="16">
        <f t="shared" ca="1" si="5"/>
        <v>221</v>
      </c>
      <c r="J34" s="17" t="str">
        <f t="shared" ca="1" si="1"/>
        <v>NOT DUE</v>
      </c>
      <c r="K34" s="31" t="s">
        <v>1511</v>
      </c>
      <c r="L34" s="20"/>
    </row>
    <row r="35" spans="1:12" ht="15.75" customHeight="1">
      <c r="A35" s="51"/>
      <c r="B35" s="52"/>
      <c r="C35" s="52"/>
      <c r="D35" s="53"/>
      <c r="E35" s="54"/>
      <c r="F35" s="54"/>
      <c r="G35" s="55"/>
      <c r="H35" s="56"/>
      <c r="I35" s="57"/>
      <c r="J35" s="51"/>
      <c r="K35" s="52"/>
      <c r="L35" s="58"/>
    </row>
    <row r="36" spans="1:12">
      <c r="A36" s="202"/>
    </row>
    <row r="37" spans="1:12">
      <c r="A37" s="202"/>
    </row>
    <row r="38" spans="1:12">
      <c r="A38" s="202"/>
    </row>
    <row r="39" spans="1:12">
      <c r="A39" s="260"/>
      <c r="B39" s="197" t="s">
        <v>4761</v>
      </c>
      <c r="D39" s="49" t="s">
        <v>4762</v>
      </c>
      <c r="G39" t="s">
        <v>4763</v>
      </c>
    </row>
    <row r="40" spans="1:12">
      <c r="A40" s="289"/>
      <c r="C40" s="198" t="s">
        <v>5504</v>
      </c>
      <c r="E40" s="371" t="s">
        <v>5518</v>
      </c>
      <c r="F40" s="371"/>
      <c r="H40" s="235" t="s">
        <v>5505</v>
      </c>
      <c r="I40" s="235"/>
    </row>
  </sheetData>
  <sheetProtection selectLockedCells="1"/>
  <mergeCells count="10">
    <mergeCell ref="E40:F40"/>
    <mergeCell ref="A4:B4"/>
    <mergeCell ref="D4:E4"/>
    <mergeCell ref="A5:B5"/>
    <mergeCell ref="A1:B1"/>
    <mergeCell ref="D1:E1"/>
    <mergeCell ref="A2:B2"/>
    <mergeCell ref="D2:E2"/>
    <mergeCell ref="A3:B3"/>
    <mergeCell ref="D3:E3"/>
  </mergeCells>
  <phoneticPr fontId="33" type="noConversion"/>
  <conditionalFormatting sqref="J27:J35 J17:J24 J7:J15">
    <cfRule type="cellIs" dxfId="97" priority="3" operator="equal">
      <formula>"overdue"</formula>
    </cfRule>
  </conditionalFormatting>
  <conditionalFormatting sqref="J25:J26">
    <cfRule type="cellIs" dxfId="96" priority="2" operator="equal">
      <formula>"overdue"</formula>
    </cfRule>
  </conditionalFormatting>
  <conditionalFormatting sqref="J16">
    <cfRule type="cellIs" dxfId="9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31" zoomScaleNormal="100" workbookViewId="0">
      <selection activeCell="F44" sqref="F4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5435</v>
      </c>
      <c r="D3" s="309" t="s">
        <v>12</v>
      </c>
      <c r="E3" s="309"/>
      <c r="F3" s="5" t="s">
        <v>2628</v>
      </c>
    </row>
    <row r="4" spans="1:12" ht="18" customHeight="1">
      <c r="A4" s="308" t="s">
        <v>75</v>
      </c>
      <c r="B4" s="308"/>
      <c r="C4" s="37" t="s">
        <v>3843</v>
      </c>
      <c r="D4" s="309" t="s">
        <v>14</v>
      </c>
      <c r="E4" s="309"/>
      <c r="F4" s="6">
        <f>'Running Hours'!B39</f>
        <v>54741.4</v>
      </c>
    </row>
    <row r="5" spans="1:12" ht="18" customHeight="1">
      <c r="A5" s="308" t="s">
        <v>76</v>
      </c>
      <c r="B5" s="308"/>
      <c r="C5" s="38" t="s">
        <v>3844</v>
      </c>
      <c r="D5" s="46"/>
      <c r="E5" s="242" t="str">
        <f>'Running Hours'!$C5</f>
        <v>Date updated:</v>
      </c>
      <c r="F5" s="196">
        <f>'Running Hours'!$D5</f>
        <v>44667</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3095</v>
      </c>
      <c r="B8" s="31" t="s">
        <v>1994</v>
      </c>
      <c r="C8" s="31" t="s">
        <v>1995</v>
      </c>
      <c r="D8" s="43" t="s">
        <v>377</v>
      </c>
      <c r="E8" s="13">
        <v>42348</v>
      </c>
      <c r="F8" s="13">
        <v>44611</v>
      </c>
      <c r="G8" s="74"/>
      <c r="H8" s="15">
        <f>DATE(YEAR(F8)+1,MONTH(F8),DAY(F8)-1)</f>
        <v>44975</v>
      </c>
      <c r="I8" s="16">
        <f t="shared" ref="I8:I43" ca="1" si="0">IF(ISBLANK(H8),"",H8-DATE(YEAR(NOW()),MONTH(NOW()),DAY(NOW())))</f>
        <v>305</v>
      </c>
      <c r="J8" s="17" t="str">
        <f t="shared" ref="J8:J43" ca="1" si="1">IF(I8="","",IF(I8&lt;0,"OVERDUE","NOT DUE"))</f>
        <v>NOT DUE</v>
      </c>
      <c r="K8" s="31" t="s">
        <v>2012</v>
      </c>
      <c r="L8" s="144" t="s">
        <v>5495</v>
      </c>
    </row>
    <row r="9" spans="1:12" ht="26.45" customHeight="1">
      <c r="A9" s="17" t="s">
        <v>3096</v>
      </c>
      <c r="B9" s="31" t="s">
        <v>3927</v>
      </c>
      <c r="C9" s="31" t="s">
        <v>1995</v>
      </c>
      <c r="D9" s="43" t="s">
        <v>377</v>
      </c>
      <c r="E9" s="13">
        <v>42348</v>
      </c>
      <c r="F9" s="13">
        <v>44611</v>
      </c>
      <c r="G9" s="74"/>
      <c r="H9" s="15">
        <f>DATE(YEAR(F9)+1,MONTH(F9),DAY(F9)-1)</f>
        <v>44975</v>
      </c>
      <c r="I9" s="16">
        <f t="shared" ref="I9" ca="1" si="2">IF(ISBLANK(H9),"",H9-DATE(YEAR(NOW()),MONTH(NOW()),DAY(NOW())))</f>
        <v>305</v>
      </c>
      <c r="J9" s="17" t="str">
        <f t="shared" ref="J9" ca="1" si="3">IF(I9="","",IF(I9&lt;0,"OVERDUE","NOT DUE"))</f>
        <v>NOT DUE</v>
      </c>
      <c r="K9" s="31" t="s">
        <v>2012</v>
      </c>
      <c r="L9" s="144" t="s">
        <v>5495</v>
      </c>
    </row>
    <row r="10" spans="1:12" ht="26.45" customHeight="1">
      <c r="A10" s="17" t="s">
        <v>3097</v>
      </c>
      <c r="B10" s="31" t="s">
        <v>1996</v>
      </c>
      <c r="C10" s="31" t="s">
        <v>1997</v>
      </c>
      <c r="D10" s="43" t="s">
        <v>1074</v>
      </c>
      <c r="E10" s="13">
        <v>42348</v>
      </c>
      <c r="F10" s="13">
        <v>44611</v>
      </c>
      <c r="G10" s="74"/>
      <c r="H10" s="15">
        <f>DATE(YEAR(F10)+4,MONTH(F10),DAY(F10)-1)</f>
        <v>46071</v>
      </c>
      <c r="I10" s="16">
        <f t="shared" ca="1" si="0"/>
        <v>1401</v>
      </c>
      <c r="J10" s="17" t="str">
        <f t="shared" ca="1" si="1"/>
        <v>NOT DUE</v>
      </c>
      <c r="K10" s="31"/>
      <c r="L10" s="144" t="s">
        <v>5495</v>
      </c>
    </row>
    <row r="11" spans="1:12" ht="15.75" customHeight="1">
      <c r="A11" s="17" t="s">
        <v>3098</v>
      </c>
      <c r="B11" s="31" t="s">
        <v>1964</v>
      </c>
      <c r="C11" s="31" t="s">
        <v>1998</v>
      </c>
      <c r="D11" s="43" t="s">
        <v>377</v>
      </c>
      <c r="E11" s="13">
        <v>42348</v>
      </c>
      <c r="F11" s="13">
        <v>44611</v>
      </c>
      <c r="G11" s="74"/>
      <c r="H11" s="15">
        <f t="shared" ref="H11" si="4">DATE(YEAR(F11)+1,MONTH(F11),DAY(F11)-1)</f>
        <v>44975</v>
      </c>
      <c r="I11" s="16">
        <f t="shared" ca="1" si="0"/>
        <v>305</v>
      </c>
      <c r="J11" s="17" t="str">
        <f t="shared" ca="1" si="1"/>
        <v>NOT DUE</v>
      </c>
      <c r="K11" s="31"/>
      <c r="L11" s="144" t="s">
        <v>5495</v>
      </c>
    </row>
    <row r="12" spans="1:12" ht="15.75" customHeight="1">
      <c r="A12" s="17" t="s">
        <v>3099</v>
      </c>
      <c r="B12" s="31" t="s">
        <v>1964</v>
      </c>
      <c r="C12" s="31" t="s">
        <v>1999</v>
      </c>
      <c r="D12" s="43" t="s">
        <v>1074</v>
      </c>
      <c r="E12" s="13">
        <v>42348</v>
      </c>
      <c r="F12" s="13">
        <v>44611</v>
      </c>
      <c r="G12" s="74"/>
      <c r="H12" s="15">
        <f>DATE(YEAR(F12)+4,MONTH(F12),DAY(F12)-1)</f>
        <v>46071</v>
      </c>
      <c r="I12" s="16">
        <f t="shared" ca="1" si="0"/>
        <v>1401</v>
      </c>
      <c r="J12" s="17" t="str">
        <f t="shared" ca="1" si="1"/>
        <v>NOT DUE</v>
      </c>
      <c r="K12" s="31" t="s">
        <v>2013</v>
      </c>
      <c r="L12" s="144" t="s">
        <v>5495</v>
      </c>
    </row>
    <row r="13" spans="1:12" ht="15.75" customHeight="1">
      <c r="A13" s="17" t="s">
        <v>3100</v>
      </c>
      <c r="B13" s="31" t="s">
        <v>2000</v>
      </c>
      <c r="C13" s="31" t="s">
        <v>2001</v>
      </c>
      <c r="D13" s="43" t="s">
        <v>0</v>
      </c>
      <c r="E13" s="13">
        <v>42348</v>
      </c>
      <c r="F13" s="13">
        <v>44666</v>
      </c>
      <c r="G13" s="74"/>
      <c r="H13" s="15">
        <f>DATE(YEAR(F13),MONTH(F13)+3,DAY(F13)-1)</f>
        <v>44756</v>
      </c>
      <c r="I13" s="16">
        <f t="shared" ca="1" si="0"/>
        <v>86</v>
      </c>
      <c r="J13" s="17" t="str">
        <f t="shared" ca="1" si="1"/>
        <v>NOT DUE</v>
      </c>
      <c r="K13" s="31"/>
      <c r="L13" s="144" t="s">
        <v>5495</v>
      </c>
    </row>
    <row r="14" spans="1:12" ht="15.75" customHeight="1">
      <c r="A14" s="17" t="s">
        <v>3101</v>
      </c>
      <c r="B14" s="31" t="s">
        <v>2000</v>
      </c>
      <c r="C14" s="31" t="s">
        <v>1999</v>
      </c>
      <c r="D14" s="43" t="s">
        <v>377</v>
      </c>
      <c r="E14" s="13">
        <v>42348</v>
      </c>
      <c r="F14" s="13">
        <v>44611</v>
      </c>
      <c r="G14" s="74"/>
      <c r="H14" s="15">
        <f>DATE(YEAR(F14)+1,MONTH(F14),DAY(F14)-1)</f>
        <v>44975</v>
      </c>
      <c r="I14" s="16">
        <f t="shared" ca="1" si="0"/>
        <v>305</v>
      </c>
      <c r="J14" s="17" t="str">
        <f t="shared" ca="1" si="1"/>
        <v>NOT DUE</v>
      </c>
      <c r="K14" s="31"/>
      <c r="L14" s="144" t="s">
        <v>5495</v>
      </c>
    </row>
    <row r="15" spans="1:12" ht="26.45" customHeight="1">
      <c r="A15" s="17" t="s">
        <v>3102</v>
      </c>
      <c r="B15" s="31" t="s">
        <v>1967</v>
      </c>
      <c r="C15" s="31" t="s">
        <v>2002</v>
      </c>
      <c r="D15" s="43" t="s">
        <v>1074</v>
      </c>
      <c r="E15" s="13">
        <v>42348</v>
      </c>
      <c r="F15" s="13">
        <v>44611</v>
      </c>
      <c r="G15" s="74"/>
      <c r="H15" s="15">
        <f t="shared" ref="H15:H20" si="5">DATE(YEAR(F15)+4,MONTH(F15),DAY(F15)-1)</f>
        <v>46071</v>
      </c>
      <c r="I15" s="16">
        <f t="shared" ca="1" si="0"/>
        <v>1401</v>
      </c>
      <c r="J15" s="17" t="str">
        <f t="shared" ca="1" si="1"/>
        <v>NOT DUE</v>
      </c>
      <c r="K15" s="31" t="s">
        <v>2014</v>
      </c>
      <c r="L15" s="144" t="s">
        <v>5495</v>
      </c>
    </row>
    <row r="16" spans="1:12" ht="15.75" customHeight="1">
      <c r="A16" s="17" t="s">
        <v>3103</v>
      </c>
      <c r="B16" s="31" t="s">
        <v>3913</v>
      </c>
      <c r="C16" s="31" t="s">
        <v>2003</v>
      </c>
      <c r="D16" s="43" t="s">
        <v>377</v>
      </c>
      <c r="E16" s="13">
        <v>42348</v>
      </c>
      <c r="F16" s="13">
        <v>44611</v>
      </c>
      <c r="G16" s="74"/>
      <c r="H16" s="15">
        <f>DATE(YEAR(F16)+1,MONTH(F16),DAY(F16)-1)</f>
        <v>44975</v>
      </c>
      <c r="I16" s="16">
        <f t="shared" ca="1" si="0"/>
        <v>305</v>
      </c>
      <c r="J16" s="17" t="str">
        <f t="shared" ca="1" si="1"/>
        <v>NOT DUE</v>
      </c>
      <c r="K16" s="31" t="s">
        <v>1503</v>
      </c>
      <c r="L16" s="144" t="s">
        <v>5495</v>
      </c>
    </row>
    <row r="17" spans="1:12" ht="15.75" customHeight="1">
      <c r="A17" s="17" t="s">
        <v>3104</v>
      </c>
      <c r="B17" s="31" t="s">
        <v>3913</v>
      </c>
      <c r="C17" s="31" t="s">
        <v>2004</v>
      </c>
      <c r="D17" s="43" t="s">
        <v>1074</v>
      </c>
      <c r="E17" s="13">
        <v>42348</v>
      </c>
      <c r="F17" s="13">
        <v>44611</v>
      </c>
      <c r="G17" s="74"/>
      <c r="H17" s="15">
        <f t="shared" si="5"/>
        <v>46071</v>
      </c>
      <c r="I17" s="16">
        <f t="shared" ca="1" si="0"/>
        <v>1401</v>
      </c>
      <c r="J17" s="17" t="str">
        <f t="shared" ca="1" si="1"/>
        <v>NOT DUE</v>
      </c>
      <c r="K17" s="31" t="s">
        <v>1504</v>
      </c>
      <c r="L17" s="144" t="s">
        <v>5495</v>
      </c>
    </row>
    <row r="18" spans="1:12" ht="26.45" customHeight="1">
      <c r="A18" s="17" t="s">
        <v>3105</v>
      </c>
      <c r="B18" s="31" t="s">
        <v>575</v>
      </c>
      <c r="C18" s="31" t="s">
        <v>2005</v>
      </c>
      <c r="D18" s="43" t="s">
        <v>377</v>
      </c>
      <c r="E18" s="13">
        <v>42348</v>
      </c>
      <c r="F18" s="13">
        <v>44611</v>
      </c>
      <c r="G18" s="74"/>
      <c r="H18" s="15">
        <f>DATE(YEAR(F18)+1,MONTH(F18),DAY(F18)-1)</f>
        <v>44975</v>
      </c>
      <c r="I18" s="16">
        <f t="shared" ca="1" si="0"/>
        <v>305</v>
      </c>
      <c r="J18" s="17" t="str">
        <f t="shared" ca="1" si="1"/>
        <v>NOT DUE</v>
      </c>
      <c r="K18" s="31" t="s">
        <v>1505</v>
      </c>
      <c r="L18" s="144" t="s">
        <v>5495</v>
      </c>
    </row>
    <row r="19" spans="1:12" ht="26.45" customHeight="1">
      <c r="A19" s="17" t="s">
        <v>3106</v>
      </c>
      <c r="B19" s="31" t="s">
        <v>3924</v>
      </c>
      <c r="C19" s="31" t="s">
        <v>2006</v>
      </c>
      <c r="D19" s="43" t="s">
        <v>1074</v>
      </c>
      <c r="E19" s="13">
        <v>42348</v>
      </c>
      <c r="F19" s="13">
        <v>44611</v>
      </c>
      <c r="G19" s="74"/>
      <c r="H19" s="15">
        <f t="shared" si="5"/>
        <v>46071</v>
      </c>
      <c r="I19" s="16">
        <f t="shared" ca="1" si="0"/>
        <v>1401</v>
      </c>
      <c r="J19" s="17" t="str">
        <f t="shared" ca="1" si="1"/>
        <v>NOT DUE</v>
      </c>
      <c r="K19" s="31" t="s">
        <v>1506</v>
      </c>
      <c r="L19" s="144" t="s">
        <v>5495</v>
      </c>
    </row>
    <row r="20" spans="1:12" ht="26.45" customHeight="1">
      <c r="A20" s="17" t="s">
        <v>3107</v>
      </c>
      <c r="B20" s="31" t="s">
        <v>3925</v>
      </c>
      <c r="C20" s="31" t="s">
        <v>2006</v>
      </c>
      <c r="D20" s="43" t="s">
        <v>1074</v>
      </c>
      <c r="E20" s="13">
        <v>42348</v>
      </c>
      <c r="F20" s="13">
        <v>44611</v>
      </c>
      <c r="G20" s="74"/>
      <c r="H20" s="15">
        <f t="shared" si="5"/>
        <v>46071</v>
      </c>
      <c r="I20" s="16">
        <f t="shared" ref="I20" ca="1" si="6">IF(ISBLANK(H20),"",H20-DATE(YEAR(NOW()),MONTH(NOW()),DAY(NOW())))</f>
        <v>1401</v>
      </c>
      <c r="J20" s="17" t="str">
        <f t="shared" ref="J20" ca="1" si="7">IF(I20="","",IF(I20&lt;0,"OVERDUE","NOT DUE"))</f>
        <v>NOT DUE</v>
      </c>
      <c r="K20" s="31" t="s">
        <v>1506</v>
      </c>
      <c r="L20" s="144" t="s">
        <v>5495</v>
      </c>
    </row>
    <row r="21" spans="1:12" ht="26.45" customHeight="1">
      <c r="A21" s="17" t="s">
        <v>3108</v>
      </c>
      <c r="B21" s="31" t="s">
        <v>1975</v>
      </c>
      <c r="C21" s="31" t="s">
        <v>2007</v>
      </c>
      <c r="D21" s="43" t="s">
        <v>377</v>
      </c>
      <c r="E21" s="13">
        <v>42348</v>
      </c>
      <c r="F21" s="13">
        <v>44569</v>
      </c>
      <c r="G21" s="74"/>
      <c r="H21" s="15">
        <f>DATE(YEAR(F21)+1,MONTH(F21),DAY(F21)-1)</f>
        <v>44933</v>
      </c>
      <c r="I21" s="16">
        <f t="shared" ca="1" si="0"/>
        <v>263</v>
      </c>
      <c r="J21" s="17" t="str">
        <f t="shared" ca="1" si="1"/>
        <v>NOT DUE</v>
      </c>
      <c r="K21" s="31" t="s">
        <v>1507</v>
      </c>
      <c r="L21" s="20"/>
    </row>
    <row r="22" spans="1:12" ht="15.75" customHeight="1">
      <c r="A22" s="17" t="s">
        <v>3109</v>
      </c>
      <c r="B22" s="31" t="s">
        <v>2008</v>
      </c>
      <c r="C22" s="31" t="s">
        <v>2009</v>
      </c>
      <c r="D22" s="43" t="s">
        <v>377</v>
      </c>
      <c r="E22" s="13">
        <v>42348</v>
      </c>
      <c r="F22" s="13">
        <v>44569</v>
      </c>
      <c r="G22" s="74"/>
      <c r="H22" s="15">
        <f>DATE(YEAR(F22)+1,MONTH(F22),DAY(F22)-1)</f>
        <v>44933</v>
      </c>
      <c r="I22" s="16">
        <f t="shared" ca="1" si="0"/>
        <v>263</v>
      </c>
      <c r="J22" s="17" t="str">
        <f t="shared" ca="1" si="1"/>
        <v>NOT DUE</v>
      </c>
      <c r="K22" s="31" t="s">
        <v>1508</v>
      </c>
      <c r="L22" s="20"/>
    </row>
    <row r="23" spans="1:12" ht="15.75" customHeight="1">
      <c r="A23" s="17" t="s">
        <v>3110</v>
      </c>
      <c r="B23" s="31" t="s">
        <v>2010</v>
      </c>
      <c r="C23" s="31" t="s">
        <v>2011</v>
      </c>
      <c r="D23" s="43" t="s">
        <v>0</v>
      </c>
      <c r="E23" s="13">
        <v>42348</v>
      </c>
      <c r="F23" s="13">
        <v>44666</v>
      </c>
      <c r="G23" s="74"/>
      <c r="H23" s="15">
        <f>DATE(YEAR(F23),MONTH(F23)+3,DAY(F23)-1)</f>
        <v>44756</v>
      </c>
      <c r="I23" s="16">
        <f t="shared" ca="1" si="0"/>
        <v>86</v>
      </c>
      <c r="J23" s="17" t="str">
        <f t="shared" ca="1" si="1"/>
        <v>NOT DUE</v>
      </c>
      <c r="K23" s="31" t="s">
        <v>1508</v>
      </c>
      <c r="L23" s="20"/>
    </row>
    <row r="24" spans="1:12" ht="38.450000000000003" customHeight="1">
      <c r="A24" s="17" t="s">
        <v>3111</v>
      </c>
      <c r="B24" s="31" t="s">
        <v>1473</v>
      </c>
      <c r="C24" s="31" t="s">
        <v>1474</v>
      </c>
      <c r="D24" s="43" t="s">
        <v>1</v>
      </c>
      <c r="E24" s="13">
        <v>42348</v>
      </c>
      <c r="F24" s="13">
        <f t="shared" ref="F24" si="8">F$5</f>
        <v>44667</v>
      </c>
      <c r="G24" s="74"/>
      <c r="H24" s="15">
        <f>DATE(YEAR(F24),MONTH(F24),DAY(F24)+1)</f>
        <v>44668</v>
      </c>
      <c r="I24" s="16">
        <f t="shared" ca="1" si="0"/>
        <v>-2</v>
      </c>
      <c r="J24" s="17" t="str">
        <f t="shared" ca="1" si="1"/>
        <v>OVERDUE</v>
      </c>
      <c r="K24" s="31" t="s">
        <v>1508</v>
      </c>
      <c r="L24" s="20"/>
    </row>
    <row r="25" spans="1:12" ht="38.450000000000003" customHeight="1">
      <c r="A25" s="17" t="s">
        <v>3112</v>
      </c>
      <c r="B25" s="31" t="s">
        <v>1475</v>
      </c>
      <c r="C25" s="31" t="s">
        <v>1476</v>
      </c>
      <c r="D25" s="43" t="s">
        <v>1</v>
      </c>
      <c r="E25" s="13">
        <v>42348</v>
      </c>
      <c r="F25" s="13">
        <f t="shared" ref="F25:F27" si="9">F$5</f>
        <v>44667</v>
      </c>
      <c r="G25" s="74"/>
      <c r="H25" s="15">
        <f t="shared" ref="H25:H31" si="10">DATE(YEAR(F25),MONTH(F25),DAY(F25)+1)</f>
        <v>44668</v>
      </c>
      <c r="I25" s="16">
        <f t="shared" ca="1" si="0"/>
        <v>-2</v>
      </c>
      <c r="J25" s="17" t="str">
        <f t="shared" ca="1" si="1"/>
        <v>OVERDUE</v>
      </c>
      <c r="K25" s="31" t="s">
        <v>1508</v>
      </c>
      <c r="L25" s="20"/>
    </row>
    <row r="26" spans="1:12" ht="38.450000000000003" customHeight="1">
      <c r="A26" s="17" t="s">
        <v>3113</v>
      </c>
      <c r="B26" s="31" t="s">
        <v>1477</v>
      </c>
      <c r="C26" s="31" t="s">
        <v>1478</v>
      </c>
      <c r="D26" s="43" t="s">
        <v>1</v>
      </c>
      <c r="E26" s="13">
        <v>42348</v>
      </c>
      <c r="F26" s="13">
        <f t="shared" si="9"/>
        <v>44667</v>
      </c>
      <c r="G26" s="74"/>
      <c r="H26" s="15">
        <f t="shared" si="10"/>
        <v>44668</v>
      </c>
      <c r="I26" s="16">
        <f t="shared" ca="1" si="0"/>
        <v>-2</v>
      </c>
      <c r="J26" s="17" t="str">
        <f t="shared" ca="1" si="1"/>
        <v>OVERDUE</v>
      </c>
      <c r="K26" s="31"/>
      <c r="L26" s="20"/>
    </row>
    <row r="27" spans="1:12" ht="38.450000000000003" customHeight="1">
      <c r="A27" s="17" t="s">
        <v>3114</v>
      </c>
      <c r="B27" s="31" t="s">
        <v>1479</v>
      </c>
      <c r="C27" s="31" t="s">
        <v>1480</v>
      </c>
      <c r="D27" s="43" t="s">
        <v>4</v>
      </c>
      <c r="E27" s="13">
        <v>42348</v>
      </c>
      <c r="F27" s="13">
        <f t="shared" si="9"/>
        <v>44667</v>
      </c>
      <c r="G27" s="74"/>
      <c r="H27" s="15">
        <f>EDATE(F27-1,1)</f>
        <v>44696</v>
      </c>
      <c r="I27" s="16">
        <f t="shared" ca="1" si="0"/>
        <v>26</v>
      </c>
      <c r="J27" s="17" t="str">
        <f t="shared" ca="1" si="1"/>
        <v>NOT DUE</v>
      </c>
      <c r="K27" s="31" t="s">
        <v>1509</v>
      </c>
      <c r="L27" s="20"/>
    </row>
    <row r="28" spans="1:12" ht="26.45" customHeight="1">
      <c r="A28" s="17" t="s">
        <v>3115</v>
      </c>
      <c r="B28" s="31" t="s">
        <v>1481</v>
      </c>
      <c r="C28" s="31" t="s">
        <v>1482</v>
      </c>
      <c r="D28" s="43" t="s">
        <v>1</v>
      </c>
      <c r="E28" s="13">
        <v>42348</v>
      </c>
      <c r="F28" s="13">
        <f t="shared" ref="F28:F31" si="11">F$5</f>
        <v>44667</v>
      </c>
      <c r="G28" s="74"/>
      <c r="H28" s="15">
        <f t="shared" si="10"/>
        <v>44668</v>
      </c>
      <c r="I28" s="16">
        <f t="shared" ca="1" si="0"/>
        <v>-2</v>
      </c>
      <c r="J28" s="17" t="str">
        <f t="shared" ca="1" si="1"/>
        <v>OVERDUE</v>
      </c>
      <c r="K28" s="31" t="s">
        <v>1509</v>
      </c>
      <c r="L28" s="20"/>
    </row>
    <row r="29" spans="1:12" ht="26.45" customHeight="1">
      <c r="A29" s="17" t="s">
        <v>3116</v>
      </c>
      <c r="B29" s="31" t="s">
        <v>1483</v>
      </c>
      <c r="C29" s="31" t="s">
        <v>1484</v>
      </c>
      <c r="D29" s="43" t="s">
        <v>1</v>
      </c>
      <c r="E29" s="13">
        <v>42348</v>
      </c>
      <c r="F29" s="13">
        <f t="shared" si="11"/>
        <v>44667</v>
      </c>
      <c r="G29" s="74"/>
      <c r="H29" s="15">
        <f t="shared" si="10"/>
        <v>44668</v>
      </c>
      <c r="I29" s="16">
        <f t="shared" ca="1" si="0"/>
        <v>-2</v>
      </c>
      <c r="J29" s="17" t="str">
        <f t="shared" ca="1" si="1"/>
        <v>OVERDUE</v>
      </c>
      <c r="K29" s="31" t="s">
        <v>1509</v>
      </c>
      <c r="L29" s="20"/>
    </row>
    <row r="30" spans="1:12" ht="26.45" customHeight="1">
      <c r="A30" s="17" t="s">
        <v>3117</v>
      </c>
      <c r="B30" s="31" t="s">
        <v>1485</v>
      </c>
      <c r="C30" s="31" t="s">
        <v>1486</v>
      </c>
      <c r="D30" s="43" t="s">
        <v>1</v>
      </c>
      <c r="E30" s="13">
        <v>42348</v>
      </c>
      <c r="F30" s="13">
        <f t="shared" si="11"/>
        <v>44667</v>
      </c>
      <c r="G30" s="74"/>
      <c r="H30" s="15">
        <f t="shared" si="10"/>
        <v>44668</v>
      </c>
      <c r="I30" s="16">
        <f t="shared" ca="1" si="0"/>
        <v>-2</v>
      </c>
      <c r="J30" s="17" t="str">
        <f t="shared" ca="1" si="1"/>
        <v>OVERDUE</v>
      </c>
      <c r="K30" s="31" t="s">
        <v>1510</v>
      </c>
      <c r="L30" s="20"/>
    </row>
    <row r="31" spans="1:12" ht="26.45" customHeight="1">
      <c r="A31" s="17" t="s">
        <v>3118</v>
      </c>
      <c r="B31" s="31" t="s">
        <v>1487</v>
      </c>
      <c r="C31" s="31" t="s">
        <v>1474</v>
      </c>
      <c r="D31" s="43" t="s">
        <v>1</v>
      </c>
      <c r="E31" s="13">
        <v>42348</v>
      </c>
      <c r="F31" s="13">
        <f t="shared" si="11"/>
        <v>44667</v>
      </c>
      <c r="G31" s="74"/>
      <c r="H31" s="15">
        <f t="shared" si="10"/>
        <v>44668</v>
      </c>
      <c r="I31" s="16">
        <f t="shared" ca="1" si="0"/>
        <v>-2</v>
      </c>
      <c r="J31" s="17" t="str">
        <f t="shared" ca="1" si="1"/>
        <v>OVERDUE</v>
      </c>
      <c r="K31" s="31" t="s">
        <v>1510</v>
      </c>
      <c r="L31" s="20"/>
    </row>
    <row r="32" spans="1:12" ht="26.45" customHeight="1">
      <c r="A32" s="17" t="s">
        <v>3119</v>
      </c>
      <c r="B32" s="31" t="s">
        <v>1488</v>
      </c>
      <c r="C32" s="31" t="s">
        <v>1489</v>
      </c>
      <c r="D32" s="43" t="s">
        <v>0</v>
      </c>
      <c r="E32" s="13"/>
      <c r="F32" s="13"/>
      <c r="G32" s="74"/>
      <c r="H32" s="15"/>
      <c r="I32" s="16"/>
      <c r="J32" s="17"/>
      <c r="K32" s="31"/>
      <c r="L32" s="20" t="s">
        <v>5434</v>
      </c>
    </row>
    <row r="33" spans="1:12" ht="26.45" customHeight="1">
      <c r="A33" s="17" t="s">
        <v>3120</v>
      </c>
      <c r="B33" s="31" t="s">
        <v>1490</v>
      </c>
      <c r="C33" s="31"/>
      <c r="D33" s="43" t="s">
        <v>4</v>
      </c>
      <c r="E33" s="13"/>
      <c r="F33" s="13"/>
      <c r="G33" s="74"/>
      <c r="H33" s="15"/>
      <c r="I33" s="16"/>
      <c r="J33" s="17"/>
      <c r="K33" s="31"/>
      <c r="L33" s="20" t="s">
        <v>5434</v>
      </c>
    </row>
    <row r="34" spans="1:12" ht="26.45" customHeight="1">
      <c r="A34" s="17" t="s">
        <v>3121</v>
      </c>
      <c r="B34" s="31" t="s">
        <v>4021</v>
      </c>
      <c r="C34" s="31" t="s">
        <v>3950</v>
      </c>
      <c r="D34" s="43" t="s">
        <v>1074</v>
      </c>
      <c r="E34" s="13">
        <v>42348</v>
      </c>
      <c r="F34" s="13">
        <v>44517</v>
      </c>
      <c r="G34" s="74"/>
      <c r="H34" s="15">
        <f>DATE(YEAR(F34)+4,MONTH(F34),DAY(F34)-1)</f>
        <v>45977</v>
      </c>
      <c r="I34" s="16">
        <f t="shared" ca="1" si="0"/>
        <v>1307</v>
      </c>
      <c r="J34" s="17" t="str">
        <f t="shared" ca="1" si="1"/>
        <v>NOT DUE</v>
      </c>
      <c r="K34" s="31" t="s">
        <v>3916</v>
      </c>
      <c r="L34" s="20" t="s">
        <v>5491</v>
      </c>
    </row>
    <row r="35" spans="1:12" ht="36">
      <c r="A35" s="17" t="s">
        <v>3122</v>
      </c>
      <c r="B35" s="31" t="s">
        <v>4016</v>
      </c>
      <c r="C35" s="31" t="s">
        <v>3949</v>
      </c>
      <c r="D35" s="43" t="s">
        <v>1074</v>
      </c>
      <c r="E35" s="13">
        <v>42348</v>
      </c>
      <c r="F35" s="13">
        <v>44517</v>
      </c>
      <c r="G35" s="74"/>
      <c r="H35" s="15">
        <f>DATE(YEAR(F35)+4,MONTH(F35),DAY(F35)-1)</f>
        <v>45977</v>
      </c>
      <c r="I35" s="16">
        <f t="shared" ca="1" si="0"/>
        <v>1307</v>
      </c>
      <c r="J35" s="17" t="str">
        <f t="shared" ca="1" si="1"/>
        <v>NOT DUE</v>
      </c>
      <c r="K35" s="31" t="s">
        <v>3916</v>
      </c>
      <c r="L35" s="20" t="s">
        <v>5491</v>
      </c>
    </row>
    <row r="36" spans="1:12" ht="26.45" customHeight="1">
      <c r="A36" s="17" t="s">
        <v>3123</v>
      </c>
      <c r="B36" s="31" t="s">
        <v>1491</v>
      </c>
      <c r="C36" s="31" t="s">
        <v>1492</v>
      </c>
      <c r="D36" s="43" t="s">
        <v>0</v>
      </c>
      <c r="E36" s="13">
        <v>42348</v>
      </c>
      <c r="F36" s="13">
        <v>44638</v>
      </c>
      <c r="G36" s="74"/>
      <c r="H36" s="15">
        <f>DATE(YEAR(F36),MONTH(F36)+3,DAY(F36)-1)</f>
        <v>44729</v>
      </c>
      <c r="I36" s="16">
        <f t="shared" ca="1" si="0"/>
        <v>59</v>
      </c>
      <c r="J36" s="17" t="str">
        <f t="shared" ca="1" si="1"/>
        <v>NOT DUE</v>
      </c>
      <c r="K36" s="31" t="s">
        <v>1511</v>
      </c>
      <c r="L36" s="20"/>
    </row>
    <row r="37" spans="1:12" ht="15.75" customHeight="1">
      <c r="A37" s="17" t="s">
        <v>3124</v>
      </c>
      <c r="B37" s="31" t="s">
        <v>1977</v>
      </c>
      <c r="C37" s="31"/>
      <c r="D37" s="43" t="s">
        <v>1</v>
      </c>
      <c r="E37" s="13">
        <v>42348</v>
      </c>
      <c r="F37" s="13">
        <f t="shared" ref="F37" si="12">F$5</f>
        <v>44667</v>
      </c>
      <c r="G37" s="74"/>
      <c r="H37" s="15">
        <f>DATE(YEAR(F37),MONTH(F37),DAY(F37)+1)</f>
        <v>44668</v>
      </c>
      <c r="I37" s="16">
        <f t="shared" ca="1" si="0"/>
        <v>-2</v>
      </c>
      <c r="J37" s="17" t="str">
        <f t="shared" ca="1" si="1"/>
        <v>OVERDUE</v>
      </c>
      <c r="K37" s="31"/>
      <c r="L37" s="20"/>
    </row>
    <row r="38" spans="1:12" ht="15.75" customHeight="1">
      <c r="A38" s="17" t="s">
        <v>3125</v>
      </c>
      <c r="B38" s="31" t="s">
        <v>1493</v>
      </c>
      <c r="C38" s="31" t="s">
        <v>1494</v>
      </c>
      <c r="D38" s="43" t="s">
        <v>377</v>
      </c>
      <c r="E38" s="13">
        <v>42348</v>
      </c>
      <c r="F38" s="13">
        <v>44467</v>
      </c>
      <c r="G38" s="74"/>
      <c r="H38" s="15">
        <f>DATE(YEAR(F38)+1,MONTH(F38),DAY(F38)-1)</f>
        <v>44831</v>
      </c>
      <c r="I38" s="16">
        <f t="shared" ca="1" si="0"/>
        <v>161</v>
      </c>
      <c r="J38" s="17" t="str">
        <f t="shared" ca="1" si="1"/>
        <v>NOT DUE</v>
      </c>
      <c r="K38" s="31"/>
      <c r="L38" s="144" t="s">
        <v>5495</v>
      </c>
    </row>
    <row r="39" spans="1:12" ht="26.45" customHeight="1">
      <c r="A39" s="17" t="s">
        <v>3126</v>
      </c>
      <c r="B39" s="31" t="s">
        <v>1495</v>
      </c>
      <c r="C39" s="31" t="s">
        <v>1496</v>
      </c>
      <c r="D39" s="43" t="s">
        <v>377</v>
      </c>
      <c r="E39" s="13">
        <v>42348</v>
      </c>
      <c r="F39" s="13">
        <v>44527</v>
      </c>
      <c r="G39" s="74"/>
      <c r="H39" s="15">
        <f t="shared" ref="H39:H43" si="13">DATE(YEAR(F39)+1,MONTH(F39),DAY(F39)-1)</f>
        <v>44891</v>
      </c>
      <c r="I39" s="16">
        <f t="shared" ca="1" si="0"/>
        <v>221</v>
      </c>
      <c r="J39" s="17" t="str">
        <f t="shared" ca="1" si="1"/>
        <v>NOT DUE</v>
      </c>
      <c r="K39" s="31"/>
      <c r="L39" s="20"/>
    </row>
    <row r="40" spans="1:12" ht="26.45" customHeight="1">
      <c r="A40" s="17" t="s">
        <v>3127</v>
      </c>
      <c r="B40" s="31" t="s">
        <v>1497</v>
      </c>
      <c r="C40" s="31" t="s">
        <v>1498</v>
      </c>
      <c r="D40" s="43" t="s">
        <v>377</v>
      </c>
      <c r="E40" s="13">
        <v>42348</v>
      </c>
      <c r="F40" s="13">
        <v>44527</v>
      </c>
      <c r="G40" s="74"/>
      <c r="H40" s="15">
        <f t="shared" si="13"/>
        <v>44891</v>
      </c>
      <c r="I40" s="16">
        <f t="shared" ca="1" si="0"/>
        <v>221</v>
      </c>
      <c r="J40" s="17" t="str">
        <f t="shared" ca="1" si="1"/>
        <v>NOT DUE</v>
      </c>
      <c r="K40" s="31"/>
      <c r="L40" s="20"/>
    </row>
    <row r="41" spans="1:12" ht="26.45" customHeight="1">
      <c r="A41" s="17" t="s">
        <v>3926</v>
      </c>
      <c r="B41" s="31" t="s">
        <v>1499</v>
      </c>
      <c r="C41" s="31" t="s">
        <v>1500</v>
      </c>
      <c r="D41" s="43" t="s">
        <v>377</v>
      </c>
      <c r="E41" s="13">
        <v>42348</v>
      </c>
      <c r="F41" s="13">
        <v>44527</v>
      </c>
      <c r="G41" s="74"/>
      <c r="H41" s="15">
        <f t="shared" si="13"/>
        <v>44891</v>
      </c>
      <c r="I41" s="16">
        <f t="shared" ca="1" si="0"/>
        <v>221</v>
      </c>
      <c r="J41" s="17" t="str">
        <f t="shared" ca="1" si="1"/>
        <v>NOT DUE</v>
      </c>
      <c r="K41" s="31"/>
      <c r="L41" s="20"/>
    </row>
    <row r="42" spans="1:12" ht="26.45" customHeight="1">
      <c r="A42" s="17" t="s">
        <v>3928</v>
      </c>
      <c r="B42" s="31" t="s">
        <v>1501</v>
      </c>
      <c r="C42" s="31" t="s">
        <v>1502</v>
      </c>
      <c r="D42" s="43" t="s">
        <v>377</v>
      </c>
      <c r="E42" s="13">
        <v>42348</v>
      </c>
      <c r="F42" s="13">
        <v>44527</v>
      </c>
      <c r="G42" s="74"/>
      <c r="H42" s="15">
        <f t="shared" si="13"/>
        <v>44891</v>
      </c>
      <c r="I42" s="16">
        <f t="shared" ca="1" si="0"/>
        <v>221</v>
      </c>
      <c r="J42" s="17" t="str">
        <f t="shared" ca="1" si="1"/>
        <v>NOT DUE</v>
      </c>
      <c r="K42" s="31"/>
      <c r="L42" s="20"/>
    </row>
    <row r="43" spans="1:12" ht="15.75" customHeight="1">
      <c r="A43" s="17" t="s">
        <v>3929</v>
      </c>
      <c r="B43" s="31" t="s">
        <v>1512</v>
      </c>
      <c r="C43" s="31" t="s">
        <v>1513</v>
      </c>
      <c r="D43" s="43" t="s">
        <v>377</v>
      </c>
      <c r="E43" s="13">
        <v>42348</v>
      </c>
      <c r="F43" s="13">
        <v>44527</v>
      </c>
      <c r="G43" s="74"/>
      <c r="H43" s="15">
        <f t="shared" si="13"/>
        <v>44891</v>
      </c>
      <c r="I43" s="16">
        <f t="shared" ca="1" si="0"/>
        <v>221</v>
      </c>
      <c r="J43" s="17" t="str">
        <f t="shared" ca="1" si="1"/>
        <v>NOT DUE</v>
      </c>
      <c r="K43" s="31"/>
      <c r="L43" s="20"/>
    </row>
    <row r="44" spans="1:12" ht="23.25" customHeight="1">
      <c r="A44" s="17" t="s">
        <v>3930</v>
      </c>
      <c r="B44" s="31" t="s">
        <v>4063</v>
      </c>
      <c r="C44" s="31" t="s">
        <v>4064</v>
      </c>
      <c r="D44" s="43" t="s">
        <v>4</v>
      </c>
      <c r="E44" s="13">
        <v>42348</v>
      </c>
      <c r="F44" s="13">
        <v>44618</v>
      </c>
      <c r="G44" s="74"/>
      <c r="H44" s="15">
        <f>EDATE(F44-1,1)</f>
        <v>44645</v>
      </c>
      <c r="I44" s="16">
        <f t="shared" ref="I44" ca="1" si="14">IF(ISBLANK(H44),"",H44-DATE(YEAR(NOW()),MONTH(NOW()),DAY(NOW())))</f>
        <v>-25</v>
      </c>
      <c r="J44" s="17" t="str">
        <f t="shared" ref="J44" ca="1" si="15">IF(I44="","",IF(I44&lt;0,"OVERDUE","NOT DUE"))</f>
        <v>OVERDUE</v>
      </c>
      <c r="K44" s="31"/>
      <c r="L44" s="20" t="s">
        <v>5534</v>
      </c>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9"/>
      <c r="C50" s="198" t="s">
        <v>5504</v>
      </c>
      <c r="E50" s="371" t="s">
        <v>5518</v>
      </c>
      <c r="F50" s="371"/>
      <c r="H50" s="235" t="s">
        <v>5505</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7:J8 J21:J33 J36:J43 J45 J10:J19">
    <cfRule type="cellIs" dxfId="94" priority="5" operator="equal">
      <formula>"overdue"</formula>
    </cfRule>
  </conditionalFormatting>
  <conditionalFormatting sqref="J20">
    <cfRule type="cellIs" dxfId="93" priority="4" operator="equal">
      <formula>"overdue"</formula>
    </cfRule>
  </conditionalFormatting>
  <conditionalFormatting sqref="J9">
    <cfRule type="cellIs" dxfId="92" priority="3" operator="equal">
      <formula>"overdue"</formula>
    </cfRule>
  </conditionalFormatting>
  <conditionalFormatting sqref="J34:J35">
    <cfRule type="cellIs" dxfId="91" priority="2" operator="equal">
      <formula>"overdue"</formula>
    </cfRule>
  </conditionalFormatting>
  <conditionalFormatting sqref="J44">
    <cfRule type="cellIs" dxfId="90"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31" zoomScaleNormal="100" workbookViewId="0">
      <selection activeCell="F42" sqref="F4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2015</v>
      </c>
      <c r="D3" s="309" t="s">
        <v>12</v>
      </c>
      <c r="E3" s="309"/>
      <c r="F3" s="5" t="s">
        <v>2629</v>
      </c>
    </row>
    <row r="4" spans="1:12" ht="18" customHeight="1">
      <c r="A4" s="308" t="s">
        <v>75</v>
      </c>
      <c r="B4" s="308"/>
      <c r="C4" s="37" t="s">
        <v>2016</v>
      </c>
      <c r="D4" s="309" t="s">
        <v>14</v>
      </c>
      <c r="E4" s="309"/>
      <c r="F4" s="74"/>
    </row>
    <row r="5" spans="1:12" ht="18" customHeight="1">
      <c r="A5" s="308" t="s">
        <v>76</v>
      </c>
      <c r="B5" s="308"/>
      <c r="C5" s="38" t="s">
        <v>3844</v>
      </c>
      <c r="D5" s="46"/>
      <c r="E5" s="242" t="str">
        <f>'Running Hours'!$C5</f>
        <v>Date updated:</v>
      </c>
      <c r="F5" s="196">
        <f>'Running Hours'!$D5</f>
        <v>44667</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3062</v>
      </c>
      <c r="B8" s="31" t="s">
        <v>1994</v>
      </c>
      <c r="C8" s="31" t="s">
        <v>1995</v>
      </c>
      <c r="D8" s="43" t="s">
        <v>377</v>
      </c>
      <c r="E8" s="13">
        <v>42348</v>
      </c>
      <c r="F8" s="13">
        <v>44517</v>
      </c>
      <c r="G8" s="74"/>
      <c r="H8" s="15">
        <f>DATE(YEAR(F8)+1,MONTH(F8),DAY(F8)-1)</f>
        <v>44881</v>
      </c>
      <c r="I8" s="16">
        <f t="shared" ref="I8:I42" ca="1" si="0">IF(ISBLANK(H8),"",H8-DATE(YEAR(NOW()),MONTH(NOW()),DAY(NOW())))</f>
        <v>211</v>
      </c>
      <c r="J8" s="17" t="str">
        <f t="shared" ref="J8:J42" ca="1" si="1">IF(I8="","",IF(I8&lt;0,"OVERDUE","NOT DUE"))</f>
        <v>NOT DUE</v>
      </c>
      <c r="K8" s="31" t="s">
        <v>2012</v>
      </c>
      <c r="L8" s="144" t="s">
        <v>5495</v>
      </c>
    </row>
    <row r="9" spans="1:12" ht="26.45" customHeight="1">
      <c r="A9" s="17" t="s">
        <v>3063</v>
      </c>
      <c r="B9" s="31" t="s">
        <v>1996</v>
      </c>
      <c r="C9" s="31" t="s">
        <v>1997</v>
      </c>
      <c r="D9" s="43" t="s">
        <v>1074</v>
      </c>
      <c r="E9" s="13">
        <v>42348</v>
      </c>
      <c r="F9" s="13">
        <v>43710</v>
      </c>
      <c r="G9" s="74"/>
      <c r="H9" s="15">
        <f>DATE(YEAR(F9)+4,MONTH(F9),DAY(F9)-1)</f>
        <v>45170</v>
      </c>
      <c r="I9" s="16">
        <f t="shared" ca="1" si="0"/>
        <v>500</v>
      </c>
      <c r="J9" s="17" t="str">
        <f t="shared" ca="1" si="1"/>
        <v>NOT DUE</v>
      </c>
      <c r="K9" s="31"/>
      <c r="L9" s="144" t="s">
        <v>5495</v>
      </c>
    </row>
    <row r="10" spans="1:12" ht="15.75" customHeight="1">
      <c r="A10" s="17" t="s">
        <v>3064</v>
      </c>
      <c r="B10" s="31" t="s">
        <v>1964</v>
      </c>
      <c r="C10" s="31" t="s">
        <v>1998</v>
      </c>
      <c r="D10" s="43" t="s">
        <v>377</v>
      </c>
      <c r="E10" s="13">
        <v>42348</v>
      </c>
      <c r="F10" s="13">
        <v>44517</v>
      </c>
      <c r="G10" s="74"/>
      <c r="H10" s="15">
        <f t="shared" ref="H10:H22" si="2">DATE(YEAR(F10)+1,MONTH(F10),DAY(F10)-1)</f>
        <v>44881</v>
      </c>
      <c r="I10" s="16">
        <f t="shared" ca="1" si="0"/>
        <v>211</v>
      </c>
      <c r="J10" s="17" t="str">
        <f t="shared" ca="1" si="1"/>
        <v>NOT DUE</v>
      </c>
      <c r="K10" s="31"/>
      <c r="L10" s="144" t="s">
        <v>5495</v>
      </c>
    </row>
    <row r="11" spans="1:12" ht="15.75" customHeight="1">
      <c r="A11" s="17" t="s">
        <v>3065</v>
      </c>
      <c r="B11" s="31" t="s">
        <v>1964</v>
      </c>
      <c r="C11" s="31" t="s">
        <v>1999</v>
      </c>
      <c r="D11" s="43" t="s">
        <v>1074</v>
      </c>
      <c r="E11" s="13">
        <v>42348</v>
      </c>
      <c r="F11" s="13">
        <v>43710</v>
      </c>
      <c r="G11" s="74"/>
      <c r="H11" s="15">
        <f>DATE(YEAR(F11)+4,MONTH(F11),DAY(F11)-1)</f>
        <v>45170</v>
      </c>
      <c r="I11" s="16">
        <f t="shared" ca="1" si="0"/>
        <v>500</v>
      </c>
      <c r="J11" s="17" t="str">
        <f t="shared" ca="1" si="1"/>
        <v>NOT DUE</v>
      </c>
      <c r="K11" s="31" t="s">
        <v>2013</v>
      </c>
      <c r="L11" s="144" t="s">
        <v>5495</v>
      </c>
    </row>
    <row r="12" spans="1:12" ht="15.75" customHeight="1">
      <c r="A12" s="17" t="s">
        <v>3066</v>
      </c>
      <c r="B12" s="31" t="s">
        <v>2000</v>
      </c>
      <c r="C12" s="31" t="s">
        <v>2001</v>
      </c>
      <c r="D12" s="43" t="s">
        <v>0</v>
      </c>
      <c r="E12" s="13">
        <v>42348</v>
      </c>
      <c r="F12" s="13">
        <v>44666</v>
      </c>
      <c r="G12" s="74"/>
      <c r="H12" s="15">
        <f>DATE(YEAR(F12),MONTH(F12)+3,DAY(F12)-1)</f>
        <v>44756</v>
      </c>
      <c r="I12" s="16">
        <f t="shared" ca="1" si="0"/>
        <v>86</v>
      </c>
      <c r="J12" s="17" t="str">
        <f t="shared" ca="1" si="1"/>
        <v>NOT DUE</v>
      </c>
      <c r="K12" s="31"/>
      <c r="L12" s="144" t="s">
        <v>5495</v>
      </c>
    </row>
    <row r="13" spans="1:12" ht="15.75" customHeight="1">
      <c r="A13" s="17" t="s">
        <v>3067</v>
      </c>
      <c r="B13" s="31" t="s">
        <v>2000</v>
      </c>
      <c r="C13" s="31" t="s">
        <v>1999</v>
      </c>
      <c r="D13" s="43" t="s">
        <v>377</v>
      </c>
      <c r="E13" s="13">
        <v>42348</v>
      </c>
      <c r="F13" s="13">
        <v>44517</v>
      </c>
      <c r="G13" s="74"/>
      <c r="H13" s="15">
        <f t="shared" si="2"/>
        <v>44881</v>
      </c>
      <c r="I13" s="16">
        <f t="shared" ca="1" si="0"/>
        <v>211</v>
      </c>
      <c r="J13" s="17" t="str">
        <f t="shared" ca="1" si="1"/>
        <v>NOT DUE</v>
      </c>
      <c r="K13" s="31"/>
      <c r="L13" s="144" t="s">
        <v>5495</v>
      </c>
    </row>
    <row r="14" spans="1:12" ht="26.45" customHeight="1">
      <c r="A14" s="17" t="s">
        <v>3068</v>
      </c>
      <c r="B14" s="31" t="s">
        <v>1967</v>
      </c>
      <c r="C14" s="31" t="s">
        <v>2002</v>
      </c>
      <c r="D14" s="43" t="s">
        <v>1074</v>
      </c>
      <c r="E14" s="13">
        <v>42348</v>
      </c>
      <c r="F14" s="13">
        <v>43710</v>
      </c>
      <c r="G14" s="74"/>
      <c r="H14" s="15">
        <f>DATE(YEAR(F14)+4,MONTH(F14),DAY(F14)-1)</f>
        <v>45170</v>
      </c>
      <c r="I14" s="16">
        <f t="shared" ca="1" si="0"/>
        <v>500</v>
      </c>
      <c r="J14" s="17" t="str">
        <f t="shared" ca="1" si="1"/>
        <v>NOT DUE</v>
      </c>
      <c r="K14" s="31" t="s">
        <v>2014</v>
      </c>
      <c r="L14" s="144" t="s">
        <v>5495</v>
      </c>
    </row>
    <row r="15" spans="1:12" ht="15.75" customHeight="1">
      <c r="A15" s="17" t="s">
        <v>3069</v>
      </c>
      <c r="B15" s="31" t="s">
        <v>1970</v>
      </c>
      <c r="C15" s="31" t="s">
        <v>2003</v>
      </c>
      <c r="D15" s="43" t="s">
        <v>377</v>
      </c>
      <c r="E15" s="13">
        <v>42348</v>
      </c>
      <c r="F15" s="13">
        <v>44517</v>
      </c>
      <c r="G15" s="74"/>
      <c r="H15" s="15">
        <f t="shared" si="2"/>
        <v>44881</v>
      </c>
      <c r="I15" s="16">
        <f t="shared" ca="1" si="0"/>
        <v>211</v>
      </c>
      <c r="J15" s="17" t="str">
        <f t="shared" ca="1" si="1"/>
        <v>NOT DUE</v>
      </c>
      <c r="K15" s="31" t="s">
        <v>1503</v>
      </c>
      <c r="L15" s="144" t="s">
        <v>5495</v>
      </c>
    </row>
    <row r="16" spans="1:12" ht="15.75" customHeight="1">
      <c r="A16" s="17" t="s">
        <v>3070</v>
      </c>
      <c r="B16" s="31" t="s">
        <v>1970</v>
      </c>
      <c r="C16" s="31" t="s">
        <v>2004</v>
      </c>
      <c r="D16" s="43" t="s">
        <v>1074</v>
      </c>
      <c r="E16" s="13">
        <v>42348</v>
      </c>
      <c r="F16" s="13">
        <v>43710</v>
      </c>
      <c r="G16" s="74"/>
      <c r="H16" s="15">
        <f>DATE(YEAR(F16)+4,MONTH(F16),DAY(F16)-1)</f>
        <v>45170</v>
      </c>
      <c r="I16" s="16">
        <f t="shared" ca="1" si="0"/>
        <v>500</v>
      </c>
      <c r="J16" s="17" t="str">
        <f t="shared" ca="1" si="1"/>
        <v>NOT DUE</v>
      </c>
      <c r="K16" s="31" t="s">
        <v>1504</v>
      </c>
      <c r="L16" s="144" t="s">
        <v>5495</v>
      </c>
    </row>
    <row r="17" spans="1:12" ht="26.45" customHeight="1">
      <c r="A17" s="17" t="s">
        <v>3071</v>
      </c>
      <c r="B17" s="31" t="s">
        <v>575</v>
      </c>
      <c r="C17" s="31" t="s">
        <v>2005</v>
      </c>
      <c r="D17" s="43" t="s">
        <v>377</v>
      </c>
      <c r="E17" s="13">
        <v>42348</v>
      </c>
      <c r="F17" s="13">
        <v>44517</v>
      </c>
      <c r="G17" s="74"/>
      <c r="H17" s="15">
        <f t="shared" si="2"/>
        <v>44881</v>
      </c>
      <c r="I17" s="16">
        <f t="shared" ca="1" si="0"/>
        <v>211</v>
      </c>
      <c r="J17" s="17" t="str">
        <f t="shared" ca="1" si="1"/>
        <v>NOT DUE</v>
      </c>
      <c r="K17" s="31" t="s">
        <v>1505</v>
      </c>
      <c r="L17" s="20"/>
    </row>
    <row r="18" spans="1:12" ht="26.45" customHeight="1">
      <c r="A18" s="17" t="s">
        <v>3072</v>
      </c>
      <c r="B18" s="31" t="s">
        <v>3924</v>
      </c>
      <c r="C18" s="31" t="s">
        <v>2006</v>
      </c>
      <c r="D18" s="43" t="s">
        <v>1074</v>
      </c>
      <c r="E18" s="13">
        <v>42348</v>
      </c>
      <c r="F18" s="13">
        <v>43710</v>
      </c>
      <c r="G18" s="74"/>
      <c r="H18" s="15">
        <f>DATE(YEAR(F18)+4,MONTH(F18),DAY(F18)-1)</f>
        <v>45170</v>
      </c>
      <c r="I18" s="16">
        <f t="shared" ref="I18" ca="1" si="3">IF(ISBLANK(H18),"",H18-DATE(YEAR(NOW()),MONTH(NOW()),DAY(NOW())))</f>
        <v>500</v>
      </c>
      <c r="J18" s="17" t="str">
        <f t="shared" ref="J18" ca="1" si="4">IF(I18="","",IF(I18&lt;0,"OVERDUE","NOT DUE"))</f>
        <v>NOT DUE</v>
      </c>
      <c r="K18" s="31" t="s">
        <v>1506</v>
      </c>
      <c r="L18" s="20"/>
    </row>
    <row r="19" spans="1:12" ht="26.45" customHeight="1">
      <c r="A19" s="17" t="s">
        <v>3073</v>
      </c>
      <c r="B19" s="31" t="s">
        <v>3925</v>
      </c>
      <c r="C19" s="31" t="s">
        <v>2006</v>
      </c>
      <c r="D19" s="43" t="s">
        <v>1074</v>
      </c>
      <c r="E19" s="13">
        <v>42348</v>
      </c>
      <c r="F19" s="13">
        <v>43710</v>
      </c>
      <c r="G19" s="74"/>
      <c r="H19" s="15">
        <f>DATE(YEAR(F19)+4,MONTH(F19),DAY(F19)-1)</f>
        <v>45170</v>
      </c>
      <c r="I19" s="16">
        <f t="shared" ca="1" si="0"/>
        <v>500</v>
      </c>
      <c r="J19" s="17" t="str">
        <f t="shared" ca="1" si="1"/>
        <v>NOT DUE</v>
      </c>
      <c r="K19" s="31" t="s">
        <v>1506</v>
      </c>
      <c r="L19" s="20"/>
    </row>
    <row r="20" spans="1:12" ht="26.45" customHeight="1">
      <c r="A20" s="17" t="s">
        <v>3074</v>
      </c>
      <c r="B20" s="31" t="s">
        <v>3931</v>
      </c>
      <c r="C20" s="31" t="s">
        <v>1997</v>
      </c>
      <c r="D20" s="43" t="s">
        <v>1074</v>
      </c>
      <c r="E20" s="13">
        <v>42348</v>
      </c>
      <c r="F20" s="13">
        <v>43710</v>
      </c>
      <c r="G20" s="74"/>
      <c r="H20" s="15">
        <f>DATE(YEAR(F20)+4,MONTH(F20),DAY(F20)-1)</f>
        <v>45170</v>
      </c>
      <c r="I20" s="16">
        <f t="shared" ref="I20" ca="1" si="5">IF(ISBLANK(H20),"",H20-DATE(YEAR(NOW()),MONTH(NOW()),DAY(NOW())))</f>
        <v>500</v>
      </c>
      <c r="J20" s="17" t="str">
        <f t="shared" ref="J20" ca="1" si="6">IF(I20="","",IF(I20&lt;0,"OVERDUE","NOT DUE"))</f>
        <v>NOT DUE</v>
      </c>
      <c r="K20" s="31" t="s">
        <v>1506</v>
      </c>
      <c r="L20" s="20"/>
    </row>
    <row r="21" spans="1:12" ht="26.45" customHeight="1">
      <c r="A21" s="17" t="s">
        <v>3075</v>
      </c>
      <c r="B21" s="31" t="s">
        <v>1975</v>
      </c>
      <c r="C21" s="31" t="s">
        <v>2007</v>
      </c>
      <c r="D21" s="43" t="s">
        <v>377</v>
      </c>
      <c r="E21" s="13">
        <v>42348</v>
      </c>
      <c r="F21" s="13">
        <v>44517</v>
      </c>
      <c r="G21" s="74"/>
      <c r="H21" s="15">
        <f t="shared" si="2"/>
        <v>44881</v>
      </c>
      <c r="I21" s="16">
        <f t="shared" ca="1" si="0"/>
        <v>211</v>
      </c>
      <c r="J21" s="17" t="str">
        <f t="shared" ca="1" si="1"/>
        <v>NOT DUE</v>
      </c>
      <c r="K21" s="31" t="s">
        <v>1507</v>
      </c>
      <c r="L21" s="20"/>
    </row>
    <row r="22" spans="1:12" ht="15.75" customHeight="1">
      <c r="A22" s="17" t="s">
        <v>3076</v>
      </c>
      <c r="B22" s="31" t="s">
        <v>2008</v>
      </c>
      <c r="C22" s="31" t="s">
        <v>2009</v>
      </c>
      <c r="D22" s="43" t="s">
        <v>377</v>
      </c>
      <c r="E22" s="13">
        <v>42348</v>
      </c>
      <c r="F22" s="13">
        <v>44548</v>
      </c>
      <c r="G22" s="74"/>
      <c r="H22" s="15">
        <f t="shared" si="2"/>
        <v>44912</v>
      </c>
      <c r="I22" s="16">
        <f t="shared" ca="1" si="0"/>
        <v>242</v>
      </c>
      <c r="J22" s="17" t="str">
        <f t="shared" ca="1" si="1"/>
        <v>NOT DUE</v>
      </c>
      <c r="K22" s="31" t="s">
        <v>1508</v>
      </c>
      <c r="L22" s="20"/>
    </row>
    <row r="23" spans="1:12" ht="15.75" customHeight="1">
      <c r="A23" s="17" t="s">
        <v>3077</v>
      </c>
      <c r="B23" s="31" t="s">
        <v>2010</v>
      </c>
      <c r="C23" s="31" t="s">
        <v>2011</v>
      </c>
      <c r="D23" s="43" t="s">
        <v>0</v>
      </c>
      <c r="E23" s="13">
        <v>42348</v>
      </c>
      <c r="F23" s="13">
        <v>44649</v>
      </c>
      <c r="G23" s="74"/>
      <c r="H23" s="15">
        <f>DATE(YEAR(F23),MONTH(F23)+3,DAY(F23)-1)</f>
        <v>44740</v>
      </c>
      <c r="I23" s="16">
        <f t="shared" ca="1" si="0"/>
        <v>70</v>
      </c>
      <c r="J23" s="17" t="str">
        <f t="shared" ca="1" si="1"/>
        <v>NOT DUE</v>
      </c>
      <c r="K23" s="31" t="s">
        <v>1508</v>
      </c>
      <c r="L23" s="20"/>
    </row>
    <row r="24" spans="1:12" ht="38.450000000000003" customHeight="1">
      <c r="A24" s="17" t="s">
        <v>3078</v>
      </c>
      <c r="B24" s="31" t="s">
        <v>1473</v>
      </c>
      <c r="C24" s="31" t="s">
        <v>1474</v>
      </c>
      <c r="D24" s="43" t="s">
        <v>1</v>
      </c>
      <c r="E24" s="13">
        <v>42348</v>
      </c>
      <c r="F24" s="13">
        <f t="shared" ref="F24:F27" si="7">F$5</f>
        <v>44667</v>
      </c>
      <c r="G24" s="74"/>
      <c r="H24" s="15">
        <f>DATE(YEAR(F24),MONTH(F24),DAY(F24)+1)</f>
        <v>44668</v>
      </c>
      <c r="I24" s="16">
        <f t="shared" ca="1" si="0"/>
        <v>-2</v>
      </c>
      <c r="J24" s="17" t="str">
        <f t="shared" ca="1" si="1"/>
        <v>OVERDUE</v>
      </c>
      <c r="K24" s="31" t="s">
        <v>1508</v>
      </c>
      <c r="L24" s="20"/>
    </row>
    <row r="25" spans="1:12" ht="38.450000000000003" customHeight="1">
      <c r="A25" s="17" t="s">
        <v>3079</v>
      </c>
      <c r="B25" s="31" t="s">
        <v>1475</v>
      </c>
      <c r="C25" s="31" t="s">
        <v>1476</v>
      </c>
      <c r="D25" s="43" t="s">
        <v>1</v>
      </c>
      <c r="E25" s="13">
        <v>42348</v>
      </c>
      <c r="F25" s="13">
        <f t="shared" si="7"/>
        <v>44667</v>
      </c>
      <c r="G25" s="74"/>
      <c r="H25" s="15">
        <f t="shared" ref="H25:H31" si="8">DATE(YEAR(F25),MONTH(F25),DAY(F25)+1)</f>
        <v>44668</v>
      </c>
      <c r="I25" s="16">
        <f t="shared" ca="1" si="0"/>
        <v>-2</v>
      </c>
      <c r="J25" s="17" t="str">
        <f t="shared" ca="1" si="1"/>
        <v>OVERDUE</v>
      </c>
      <c r="K25" s="31" t="s">
        <v>1508</v>
      </c>
      <c r="L25" s="20"/>
    </row>
    <row r="26" spans="1:12" ht="38.450000000000003" customHeight="1">
      <c r="A26" s="17" t="s">
        <v>3080</v>
      </c>
      <c r="B26" s="31" t="s">
        <v>1477</v>
      </c>
      <c r="C26" s="31" t="s">
        <v>1478</v>
      </c>
      <c r="D26" s="43" t="s">
        <v>1</v>
      </c>
      <c r="E26" s="13">
        <v>42348</v>
      </c>
      <c r="F26" s="13">
        <f t="shared" si="7"/>
        <v>44667</v>
      </c>
      <c r="G26" s="74"/>
      <c r="H26" s="15">
        <f t="shared" si="8"/>
        <v>44668</v>
      </c>
      <c r="I26" s="16">
        <f t="shared" ca="1" si="0"/>
        <v>-2</v>
      </c>
      <c r="J26" s="17" t="str">
        <f t="shared" ca="1" si="1"/>
        <v>OVERDUE</v>
      </c>
      <c r="K26" s="31"/>
      <c r="L26" s="20"/>
    </row>
    <row r="27" spans="1:12" ht="38.450000000000003" customHeight="1">
      <c r="A27" s="17" t="s">
        <v>3081</v>
      </c>
      <c r="B27" s="31" t="s">
        <v>1479</v>
      </c>
      <c r="C27" s="31" t="s">
        <v>1480</v>
      </c>
      <c r="D27" s="43" t="s">
        <v>4</v>
      </c>
      <c r="E27" s="13">
        <v>42348</v>
      </c>
      <c r="F27" s="13">
        <f t="shared" si="7"/>
        <v>44667</v>
      </c>
      <c r="G27" s="74"/>
      <c r="H27" s="15">
        <f>EDATE(F27-1,1)</f>
        <v>44696</v>
      </c>
      <c r="I27" s="16">
        <f t="shared" ca="1" si="0"/>
        <v>26</v>
      </c>
      <c r="J27" s="17" t="str">
        <f t="shared" ca="1" si="1"/>
        <v>NOT DUE</v>
      </c>
      <c r="K27" s="31" t="s">
        <v>1509</v>
      </c>
      <c r="L27" s="20"/>
    </row>
    <row r="28" spans="1:12" ht="26.45" customHeight="1">
      <c r="A28" s="17" t="s">
        <v>3082</v>
      </c>
      <c r="B28" s="31" t="s">
        <v>1481</v>
      </c>
      <c r="C28" s="31" t="s">
        <v>1482</v>
      </c>
      <c r="D28" s="43" t="s">
        <v>1</v>
      </c>
      <c r="E28" s="13">
        <v>42348</v>
      </c>
      <c r="F28" s="13">
        <f t="shared" ref="F28:F31" si="9">F$5</f>
        <v>44667</v>
      </c>
      <c r="G28" s="74"/>
      <c r="H28" s="15">
        <f t="shared" si="8"/>
        <v>44668</v>
      </c>
      <c r="I28" s="16">
        <f t="shared" ca="1" si="0"/>
        <v>-2</v>
      </c>
      <c r="J28" s="17" t="str">
        <f t="shared" ca="1" si="1"/>
        <v>OVERDUE</v>
      </c>
      <c r="K28" s="31" t="s">
        <v>1509</v>
      </c>
      <c r="L28" s="20"/>
    </row>
    <row r="29" spans="1:12" ht="26.45" customHeight="1">
      <c r="A29" s="17" t="s">
        <v>3083</v>
      </c>
      <c r="B29" s="31" t="s">
        <v>1483</v>
      </c>
      <c r="C29" s="31" t="s">
        <v>1484</v>
      </c>
      <c r="D29" s="43" t="s">
        <v>1</v>
      </c>
      <c r="E29" s="13">
        <v>42348</v>
      </c>
      <c r="F29" s="13">
        <f t="shared" si="9"/>
        <v>44667</v>
      </c>
      <c r="G29" s="74"/>
      <c r="H29" s="15">
        <f t="shared" si="8"/>
        <v>44668</v>
      </c>
      <c r="I29" s="16">
        <f t="shared" ca="1" si="0"/>
        <v>-2</v>
      </c>
      <c r="J29" s="17" t="str">
        <f t="shared" ca="1" si="1"/>
        <v>OVERDUE</v>
      </c>
      <c r="K29" s="31" t="s">
        <v>1509</v>
      </c>
      <c r="L29" s="20"/>
    </row>
    <row r="30" spans="1:12" ht="26.45" customHeight="1">
      <c r="A30" s="17" t="s">
        <v>3084</v>
      </c>
      <c r="B30" s="31" t="s">
        <v>1485</v>
      </c>
      <c r="C30" s="31" t="s">
        <v>1486</v>
      </c>
      <c r="D30" s="43" t="s">
        <v>1</v>
      </c>
      <c r="E30" s="13">
        <v>42348</v>
      </c>
      <c r="F30" s="13">
        <f t="shared" si="9"/>
        <v>44667</v>
      </c>
      <c r="G30" s="74"/>
      <c r="H30" s="15">
        <f t="shared" si="8"/>
        <v>44668</v>
      </c>
      <c r="I30" s="16">
        <f t="shared" ca="1" si="0"/>
        <v>-2</v>
      </c>
      <c r="J30" s="17" t="str">
        <f t="shared" ca="1" si="1"/>
        <v>OVERDUE</v>
      </c>
      <c r="K30" s="31" t="s">
        <v>1510</v>
      </c>
      <c r="L30" s="20"/>
    </row>
    <row r="31" spans="1:12" ht="26.45" customHeight="1">
      <c r="A31" s="17" t="s">
        <v>3085</v>
      </c>
      <c r="B31" s="31" t="s">
        <v>1487</v>
      </c>
      <c r="C31" s="31" t="s">
        <v>1474</v>
      </c>
      <c r="D31" s="43" t="s">
        <v>1</v>
      </c>
      <c r="E31" s="13">
        <v>42348</v>
      </c>
      <c r="F31" s="13">
        <f t="shared" si="9"/>
        <v>44667</v>
      </c>
      <c r="G31" s="74"/>
      <c r="H31" s="15">
        <f t="shared" si="8"/>
        <v>44668</v>
      </c>
      <c r="I31" s="16">
        <f t="shared" ca="1" si="0"/>
        <v>-2</v>
      </c>
      <c r="J31" s="17" t="str">
        <f t="shared" ca="1" si="1"/>
        <v>OVERDUE</v>
      </c>
      <c r="K31" s="31" t="s">
        <v>1510</v>
      </c>
      <c r="L31" s="20"/>
    </row>
    <row r="32" spans="1:12" ht="26.45" customHeight="1">
      <c r="A32" s="17" t="s">
        <v>3086</v>
      </c>
      <c r="B32" s="31" t="s">
        <v>4021</v>
      </c>
      <c r="C32" s="31" t="s">
        <v>3950</v>
      </c>
      <c r="D32" s="43" t="s">
        <v>1074</v>
      </c>
      <c r="E32" s="13">
        <v>42348</v>
      </c>
      <c r="F32" s="13">
        <v>44517</v>
      </c>
      <c r="G32" s="74"/>
      <c r="H32" s="15">
        <f>DATE(YEAR(F32)+4,MONTH(F32),DAY(F32)-1)</f>
        <v>45977</v>
      </c>
      <c r="I32" s="16">
        <f t="shared" ref="I32:I33" ca="1" si="10">IF(ISBLANK(H32),"",H32-DATE(YEAR(NOW()),MONTH(NOW()),DAY(NOW())))</f>
        <v>1307</v>
      </c>
      <c r="J32" s="17" t="str">
        <f t="shared" ref="J32:J33" ca="1" si="11">IF(I32="","",IF(I32&lt;0,"OVERDUE","NOT DUE"))</f>
        <v>NOT DUE</v>
      </c>
      <c r="K32" s="31" t="s">
        <v>3916</v>
      </c>
      <c r="L32" s="20" t="s">
        <v>5491</v>
      </c>
    </row>
    <row r="33" spans="1:12" ht="36">
      <c r="A33" s="17" t="s">
        <v>3087</v>
      </c>
      <c r="B33" s="31" t="s">
        <v>4016</v>
      </c>
      <c r="C33" s="31" t="s">
        <v>3949</v>
      </c>
      <c r="D33" s="43" t="s">
        <v>1074</v>
      </c>
      <c r="E33" s="13">
        <v>42348</v>
      </c>
      <c r="F33" s="13">
        <v>44517</v>
      </c>
      <c r="G33" s="74"/>
      <c r="H33" s="15">
        <f>DATE(YEAR(F33)+4,MONTH(F33),DAY(F33)-1)</f>
        <v>45977</v>
      </c>
      <c r="I33" s="16">
        <f t="shared" ca="1" si="10"/>
        <v>1307</v>
      </c>
      <c r="J33" s="17" t="str">
        <f t="shared" ca="1" si="11"/>
        <v>NOT DUE</v>
      </c>
      <c r="K33" s="31" t="s">
        <v>3916</v>
      </c>
      <c r="L33" s="20" t="s">
        <v>5491</v>
      </c>
    </row>
    <row r="34" spans="1:12" ht="26.45" customHeight="1">
      <c r="A34" s="17" t="s">
        <v>3088</v>
      </c>
      <c r="B34" s="31" t="s">
        <v>1491</v>
      </c>
      <c r="C34" s="31" t="s">
        <v>1492</v>
      </c>
      <c r="D34" s="43" t="s">
        <v>0</v>
      </c>
      <c r="E34" s="13">
        <v>42348</v>
      </c>
      <c r="F34" s="13">
        <v>44638</v>
      </c>
      <c r="G34" s="74"/>
      <c r="H34" s="15">
        <f>DATE(YEAR(F34),MONTH(F34)+3,DAY(F34)-1)</f>
        <v>44729</v>
      </c>
      <c r="I34" s="16">
        <f t="shared" ca="1" si="0"/>
        <v>59</v>
      </c>
      <c r="J34" s="17" t="str">
        <f t="shared" ca="1" si="1"/>
        <v>NOT DUE</v>
      </c>
      <c r="K34" s="31" t="s">
        <v>1511</v>
      </c>
      <c r="L34" s="20"/>
    </row>
    <row r="35" spans="1:12" ht="15.75" customHeight="1">
      <c r="A35" s="17" t="s">
        <v>3089</v>
      </c>
      <c r="B35" s="31" t="s">
        <v>1977</v>
      </c>
      <c r="C35" s="31"/>
      <c r="D35" s="43" t="s">
        <v>1</v>
      </c>
      <c r="E35" s="13">
        <v>42348</v>
      </c>
      <c r="F35" s="13">
        <f t="shared" ref="F35" si="12">F$5</f>
        <v>44667</v>
      </c>
      <c r="G35" s="74"/>
      <c r="H35" s="15">
        <f>DATE(YEAR(F35),MONTH(F35),DAY(F35)+1)</f>
        <v>44668</v>
      </c>
      <c r="I35" s="16">
        <f t="shared" ca="1" si="0"/>
        <v>-2</v>
      </c>
      <c r="J35" s="17" t="str">
        <f t="shared" ca="1" si="1"/>
        <v>OVERDUE</v>
      </c>
      <c r="K35" s="31"/>
      <c r="L35" s="20"/>
    </row>
    <row r="36" spans="1:12" ht="15.75" customHeight="1">
      <c r="A36" s="17" t="s">
        <v>3090</v>
      </c>
      <c r="B36" s="31" t="s">
        <v>1493</v>
      </c>
      <c r="C36" s="31" t="s">
        <v>1494</v>
      </c>
      <c r="D36" s="43" t="s">
        <v>377</v>
      </c>
      <c r="E36" s="13">
        <v>42348</v>
      </c>
      <c r="F36" s="13">
        <v>44517</v>
      </c>
      <c r="G36" s="74"/>
      <c r="H36" s="15">
        <f>DATE(YEAR(F36)+1,MONTH(F36),DAY(F36)-1)</f>
        <v>44881</v>
      </c>
      <c r="I36" s="16">
        <f t="shared" ca="1" si="0"/>
        <v>211</v>
      </c>
      <c r="J36" s="17" t="str">
        <f t="shared" ca="1" si="1"/>
        <v>NOT DUE</v>
      </c>
      <c r="K36" s="31"/>
      <c r="L36" s="144" t="s">
        <v>4022</v>
      </c>
    </row>
    <row r="37" spans="1:12" ht="26.45" customHeight="1">
      <c r="A37" s="17" t="s">
        <v>3091</v>
      </c>
      <c r="B37" s="31" t="s">
        <v>1495</v>
      </c>
      <c r="C37" s="31" t="s">
        <v>1496</v>
      </c>
      <c r="D37" s="43" t="s">
        <v>377</v>
      </c>
      <c r="E37" s="13">
        <v>42348</v>
      </c>
      <c r="F37" s="13">
        <v>44517</v>
      </c>
      <c r="G37" s="74"/>
      <c r="H37" s="15">
        <f t="shared" ref="H37:H41" si="13">DATE(YEAR(F37)+1,MONTH(F37),DAY(F37)-1)</f>
        <v>44881</v>
      </c>
      <c r="I37" s="16">
        <f t="shared" ca="1" si="0"/>
        <v>211</v>
      </c>
      <c r="J37" s="17" t="str">
        <f t="shared" ca="1" si="1"/>
        <v>NOT DUE</v>
      </c>
      <c r="K37" s="31"/>
      <c r="L37" s="20"/>
    </row>
    <row r="38" spans="1:12" ht="26.45" customHeight="1">
      <c r="A38" s="17" t="s">
        <v>3092</v>
      </c>
      <c r="B38" s="31" t="s">
        <v>1497</v>
      </c>
      <c r="C38" s="31" t="s">
        <v>1498</v>
      </c>
      <c r="D38" s="43" t="s">
        <v>377</v>
      </c>
      <c r="E38" s="13">
        <v>42348</v>
      </c>
      <c r="F38" s="13">
        <v>44517</v>
      </c>
      <c r="G38" s="74"/>
      <c r="H38" s="15">
        <f t="shared" si="13"/>
        <v>44881</v>
      </c>
      <c r="I38" s="16">
        <f t="shared" ca="1" si="0"/>
        <v>211</v>
      </c>
      <c r="J38" s="17" t="str">
        <f t="shared" ca="1" si="1"/>
        <v>NOT DUE</v>
      </c>
      <c r="K38" s="31"/>
      <c r="L38" s="20"/>
    </row>
    <row r="39" spans="1:12" ht="26.45" customHeight="1">
      <c r="A39" s="17" t="s">
        <v>3093</v>
      </c>
      <c r="B39" s="31" t="s">
        <v>1499</v>
      </c>
      <c r="C39" s="31" t="s">
        <v>1500</v>
      </c>
      <c r="D39" s="43" t="s">
        <v>377</v>
      </c>
      <c r="E39" s="13">
        <v>42348</v>
      </c>
      <c r="F39" s="13">
        <v>44517</v>
      </c>
      <c r="G39" s="74"/>
      <c r="H39" s="15">
        <f t="shared" si="13"/>
        <v>44881</v>
      </c>
      <c r="I39" s="16">
        <f t="shared" ca="1" si="0"/>
        <v>211</v>
      </c>
      <c r="J39" s="17" t="str">
        <f t="shared" ca="1" si="1"/>
        <v>NOT DUE</v>
      </c>
      <c r="K39" s="31"/>
      <c r="L39" s="20"/>
    </row>
    <row r="40" spans="1:12" ht="26.45" customHeight="1">
      <c r="A40" s="17" t="s">
        <v>3094</v>
      </c>
      <c r="B40" s="31" t="s">
        <v>1501</v>
      </c>
      <c r="C40" s="31" t="s">
        <v>1502</v>
      </c>
      <c r="D40" s="43" t="s">
        <v>377</v>
      </c>
      <c r="E40" s="13">
        <v>42348</v>
      </c>
      <c r="F40" s="13">
        <v>44517</v>
      </c>
      <c r="G40" s="74"/>
      <c r="H40" s="15">
        <f t="shared" si="13"/>
        <v>44881</v>
      </c>
      <c r="I40" s="16">
        <f t="shared" ca="1" si="0"/>
        <v>211</v>
      </c>
      <c r="J40" s="17" t="str">
        <f t="shared" ca="1" si="1"/>
        <v>NOT DUE</v>
      </c>
      <c r="K40" s="31"/>
      <c r="L40" s="20"/>
    </row>
    <row r="41" spans="1:12" ht="15.75" customHeight="1">
      <c r="A41" s="17" t="s">
        <v>3932</v>
      </c>
      <c r="B41" s="31" t="s">
        <v>1512</v>
      </c>
      <c r="C41" s="31" t="s">
        <v>1513</v>
      </c>
      <c r="D41" s="43" t="s">
        <v>377</v>
      </c>
      <c r="E41" s="13">
        <v>42348</v>
      </c>
      <c r="F41" s="13">
        <v>44517</v>
      </c>
      <c r="G41" s="74"/>
      <c r="H41" s="15">
        <f t="shared" si="13"/>
        <v>44881</v>
      </c>
      <c r="I41" s="16">
        <f t="shared" ref="I41" ca="1" si="14">IF(ISBLANK(H41),"",H41-DATE(YEAR(NOW()),MONTH(NOW()),DAY(NOW())))</f>
        <v>211</v>
      </c>
      <c r="J41" s="17" t="str">
        <f t="shared" ref="J41" ca="1" si="15">IF(I41="","",IF(I41&lt;0,"OVERDUE","NOT DUE"))</f>
        <v>NOT DUE</v>
      </c>
      <c r="K41" s="31"/>
      <c r="L41" s="20"/>
    </row>
    <row r="42" spans="1:12" ht="27.75" customHeight="1">
      <c r="A42" s="17" t="s">
        <v>3933</v>
      </c>
      <c r="B42" s="31" t="s">
        <v>4063</v>
      </c>
      <c r="C42" s="31" t="s">
        <v>4064</v>
      </c>
      <c r="D42" s="43" t="s">
        <v>4</v>
      </c>
      <c r="E42" s="13">
        <v>42348</v>
      </c>
      <c r="F42" s="13">
        <v>44647</v>
      </c>
      <c r="G42" s="74"/>
      <c r="H42" s="15">
        <f>EDATE(F42-1,1)</f>
        <v>44677</v>
      </c>
      <c r="I42" s="16">
        <f t="shared" ca="1" si="0"/>
        <v>7</v>
      </c>
      <c r="J42" s="17" t="str">
        <f t="shared" ca="1" si="1"/>
        <v>NOT DUE</v>
      </c>
      <c r="K42" s="31"/>
      <c r="L42" s="20"/>
    </row>
    <row r="43" spans="1:12" ht="15.75" customHeight="1">
      <c r="A43" s="51"/>
      <c r="B43" s="52"/>
      <c r="C43" s="52"/>
      <c r="D43" s="53"/>
      <c r="E43" s="54"/>
      <c r="F43" s="54"/>
      <c r="G43" s="55"/>
      <c r="H43" s="56"/>
      <c r="I43" s="57"/>
      <c r="J43" s="51"/>
      <c r="K43" s="52"/>
      <c r="L43" s="58"/>
    </row>
    <row r="44" spans="1:12">
      <c r="A44" s="202"/>
    </row>
    <row r="45" spans="1:12">
      <c r="A45" s="202"/>
    </row>
    <row r="46" spans="1:12">
      <c r="A46" s="202"/>
    </row>
    <row r="47" spans="1:12">
      <c r="A47" s="260"/>
      <c r="B47" s="197" t="s">
        <v>4761</v>
      </c>
      <c r="D47" s="49" t="s">
        <v>4762</v>
      </c>
      <c r="G47" t="s">
        <v>4763</v>
      </c>
    </row>
    <row r="48" spans="1:12">
      <c r="A48" s="289"/>
      <c r="C48" s="198" t="s">
        <v>5504</v>
      </c>
      <c r="E48" s="371" t="s">
        <v>5518</v>
      </c>
      <c r="F48" s="371"/>
      <c r="H48" s="235" t="s">
        <v>5505</v>
      </c>
      <c r="I48" s="235"/>
    </row>
  </sheetData>
  <sheetProtection selectLockedCells="1"/>
  <mergeCells count="10">
    <mergeCell ref="E48:F48"/>
    <mergeCell ref="A4:B4"/>
    <mergeCell ref="D4:E4"/>
    <mergeCell ref="A5:B5"/>
    <mergeCell ref="A1:B1"/>
    <mergeCell ref="D1:E1"/>
    <mergeCell ref="A2:B2"/>
    <mergeCell ref="D2:E2"/>
    <mergeCell ref="A3:B3"/>
    <mergeCell ref="D3:E3"/>
  </mergeCells>
  <phoneticPr fontId="33" type="noConversion"/>
  <conditionalFormatting sqref="J19 J21:J31 J34:J40 J42:J43 J7:J17">
    <cfRule type="cellIs" dxfId="89" priority="5" operator="equal">
      <formula>"overdue"</formula>
    </cfRule>
  </conditionalFormatting>
  <conditionalFormatting sqref="J18">
    <cfRule type="cellIs" dxfId="88" priority="4" operator="equal">
      <formula>"overdue"</formula>
    </cfRule>
  </conditionalFormatting>
  <conditionalFormatting sqref="J20">
    <cfRule type="cellIs" dxfId="87" priority="3" operator="equal">
      <formula>"overdue"</formula>
    </cfRule>
  </conditionalFormatting>
  <conditionalFormatting sqref="J32:J33">
    <cfRule type="cellIs" dxfId="86" priority="2" operator="equal">
      <formula>"overdue"</formula>
    </cfRule>
  </conditionalFormatting>
  <conditionalFormatting sqref="J41">
    <cfRule type="cellIs" dxfId="8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31" zoomScaleNormal="100" workbookViewId="0">
      <selection activeCell="F44" sqref="F4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2017</v>
      </c>
      <c r="D3" s="309" t="s">
        <v>12</v>
      </c>
      <c r="E3" s="309"/>
      <c r="F3" s="5" t="s">
        <v>2630</v>
      </c>
    </row>
    <row r="4" spans="1:12" ht="18" customHeight="1">
      <c r="A4" s="308" t="s">
        <v>75</v>
      </c>
      <c r="B4" s="308"/>
      <c r="C4" s="37" t="s">
        <v>2033</v>
      </c>
      <c r="D4" s="309" t="s">
        <v>14</v>
      </c>
      <c r="E4" s="309"/>
      <c r="F4" s="74"/>
    </row>
    <row r="5" spans="1:12" ht="18" customHeight="1">
      <c r="A5" s="308" t="s">
        <v>76</v>
      </c>
      <c r="B5" s="308"/>
      <c r="C5" s="38" t="s">
        <v>3844</v>
      </c>
      <c r="D5" s="46"/>
      <c r="E5" s="242" t="str">
        <f>'Running Hours'!$C5</f>
        <v>Date updated:</v>
      </c>
      <c r="F5" s="196">
        <f>'Running Hours'!$D5</f>
        <v>44667</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3029</v>
      </c>
      <c r="B8" s="31" t="s">
        <v>1994</v>
      </c>
      <c r="C8" s="31" t="s">
        <v>1995</v>
      </c>
      <c r="D8" s="43" t="s">
        <v>377</v>
      </c>
      <c r="E8" s="13">
        <v>42348</v>
      </c>
      <c r="F8" s="13">
        <v>44517</v>
      </c>
      <c r="G8" s="74"/>
      <c r="H8" s="15">
        <f>DATE(YEAR(F8)+1,MONTH(F8),DAY(F8)-1)</f>
        <v>44881</v>
      </c>
      <c r="I8" s="16">
        <f t="shared" ref="I8:I44" ca="1" si="0">IF(ISBLANK(H8),"",H8-DATE(YEAR(NOW()),MONTH(NOW()),DAY(NOW())))</f>
        <v>211</v>
      </c>
      <c r="J8" s="17" t="str">
        <f t="shared" ref="J8:J44" ca="1" si="1">IF(I8="","",IF(I8&lt;0,"OVERDUE","NOT DUE"))</f>
        <v>NOT DUE</v>
      </c>
      <c r="K8" s="31" t="s">
        <v>2012</v>
      </c>
      <c r="L8" s="144" t="s">
        <v>5495</v>
      </c>
    </row>
    <row r="9" spans="1:12" ht="26.45" customHeight="1">
      <c r="A9" s="17" t="s">
        <v>3030</v>
      </c>
      <c r="B9" s="31" t="s">
        <v>1996</v>
      </c>
      <c r="C9" s="31" t="s">
        <v>1997</v>
      </c>
      <c r="D9" s="43" t="s">
        <v>1074</v>
      </c>
      <c r="E9" s="13">
        <v>42348</v>
      </c>
      <c r="F9" s="13">
        <v>43708</v>
      </c>
      <c r="G9" s="74"/>
      <c r="H9" s="15">
        <f>DATE(YEAR(F9)+4,MONTH(F9),DAY(F9)-1)</f>
        <v>45168</v>
      </c>
      <c r="I9" s="16">
        <f t="shared" ca="1" si="0"/>
        <v>498</v>
      </c>
      <c r="J9" s="17" t="str">
        <f t="shared" ca="1" si="1"/>
        <v>NOT DUE</v>
      </c>
      <c r="K9" s="31"/>
      <c r="L9" s="144" t="s">
        <v>5495</v>
      </c>
    </row>
    <row r="10" spans="1:12" ht="15.75" customHeight="1">
      <c r="A10" s="17" t="s">
        <v>3031</v>
      </c>
      <c r="B10" s="31" t="s">
        <v>1964</v>
      </c>
      <c r="C10" s="31" t="s">
        <v>1998</v>
      </c>
      <c r="D10" s="43" t="s">
        <v>377</v>
      </c>
      <c r="E10" s="13">
        <v>42348</v>
      </c>
      <c r="F10" s="13">
        <v>44517</v>
      </c>
      <c r="G10" s="74"/>
      <c r="H10" s="15">
        <f t="shared" ref="H10:H21" si="2">DATE(YEAR(F10)+1,MONTH(F10),DAY(F10)-1)</f>
        <v>44881</v>
      </c>
      <c r="I10" s="16">
        <f t="shared" ca="1" si="0"/>
        <v>211</v>
      </c>
      <c r="J10" s="17" t="str">
        <f t="shared" ca="1" si="1"/>
        <v>NOT DUE</v>
      </c>
      <c r="K10" s="31"/>
      <c r="L10" s="144" t="s">
        <v>5495</v>
      </c>
    </row>
    <row r="11" spans="1:12" ht="15.75" customHeight="1">
      <c r="A11" s="17" t="s">
        <v>3032</v>
      </c>
      <c r="B11" s="31" t="s">
        <v>1964</v>
      </c>
      <c r="C11" s="31" t="s">
        <v>1999</v>
      </c>
      <c r="D11" s="43" t="s">
        <v>1074</v>
      </c>
      <c r="E11" s="13">
        <v>42348</v>
      </c>
      <c r="F11" s="13">
        <v>44517</v>
      </c>
      <c r="G11" s="74"/>
      <c r="H11" s="15">
        <f>DATE(YEAR(F11)+4,MONTH(F11),DAY(F11)-1)</f>
        <v>45977</v>
      </c>
      <c r="I11" s="16">
        <f t="shared" ca="1" si="0"/>
        <v>1307</v>
      </c>
      <c r="J11" s="17" t="str">
        <f t="shared" ca="1" si="1"/>
        <v>NOT DUE</v>
      </c>
      <c r="K11" s="31" t="s">
        <v>2013</v>
      </c>
      <c r="L11" s="144" t="s">
        <v>5495</v>
      </c>
    </row>
    <row r="12" spans="1:12" ht="15.75" customHeight="1">
      <c r="A12" s="17" t="s">
        <v>3033</v>
      </c>
      <c r="B12" s="31" t="s">
        <v>2000</v>
      </c>
      <c r="C12" s="31" t="s">
        <v>2001</v>
      </c>
      <c r="D12" s="43" t="s">
        <v>0</v>
      </c>
      <c r="E12" s="13">
        <v>42348</v>
      </c>
      <c r="F12" s="13">
        <v>44609</v>
      </c>
      <c r="G12" s="74"/>
      <c r="H12" s="15">
        <f>DATE(YEAR(F12),MONTH(F12)+3,DAY(F12)-1)</f>
        <v>44697</v>
      </c>
      <c r="I12" s="16">
        <f t="shared" ca="1" si="0"/>
        <v>27</v>
      </c>
      <c r="J12" s="17" t="str">
        <f t="shared" ca="1" si="1"/>
        <v>NOT DUE</v>
      </c>
      <c r="K12" s="31"/>
      <c r="L12" s="144" t="s">
        <v>5495</v>
      </c>
    </row>
    <row r="13" spans="1:12" ht="15.75" customHeight="1">
      <c r="A13" s="17" t="s">
        <v>3034</v>
      </c>
      <c r="B13" s="31" t="s">
        <v>2000</v>
      </c>
      <c r="C13" s="31" t="s">
        <v>1999</v>
      </c>
      <c r="D13" s="43" t="s">
        <v>377</v>
      </c>
      <c r="E13" s="13">
        <v>42348</v>
      </c>
      <c r="F13" s="13">
        <v>44517</v>
      </c>
      <c r="G13" s="74"/>
      <c r="H13" s="15">
        <f t="shared" si="2"/>
        <v>44881</v>
      </c>
      <c r="I13" s="16">
        <f t="shared" ca="1" si="0"/>
        <v>211</v>
      </c>
      <c r="J13" s="17" t="str">
        <f t="shared" ca="1" si="1"/>
        <v>NOT DUE</v>
      </c>
      <c r="K13" s="31"/>
      <c r="L13" s="144" t="s">
        <v>5495</v>
      </c>
    </row>
    <row r="14" spans="1:12" ht="26.45" customHeight="1">
      <c r="A14" s="17" t="s">
        <v>3035</v>
      </c>
      <c r="B14" s="31" t="s">
        <v>1967</v>
      </c>
      <c r="C14" s="31" t="s">
        <v>2002</v>
      </c>
      <c r="D14" s="43" t="s">
        <v>1074</v>
      </c>
      <c r="E14" s="13">
        <v>42348</v>
      </c>
      <c r="F14" s="13">
        <v>44072</v>
      </c>
      <c r="G14" s="74"/>
      <c r="H14" s="15">
        <f>DATE(YEAR(F14)+4,MONTH(F14),DAY(F14)-1)</f>
        <v>45532</v>
      </c>
      <c r="I14" s="16">
        <f t="shared" ca="1" si="0"/>
        <v>862</v>
      </c>
      <c r="J14" s="17" t="str">
        <f t="shared" ca="1" si="1"/>
        <v>NOT DUE</v>
      </c>
      <c r="K14" s="31" t="s">
        <v>2014</v>
      </c>
      <c r="L14" s="144" t="s">
        <v>5495</v>
      </c>
    </row>
    <row r="15" spans="1:12" ht="15.75" customHeight="1">
      <c r="A15" s="17" t="s">
        <v>3036</v>
      </c>
      <c r="B15" s="31" t="s">
        <v>1970</v>
      </c>
      <c r="C15" s="31" t="s">
        <v>2003</v>
      </c>
      <c r="D15" s="43" t="s">
        <v>377</v>
      </c>
      <c r="E15" s="13">
        <v>42348</v>
      </c>
      <c r="F15" s="13">
        <v>44517</v>
      </c>
      <c r="G15" s="74"/>
      <c r="H15" s="15">
        <f t="shared" si="2"/>
        <v>44881</v>
      </c>
      <c r="I15" s="16">
        <f t="shared" ca="1" si="0"/>
        <v>211</v>
      </c>
      <c r="J15" s="17" t="str">
        <f t="shared" ca="1" si="1"/>
        <v>NOT DUE</v>
      </c>
      <c r="K15" s="31" t="s">
        <v>1503</v>
      </c>
      <c r="L15" s="144" t="s">
        <v>5495</v>
      </c>
    </row>
    <row r="16" spans="1:12" ht="15.75" customHeight="1">
      <c r="A16" s="17" t="s">
        <v>3037</v>
      </c>
      <c r="B16" s="31" t="s">
        <v>1970</v>
      </c>
      <c r="C16" s="31" t="s">
        <v>2004</v>
      </c>
      <c r="D16" s="43" t="s">
        <v>1074</v>
      </c>
      <c r="E16" s="13">
        <v>42348</v>
      </c>
      <c r="F16" s="13">
        <v>43708</v>
      </c>
      <c r="G16" s="74"/>
      <c r="H16" s="15">
        <f>DATE(YEAR(F16)+4,MONTH(F16),DAY(F16)-1)</f>
        <v>45168</v>
      </c>
      <c r="I16" s="16">
        <f t="shared" ca="1" si="0"/>
        <v>498</v>
      </c>
      <c r="J16" s="17" t="str">
        <f t="shared" ca="1" si="1"/>
        <v>NOT DUE</v>
      </c>
      <c r="K16" s="31" t="s">
        <v>1504</v>
      </c>
      <c r="L16" s="144" t="s">
        <v>5495</v>
      </c>
    </row>
    <row r="17" spans="1:12" ht="26.45" customHeight="1">
      <c r="A17" s="17" t="s">
        <v>3038</v>
      </c>
      <c r="B17" s="31" t="s">
        <v>575</v>
      </c>
      <c r="C17" s="31" t="s">
        <v>2005</v>
      </c>
      <c r="D17" s="43" t="s">
        <v>377</v>
      </c>
      <c r="E17" s="13">
        <v>42348</v>
      </c>
      <c r="F17" s="13">
        <v>44517</v>
      </c>
      <c r="G17" s="74"/>
      <c r="H17" s="15">
        <f t="shared" si="2"/>
        <v>44881</v>
      </c>
      <c r="I17" s="16">
        <f t="shared" ca="1" si="0"/>
        <v>211</v>
      </c>
      <c r="J17" s="17" t="str">
        <f t="shared" ca="1" si="1"/>
        <v>NOT DUE</v>
      </c>
      <c r="K17" s="31" t="s">
        <v>1505</v>
      </c>
      <c r="L17" s="144" t="s">
        <v>5495</v>
      </c>
    </row>
    <row r="18" spans="1:12" ht="26.45" customHeight="1">
      <c r="A18" s="17" t="s">
        <v>3039</v>
      </c>
      <c r="B18" s="31" t="s">
        <v>3939</v>
      </c>
      <c r="C18" s="31" t="s">
        <v>2006</v>
      </c>
      <c r="D18" s="43" t="s">
        <v>1074</v>
      </c>
      <c r="E18" s="13">
        <v>42348</v>
      </c>
      <c r="F18" s="13">
        <v>43708</v>
      </c>
      <c r="G18" s="74"/>
      <c r="H18" s="15">
        <f>DATE(YEAR(F18)+4,MONTH(F18),DAY(F18)-1)</f>
        <v>45168</v>
      </c>
      <c r="I18" s="16">
        <f t="shared" ref="I18" ca="1" si="3">IF(ISBLANK(H18),"",H18-DATE(YEAR(NOW()),MONTH(NOW()),DAY(NOW())))</f>
        <v>498</v>
      </c>
      <c r="J18" s="17" t="str">
        <f t="shared" ref="J18" ca="1" si="4">IF(I18="","",IF(I18&lt;0,"OVERDUE","NOT DUE"))</f>
        <v>NOT DUE</v>
      </c>
      <c r="K18" s="31" t="s">
        <v>1506</v>
      </c>
      <c r="L18" s="144" t="s">
        <v>5495</v>
      </c>
    </row>
    <row r="19" spans="1:12" ht="26.45" customHeight="1">
      <c r="A19" s="17" t="s">
        <v>3040</v>
      </c>
      <c r="B19" s="31" t="s">
        <v>3940</v>
      </c>
      <c r="C19" s="31" t="s">
        <v>2006</v>
      </c>
      <c r="D19" s="43" t="s">
        <v>1074</v>
      </c>
      <c r="E19" s="13">
        <v>42348</v>
      </c>
      <c r="F19" s="13">
        <v>43708</v>
      </c>
      <c r="G19" s="74"/>
      <c r="H19" s="15">
        <f>DATE(YEAR(F19)+4,MONTH(F19),DAY(F19)-1)</f>
        <v>45168</v>
      </c>
      <c r="I19" s="16">
        <f t="shared" ca="1" si="0"/>
        <v>498</v>
      </c>
      <c r="J19" s="17" t="str">
        <f t="shared" ca="1" si="1"/>
        <v>NOT DUE</v>
      </c>
      <c r="K19" s="31" t="s">
        <v>1506</v>
      </c>
      <c r="L19" s="144" t="s">
        <v>5495</v>
      </c>
    </row>
    <row r="20" spans="1:12" ht="26.45" customHeight="1">
      <c r="A20" s="17" t="s">
        <v>3041</v>
      </c>
      <c r="B20" s="31" t="s">
        <v>5433</v>
      </c>
      <c r="C20" s="31" t="s">
        <v>2007</v>
      </c>
      <c r="D20" s="43" t="s">
        <v>377</v>
      </c>
      <c r="E20" s="13">
        <v>42348</v>
      </c>
      <c r="F20" s="13">
        <v>44517</v>
      </c>
      <c r="G20" s="74"/>
      <c r="H20" s="15">
        <f t="shared" si="2"/>
        <v>44881</v>
      </c>
      <c r="I20" s="16">
        <f t="shared" ca="1" si="0"/>
        <v>211</v>
      </c>
      <c r="J20" s="17" t="str">
        <f t="shared" ca="1" si="1"/>
        <v>NOT DUE</v>
      </c>
      <c r="K20" s="31" t="s">
        <v>1507</v>
      </c>
      <c r="L20" s="144" t="s">
        <v>5495</v>
      </c>
    </row>
    <row r="21" spans="1:12" ht="15.75" customHeight="1">
      <c r="A21" s="17" t="s">
        <v>3042</v>
      </c>
      <c r="B21" s="31" t="s">
        <v>2008</v>
      </c>
      <c r="C21" s="31" t="s">
        <v>2009</v>
      </c>
      <c r="D21" s="43" t="s">
        <v>377</v>
      </c>
      <c r="E21" s="13">
        <v>42348</v>
      </c>
      <c r="F21" s="13">
        <v>44517</v>
      </c>
      <c r="G21" s="74"/>
      <c r="H21" s="15">
        <f t="shared" si="2"/>
        <v>44881</v>
      </c>
      <c r="I21" s="16">
        <f t="shared" ca="1" si="0"/>
        <v>211</v>
      </c>
      <c r="J21" s="17" t="str">
        <f t="shared" ca="1" si="1"/>
        <v>NOT DUE</v>
      </c>
      <c r="K21" s="31" t="s">
        <v>1508</v>
      </c>
      <c r="L21" s="144" t="s">
        <v>5495</v>
      </c>
    </row>
    <row r="22" spans="1:12" ht="15.75" customHeight="1">
      <c r="A22" s="17" t="s">
        <v>3043</v>
      </c>
      <c r="B22" s="31" t="s">
        <v>2010</v>
      </c>
      <c r="C22" s="31" t="s">
        <v>2011</v>
      </c>
      <c r="D22" s="43" t="s">
        <v>0</v>
      </c>
      <c r="E22" s="13">
        <v>42348</v>
      </c>
      <c r="F22" s="13">
        <v>44572</v>
      </c>
      <c r="G22" s="74"/>
      <c r="H22" s="15">
        <f>DATE(YEAR(F22),MONTH(F22)+3,DAY(F22)-1)</f>
        <v>44661</v>
      </c>
      <c r="I22" s="16">
        <f t="shared" ref="I22" ca="1" si="5">IF(ISBLANK(H22),"",H22-DATE(YEAR(NOW()),MONTH(NOW()),DAY(NOW())))</f>
        <v>-9</v>
      </c>
      <c r="J22" s="17" t="str">
        <f t="shared" ref="J22" ca="1" si="6">IF(I22="","",IF(I22&lt;0,"OVERDUE","NOT DUE"))</f>
        <v>OVERDUE</v>
      </c>
      <c r="K22" s="31" t="s">
        <v>1508</v>
      </c>
      <c r="L22" s="20"/>
    </row>
    <row r="23" spans="1:12" ht="15.75" customHeight="1">
      <c r="A23" s="17" t="s">
        <v>3044</v>
      </c>
      <c r="B23" s="31" t="s">
        <v>3934</v>
      </c>
      <c r="C23" s="31" t="s">
        <v>3935</v>
      </c>
      <c r="D23" s="43" t="s">
        <v>0</v>
      </c>
      <c r="E23" s="13">
        <v>42348</v>
      </c>
      <c r="F23" s="13">
        <v>44572</v>
      </c>
      <c r="G23" s="74"/>
      <c r="H23" s="15">
        <f>DATE(YEAR(F23),MONTH(F23)+3,DAY(F23)-1)</f>
        <v>44661</v>
      </c>
      <c r="I23" s="16">
        <f t="shared" ca="1" si="0"/>
        <v>-9</v>
      </c>
      <c r="J23" s="17" t="str">
        <f t="shared" ca="1" si="1"/>
        <v>OVERDUE</v>
      </c>
      <c r="K23" s="31" t="s">
        <v>1508</v>
      </c>
      <c r="L23" s="20"/>
    </row>
    <row r="24" spans="1:12" ht="38.450000000000003" customHeight="1">
      <c r="A24" s="17" t="s">
        <v>3045</v>
      </c>
      <c r="B24" s="31" t="s">
        <v>1473</v>
      </c>
      <c r="C24" s="31" t="s">
        <v>1474</v>
      </c>
      <c r="D24" s="43" t="s">
        <v>1</v>
      </c>
      <c r="E24" s="13">
        <v>42348</v>
      </c>
      <c r="F24" s="13">
        <f t="shared" ref="F24:F27" si="7">F$5</f>
        <v>44667</v>
      </c>
      <c r="G24" s="74"/>
      <c r="H24" s="15">
        <f>DATE(YEAR(F24),MONTH(F24),DAY(F24)+1)</f>
        <v>44668</v>
      </c>
      <c r="I24" s="16">
        <f t="shared" ca="1" si="0"/>
        <v>-2</v>
      </c>
      <c r="J24" s="17" t="str">
        <f t="shared" ca="1" si="1"/>
        <v>OVERDUE</v>
      </c>
      <c r="K24" s="31" t="s">
        <v>1508</v>
      </c>
      <c r="L24" s="20"/>
    </row>
    <row r="25" spans="1:12" ht="38.450000000000003" customHeight="1">
      <c r="A25" s="17" t="s">
        <v>3046</v>
      </c>
      <c r="B25" s="31" t="s">
        <v>1475</v>
      </c>
      <c r="C25" s="31" t="s">
        <v>1476</v>
      </c>
      <c r="D25" s="43" t="s">
        <v>1</v>
      </c>
      <c r="E25" s="13">
        <v>42348</v>
      </c>
      <c r="F25" s="13">
        <f t="shared" si="7"/>
        <v>44667</v>
      </c>
      <c r="G25" s="74"/>
      <c r="H25" s="15">
        <f t="shared" ref="H25:H31" si="8">DATE(YEAR(F25),MONTH(F25),DAY(F25)+1)</f>
        <v>44668</v>
      </c>
      <c r="I25" s="16">
        <f t="shared" ca="1" si="0"/>
        <v>-2</v>
      </c>
      <c r="J25" s="17" t="str">
        <f t="shared" ca="1" si="1"/>
        <v>OVERDUE</v>
      </c>
      <c r="K25" s="31" t="s">
        <v>1508</v>
      </c>
      <c r="L25" s="20"/>
    </row>
    <row r="26" spans="1:12" ht="38.450000000000003" customHeight="1">
      <c r="A26" s="17" t="s">
        <v>3047</v>
      </c>
      <c r="B26" s="31" t="s">
        <v>1477</v>
      </c>
      <c r="C26" s="31" t="s">
        <v>1478</v>
      </c>
      <c r="D26" s="43" t="s">
        <v>1</v>
      </c>
      <c r="E26" s="13">
        <v>42348</v>
      </c>
      <c r="F26" s="13">
        <f t="shared" si="7"/>
        <v>44667</v>
      </c>
      <c r="G26" s="74"/>
      <c r="H26" s="15">
        <f t="shared" si="8"/>
        <v>44668</v>
      </c>
      <c r="I26" s="16">
        <f t="shared" ca="1" si="0"/>
        <v>-2</v>
      </c>
      <c r="J26" s="17" t="str">
        <f t="shared" ca="1" si="1"/>
        <v>OVERDUE</v>
      </c>
      <c r="K26" s="31"/>
      <c r="L26" s="20"/>
    </row>
    <row r="27" spans="1:12" ht="38.450000000000003" customHeight="1">
      <c r="A27" s="17" t="s">
        <v>3048</v>
      </c>
      <c r="B27" s="31" t="s">
        <v>1479</v>
      </c>
      <c r="C27" s="31" t="s">
        <v>1480</v>
      </c>
      <c r="D27" s="43" t="s">
        <v>4</v>
      </c>
      <c r="E27" s="13">
        <v>42348</v>
      </c>
      <c r="F27" s="13">
        <f t="shared" si="7"/>
        <v>44667</v>
      </c>
      <c r="G27" s="74"/>
      <c r="H27" s="15">
        <f>EDATE(F27-1,1)</f>
        <v>44696</v>
      </c>
      <c r="I27" s="16">
        <f t="shared" ca="1" si="0"/>
        <v>26</v>
      </c>
      <c r="J27" s="17" t="str">
        <f t="shared" ca="1" si="1"/>
        <v>NOT DUE</v>
      </c>
      <c r="K27" s="31" t="s">
        <v>1509</v>
      </c>
      <c r="L27" s="20"/>
    </row>
    <row r="28" spans="1:12" ht="26.45" customHeight="1">
      <c r="A28" s="17" t="s">
        <v>3049</v>
      </c>
      <c r="B28" s="31" t="s">
        <v>1481</v>
      </c>
      <c r="C28" s="31" t="s">
        <v>1482</v>
      </c>
      <c r="D28" s="43" t="s">
        <v>1</v>
      </c>
      <c r="E28" s="13">
        <v>42348</v>
      </c>
      <c r="F28" s="13">
        <f t="shared" ref="F28:F31" si="9">F$5</f>
        <v>44667</v>
      </c>
      <c r="G28" s="74"/>
      <c r="H28" s="15">
        <f t="shared" si="8"/>
        <v>44668</v>
      </c>
      <c r="I28" s="16">
        <f t="shared" ca="1" si="0"/>
        <v>-2</v>
      </c>
      <c r="J28" s="17" t="str">
        <f t="shared" ca="1" si="1"/>
        <v>OVERDUE</v>
      </c>
      <c r="K28" s="31" t="s">
        <v>1509</v>
      </c>
      <c r="L28" s="20"/>
    </row>
    <row r="29" spans="1:12" ht="26.45" customHeight="1">
      <c r="A29" s="17" t="s">
        <v>3050</v>
      </c>
      <c r="B29" s="31" t="s">
        <v>1483</v>
      </c>
      <c r="C29" s="31" t="s">
        <v>1484</v>
      </c>
      <c r="D29" s="43" t="s">
        <v>1</v>
      </c>
      <c r="E29" s="13">
        <v>42348</v>
      </c>
      <c r="F29" s="13">
        <f t="shared" si="9"/>
        <v>44667</v>
      </c>
      <c r="G29" s="74"/>
      <c r="H29" s="15">
        <f t="shared" si="8"/>
        <v>44668</v>
      </c>
      <c r="I29" s="16">
        <f t="shared" ca="1" si="0"/>
        <v>-2</v>
      </c>
      <c r="J29" s="17" t="str">
        <f t="shared" ca="1" si="1"/>
        <v>OVERDUE</v>
      </c>
      <c r="K29" s="31" t="s">
        <v>1509</v>
      </c>
      <c r="L29" s="20"/>
    </row>
    <row r="30" spans="1:12" ht="26.45" customHeight="1">
      <c r="A30" s="17" t="s">
        <v>3051</v>
      </c>
      <c r="B30" s="31" t="s">
        <v>1485</v>
      </c>
      <c r="C30" s="31" t="s">
        <v>1486</v>
      </c>
      <c r="D30" s="43" t="s">
        <v>1</v>
      </c>
      <c r="E30" s="13">
        <v>42348</v>
      </c>
      <c r="F30" s="13">
        <f t="shared" si="9"/>
        <v>44667</v>
      </c>
      <c r="G30" s="74"/>
      <c r="H30" s="15">
        <f t="shared" si="8"/>
        <v>44668</v>
      </c>
      <c r="I30" s="16">
        <f t="shared" ca="1" si="0"/>
        <v>-2</v>
      </c>
      <c r="J30" s="17" t="str">
        <f t="shared" ca="1" si="1"/>
        <v>OVERDUE</v>
      </c>
      <c r="K30" s="31" t="s">
        <v>1510</v>
      </c>
      <c r="L30" s="20"/>
    </row>
    <row r="31" spans="1:12" ht="26.45" customHeight="1">
      <c r="A31" s="17" t="s">
        <v>3052</v>
      </c>
      <c r="B31" s="31" t="s">
        <v>1487</v>
      </c>
      <c r="C31" s="31" t="s">
        <v>1474</v>
      </c>
      <c r="D31" s="43" t="s">
        <v>1</v>
      </c>
      <c r="E31" s="13">
        <v>42348</v>
      </c>
      <c r="F31" s="13">
        <f t="shared" si="9"/>
        <v>44667</v>
      </c>
      <c r="G31" s="74"/>
      <c r="H31" s="15">
        <f t="shared" si="8"/>
        <v>44668</v>
      </c>
      <c r="I31" s="16">
        <f t="shared" ca="1" si="0"/>
        <v>-2</v>
      </c>
      <c r="J31" s="17" t="str">
        <f t="shared" ca="1" si="1"/>
        <v>OVERDUE</v>
      </c>
      <c r="K31" s="31" t="s">
        <v>1510</v>
      </c>
      <c r="L31" s="20"/>
    </row>
    <row r="32" spans="1:12" ht="26.45" customHeight="1">
      <c r="A32" s="17" t="s">
        <v>3053</v>
      </c>
      <c r="B32" s="31" t="s">
        <v>1488</v>
      </c>
      <c r="C32" s="31" t="s">
        <v>1489</v>
      </c>
      <c r="D32" s="43" t="s">
        <v>0</v>
      </c>
      <c r="E32" s="13"/>
      <c r="F32" s="13"/>
      <c r="G32" s="74"/>
      <c r="H32" s="15"/>
      <c r="I32" s="16"/>
      <c r="J32" s="17"/>
      <c r="K32" s="31"/>
      <c r="L32" s="20" t="s">
        <v>5434</v>
      </c>
    </row>
    <row r="33" spans="1:12" ht="26.45" customHeight="1">
      <c r="A33" s="17" t="s">
        <v>3054</v>
      </c>
      <c r="B33" s="31" t="s">
        <v>1490</v>
      </c>
      <c r="C33" s="31"/>
      <c r="D33" s="43" t="s">
        <v>4</v>
      </c>
      <c r="E33" s="13"/>
      <c r="F33" s="13"/>
      <c r="G33" s="74"/>
      <c r="H33" s="15"/>
      <c r="I33" s="16"/>
      <c r="J33" s="17"/>
      <c r="K33" s="31"/>
      <c r="L33" s="20" t="s">
        <v>5434</v>
      </c>
    </row>
    <row r="34" spans="1:12" ht="26.45" customHeight="1">
      <c r="A34" s="17" t="s">
        <v>3055</v>
      </c>
      <c r="B34" s="31" t="s">
        <v>4021</v>
      </c>
      <c r="C34" s="31" t="s">
        <v>3950</v>
      </c>
      <c r="D34" s="43" t="s">
        <v>1074</v>
      </c>
      <c r="E34" s="13">
        <v>42348</v>
      </c>
      <c r="F34" s="13">
        <v>44517</v>
      </c>
      <c r="G34" s="74"/>
      <c r="H34" s="15">
        <f>DATE(YEAR(F34)+4,MONTH(F34),DAY(F34)-1)</f>
        <v>45977</v>
      </c>
      <c r="I34" s="16">
        <f t="shared" ca="1" si="0"/>
        <v>1307</v>
      </c>
      <c r="J34" s="17" t="str">
        <f t="shared" ca="1" si="1"/>
        <v>NOT DUE</v>
      </c>
      <c r="K34" s="31" t="s">
        <v>3916</v>
      </c>
      <c r="L34" s="20" t="s">
        <v>5491</v>
      </c>
    </row>
    <row r="35" spans="1:12" ht="36">
      <c r="A35" s="17" t="s">
        <v>3056</v>
      </c>
      <c r="B35" s="31" t="s">
        <v>4016</v>
      </c>
      <c r="C35" s="31" t="s">
        <v>3949</v>
      </c>
      <c r="D35" s="43" t="s">
        <v>1074</v>
      </c>
      <c r="E35" s="13">
        <v>42348</v>
      </c>
      <c r="F35" s="13">
        <v>44517</v>
      </c>
      <c r="G35" s="74"/>
      <c r="H35" s="15">
        <f>DATE(YEAR(F35)+4,MONTH(F35),DAY(F35)-1)</f>
        <v>45977</v>
      </c>
      <c r="I35" s="16">
        <f t="shared" ca="1" si="0"/>
        <v>1307</v>
      </c>
      <c r="J35" s="17" t="str">
        <f t="shared" ca="1" si="1"/>
        <v>NOT DUE</v>
      </c>
      <c r="K35" s="31" t="s">
        <v>3916</v>
      </c>
      <c r="L35" s="20" t="s">
        <v>5491</v>
      </c>
    </row>
    <row r="36" spans="1:12" ht="26.45" customHeight="1">
      <c r="A36" s="17" t="s">
        <v>3057</v>
      </c>
      <c r="B36" s="31" t="s">
        <v>1491</v>
      </c>
      <c r="C36" s="31" t="s">
        <v>1492</v>
      </c>
      <c r="D36" s="43" t="s">
        <v>0</v>
      </c>
      <c r="E36" s="13">
        <v>42348</v>
      </c>
      <c r="F36" s="13">
        <v>44638</v>
      </c>
      <c r="G36" s="74"/>
      <c r="H36" s="15">
        <f>DATE(YEAR(F36),MONTH(F36)+3,DAY(F36)-1)</f>
        <v>44729</v>
      </c>
      <c r="I36" s="16">
        <f t="shared" ca="1" si="0"/>
        <v>59</v>
      </c>
      <c r="J36" s="17" t="str">
        <f t="shared" ca="1" si="1"/>
        <v>NOT DUE</v>
      </c>
      <c r="K36" s="31" t="s">
        <v>1511</v>
      </c>
      <c r="L36" s="20"/>
    </row>
    <row r="37" spans="1:12" ht="15.75" customHeight="1">
      <c r="A37" s="17" t="s">
        <v>3058</v>
      </c>
      <c r="B37" s="31" t="s">
        <v>1977</v>
      </c>
      <c r="C37" s="31"/>
      <c r="D37" s="43" t="s">
        <v>1</v>
      </c>
      <c r="E37" s="13">
        <v>42348</v>
      </c>
      <c r="F37" s="13">
        <f t="shared" ref="F37" si="10">F$5</f>
        <v>44667</v>
      </c>
      <c r="G37" s="74"/>
      <c r="H37" s="15">
        <f>DATE(YEAR(F37),MONTH(F37),DAY(F37)+1)</f>
        <v>44668</v>
      </c>
      <c r="I37" s="16">
        <f t="shared" ca="1" si="0"/>
        <v>-2</v>
      </c>
      <c r="J37" s="17" t="str">
        <f t="shared" ca="1" si="1"/>
        <v>OVERDUE</v>
      </c>
      <c r="K37" s="31"/>
      <c r="L37" s="20"/>
    </row>
    <row r="38" spans="1:12" ht="15.75" customHeight="1">
      <c r="A38" s="17" t="s">
        <v>3059</v>
      </c>
      <c r="B38" s="31" t="s">
        <v>1493</v>
      </c>
      <c r="C38" s="31" t="s">
        <v>1494</v>
      </c>
      <c r="D38" s="43" t="s">
        <v>377</v>
      </c>
      <c r="E38" s="13">
        <v>42348</v>
      </c>
      <c r="F38" s="13">
        <v>44517</v>
      </c>
      <c r="G38" s="74"/>
      <c r="H38" s="15">
        <f>DATE(YEAR(F38)+1,MONTH(F38),DAY(F38)-1)</f>
        <v>44881</v>
      </c>
      <c r="I38" s="16">
        <f t="shared" ca="1" si="0"/>
        <v>211</v>
      </c>
      <c r="J38" s="17" t="str">
        <f t="shared" ca="1" si="1"/>
        <v>NOT DUE</v>
      </c>
      <c r="K38" s="31"/>
      <c r="L38" s="144"/>
    </row>
    <row r="39" spans="1:12" ht="26.45" customHeight="1">
      <c r="A39" s="17" t="s">
        <v>3060</v>
      </c>
      <c r="B39" s="31" t="s">
        <v>1495</v>
      </c>
      <c r="C39" s="31" t="s">
        <v>1496</v>
      </c>
      <c r="D39" s="43" t="s">
        <v>377</v>
      </c>
      <c r="E39" s="13">
        <v>42348</v>
      </c>
      <c r="F39" s="13">
        <v>44517</v>
      </c>
      <c r="G39" s="74"/>
      <c r="H39" s="15">
        <f t="shared" ref="H39:H43" si="11">DATE(YEAR(F39)+1,MONTH(F39),DAY(F39)-1)</f>
        <v>44881</v>
      </c>
      <c r="I39" s="16">
        <f t="shared" ca="1" si="0"/>
        <v>211</v>
      </c>
      <c r="J39" s="17" t="str">
        <f t="shared" ca="1" si="1"/>
        <v>NOT DUE</v>
      </c>
      <c r="K39" s="31"/>
      <c r="L39" s="20"/>
    </row>
    <row r="40" spans="1:12" ht="26.45" customHeight="1">
      <c r="A40" s="17" t="s">
        <v>3061</v>
      </c>
      <c r="B40" s="31" t="s">
        <v>1497</v>
      </c>
      <c r="C40" s="31" t="s">
        <v>1498</v>
      </c>
      <c r="D40" s="43" t="s">
        <v>377</v>
      </c>
      <c r="E40" s="13">
        <v>42348</v>
      </c>
      <c r="F40" s="13">
        <v>44517</v>
      </c>
      <c r="G40" s="74"/>
      <c r="H40" s="15">
        <f t="shared" si="11"/>
        <v>44881</v>
      </c>
      <c r="I40" s="16">
        <f t="shared" ca="1" si="0"/>
        <v>211</v>
      </c>
      <c r="J40" s="17" t="str">
        <f t="shared" ca="1" si="1"/>
        <v>NOT DUE</v>
      </c>
      <c r="K40" s="31"/>
      <c r="L40" s="20"/>
    </row>
    <row r="41" spans="1:12" ht="26.45" customHeight="1">
      <c r="A41" s="17" t="s">
        <v>3936</v>
      </c>
      <c r="B41" s="31" t="s">
        <v>1499</v>
      </c>
      <c r="C41" s="31" t="s">
        <v>1500</v>
      </c>
      <c r="D41" s="43" t="s">
        <v>377</v>
      </c>
      <c r="E41" s="13">
        <v>42348</v>
      </c>
      <c r="F41" s="13">
        <v>44517</v>
      </c>
      <c r="G41" s="74"/>
      <c r="H41" s="15">
        <f t="shared" si="11"/>
        <v>44881</v>
      </c>
      <c r="I41" s="16">
        <f t="shared" ca="1" si="0"/>
        <v>211</v>
      </c>
      <c r="J41" s="17" t="str">
        <f t="shared" ca="1" si="1"/>
        <v>NOT DUE</v>
      </c>
      <c r="K41" s="31"/>
      <c r="L41" s="20"/>
    </row>
    <row r="42" spans="1:12" ht="26.45" customHeight="1">
      <c r="A42" s="17" t="s">
        <v>3937</v>
      </c>
      <c r="B42" s="31" t="s">
        <v>1501</v>
      </c>
      <c r="C42" s="31" t="s">
        <v>1502</v>
      </c>
      <c r="D42" s="43" t="s">
        <v>377</v>
      </c>
      <c r="E42" s="13">
        <v>42348</v>
      </c>
      <c r="F42" s="13">
        <v>44517</v>
      </c>
      <c r="G42" s="74"/>
      <c r="H42" s="15">
        <f t="shared" si="11"/>
        <v>44881</v>
      </c>
      <c r="I42" s="16">
        <f t="shared" ca="1" si="0"/>
        <v>211</v>
      </c>
      <c r="J42" s="17" t="str">
        <f t="shared" ca="1" si="1"/>
        <v>NOT DUE</v>
      </c>
      <c r="K42" s="31"/>
      <c r="L42" s="20"/>
    </row>
    <row r="43" spans="1:12" ht="15.75" customHeight="1">
      <c r="A43" s="17" t="s">
        <v>3938</v>
      </c>
      <c r="B43" s="31" t="s">
        <v>1512</v>
      </c>
      <c r="C43" s="31" t="s">
        <v>1513</v>
      </c>
      <c r="D43" s="43" t="s">
        <v>377</v>
      </c>
      <c r="E43" s="13">
        <v>42348</v>
      </c>
      <c r="F43" s="13">
        <v>44517</v>
      </c>
      <c r="G43" s="74"/>
      <c r="H43" s="15">
        <f t="shared" si="11"/>
        <v>44881</v>
      </c>
      <c r="I43" s="16">
        <f t="shared" ref="I43" ca="1" si="12">IF(ISBLANK(H43),"",H43-DATE(YEAR(NOW()),MONTH(NOW()),DAY(NOW())))</f>
        <v>211</v>
      </c>
      <c r="J43" s="17" t="str">
        <f t="shared" ref="J43" ca="1" si="13">IF(I43="","",IF(I43&lt;0,"OVERDUE","NOT DUE"))</f>
        <v>NOT DUE</v>
      </c>
      <c r="K43" s="31"/>
      <c r="L43" s="20"/>
    </row>
    <row r="44" spans="1:12" ht="27" customHeight="1">
      <c r="A44" s="17" t="s">
        <v>4066</v>
      </c>
      <c r="B44" s="31" t="s">
        <v>4063</v>
      </c>
      <c r="C44" s="31" t="s">
        <v>4064</v>
      </c>
      <c r="D44" s="43" t="s">
        <v>4</v>
      </c>
      <c r="E44" s="13">
        <v>42348</v>
      </c>
      <c r="F44" s="13">
        <v>44666</v>
      </c>
      <c r="G44" s="74"/>
      <c r="H44" s="15">
        <f>EDATE(F44-1,1)</f>
        <v>44695</v>
      </c>
      <c r="I44" s="16">
        <f t="shared" ca="1" si="0"/>
        <v>25</v>
      </c>
      <c r="J44" s="17" t="str">
        <f t="shared" ca="1" si="1"/>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9"/>
      <c r="C50" s="198" t="s">
        <v>5504</v>
      </c>
      <c r="E50" s="371" t="s">
        <v>5518</v>
      </c>
      <c r="F50" s="371"/>
      <c r="H50" s="235" t="s">
        <v>5505</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19:J21 J23:J33 J36:J42 J44:J45 J7:J17">
    <cfRule type="cellIs" dxfId="84" priority="5" operator="equal">
      <formula>"overdue"</formula>
    </cfRule>
  </conditionalFormatting>
  <conditionalFormatting sqref="J18">
    <cfRule type="cellIs" dxfId="83" priority="4" operator="equal">
      <formula>"overdue"</formula>
    </cfRule>
  </conditionalFormatting>
  <conditionalFormatting sqref="J22">
    <cfRule type="cellIs" dxfId="82" priority="3" operator="equal">
      <formula>"overdue"</formula>
    </cfRule>
  </conditionalFormatting>
  <conditionalFormatting sqref="J34:J35">
    <cfRule type="cellIs" dxfId="81" priority="2" operator="equal">
      <formula>"overdue"</formula>
    </cfRule>
  </conditionalFormatting>
  <conditionalFormatting sqref="J43">
    <cfRule type="cellIs" dxfId="80"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19" zoomScaleNormal="100" workbookViewId="0">
      <selection activeCell="J28" sqref="J2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2032</v>
      </c>
      <c r="D3" s="309" t="s">
        <v>12</v>
      </c>
      <c r="E3" s="309"/>
      <c r="F3" s="5" t="s">
        <v>3028</v>
      </c>
    </row>
    <row r="4" spans="1:12" ht="18" customHeight="1">
      <c r="A4" s="308" t="s">
        <v>75</v>
      </c>
      <c r="B4" s="308"/>
      <c r="C4" s="37" t="s">
        <v>2033</v>
      </c>
      <c r="D4" s="309" t="s">
        <v>14</v>
      </c>
      <c r="E4" s="309"/>
      <c r="F4" s="6">
        <f>'Running Hours'!B31</f>
        <v>25259.7</v>
      </c>
    </row>
    <row r="5" spans="1:12" ht="18" customHeight="1">
      <c r="A5" s="308" t="s">
        <v>76</v>
      </c>
      <c r="B5" s="308"/>
      <c r="C5" s="38" t="s">
        <v>3844</v>
      </c>
      <c r="D5" s="46"/>
      <c r="E5" s="242" t="str">
        <f>'Running Hours'!$C5</f>
        <v>Date updated:</v>
      </c>
      <c r="F5" s="196">
        <f>'Running Hours'!$D5</f>
        <v>44667</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2997</v>
      </c>
      <c r="B8" s="31" t="s">
        <v>1996</v>
      </c>
      <c r="C8" s="31" t="s">
        <v>2018</v>
      </c>
      <c r="D8" s="43">
        <v>20000</v>
      </c>
      <c r="E8" s="13">
        <v>42348</v>
      </c>
      <c r="F8" s="13">
        <v>43441</v>
      </c>
      <c r="G8" s="27">
        <v>13555</v>
      </c>
      <c r="H8" s="22">
        <f>IF(I8&lt;=20000,$F$5+(I8/24),"error")</f>
        <v>45012.637499999997</v>
      </c>
      <c r="I8" s="23">
        <f t="shared" ref="I8:I19" si="0">D8-($F$4-G8)</f>
        <v>8295.2999999999993</v>
      </c>
      <c r="J8" s="17" t="str">
        <f t="shared" ref="J8:J40" si="1">IF(I8="","",IF(I8&lt;0,"OVERDUE","NOT DUE"))</f>
        <v>NOT DUE</v>
      </c>
      <c r="K8" s="31" t="s">
        <v>2034</v>
      </c>
      <c r="L8" s="144" t="s">
        <v>5495</v>
      </c>
    </row>
    <row r="9" spans="1:12" ht="48">
      <c r="A9" s="17" t="s">
        <v>2998</v>
      </c>
      <c r="B9" s="31" t="s">
        <v>1964</v>
      </c>
      <c r="C9" s="31" t="s">
        <v>1765</v>
      </c>
      <c r="D9" s="43">
        <v>600</v>
      </c>
      <c r="E9" s="13">
        <v>42348</v>
      </c>
      <c r="F9" s="13">
        <v>44552</v>
      </c>
      <c r="G9" s="27">
        <v>24683.4</v>
      </c>
      <c r="H9" s="22">
        <f>IF(I9&lt;=600,$F$5+(I9/24),"error")</f>
        <v>44667.987500000003</v>
      </c>
      <c r="I9" s="23">
        <f t="shared" si="0"/>
        <v>23.700000000000728</v>
      </c>
      <c r="J9" s="17" t="str">
        <f t="shared" si="1"/>
        <v>NOT DUE</v>
      </c>
      <c r="K9" s="31"/>
      <c r="L9" s="144" t="s">
        <v>5495</v>
      </c>
    </row>
    <row r="10" spans="1:12" ht="48">
      <c r="A10" s="17" t="s">
        <v>2999</v>
      </c>
      <c r="B10" s="31" t="s">
        <v>1964</v>
      </c>
      <c r="C10" s="31" t="s">
        <v>2019</v>
      </c>
      <c r="D10" s="43">
        <v>8000</v>
      </c>
      <c r="E10" s="13">
        <v>42348</v>
      </c>
      <c r="F10" s="13">
        <v>44552</v>
      </c>
      <c r="G10" s="27">
        <v>24683.4</v>
      </c>
      <c r="H10" s="22">
        <f>IF(I10&lt;=8000,$F$5+(I10/24),"error")</f>
        <v>44976.320833333331</v>
      </c>
      <c r="I10" s="23">
        <f t="shared" si="0"/>
        <v>7423.7000000000007</v>
      </c>
      <c r="J10" s="17" t="str">
        <f t="shared" si="1"/>
        <v>NOT DUE</v>
      </c>
      <c r="K10" s="31"/>
      <c r="L10" s="144" t="s">
        <v>5495</v>
      </c>
    </row>
    <row r="11" spans="1:12" ht="48">
      <c r="A11" s="17" t="s">
        <v>3000</v>
      </c>
      <c r="B11" s="31" t="s">
        <v>1964</v>
      </c>
      <c r="C11" s="31" t="s">
        <v>2020</v>
      </c>
      <c r="D11" s="43">
        <v>20000</v>
      </c>
      <c r="E11" s="13">
        <v>42348</v>
      </c>
      <c r="F11" s="13">
        <v>44552</v>
      </c>
      <c r="G11" s="27">
        <v>24683.4</v>
      </c>
      <c r="H11" s="22">
        <f>IF(I11&lt;=20000,$F$5+(I11/24),"error")</f>
        <v>45476.320833333331</v>
      </c>
      <c r="I11" s="23">
        <f t="shared" si="0"/>
        <v>19423.7</v>
      </c>
      <c r="J11" s="17" t="str">
        <f t="shared" si="1"/>
        <v>NOT DUE</v>
      </c>
      <c r="K11" s="31"/>
      <c r="L11" s="144" t="s">
        <v>5495</v>
      </c>
    </row>
    <row r="12" spans="1:12" ht="15" customHeight="1">
      <c r="A12" s="17" t="s">
        <v>3001</v>
      </c>
      <c r="B12" s="31" t="s">
        <v>1970</v>
      </c>
      <c r="C12" s="31" t="s">
        <v>2021</v>
      </c>
      <c r="D12" s="43">
        <v>8000</v>
      </c>
      <c r="E12" s="13">
        <v>42348</v>
      </c>
      <c r="F12" s="13">
        <v>44552</v>
      </c>
      <c r="G12" s="27">
        <v>24683.4</v>
      </c>
      <c r="H12" s="22">
        <f>IF(I12&lt;=8000,$F$5+(I12/24),"error")</f>
        <v>44976.320833333331</v>
      </c>
      <c r="I12" s="23">
        <f t="shared" si="0"/>
        <v>7423.7000000000007</v>
      </c>
      <c r="J12" s="17" t="str">
        <f t="shared" si="1"/>
        <v>NOT DUE</v>
      </c>
      <c r="K12" s="31" t="s">
        <v>2035</v>
      </c>
      <c r="L12" s="20" t="s">
        <v>4023</v>
      </c>
    </row>
    <row r="13" spans="1:12" ht="48">
      <c r="A13" s="17" t="s">
        <v>3002</v>
      </c>
      <c r="B13" s="31" t="s">
        <v>1970</v>
      </c>
      <c r="C13" s="31" t="s">
        <v>1999</v>
      </c>
      <c r="D13" s="43">
        <v>20000</v>
      </c>
      <c r="E13" s="13">
        <v>42348</v>
      </c>
      <c r="F13" s="13">
        <v>44552</v>
      </c>
      <c r="G13" s="27">
        <v>24683.4</v>
      </c>
      <c r="H13" s="22">
        <f>IF(I13&lt;=20000,$F$5+(I13/24),"error")</f>
        <v>45476.320833333331</v>
      </c>
      <c r="I13" s="23">
        <f t="shared" si="0"/>
        <v>19423.7</v>
      </c>
      <c r="J13" s="17" t="str">
        <f t="shared" si="1"/>
        <v>NOT DUE</v>
      </c>
      <c r="K13" s="31"/>
      <c r="L13" s="144" t="s">
        <v>5495</v>
      </c>
    </row>
    <row r="14" spans="1:12" ht="48">
      <c r="A14" s="17" t="s">
        <v>3003</v>
      </c>
      <c r="B14" s="31" t="s">
        <v>2022</v>
      </c>
      <c r="C14" s="31" t="s">
        <v>2023</v>
      </c>
      <c r="D14" s="43">
        <v>8000</v>
      </c>
      <c r="E14" s="13">
        <v>42348</v>
      </c>
      <c r="F14" s="13">
        <v>44552</v>
      </c>
      <c r="G14" s="27">
        <v>24683.4</v>
      </c>
      <c r="H14" s="22">
        <f>IF(I14&lt;=8000,$F$5+(I14/24),"error")</f>
        <v>44976.320833333331</v>
      </c>
      <c r="I14" s="23">
        <f t="shared" si="0"/>
        <v>7423.7000000000007</v>
      </c>
      <c r="J14" s="17" t="str">
        <f t="shared" si="1"/>
        <v>NOT DUE</v>
      </c>
      <c r="K14" s="31"/>
      <c r="L14" s="144" t="s">
        <v>5495</v>
      </c>
    </row>
    <row r="15" spans="1:12" ht="48">
      <c r="A15" s="17" t="s">
        <v>3004</v>
      </c>
      <c r="B15" s="31" t="s">
        <v>2024</v>
      </c>
      <c r="C15" s="31" t="s">
        <v>2025</v>
      </c>
      <c r="D15" s="43">
        <v>8000</v>
      </c>
      <c r="E15" s="13">
        <v>42348</v>
      </c>
      <c r="F15" s="13">
        <v>44552</v>
      </c>
      <c r="G15" s="27">
        <v>24683.4</v>
      </c>
      <c r="H15" s="22">
        <f t="shared" ref="H15" si="2">IF(I15&lt;=8000,$F$5+(I15/24),"error")</f>
        <v>44976.320833333331</v>
      </c>
      <c r="I15" s="23">
        <f t="shared" si="0"/>
        <v>7423.7000000000007</v>
      </c>
      <c r="J15" s="17" t="str">
        <f t="shared" si="1"/>
        <v>NOT DUE</v>
      </c>
      <c r="K15" s="31" t="s">
        <v>2035</v>
      </c>
      <c r="L15" s="144" t="s">
        <v>5495</v>
      </c>
    </row>
    <row r="16" spans="1:12" ht="48">
      <c r="A16" s="17" t="s">
        <v>3005</v>
      </c>
      <c r="B16" s="31" t="s">
        <v>2026</v>
      </c>
      <c r="C16" s="31" t="s">
        <v>2027</v>
      </c>
      <c r="D16" s="43">
        <v>8000</v>
      </c>
      <c r="E16" s="13">
        <v>42348</v>
      </c>
      <c r="F16" s="13">
        <v>44552</v>
      </c>
      <c r="G16" s="27">
        <v>24683.4</v>
      </c>
      <c r="H16" s="22">
        <f>IF(I16&lt;=8000,$F$5+(I16/24),"error")</f>
        <v>44976.320833333331</v>
      </c>
      <c r="I16" s="23">
        <f t="shared" si="0"/>
        <v>7423.7000000000007</v>
      </c>
      <c r="J16" s="17" t="str">
        <f t="shared" si="1"/>
        <v>NOT DUE</v>
      </c>
      <c r="K16" s="31" t="s">
        <v>2035</v>
      </c>
      <c r="L16" s="144" t="s">
        <v>5495</v>
      </c>
    </row>
    <row r="17" spans="1:12" ht="26.45" customHeight="1">
      <c r="A17" s="17" t="s">
        <v>3006</v>
      </c>
      <c r="B17" s="31" t="s">
        <v>2028</v>
      </c>
      <c r="C17" s="31" t="s">
        <v>2029</v>
      </c>
      <c r="D17" s="43">
        <v>600</v>
      </c>
      <c r="E17" s="13">
        <v>42348</v>
      </c>
      <c r="F17" s="13">
        <v>44552</v>
      </c>
      <c r="G17" s="27">
        <v>24683.4</v>
      </c>
      <c r="H17" s="22">
        <f>IF(I17&lt;=600,$F$5+(I17/24),"error")</f>
        <v>44667.987500000003</v>
      </c>
      <c r="I17" s="23">
        <f t="shared" si="0"/>
        <v>23.700000000000728</v>
      </c>
      <c r="J17" s="17" t="str">
        <f t="shared" si="1"/>
        <v>NOT DUE</v>
      </c>
      <c r="K17" s="31" t="s">
        <v>2036</v>
      </c>
      <c r="L17" s="144" t="s">
        <v>5495</v>
      </c>
    </row>
    <row r="18" spans="1:12">
      <c r="A18" s="17" t="s">
        <v>3007</v>
      </c>
      <c r="B18" s="31" t="s">
        <v>3934</v>
      </c>
      <c r="C18" s="31" t="s">
        <v>2030</v>
      </c>
      <c r="D18" s="43">
        <v>8000</v>
      </c>
      <c r="E18" s="13">
        <v>42348</v>
      </c>
      <c r="F18" s="13">
        <v>44155</v>
      </c>
      <c r="G18" s="27">
        <v>22805</v>
      </c>
      <c r="H18" s="22">
        <f>IF(I18&lt;=8000,$F$5+(I18/24),"error")</f>
        <v>44898.054166666669</v>
      </c>
      <c r="I18" s="23">
        <f t="shared" si="0"/>
        <v>5545.2999999999993</v>
      </c>
      <c r="J18" s="17" t="str">
        <f t="shared" si="1"/>
        <v>NOT DUE</v>
      </c>
      <c r="K18" s="31" t="s">
        <v>2035</v>
      </c>
      <c r="L18" s="20"/>
    </row>
    <row r="19" spans="1:12">
      <c r="A19" s="17" t="s">
        <v>3008</v>
      </c>
      <c r="B19" s="31" t="s">
        <v>2008</v>
      </c>
      <c r="C19" s="31" t="s">
        <v>2031</v>
      </c>
      <c r="D19" s="43">
        <v>8000</v>
      </c>
      <c r="E19" s="13">
        <v>42348</v>
      </c>
      <c r="F19" s="13">
        <v>44068</v>
      </c>
      <c r="G19" s="27">
        <v>22018</v>
      </c>
      <c r="H19" s="22">
        <f>IF(I19&lt;=8000,$F$5+(I19/24),"error")</f>
        <v>44865.262499999997</v>
      </c>
      <c r="I19" s="23">
        <f t="shared" si="0"/>
        <v>4758.2999999999993</v>
      </c>
      <c r="J19" s="17" t="str">
        <f t="shared" si="1"/>
        <v>NOT DUE</v>
      </c>
      <c r="K19" s="31"/>
      <c r="L19" s="20"/>
    </row>
    <row r="20" spans="1:12" ht="38.25">
      <c r="A20" s="17" t="s">
        <v>3009</v>
      </c>
      <c r="B20" s="31" t="s">
        <v>1473</v>
      </c>
      <c r="C20" s="31" t="s">
        <v>1474</v>
      </c>
      <c r="D20" s="43" t="s">
        <v>1</v>
      </c>
      <c r="E20" s="13">
        <v>42348</v>
      </c>
      <c r="F20" s="13">
        <f t="shared" ref="F20:F22" si="3">F$5</f>
        <v>44667</v>
      </c>
      <c r="G20" s="74"/>
      <c r="H20" s="15">
        <f>DATE(YEAR(F20),MONTH(F20),DAY(F20)+1)</f>
        <v>44668</v>
      </c>
      <c r="I20" s="16">
        <f t="shared" ref="I20:I40" ca="1" si="4">IF(ISBLANK(H20),"",H20-DATE(YEAR(NOW()),MONTH(NOW()),DAY(NOW())))</f>
        <v>-2</v>
      </c>
      <c r="J20" s="17" t="str">
        <f t="shared" ca="1" si="1"/>
        <v>OVERDUE</v>
      </c>
      <c r="K20" s="31" t="s">
        <v>1503</v>
      </c>
      <c r="L20" s="20"/>
    </row>
    <row r="21" spans="1:12" ht="38.25">
      <c r="A21" s="17" t="s">
        <v>3010</v>
      </c>
      <c r="B21" s="31" t="s">
        <v>1475</v>
      </c>
      <c r="C21" s="31" t="s">
        <v>1476</v>
      </c>
      <c r="D21" s="43" t="s">
        <v>1</v>
      </c>
      <c r="E21" s="13">
        <v>42348</v>
      </c>
      <c r="F21" s="13">
        <f t="shared" si="3"/>
        <v>44667</v>
      </c>
      <c r="G21" s="74"/>
      <c r="H21" s="15">
        <f t="shared" ref="H21:H22" si="5">DATE(YEAR(F21),MONTH(F21),DAY(F21)+1)</f>
        <v>44668</v>
      </c>
      <c r="I21" s="16">
        <f t="shared" ca="1" si="4"/>
        <v>-2</v>
      </c>
      <c r="J21" s="17" t="str">
        <f t="shared" ca="1" si="1"/>
        <v>OVERDUE</v>
      </c>
      <c r="K21" s="31" t="s">
        <v>1504</v>
      </c>
      <c r="L21" s="20"/>
    </row>
    <row r="22" spans="1:12" ht="38.25">
      <c r="A22" s="17" t="s">
        <v>3011</v>
      </c>
      <c r="B22" s="31" t="s">
        <v>1477</v>
      </c>
      <c r="C22" s="31" t="s">
        <v>1478</v>
      </c>
      <c r="D22" s="43" t="s">
        <v>1</v>
      </c>
      <c r="E22" s="13">
        <v>42348</v>
      </c>
      <c r="F22" s="13">
        <f t="shared" si="3"/>
        <v>44667</v>
      </c>
      <c r="G22" s="74"/>
      <c r="H22" s="15">
        <f t="shared" si="5"/>
        <v>44668</v>
      </c>
      <c r="I22" s="16">
        <f t="shared" ca="1" si="4"/>
        <v>-2</v>
      </c>
      <c r="J22" s="17" t="str">
        <f t="shared" ca="1" si="1"/>
        <v>OVERDUE</v>
      </c>
      <c r="K22" s="31" t="s">
        <v>1505</v>
      </c>
      <c r="L22" s="20"/>
    </row>
    <row r="23" spans="1:12" ht="38.25" customHeight="1">
      <c r="A23" s="17" t="s">
        <v>3012</v>
      </c>
      <c r="B23" s="31" t="s">
        <v>1479</v>
      </c>
      <c r="C23" s="31" t="s">
        <v>1480</v>
      </c>
      <c r="D23" s="43" t="s">
        <v>4</v>
      </c>
      <c r="E23" s="13">
        <v>42348</v>
      </c>
      <c r="F23" s="13">
        <v>44666</v>
      </c>
      <c r="G23" s="74"/>
      <c r="H23" s="15">
        <f>EDATE(F23-1,1)</f>
        <v>44695</v>
      </c>
      <c r="I23" s="16">
        <f t="shared" ca="1" si="4"/>
        <v>25</v>
      </c>
      <c r="J23" s="17" t="str">
        <f t="shared" ca="1" si="1"/>
        <v>NOT DUE</v>
      </c>
      <c r="K23" s="31" t="s">
        <v>1506</v>
      </c>
      <c r="L23" s="20"/>
    </row>
    <row r="24" spans="1:12" ht="25.5">
      <c r="A24" s="17" t="s">
        <v>3013</v>
      </c>
      <c r="B24" s="31" t="s">
        <v>1481</v>
      </c>
      <c r="C24" s="31" t="s">
        <v>1482</v>
      </c>
      <c r="D24" s="43" t="s">
        <v>1</v>
      </c>
      <c r="E24" s="13">
        <v>42348</v>
      </c>
      <c r="F24" s="13">
        <f t="shared" ref="F24:F27" si="6">F$5</f>
        <v>44667</v>
      </c>
      <c r="G24" s="74"/>
      <c r="H24" s="15">
        <f>DATE(YEAR(F24),MONTH(F24),DAY(F24)+1)</f>
        <v>44668</v>
      </c>
      <c r="I24" s="16">
        <f t="shared" ca="1" si="4"/>
        <v>-2</v>
      </c>
      <c r="J24" s="17" t="str">
        <f t="shared" ca="1" si="1"/>
        <v>OVERDUE</v>
      </c>
      <c r="K24" s="31" t="s">
        <v>1507</v>
      </c>
      <c r="L24" s="20"/>
    </row>
    <row r="25" spans="1:12" ht="26.45" customHeight="1">
      <c r="A25" s="17" t="s">
        <v>3014</v>
      </c>
      <c r="B25" s="31" t="s">
        <v>1483</v>
      </c>
      <c r="C25" s="31" t="s">
        <v>1484</v>
      </c>
      <c r="D25" s="43" t="s">
        <v>1</v>
      </c>
      <c r="E25" s="13">
        <v>42348</v>
      </c>
      <c r="F25" s="13">
        <f t="shared" si="6"/>
        <v>44667</v>
      </c>
      <c r="G25" s="74"/>
      <c r="H25" s="15">
        <f t="shared" ref="H25:H27" si="7">DATE(YEAR(F25),MONTH(F25),DAY(F25)+1)</f>
        <v>44668</v>
      </c>
      <c r="I25" s="16">
        <f t="shared" ca="1" si="4"/>
        <v>-2</v>
      </c>
      <c r="J25" s="17" t="str">
        <f t="shared" ca="1" si="1"/>
        <v>OVERDUE</v>
      </c>
      <c r="K25" s="31" t="s">
        <v>1508</v>
      </c>
      <c r="L25" s="20"/>
    </row>
    <row r="26" spans="1:12" ht="26.45" customHeight="1">
      <c r="A26" s="17" t="s">
        <v>3015</v>
      </c>
      <c r="B26" s="31" t="s">
        <v>1485</v>
      </c>
      <c r="C26" s="31" t="s">
        <v>1486</v>
      </c>
      <c r="D26" s="43" t="s">
        <v>1</v>
      </c>
      <c r="E26" s="13">
        <v>42348</v>
      </c>
      <c r="F26" s="13">
        <f t="shared" si="6"/>
        <v>44667</v>
      </c>
      <c r="G26" s="74"/>
      <c r="H26" s="15">
        <f t="shared" si="7"/>
        <v>44668</v>
      </c>
      <c r="I26" s="16">
        <f t="shared" ca="1" si="4"/>
        <v>-2</v>
      </c>
      <c r="J26" s="17" t="str">
        <f t="shared" ca="1" si="1"/>
        <v>OVERDUE</v>
      </c>
      <c r="K26" s="31" t="s">
        <v>1508</v>
      </c>
      <c r="L26" s="20"/>
    </row>
    <row r="27" spans="1:12" ht="26.45" customHeight="1">
      <c r="A27" s="17" t="s">
        <v>3016</v>
      </c>
      <c r="B27" s="31" t="s">
        <v>1487</v>
      </c>
      <c r="C27" s="31" t="s">
        <v>1474</v>
      </c>
      <c r="D27" s="43" t="s">
        <v>1</v>
      </c>
      <c r="E27" s="13">
        <v>42348</v>
      </c>
      <c r="F27" s="13">
        <f t="shared" si="6"/>
        <v>44667</v>
      </c>
      <c r="G27" s="74"/>
      <c r="H27" s="15">
        <f t="shared" si="7"/>
        <v>44668</v>
      </c>
      <c r="I27" s="16">
        <f t="shared" ca="1" si="4"/>
        <v>-2</v>
      </c>
      <c r="J27" s="17" t="str">
        <f t="shared" ca="1" si="1"/>
        <v>OVERDUE</v>
      </c>
      <c r="K27" s="31" t="s">
        <v>1508</v>
      </c>
      <c r="L27" s="20"/>
    </row>
    <row r="28" spans="1:12" ht="26.45" customHeight="1">
      <c r="A28" s="17" t="s">
        <v>3017</v>
      </c>
      <c r="B28" s="31" t="s">
        <v>1488</v>
      </c>
      <c r="C28" s="31" t="s">
        <v>1489</v>
      </c>
      <c r="D28" s="43" t="s">
        <v>0</v>
      </c>
      <c r="E28" s="13"/>
      <c r="F28" s="13"/>
      <c r="G28" s="74"/>
      <c r="H28" s="15"/>
      <c r="I28" s="16"/>
      <c r="J28" s="17"/>
      <c r="K28" s="31"/>
      <c r="L28" s="20" t="s">
        <v>5434</v>
      </c>
    </row>
    <row r="29" spans="1:12" ht="25.5">
      <c r="A29" s="17" t="s">
        <v>3018</v>
      </c>
      <c r="B29" s="31" t="s">
        <v>1490</v>
      </c>
      <c r="C29" s="31"/>
      <c r="D29" s="43" t="s">
        <v>4</v>
      </c>
      <c r="E29" s="13"/>
      <c r="F29" s="13"/>
      <c r="G29" s="74"/>
      <c r="H29" s="15"/>
      <c r="I29" s="16"/>
      <c r="J29" s="17"/>
      <c r="K29" s="31"/>
      <c r="L29" s="20" t="s">
        <v>5434</v>
      </c>
    </row>
    <row r="30" spans="1:12" ht="26.45" customHeight="1">
      <c r="A30" s="17" t="s">
        <v>3019</v>
      </c>
      <c r="B30" s="31" t="s">
        <v>4021</v>
      </c>
      <c r="C30" s="31" t="s">
        <v>3950</v>
      </c>
      <c r="D30" s="43" t="s">
        <v>1074</v>
      </c>
      <c r="E30" s="13">
        <v>42348</v>
      </c>
      <c r="F30" s="13">
        <v>44517</v>
      </c>
      <c r="G30" s="74"/>
      <c r="H30" s="15">
        <f>DATE(YEAR(F30)+4,MONTH(F30),DAY(F30)-1)</f>
        <v>45977</v>
      </c>
      <c r="I30" s="16">
        <f t="shared" ca="1" si="4"/>
        <v>1307</v>
      </c>
      <c r="J30" s="17" t="str">
        <f t="shared" ca="1" si="1"/>
        <v>NOT DUE</v>
      </c>
      <c r="K30" s="31" t="s">
        <v>3916</v>
      </c>
      <c r="L30" s="20" t="s">
        <v>5491</v>
      </c>
    </row>
    <row r="31" spans="1:12" ht="36">
      <c r="A31" s="17" t="s">
        <v>3020</v>
      </c>
      <c r="B31" s="31" t="s">
        <v>4016</v>
      </c>
      <c r="C31" s="31" t="s">
        <v>3949</v>
      </c>
      <c r="D31" s="43" t="s">
        <v>1074</v>
      </c>
      <c r="E31" s="13">
        <v>42348</v>
      </c>
      <c r="F31" s="13">
        <v>44517</v>
      </c>
      <c r="G31" s="74"/>
      <c r="H31" s="15">
        <f>DATE(YEAR(F31)+4,MONTH(F31),DAY(F31)-1)</f>
        <v>45977</v>
      </c>
      <c r="I31" s="16">
        <f t="shared" ca="1" si="4"/>
        <v>1307</v>
      </c>
      <c r="J31" s="17" t="str">
        <f t="shared" ca="1" si="1"/>
        <v>NOT DUE</v>
      </c>
      <c r="K31" s="31" t="s">
        <v>3916</v>
      </c>
      <c r="L31" s="20" t="s">
        <v>5491</v>
      </c>
    </row>
    <row r="32" spans="1:12" ht="26.45" customHeight="1">
      <c r="A32" s="17" t="s">
        <v>3021</v>
      </c>
      <c r="B32" s="31" t="s">
        <v>1491</v>
      </c>
      <c r="C32" s="31" t="s">
        <v>1492</v>
      </c>
      <c r="D32" s="43" t="s">
        <v>0</v>
      </c>
      <c r="E32" s="13">
        <v>42348</v>
      </c>
      <c r="F32" s="13">
        <v>44638</v>
      </c>
      <c r="G32" s="74"/>
      <c r="H32" s="15">
        <f>DATE(YEAR(F32),MONTH(F32)+3,DAY(F32)-1)</f>
        <v>44729</v>
      </c>
      <c r="I32" s="16">
        <f t="shared" ca="1" si="4"/>
        <v>59</v>
      </c>
      <c r="J32" s="17" t="str">
        <f t="shared" ca="1" si="1"/>
        <v>NOT DUE</v>
      </c>
      <c r="K32" s="31" t="s">
        <v>1509</v>
      </c>
      <c r="L32" s="20"/>
    </row>
    <row r="33" spans="1:12" ht="15" customHeight="1">
      <c r="A33" s="17" t="s">
        <v>3022</v>
      </c>
      <c r="B33" s="31" t="s">
        <v>1977</v>
      </c>
      <c r="C33" s="31"/>
      <c r="D33" s="43" t="s">
        <v>1</v>
      </c>
      <c r="E33" s="13">
        <v>42348</v>
      </c>
      <c r="F33" s="13">
        <f t="shared" ref="F33" si="8">F$5</f>
        <v>44667</v>
      </c>
      <c r="G33" s="74"/>
      <c r="H33" s="15">
        <f>DATE(YEAR(F33),MONTH(F33),DAY(F33)+1)</f>
        <v>44668</v>
      </c>
      <c r="I33" s="16">
        <f t="shared" ca="1" si="4"/>
        <v>-2</v>
      </c>
      <c r="J33" s="17" t="str">
        <f t="shared" ca="1" si="1"/>
        <v>OVERDUE</v>
      </c>
      <c r="K33" s="31" t="s">
        <v>1509</v>
      </c>
      <c r="L33" s="20"/>
    </row>
    <row r="34" spans="1:12" ht="15" customHeight="1">
      <c r="A34" s="17" t="s">
        <v>3023</v>
      </c>
      <c r="B34" s="31" t="s">
        <v>1493</v>
      </c>
      <c r="C34" s="31" t="s">
        <v>1494</v>
      </c>
      <c r="D34" s="43" t="s">
        <v>377</v>
      </c>
      <c r="E34" s="13">
        <v>42348</v>
      </c>
      <c r="F34" s="13">
        <v>44467</v>
      </c>
      <c r="G34" s="74"/>
      <c r="H34" s="15">
        <f>DATE(YEAR(F34)+1,MONTH(F34),DAY(F34)-1)</f>
        <v>44831</v>
      </c>
      <c r="I34" s="16">
        <f t="shared" ca="1" si="4"/>
        <v>161</v>
      </c>
      <c r="J34" s="17" t="str">
        <f t="shared" ca="1" si="1"/>
        <v>NOT DUE</v>
      </c>
      <c r="K34" s="31" t="s">
        <v>1509</v>
      </c>
      <c r="L34" s="144" t="s">
        <v>4024</v>
      </c>
    </row>
    <row r="35" spans="1:12" ht="25.5">
      <c r="A35" s="17" t="s">
        <v>3024</v>
      </c>
      <c r="B35" s="31" t="s">
        <v>1495</v>
      </c>
      <c r="C35" s="31" t="s">
        <v>1496</v>
      </c>
      <c r="D35" s="43" t="s">
        <v>377</v>
      </c>
      <c r="E35" s="13">
        <v>42348</v>
      </c>
      <c r="F35" s="13">
        <v>44546</v>
      </c>
      <c r="G35" s="74"/>
      <c r="H35" s="15">
        <f t="shared" ref="H35:H39" si="9">DATE(YEAR(F35)+1,MONTH(F35),DAY(F35)-1)</f>
        <v>44910</v>
      </c>
      <c r="I35" s="16">
        <f t="shared" ca="1" si="4"/>
        <v>240</v>
      </c>
      <c r="J35" s="17" t="str">
        <f t="shared" ca="1" si="1"/>
        <v>NOT DUE</v>
      </c>
      <c r="K35" s="31" t="s">
        <v>1510</v>
      </c>
      <c r="L35" s="20"/>
    </row>
    <row r="36" spans="1:12" ht="25.5">
      <c r="A36" s="17" t="s">
        <v>3025</v>
      </c>
      <c r="B36" s="31" t="s">
        <v>1497</v>
      </c>
      <c r="C36" s="31" t="s">
        <v>1498</v>
      </c>
      <c r="D36" s="43" t="s">
        <v>377</v>
      </c>
      <c r="E36" s="13">
        <v>42348</v>
      </c>
      <c r="F36" s="13">
        <v>44546</v>
      </c>
      <c r="G36" s="74"/>
      <c r="H36" s="15">
        <f t="shared" si="9"/>
        <v>44910</v>
      </c>
      <c r="I36" s="16">
        <f t="shared" ca="1" si="4"/>
        <v>240</v>
      </c>
      <c r="J36" s="17" t="str">
        <f t="shared" ca="1" si="1"/>
        <v>NOT DUE</v>
      </c>
      <c r="K36" s="31" t="s">
        <v>1510</v>
      </c>
      <c r="L36" s="20"/>
    </row>
    <row r="37" spans="1:12" ht="25.5">
      <c r="A37" s="17" t="s">
        <v>3026</v>
      </c>
      <c r="B37" s="31" t="s">
        <v>1499</v>
      </c>
      <c r="C37" s="31" t="s">
        <v>1500</v>
      </c>
      <c r="D37" s="43" t="s">
        <v>377</v>
      </c>
      <c r="E37" s="13">
        <v>42348</v>
      </c>
      <c r="F37" s="13">
        <v>44546</v>
      </c>
      <c r="G37" s="74"/>
      <c r="H37" s="15">
        <f t="shared" si="9"/>
        <v>44910</v>
      </c>
      <c r="I37" s="16">
        <f t="shared" ca="1" si="4"/>
        <v>240</v>
      </c>
      <c r="J37" s="17" t="str">
        <f t="shared" ca="1" si="1"/>
        <v>NOT DUE</v>
      </c>
      <c r="K37" s="31" t="s">
        <v>1510</v>
      </c>
      <c r="L37" s="20"/>
    </row>
    <row r="38" spans="1:12" ht="25.5">
      <c r="A38" s="17" t="s">
        <v>3941</v>
      </c>
      <c r="B38" s="31" t="s">
        <v>1501</v>
      </c>
      <c r="C38" s="31" t="s">
        <v>1502</v>
      </c>
      <c r="D38" s="43" t="s">
        <v>377</v>
      </c>
      <c r="E38" s="13">
        <v>42348</v>
      </c>
      <c r="F38" s="13">
        <v>44546</v>
      </c>
      <c r="G38" s="74"/>
      <c r="H38" s="15">
        <f t="shared" si="9"/>
        <v>44910</v>
      </c>
      <c r="I38" s="16">
        <f t="shared" ca="1" si="4"/>
        <v>240</v>
      </c>
      <c r="J38" s="17" t="str">
        <f t="shared" ca="1" si="1"/>
        <v>NOT DUE</v>
      </c>
      <c r="K38" s="31" t="s">
        <v>1511</v>
      </c>
      <c r="L38" s="20"/>
    </row>
    <row r="39" spans="1:12" ht="15" customHeight="1">
      <c r="A39" s="17" t="s">
        <v>3942</v>
      </c>
      <c r="B39" s="31" t="s">
        <v>1512</v>
      </c>
      <c r="C39" s="31" t="s">
        <v>1513</v>
      </c>
      <c r="D39" s="43" t="s">
        <v>377</v>
      </c>
      <c r="E39" s="13">
        <v>42348</v>
      </c>
      <c r="F39" s="13">
        <v>44546</v>
      </c>
      <c r="G39" s="74"/>
      <c r="H39" s="15">
        <f t="shared" si="9"/>
        <v>44910</v>
      </c>
      <c r="I39" s="16">
        <f t="shared" ref="I39" ca="1" si="10">IF(ISBLANK(H39),"",H39-DATE(YEAR(NOW()),MONTH(NOW()),DAY(NOW())))</f>
        <v>240</v>
      </c>
      <c r="J39" s="17" t="str">
        <f t="shared" ref="J39" ca="1" si="11">IF(I39="","",IF(I39&lt;0,"OVERDUE","NOT DUE"))</f>
        <v>NOT DUE</v>
      </c>
      <c r="K39" s="31" t="s">
        <v>1511</v>
      </c>
      <c r="L39" s="20"/>
    </row>
    <row r="40" spans="1:12" ht="26.25" customHeight="1">
      <c r="A40" s="17" t="s">
        <v>4065</v>
      </c>
      <c r="B40" s="31" t="s">
        <v>4063</v>
      </c>
      <c r="C40" s="31" t="s">
        <v>4064</v>
      </c>
      <c r="D40" s="43" t="s">
        <v>4</v>
      </c>
      <c r="E40" s="13">
        <v>42348</v>
      </c>
      <c r="F40" s="13">
        <v>44643</v>
      </c>
      <c r="G40" s="74"/>
      <c r="H40" s="15">
        <f>EDATE(F40-1,1)</f>
        <v>44673</v>
      </c>
      <c r="I40" s="16">
        <f t="shared" ca="1" si="4"/>
        <v>3</v>
      </c>
      <c r="J40" s="17" t="str">
        <f t="shared" ca="1" si="1"/>
        <v>NOT DUE</v>
      </c>
      <c r="K40" s="31"/>
      <c r="L40" s="20"/>
    </row>
    <row r="41" spans="1:12" ht="15.7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5504</v>
      </c>
      <c r="E46" s="371" t="s">
        <v>5518</v>
      </c>
      <c r="F46" s="371"/>
      <c r="H46" s="235" t="s">
        <v>5505</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79" priority="3" operator="equal">
      <formula>"overdue"</formula>
    </cfRule>
  </conditionalFormatting>
  <conditionalFormatting sqref="J30:J31">
    <cfRule type="cellIs" dxfId="78" priority="2" operator="equal">
      <formula>"overdue"</formula>
    </cfRule>
  </conditionalFormatting>
  <conditionalFormatting sqref="J39">
    <cfRule type="cellIs" dxfId="77" priority="1" operator="equal">
      <formula>"overdue"</formula>
    </cfRule>
  </conditionalFormatting>
  <pageMargins left="0.7" right="0.7" top="0.75" bottom="0.75" header="0.3" footer="0.3"/>
  <pageSetup paperSize="9" orientation="portrait" r:id="rId1"/>
  <ignoredErrors>
    <ignoredError sqref="H17" 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46"/>
  <sheetViews>
    <sheetView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2037</v>
      </c>
      <c r="D3" s="309" t="s">
        <v>12</v>
      </c>
      <c r="E3" s="309"/>
      <c r="F3" s="5" t="s">
        <v>3027</v>
      </c>
    </row>
    <row r="4" spans="1:12" ht="18" customHeight="1">
      <c r="A4" s="308" t="s">
        <v>75</v>
      </c>
      <c r="B4" s="308"/>
      <c r="C4" s="37" t="s">
        <v>2033</v>
      </c>
      <c r="D4" s="309" t="s">
        <v>14</v>
      </c>
      <c r="E4" s="309"/>
      <c r="F4" s="6">
        <f>'Running Hours'!B32</f>
        <v>28270.2</v>
      </c>
    </row>
    <row r="5" spans="1:12" ht="18" customHeight="1">
      <c r="A5" s="308" t="s">
        <v>76</v>
      </c>
      <c r="B5" s="308"/>
      <c r="C5" s="38" t="s">
        <v>3844</v>
      </c>
      <c r="D5" s="46"/>
      <c r="E5" s="242" t="str">
        <f>'Running Hours'!$C5</f>
        <v>Date updated:</v>
      </c>
      <c r="F5" s="196">
        <f>'Running Hours'!$D5</f>
        <v>44667</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4880</v>
      </c>
      <c r="B8" s="31" t="s">
        <v>1996</v>
      </c>
      <c r="C8" s="31" t="s">
        <v>2018</v>
      </c>
      <c r="D8" s="43">
        <v>20000</v>
      </c>
      <c r="E8" s="13">
        <v>42348</v>
      </c>
      <c r="F8" s="13">
        <v>44552</v>
      </c>
      <c r="G8" s="27">
        <v>26201</v>
      </c>
      <c r="H8" s="22">
        <f>IF(I8&lt;=20000,$F$5+(I8/24),"error")</f>
        <v>45414.116666666669</v>
      </c>
      <c r="I8" s="23">
        <f t="shared" ref="I8:I19" si="0">D8-($F$4-G8)</f>
        <v>17930.8</v>
      </c>
      <c r="J8" s="17" t="str">
        <f t="shared" ref="J8:J40" si="1">IF(I8="","",IF(I8&lt;0,"OVERDUE","NOT DUE"))</f>
        <v>NOT DUE</v>
      </c>
      <c r="K8" s="31" t="s">
        <v>2034</v>
      </c>
      <c r="L8" s="144" t="s">
        <v>5495</v>
      </c>
    </row>
    <row r="9" spans="1:12" ht="48">
      <c r="A9" s="17" t="s">
        <v>4881</v>
      </c>
      <c r="B9" s="31" t="s">
        <v>1964</v>
      </c>
      <c r="C9" s="31" t="s">
        <v>1765</v>
      </c>
      <c r="D9" s="43">
        <v>600</v>
      </c>
      <c r="E9" s="13">
        <v>42348</v>
      </c>
      <c r="F9" s="13">
        <v>44666</v>
      </c>
      <c r="G9" s="27">
        <v>28246.2</v>
      </c>
      <c r="H9" s="22">
        <f>IF(I9&lt;=600,$F$5+(I9/24),"error")</f>
        <v>44691</v>
      </c>
      <c r="I9" s="23">
        <f t="shared" si="0"/>
        <v>576</v>
      </c>
      <c r="J9" s="17" t="str">
        <f t="shared" si="1"/>
        <v>NOT DUE</v>
      </c>
      <c r="K9" s="31"/>
      <c r="L9" s="144" t="s">
        <v>5495</v>
      </c>
    </row>
    <row r="10" spans="1:12" ht="48">
      <c r="A10" s="17" t="s">
        <v>4882</v>
      </c>
      <c r="B10" s="31" t="s">
        <v>1964</v>
      </c>
      <c r="C10" s="31" t="s">
        <v>2019</v>
      </c>
      <c r="D10" s="43">
        <v>8000</v>
      </c>
      <c r="E10" s="13">
        <v>42348</v>
      </c>
      <c r="F10" s="13">
        <v>44552</v>
      </c>
      <c r="G10" s="27">
        <v>26201</v>
      </c>
      <c r="H10" s="22">
        <f>IF(I10&lt;=8000,$F$5+(I10/24),"error")</f>
        <v>44914.116666666669</v>
      </c>
      <c r="I10" s="23">
        <f t="shared" si="0"/>
        <v>5930.7999999999993</v>
      </c>
      <c r="J10" s="17" t="str">
        <f t="shared" si="1"/>
        <v>NOT DUE</v>
      </c>
      <c r="K10" s="31"/>
      <c r="L10" s="144" t="s">
        <v>5495</v>
      </c>
    </row>
    <row r="11" spans="1:12" ht="48">
      <c r="A11" s="17" t="s">
        <v>4883</v>
      </c>
      <c r="B11" s="31" t="s">
        <v>1964</v>
      </c>
      <c r="C11" s="31" t="s">
        <v>2020</v>
      </c>
      <c r="D11" s="43">
        <v>20000</v>
      </c>
      <c r="E11" s="13">
        <v>42348</v>
      </c>
      <c r="F11" s="13">
        <v>44552</v>
      </c>
      <c r="G11" s="27">
        <v>26201</v>
      </c>
      <c r="H11" s="22">
        <f>IF(I11&lt;=20000,$F$5+(I11/24),"error")</f>
        <v>45414.116666666669</v>
      </c>
      <c r="I11" s="23">
        <f t="shared" si="0"/>
        <v>17930.8</v>
      </c>
      <c r="J11" s="17" t="str">
        <f t="shared" si="1"/>
        <v>NOT DUE</v>
      </c>
      <c r="K11" s="31"/>
      <c r="L11" s="144" t="s">
        <v>5495</v>
      </c>
    </row>
    <row r="12" spans="1:12" ht="15" customHeight="1">
      <c r="A12" s="17" t="s">
        <v>4884</v>
      </c>
      <c r="B12" s="31" t="s">
        <v>1970</v>
      </c>
      <c r="C12" s="31" t="s">
        <v>2021</v>
      </c>
      <c r="D12" s="43">
        <v>8000</v>
      </c>
      <c r="E12" s="13">
        <v>42348</v>
      </c>
      <c r="F12" s="13">
        <v>44552</v>
      </c>
      <c r="G12" s="27">
        <v>26201</v>
      </c>
      <c r="H12" s="22">
        <f>IF(I12&lt;=8000,$F$5+(I12/24),"error")</f>
        <v>44914.116666666669</v>
      </c>
      <c r="I12" s="23">
        <f t="shared" si="0"/>
        <v>5930.7999999999993</v>
      </c>
      <c r="J12" s="17" t="str">
        <f t="shared" si="1"/>
        <v>NOT DUE</v>
      </c>
      <c r="K12" s="31" t="s">
        <v>2035</v>
      </c>
      <c r="L12" s="144" t="s">
        <v>5495</v>
      </c>
    </row>
    <row r="13" spans="1:12" ht="48">
      <c r="A13" s="17" t="s">
        <v>4885</v>
      </c>
      <c r="B13" s="31" t="s">
        <v>1970</v>
      </c>
      <c r="C13" s="31" t="s">
        <v>1999</v>
      </c>
      <c r="D13" s="43">
        <v>20000</v>
      </c>
      <c r="E13" s="13">
        <v>42348</v>
      </c>
      <c r="F13" s="13">
        <v>44552</v>
      </c>
      <c r="G13" s="27">
        <v>26201</v>
      </c>
      <c r="H13" s="22">
        <f>IF(I13&lt;=20000,$F$5+(I13/24),"error")</f>
        <v>45414.116666666669</v>
      </c>
      <c r="I13" s="23">
        <f t="shared" si="0"/>
        <v>17930.8</v>
      </c>
      <c r="J13" s="17" t="str">
        <f t="shared" si="1"/>
        <v>NOT DUE</v>
      </c>
      <c r="K13" s="31"/>
      <c r="L13" s="144" t="s">
        <v>5495</v>
      </c>
    </row>
    <row r="14" spans="1:12" ht="48">
      <c r="A14" s="17" t="s">
        <v>4886</v>
      </c>
      <c r="B14" s="31" t="s">
        <v>2022</v>
      </c>
      <c r="C14" s="31" t="s">
        <v>2023</v>
      </c>
      <c r="D14" s="43">
        <v>8000</v>
      </c>
      <c r="E14" s="13">
        <v>42348</v>
      </c>
      <c r="F14" s="13">
        <v>44552</v>
      </c>
      <c r="G14" s="27">
        <v>26201</v>
      </c>
      <c r="H14" s="22">
        <f>IF(I14&lt;=8000,$F$5+(I14/24),"error")</f>
        <v>44914.116666666669</v>
      </c>
      <c r="I14" s="23">
        <f t="shared" si="0"/>
        <v>5930.7999999999993</v>
      </c>
      <c r="J14" s="17" t="str">
        <f t="shared" si="1"/>
        <v>NOT DUE</v>
      </c>
      <c r="K14" s="31"/>
      <c r="L14" s="144" t="s">
        <v>5495</v>
      </c>
    </row>
    <row r="15" spans="1:12" ht="48">
      <c r="A15" s="17" t="s">
        <v>4887</v>
      </c>
      <c r="B15" s="31" t="s">
        <v>2024</v>
      </c>
      <c r="C15" s="31" t="s">
        <v>2025</v>
      </c>
      <c r="D15" s="43">
        <v>8000</v>
      </c>
      <c r="E15" s="13">
        <v>42348</v>
      </c>
      <c r="F15" s="13">
        <v>44552</v>
      </c>
      <c r="G15" s="27">
        <v>26201</v>
      </c>
      <c r="H15" s="22">
        <f>IF(I15&lt;=8000,$F$5+(I15/24),"error")</f>
        <v>44914.116666666669</v>
      </c>
      <c r="I15" s="23">
        <f t="shared" si="0"/>
        <v>5930.7999999999993</v>
      </c>
      <c r="J15" s="17" t="str">
        <f t="shared" si="1"/>
        <v>NOT DUE</v>
      </c>
      <c r="K15" s="31" t="s">
        <v>2035</v>
      </c>
      <c r="L15" s="144" t="s">
        <v>5495</v>
      </c>
    </row>
    <row r="16" spans="1:12" ht="48">
      <c r="A16" s="17" t="s">
        <v>4888</v>
      </c>
      <c r="B16" s="31" t="s">
        <v>2026</v>
      </c>
      <c r="C16" s="31" t="s">
        <v>2027</v>
      </c>
      <c r="D16" s="43">
        <v>8000</v>
      </c>
      <c r="E16" s="13">
        <v>42348</v>
      </c>
      <c r="F16" s="13">
        <v>44552</v>
      </c>
      <c r="G16" s="27">
        <v>26201</v>
      </c>
      <c r="H16" s="22">
        <f>IF(I16&lt;=8000,$F$5+(I16/24),"error")</f>
        <v>44914.116666666669</v>
      </c>
      <c r="I16" s="23">
        <f t="shared" si="0"/>
        <v>5930.7999999999993</v>
      </c>
      <c r="J16" s="17" t="str">
        <f t="shared" si="1"/>
        <v>NOT DUE</v>
      </c>
      <c r="K16" s="31" t="s">
        <v>2035</v>
      </c>
      <c r="L16" s="144" t="s">
        <v>5495</v>
      </c>
    </row>
    <row r="17" spans="1:12" ht="26.45" customHeight="1">
      <c r="A17" s="17" t="s">
        <v>4889</v>
      </c>
      <c r="B17" s="31" t="s">
        <v>2028</v>
      </c>
      <c r="C17" s="31" t="s">
        <v>2029</v>
      </c>
      <c r="D17" s="43">
        <v>600</v>
      </c>
      <c r="E17" s="13">
        <v>42348</v>
      </c>
      <c r="F17" s="13">
        <v>44666</v>
      </c>
      <c r="G17" s="27">
        <v>28246.2</v>
      </c>
      <c r="H17" s="22">
        <f>IF(I17&lt;=600,$F$5+(I17/24),"error")</f>
        <v>44691</v>
      </c>
      <c r="I17" s="23">
        <f t="shared" si="0"/>
        <v>576</v>
      </c>
      <c r="J17" s="17" t="str">
        <f t="shared" si="1"/>
        <v>NOT DUE</v>
      </c>
      <c r="K17" s="31" t="s">
        <v>2036</v>
      </c>
      <c r="L17" s="144" t="s">
        <v>5495</v>
      </c>
    </row>
    <row r="18" spans="1:12" ht="48">
      <c r="A18" s="17" t="s">
        <v>4890</v>
      </c>
      <c r="B18" s="31" t="s">
        <v>3934</v>
      </c>
      <c r="C18" s="31" t="s">
        <v>2030</v>
      </c>
      <c r="D18" s="43">
        <v>8000</v>
      </c>
      <c r="E18" s="13">
        <v>42348</v>
      </c>
      <c r="F18" s="13">
        <v>44552</v>
      </c>
      <c r="G18" s="27">
        <v>26201</v>
      </c>
      <c r="H18" s="22">
        <f>IF(I18&lt;=8000,$F$5+(I18/24),"error")</f>
        <v>44914.116666666669</v>
      </c>
      <c r="I18" s="23">
        <f t="shared" si="0"/>
        <v>5930.7999999999993</v>
      </c>
      <c r="J18" s="17" t="str">
        <f t="shared" si="1"/>
        <v>NOT DUE</v>
      </c>
      <c r="K18" s="31" t="s">
        <v>2035</v>
      </c>
      <c r="L18" s="144" t="s">
        <v>5495</v>
      </c>
    </row>
    <row r="19" spans="1:12" ht="48">
      <c r="A19" s="17" t="s">
        <v>4891</v>
      </c>
      <c r="B19" s="31" t="s">
        <v>2008</v>
      </c>
      <c r="C19" s="31" t="s">
        <v>2031</v>
      </c>
      <c r="D19" s="43">
        <v>8000</v>
      </c>
      <c r="E19" s="13">
        <v>42348</v>
      </c>
      <c r="F19" s="13">
        <v>44552</v>
      </c>
      <c r="G19" s="27">
        <v>26201</v>
      </c>
      <c r="H19" s="22">
        <f>IF(I19&lt;=8000,$F$5+(I19/24),"error")</f>
        <v>44914.116666666669</v>
      </c>
      <c r="I19" s="23">
        <f t="shared" si="0"/>
        <v>5930.7999999999993</v>
      </c>
      <c r="J19" s="17" t="str">
        <f t="shared" si="1"/>
        <v>NOT DUE</v>
      </c>
      <c r="K19" s="31"/>
      <c r="L19" s="144" t="s">
        <v>5495</v>
      </c>
    </row>
    <row r="20" spans="1:12" ht="38.25">
      <c r="A20" s="17" t="s">
        <v>4892</v>
      </c>
      <c r="B20" s="31" t="s">
        <v>1473</v>
      </c>
      <c r="C20" s="31" t="s">
        <v>1474</v>
      </c>
      <c r="D20" s="43" t="s">
        <v>1</v>
      </c>
      <c r="E20" s="13">
        <v>42348</v>
      </c>
      <c r="F20" s="13">
        <f t="shared" ref="F20:F22" si="2">F$5</f>
        <v>44667</v>
      </c>
      <c r="G20" s="74"/>
      <c r="H20" s="15">
        <f>DATE(YEAR(F20),MONTH(F20),DAY(F20)+1)</f>
        <v>44668</v>
      </c>
      <c r="I20" s="16">
        <f t="shared" ref="I20:I40" ca="1" si="3">IF(ISBLANK(H20),"",H20-DATE(YEAR(NOW()),MONTH(NOW()),DAY(NOW())))</f>
        <v>-2</v>
      </c>
      <c r="J20" s="17" t="str">
        <f t="shared" ca="1" si="1"/>
        <v>OVERDUE</v>
      </c>
      <c r="K20" s="31" t="s">
        <v>1503</v>
      </c>
      <c r="L20" s="20"/>
    </row>
    <row r="21" spans="1:12" ht="38.25">
      <c r="A21" s="17" t="s">
        <v>4893</v>
      </c>
      <c r="B21" s="31" t="s">
        <v>1475</v>
      </c>
      <c r="C21" s="31" t="s">
        <v>1476</v>
      </c>
      <c r="D21" s="43" t="s">
        <v>1</v>
      </c>
      <c r="E21" s="13">
        <v>42348</v>
      </c>
      <c r="F21" s="13">
        <f t="shared" si="2"/>
        <v>44667</v>
      </c>
      <c r="G21" s="74"/>
      <c r="H21" s="15">
        <f t="shared" ref="H21:H22" si="4">DATE(YEAR(F21),MONTH(F21),DAY(F21)+1)</f>
        <v>44668</v>
      </c>
      <c r="I21" s="16">
        <f t="shared" ca="1" si="3"/>
        <v>-2</v>
      </c>
      <c r="J21" s="17" t="str">
        <f t="shared" ca="1" si="1"/>
        <v>OVERDUE</v>
      </c>
      <c r="K21" s="31" t="s">
        <v>1504</v>
      </c>
      <c r="L21" s="20"/>
    </row>
    <row r="22" spans="1:12" ht="38.25">
      <c r="A22" s="17" t="s">
        <v>4894</v>
      </c>
      <c r="B22" s="31" t="s">
        <v>1477</v>
      </c>
      <c r="C22" s="31" t="s">
        <v>1478</v>
      </c>
      <c r="D22" s="43" t="s">
        <v>1</v>
      </c>
      <c r="E22" s="13">
        <v>42348</v>
      </c>
      <c r="F22" s="13">
        <f t="shared" si="2"/>
        <v>44667</v>
      </c>
      <c r="G22" s="74"/>
      <c r="H22" s="15">
        <f t="shared" si="4"/>
        <v>44668</v>
      </c>
      <c r="I22" s="16">
        <f t="shared" ca="1" si="3"/>
        <v>-2</v>
      </c>
      <c r="J22" s="17" t="str">
        <f t="shared" ca="1" si="1"/>
        <v>OVERDUE</v>
      </c>
      <c r="K22" s="31" t="s">
        <v>1505</v>
      </c>
      <c r="L22" s="20"/>
    </row>
    <row r="23" spans="1:12" ht="38.25" customHeight="1">
      <c r="A23" s="17" t="s">
        <v>4895</v>
      </c>
      <c r="B23" s="31" t="s">
        <v>1479</v>
      </c>
      <c r="C23" s="31" t="s">
        <v>1480</v>
      </c>
      <c r="D23" s="43" t="s">
        <v>4</v>
      </c>
      <c r="E23" s="13">
        <v>42348</v>
      </c>
      <c r="F23" s="13">
        <v>44666</v>
      </c>
      <c r="G23" s="74"/>
      <c r="H23" s="15">
        <f>EDATE(F23-1,1)</f>
        <v>44695</v>
      </c>
      <c r="I23" s="16">
        <f t="shared" ca="1" si="3"/>
        <v>25</v>
      </c>
      <c r="J23" s="17" t="str">
        <f t="shared" ca="1" si="1"/>
        <v>NOT DUE</v>
      </c>
      <c r="K23" s="31" t="s">
        <v>1506</v>
      </c>
      <c r="L23" s="20"/>
    </row>
    <row r="24" spans="1:12" ht="25.5">
      <c r="A24" s="17" t="s">
        <v>4896</v>
      </c>
      <c r="B24" s="31" t="s">
        <v>1481</v>
      </c>
      <c r="C24" s="31" t="s">
        <v>1482</v>
      </c>
      <c r="D24" s="43" t="s">
        <v>1</v>
      </c>
      <c r="E24" s="13">
        <v>42348</v>
      </c>
      <c r="F24" s="13">
        <f t="shared" ref="F24:F27" si="5">F$5</f>
        <v>44667</v>
      </c>
      <c r="G24" s="74"/>
      <c r="H24" s="15">
        <f>DATE(YEAR(F24),MONTH(F24),DAY(F24)+1)</f>
        <v>44668</v>
      </c>
      <c r="I24" s="16">
        <f t="shared" ca="1" si="3"/>
        <v>-2</v>
      </c>
      <c r="J24" s="17" t="str">
        <f t="shared" ca="1" si="1"/>
        <v>OVERDUE</v>
      </c>
      <c r="K24" s="31" t="s">
        <v>1507</v>
      </c>
      <c r="L24" s="20"/>
    </row>
    <row r="25" spans="1:12" ht="26.45" customHeight="1">
      <c r="A25" s="17" t="s">
        <v>4897</v>
      </c>
      <c r="B25" s="31" t="s">
        <v>1483</v>
      </c>
      <c r="C25" s="31" t="s">
        <v>1484</v>
      </c>
      <c r="D25" s="43" t="s">
        <v>1</v>
      </c>
      <c r="E25" s="13">
        <v>42348</v>
      </c>
      <c r="F25" s="13">
        <f t="shared" si="5"/>
        <v>44667</v>
      </c>
      <c r="G25" s="74"/>
      <c r="H25" s="15">
        <f t="shared" ref="H25:H27" si="6">DATE(YEAR(F25),MONTH(F25),DAY(F25)+1)</f>
        <v>44668</v>
      </c>
      <c r="I25" s="16">
        <f t="shared" ca="1" si="3"/>
        <v>-2</v>
      </c>
      <c r="J25" s="17" t="str">
        <f t="shared" ca="1" si="1"/>
        <v>OVERDUE</v>
      </c>
      <c r="K25" s="31" t="s">
        <v>1508</v>
      </c>
      <c r="L25" s="20"/>
    </row>
    <row r="26" spans="1:12" ht="26.45" customHeight="1">
      <c r="A26" s="17" t="s">
        <v>4898</v>
      </c>
      <c r="B26" s="31" t="s">
        <v>1485</v>
      </c>
      <c r="C26" s="31" t="s">
        <v>1486</v>
      </c>
      <c r="D26" s="43" t="s">
        <v>1</v>
      </c>
      <c r="E26" s="13">
        <v>42348</v>
      </c>
      <c r="F26" s="13">
        <f t="shared" si="5"/>
        <v>44667</v>
      </c>
      <c r="G26" s="74"/>
      <c r="H26" s="15">
        <f t="shared" si="6"/>
        <v>44668</v>
      </c>
      <c r="I26" s="16">
        <f t="shared" ca="1" si="3"/>
        <v>-2</v>
      </c>
      <c r="J26" s="17" t="str">
        <f t="shared" ca="1" si="1"/>
        <v>OVERDUE</v>
      </c>
      <c r="K26" s="31" t="s">
        <v>1508</v>
      </c>
      <c r="L26" s="20"/>
    </row>
    <row r="27" spans="1:12" ht="26.45" customHeight="1">
      <c r="A27" s="17" t="s">
        <v>4899</v>
      </c>
      <c r="B27" s="31" t="s">
        <v>1487</v>
      </c>
      <c r="C27" s="31" t="s">
        <v>1474</v>
      </c>
      <c r="D27" s="43" t="s">
        <v>1</v>
      </c>
      <c r="E27" s="13">
        <v>42348</v>
      </c>
      <c r="F27" s="13">
        <f t="shared" si="5"/>
        <v>44667</v>
      </c>
      <c r="G27" s="74"/>
      <c r="H27" s="15">
        <f t="shared" si="6"/>
        <v>44668</v>
      </c>
      <c r="I27" s="16">
        <f t="shared" ca="1" si="3"/>
        <v>-2</v>
      </c>
      <c r="J27" s="17" t="str">
        <f t="shared" ca="1" si="1"/>
        <v>OVERDUE</v>
      </c>
      <c r="K27" s="31" t="s">
        <v>1508</v>
      </c>
      <c r="L27" s="20"/>
    </row>
    <row r="28" spans="1:12" ht="26.45" customHeight="1">
      <c r="A28" s="17" t="s">
        <v>4900</v>
      </c>
      <c r="B28" s="31" t="s">
        <v>1488</v>
      </c>
      <c r="C28" s="31" t="s">
        <v>1489</v>
      </c>
      <c r="D28" s="43" t="s">
        <v>0</v>
      </c>
      <c r="E28" s="13"/>
      <c r="F28" s="13"/>
      <c r="G28" s="74"/>
      <c r="H28" s="15"/>
      <c r="I28" s="16"/>
      <c r="J28" s="17"/>
      <c r="K28" s="31"/>
      <c r="L28" s="20" t="s">
        <v>5434</v>
      </c>
    </row>
    <row r="29" spans="1:12" ht="25.5">
      <c r="A29" s="17" t="s">
        <v>4901</v>
      </c>
      <c r="B29" s="31" t="s">
        <v>1490</v>
      </c>
      <c r="C29" s="31"/>
      <c r="D29" s="43" t="s">
        <v>4</v>
      </c>
      <c r="E29" s="13"/>
      <c r="F29" s="13"/>
      <c r="G29" s="74"/>
      <c r="H29" s="15"/>
      <c r="I29" s="16"/>
      <c r="J29" s="17"/>
      <c r="K29" s="31"/>
      <c r="L29" s="20" t="s">
        <v>5434</v>
      </c>
    </row>
    <row r="30" spans="1:12" ht="26.45" customHeight="1">
      <c r="A30" s="17" t="s">
        <v>4902</v>
      </c>
      <c r="B30" s="31" t="s">
        <v>4021</v>
      </c>
      <c r="C30" s="31" t="s">
        <v>3950</v>
      </c>
      <c r="D30" s="43" t="s">
        <v>1074</v>
      </c>
      <c r="E30" s="13">
        <v>42348</v>
      </c>
      <c r="F30" s="13">
        <v>44517</v>
      </c>
      <c r="G30" s="74"/>
      <c r="H30" s="15">
        <f>DATE(YEAR(F30)+4,MONTH(F30),DAY(F30)-1)</f>
        <v>45977</v>
      </c>
      <c r="I30" s="16">
        <f t="shared" ca="1" si="3"/>
        <v>1307</v>
      </c>
      <c r="J30" s="17" t="str">
        <f t="shared" ca="1" si="1"/>
        <v>NOT DUE</v>
      </c>
      <c r="K30" s="31" t="s">
        <v>3916</v>
      </c>
      <c r="L30" s="20" t="s">
        <v>5491</v>
      </c>
    </row>
    <row r="31" spans="1:12" ht="36">
      <c r="A31" s="17" t="s">
        <v>4903</v>
      </c>
      <c r="B31" s="31" t="s">
        <v>4016</v>
      </c>
      <c r="C31" s="31" t="s">
        <v>3949</v>
      </c>
      <c r="D31" s="43" t="s">
        <v>1074</v>
      </c>
      <c r="E31" s="13">
        <v>42348</v>
      </c>
      <c r="F31" s="13">
        <v>44517</v>
      </c>
      <c r="G31" s="74"/>
      <c r="H31" s="15">
        <f>DATE(YEAR(F31)+4,MONTH(F31),DAY(F31)-1)</f>
        <v>45977</v>
      </c>
      <c r="I31" s="16">
        <f t="shared" ca="1" si="3"/>
        <v>1307</v>
      </c>
      <c r="J31" s="17" t="str">
        <f t="shared" ca="1" si="1"/>
        <v>NOT DUE</v>
      </c>
      <c r="K31" s="31" t="s">
        <v>3916</v>
      </c>
      <c r="L31" s="20" t="s">
        <v>5491</v>
      </c>
    </row>
    <row r="32" spans="1:12" ht="26.45" customHeight="1">
      <c r="A32" s="17" t="s">
        <v>4904</v>
      </c>
      <c r="B32" s="31" t="s">
        <v>1491</v>
      </c>
      <c r="C32" s="31" t="s">
        <v>1492</v>
      </c>
      <c r="D32" s="43" t="s">
        <v>0</v>
      </c>
      <c r="E32" s="13">
        <v>42348</v>
      </c>
      <c r="F32" s="13">
        <v>44638</v>
      </c>
      <c r="G32" s="74"/>
      <c r="H32" s="15">
        <f>DATE(YEAR(F32),MONTH(F32)+3,DAY(F32)-1)</f>
        <v>44729</v>
      </c>
      <c r="I32" s="16">
        <f t="shared" ca="1" si="3"/>
        <v>59</v>
      </c>
      <c r="J32" s="17" t="str">
        <f t="shared" ca="1" si="1"/>
        <v>NOT DUE</v>
      </c>
      <c r="K32" s="31" t="s">
        <v>1509</v>
      </c>
      <c r="L32" s="20"/>
    </row>
    <row r="33" spans="1:13" ht="15" customHeight="1">
      <c r="A33" s="17" t="s">
        <v>4905</v>
      </c>
      <c r="B33" s="31" t="s">
        <v>1977</v>
      </c>
      <c r="C33" s="31"/>
      <c r="D33" s="43" t="s">
        <v>1</v>
      </c>
      <c r="E33" s="13">
        <v>42348</v>
      </c>
      <c r="F33" s="13">
        <f t="shared" ref="F33" si="7">F$5</f>
        <v>44667</v>
      </c>
      <c r="G33" s="74"/>
      <c r="H33" s="15">
        <f>DATE(YEAR(F33),MONTH(F33),DAY(F33)+1)</f>
        <v>44668</v>
      </c>
      <c r="I33" s="16">
        <f t="shared" ca="1" si="3"/>
        <v>-2</v>
      </c>
      <c r="J33" s="17" t="str">
        <f t="shared" ca="1" si="1"/>
        <v>OVERDUE</v>
      </c>
      <c r="K33" s="31" t="s">
        <v>1509</v>
      </c>
      <c r="L33" s="20"/>
    </row>
    <row r="34" spans="1:13" ht="15" customHeight="1">
      <c r="A34" s="17" t="s">
        <v>4906</v>
      </c>
      <c r="B34" s="31" t="s">
        <v>1493</v>
      </c>
      <c r="C34" s="31" t="s">
        <v>1494</v>
      </c>
      <c r="D34" s="43" t="s">
        <v>377</v>
      </c>
      <c r="E34" s="13">
        <v>42348</v>
      </c>
      <c r="F34" s="13">
        <v>44467</v>
      </c>
      <c r="G34" s="74"/>
      <c r="H34" s="15">
        <f>DATE(YEAR(F34)+1,MONTH(F34),DAY(F34)-1)</f>
        <v>44831</v>
      </c>
      <c r="I34" s="16">
        <f t="shared" ca="1" si="3"/>
        <v>161</v>
      </c>
      <c r="J34" s="17" t="str">
        <f t="shared" ca="1" si="1"/>
        <v>NOT DUE</v>
      </c>
      <c r="K34" s="31" t="s">
        <v>1509</v>
      </c>
      <c r="L34" s="144" t="s">
        <v>4024</v>
      </c>
    </row>
    <row r="35" spans="1:13" ht="25.5">
      <c r="A35" s="17" t="s">
        <v>4907</v>
      </c>
      <c r="B35" s="31" t="s">
        <v>1495</v>
      </c>
      <c r="C35" s="31" t="s">
        <v>1496</v>
      </c>
      <c r="D35" s="43" t="s">
        <v>377</v>
      </c>
      <c r="E35" s="13">
        <v>42348</v>
      </c>
      <c r="F35" s="13">
        <v>44546</v>
      </c>
      <c r="G35" s="74"/>
      <c r="H35" s="15">
        <f t="shared" ref="H35:H39" si="8">DATE(YEAR(F35)+1,MONTH(F35),DAY(F35)-1)</f>
        <v>44910</v>
      </c>
      <c r="I35" s="16">
        <f t="shared" ca="1" si="3"/>
        <v>240</v>
      </c>
      <c r="J35" s="17" t="str">
        <f t="shared" ca="1" si="1"/>
        <v>NOT DUE</v>
      </c>
      <c r="K35" s="31" t="s">
        <v>1510</v>
      </c>
      <c r="L35" s="20"/>
    </row>
    <row r="36" spans="1:13" ht="25.5">
      <c r="A36" s="17" t="s">
        <v>4908</v>
      </c>
      <c r="B36" s="31" t="s">
        <v>1497</v>
      </c>
      <c r="C36" s="31" t="s">
        <v>1498</v>
      </c>
      <c r="D36" s="43" t="s">
        <v>377</v>
      </c>
      <c r="E36" s="13">
        <v>42348</v>
      </c>
      <c r="F36" s="13">
        <v>44546</v>
      </c>
      <c r="G36" s="74"/>
      <c r="H36" s="15">
        <f t="shared" si="8"/>
        <v>44910</v>
      </c>
      <c r="I36" s="16">
        <f t="shared" ca="1" si="3"/>
        <v>240</v>
      </c>
      <c r="J36" s="17" t="str">
        <f t="shared" ca="1" si="1"/>
        <v>NOT DUE</v>
      </c>
      <c r="K36" s="31" t="s">
        <v>1510</v>
      </c>
      <c r="L36" s="20"/>
    </row>
    <row r="37" spans="1:13" ht="25.5">
      <c r="A37" s="17" t="s">
        <v>4909</v>
      </c>
      <c r="B37" s="31" t="s">
        <v>1499</v>
      </c>
      <c r="C37" s="31" t="s">
        <v>1500</v>
      </c>
      <c r="D37" s="43" t="s">
        <v>377</v>
      </c>
      <c r="E37" s="13">
        <v>42348</v>
      </c>
      <c r="F37" s="13">
        <v>44546</v>
      </c>
      <c r="G37" s="74"/>
      <c r="H37" s="15">
        <f t="shared" si="8"/>
        <v>44910</v>
      </c>
      <c r="I37" s="16">
        <f t="shared" ca="1" si="3"/>
        <v>240</v>
      </c>
      <c r="J37" s="17" t="str">
        <f t="shared" ca="1" si="1"/>
        <v>NOT DUE</v>
      </c>
      <c r="K37" s="31" t="s">
        <v>1510</v>
      </c>
      <c r="L37" s="20"/>
    </row>
    <row r="38" spans="1:13" ht="25.5">
      <c r="A38" s="17" t="s">
        <v>4910</v>
      </c>
      <c r="B38" s="31" t="s">
        <v>1501</v>
      </c>
      <c r="C38" s="31" t="s">
        <v>1502</v>
      </c>
      <c r="D38" s="43" t="s">
        <v>377</v>
      </c>
      <c r="E38" s="13">
        <v>42348</v>
      </c>
      <c r="F38" s="13">
        <v>44546</v>
      </c>
      <c r="G38" s="74"/>
      <c r="H38" s="15">
        <f t="shared" si="8"/>
        <v>44910</v>
      </c>
      <c r="I38" s="16">
        <f t="shared" ca="1" si="3"/>
        <v>240</v>
      </c>
      <c r="J38" s="17" t="str">
        <f t="shared" ca="1" si="1"/>
        <v>NOT DUE</v>
      </c>
      <c r="K38" s="31" t="s">
        <v>1511</v>
      </c>
      <c r="L38" s="20"/>
    </row>
    <row r="39" spans="1:13" ht="15" customHeight="1">
      <c r="A39" s="17" t="s">
        <v>4911</v>
      </c>
      <c r="B39" s="31" t="s">
        <v>1512</v>
      </c>
      <c r="C39" s="31" t="s">
        <v>1513</v>
      </c>
      <c r="D39" s="43" t="s">
        <v>377</v>
      </c>
      <c r="E39" s="13">
        <v>42348</v>
      </c>
      <c r="F39" s="13">
        <v>44546</v>
      </c>
      <c r="G39" s="74"/>
      <c r="H39" s="15">
        <f t="shared" si="8"/>
        <v>44910</v>
      </c>
      <c r="I39" s="16">
        <f t="shared" ref="I39" ca="1" si="9">IF(ISBLANK(H39),"",H39-DATE(YEAR(NOW()),MONTH(NOW()),DAY(NOW())))</f>
        <v>240</v>
      </c>
      <c r="J39" s="17" t="str">
        <f t="shared" ref="J39" ca="1" si="10">IF(I39="","",IF(I39&lt;0,"OVERDUE","NOT DUE"))</f>
        <v>NOT DUE</v>
      </c>
      <c r="K39" s="31" t="s">
        <v>1511</v>
      </c>
      <c r="L39" s="20"/>
    </row>
    <row r="40" spans="1:13" ht="26.25" customHeight="1">
      <c r="A40" s="17" t="s">
        <v>4912</v>
      </c>
      <c r="B40" s="31" t="s">
        <v>4063</v>
      </c>
      <c r="C40" s="31" t="s">
        <v>4064</v>
      </c>
      <c r="D40" s="43" t="s">
        <v>4</v>
      </c>
      <c r="E40" s="13">
        <v>42348</v>
      </c>
      <c r="F40" s="13">
        <v>44643</v>
      </c>
      <c r="G40" s="74"/>
      <c r="H40" s="15">
        <f>EDATE(F40-1,1)</f>
        <v>44673</v>
      </c>
      <c r="I40" s="16">
        <f t="shared" ca="1" si="3"/>
        <v>3</v>
      </c>
      <c r="J40" s="17" t="str">
        <f t="shared" ca="1" si="1"/>
        <v>NOT DUE</v>
      </c>
      <c r="K40" s="31"/>
      <c r="L40" s="20"/>
    </row>
    <row r="41" spans="1:13" ht="15.75" customHeight="1">
      <c r="A41" s="51"/>
      <c r="B41" s="52"/>
      <c r="C41" s="52"/>
      <c r="D41" s="53"/>
      <c r="E41" s="54"/>
      <c r="F41" s="54"/>
      <c r="G41" s="55"/>
      <c r="H41" s="56"/>
      <c r="I41" s="57"/>
      <c r="J41" s="51"/>
      <c r="K41" s="52"/>
      <c r="L41" s="374"/>
      <c r="M41" s="374"/>
    </row>
    <row r="42" spans="1:13">
      <c r="A42" s="202"/>
      <c r="L42" s="374"/>
      <c r="M42" s="374"/>
    </row>
    <row r="43" spans="1:13">
      <c r="A43" s="202"/>
    </row>
    <row r="44" spans="1:13">
      <c r="A44" s="202"/>
    </row>
    <row r="45" spans="1:13">
      <c r="A45" s="260"/>
      <c r="B45" s="197" t="s">
        <v>4761</v>
      </c>
      <c r="D45" s="49" t="s">
        <v>4762</v>
      </c>
      <c r="G45" t="s">
        <v>4763</v>
      </c>
    </row>
    <row r="46" spans="1:13">
      <c r="A46" s="289"/>
      <c r="C46" s="198" t="s">
        <v>5504</v>
      </c>
      <c r="E46" s="371" t="s">
        <v>5518</v>
      </c>
      <c r="F46" s="371"/>
      <c r="H46" s="235" t="s">
        <v>5505</v>
      </c>
      <c r="I46" s="235"/>
    </row>
  </sheetData>
  <sheetProtection selectLockedCells="1"/>
  <mergeCells count="11">
    <mergeCell ref="A1:B1"/>
    <mergeCell ref="D1:E1"/>
    <mergeCell ref="A2:B2"/>
    <mergeCell ref="D2:E2"/>
    <mergeCell ref="A3:B3"/>
    <mergeCell ref="D3:E3"/>
    <mergeCell ref="L41:M42"/>
    <mergeCell ref="E46:F46"/>
    <mergeCell ref="A4:B4"/>
    <mergeCell ref="D4:E4"/>
    <mergeCell ref="A5:B5"/>
  </mergeCells>
  <phoneticPr fontId="33" type="noConversion"/>
  <conditionalFormatting sqref="J7:J29 J32:J38 J40:J41">
    <cfRule type="cellIs" dxfId="76" priority="3" operator="equal">
      <formula>"overdue"</formula>
    </cfRule>
  </conditionalFormatting>
  <conditionalFormatting sqref="J30:J31">
    <cfRule type="cellIs" dxfId="75" priority="2" operator="equal">
      <formula>"overdue"</formula>
    </cfRule>
  </conditionalFormatting>
  <conditionalFormatting sqref="J39">
    <cfRule type="cellIs" dxfId="74"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7" zoomScaleNormal="100" workbookViewId="0">
      <selection activeCell="F10" sqref="F1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2038</v>
      </c>
      <c r="D3" s="309" t="s">
        <v>12</v>
      </c>
      <c r="E3" s="309"/>
      <c r="F3" s="5" t="s">
        <v>2935</v>
      </c>
    </row>
    <row r="4" spans="1:12" ht="18" customHeight="1">
      <c r="A4" s="308" t="s">
        <v>75</v>
      </c>
      <c r="B4" s="308"/>
      <c r="C4" s="37" t="s">
        <v>3845</v>
      </c>
      <c r="D4" s="309" t="s">
        <v>14</v>
      </c>
      <c r="E4" s="309"/>
      <c r="F4" s="6">
        <f>'Running Hours'!B33</f>
        <v>24953.4</v>
      </c>
    </row>
    <row r="5" spans="1:12" ht="18" customHeight="1">
      <c r="A5" s="308" t="s">
        <v>76</v>
      </c>
      <c r="B5" s="308"/>
      <c r="C5" s="38" t="s">
        <v>3844</v>
      </c>
      <c r="D5" s="46"/>
      <c r="E5" s="242" t="str">
        <f>'Running Hours'!$C5</f>
        <v>Date updated:</v>
      </c>
      <c r="F5" s="196">
        <f>'Running Hours'!$D5</f>
        <v>44667</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2936</v>
      </c>
      <c r="B8" s="31" t="s">
        <v>1996</v>
      </c>
      <c r="C8" s="31" t="s">
        <v>2018</v>
      </c>
      <c r="D8" s="43">
        <v>20000</v>
      </c>
      <c r="E8" s="13">
        <v>42348</v>
      </c>
      <c r="F8" s="13">
        <v>44552</v>
      </c>
      <c r="G8" s="27">
        <v>24952</v>
      </c>
      <c r="H8" s="22">
        <f>IF(I8&lt;=20000,$F$5+(I8/24),"error")</f>
        <v>45500.275000000001</v>
      </c>
      <c r="I8" s="23">
        <f t="shared" ref="I8:I19" si="0">D8-($F$4-G8)</f>
        <v>19998.599999999999</v>
      </c>
      <c r="J8" s="17" t="str">
        <f t="shared" ref="J8:J39" si="1">IF(I8="","",IF(I8&lt;0,"OVERDUE","NOT DUE"))</f>
        <v>NOT DUE</v>
      </c>
      <c r="K8" s="31" t="s">
        <v>2034</v>
      </c>
      <c r="L8" s="144" t="s">
        <v>5495</v>
      </c>
    </row>
    <row r="9" spans="1:12" ht="48">
      <c r="A9" s="17" t="s">
        <v>2937</v>
      </c>
      <c r="B9" s="31" t="s">
        <v>1964</v>
      </c>
      <c r="C9" s="31" t="s">
        <v>1765</v>
      </c>
      <c r="D9" s="43">
        <v>600</v>
      </c>
      <c r="E9" s="13">
        <v>42348</v>
      </c>
      <c r="F9" s="13">
        <v>44552</v>
      </c>
      <c r="G9" s="27">
        <v>24952</v>
      </c>
      <c r="H9" s="22">
        <f>IF(I9&lt;=600,$F$5+(I9/24),"error")</f>
        <v>44691.941666666666</v>
      </c>
      <c r="I9" s="23">
        <f t="shared" si="0"/>
        <v>598.59999999999854</v>
      </c>
      <c r="J9" s="17" t="str">
        <f t="shared" si="1"/>
        <v>NOT DUE</v>
      </c>
      <c r="K9" s="31"/>
      <c r="L9" s="144" t="s">
        <v>5495</v>
      </c>
    </row>
    <row r="10" spans="1:12" ht="48">
      <c r="A10" s="17" t="s">
        <v>2938</v>
      </c>
      <c r="B10" s="31" t="s">
        <v>1964</v>
      </c>
      <c r="C10" s="31" t="s">
        <v>2019</v>
      </c>
      <c r="D10" s="43">
        <v>8000</v>
      </c>
      <c r="E10" s="13">
        <v>42348</v>
      </c>
      <c r="F10" s="13">
        <v>44552</v>
      </c>
      <c r="G10" s="27">
        <v>24952</v>
      </c>
      <c r="H10" s="22">
        <f>IF(I10&lt;=8000,$F$5+(I10/24),"error")</f>
        <v>45000.275000000001</v>
      </c>
      <c r="I10" s="23">
        <f t="shared" si="0"/>
        <v>7998.5999999999985</v>
      </c>
      <c r="J10" s="17" t="str">
        <f t="shared" si="1"/>
        <v>NOT DUE</v>
      </c>
      <c r="K10" s="31"/>
      <c r="L10" s="144" t="s">
        <v>5495</v>
      </c>
    </row>
    <row r="11" spans="1:12" ht="48">
      <c r="A11" s="17" t="s">
        <v>2939</v>
      </c>
      <c r="B11" s="31" t="s">
        <v>1964</v>
      </c>
      <c r="C11" s="31" t="s">
        <v>2020</v>
      </c>
      <c r="D11" s="43">
        <v>20000</v>
      </c>
      <c r="E11" s="13">
        <v>42348</v>
      </c>
      <c r="F11" s="13">
        <v>44552</v>
      </c>
      <c r="G11" s="27">
        <v>24952</v>
      </c>
      <c r="H11" s="22">
        <f>IF(I11&lt;=20000,$F$5+(I11/24),"error")</f>
        <v>45500.275000000001</v>
      </c>
      <c r="I11" s="23">
        <f t="shared" si="0"/>
        <v>19998.599999999999</v>
      </c>
      <c r="J11" s="17" t="str">
        <f t="shared" si="1"/>
        <v>NOT DUE</v>
      </c>
      <c r="K11" s="31"/>
      <c r="L11" s="144" t="s">
        <v>5495</v>
      </c>
    </row>
    <row r="12" spans="1:12" ht="15" customHeight="1">
      <c r="A12" s="17" t="s">
        <v>2940</v>
      </c>
      <c r="B12" s="31" t="s">
        <v>1970</v>
      </c>
      <c r="C12" s="31" t="s">
        <v>2021</v>
      </c>
      <c r="D12" s="43">
        <v>8000</v>
      </c>
      <c r="E12" s="13">
        <v>42348</v>
      </c>
      <c r="F12" s="13">
        <v>44552</v>
      </c>
      <c r="G12" s="27">
        <v>24952</v>
      </c>
      <c r="H12" s="22">
        <f>IF(I12&lt;=8000,$F$5+(I12/24),"error")</f>
        <v>45000.275000000001</v>
      </c>
      <c r="I12" s="23">
        <f t="shared" si="0"/>
        <v>7998.5999999999985</v>
      </c>
      <c r="J12" s="17" t="str">
        <f t="shared" si="1"/>
        <v>NOT DUE</v>
      </c>
      <c r="K12" s="31" t="s">
        <v>2035</v>
      </c>
      <c r="L12" s="144" t="s">
        <v>5495</v>
      </c>
    </row>
    <row r="13" spans="1:12" ht="48">
      <c r="A13" s="17" t="s">
        <v>2941</v>
      </c>
      <c r="B13" s="31" t="s">
        <v>1970</v>
      </c>
      <c r="C13" s="31" t="s">
        <v>1999</v>
      </c>
      <c r="D13" s="43">
        <v>20000</v>
      </c>
      <c r="E13" s="13">
        <v>42348</v>
      </c>
      <c r="F13" s="13">
        <v>44552</v>
      </c>
      <c r="G13" s="27">
        <v>24952</v>
      </c>
      <c r="H13" s="22">
        <f>IF(I13&lt;=20000,$F$5+(I13/24),"error")</f>
        <v>45500.275000000001</v>
      </c>
      <c r="I13" s="23">
        <f t="shared" si="0"/>
        <v>19998.599999999999</v>
      </c>
      <c r="J13" s="17" t="str">
        <f t="shared" si="1"/>
        <v>NOT DUE</v>
      </c>
      <c r="K13" s="31"/>
      <c r="L13" s="144" t="s">
        <v>5495</v>
      </c>
    </row>
    <row r="14" spans="1:12" ht="48">
      <c r="A14" s="17" t="s">
        <v>2942</v>
      </c>
      <c r="B14" s="31" t="s">
        <v>2022</v>
      </c>
      <c r="C14" s="31" t="s">
        <v>2023</v>
      </c>
      <c r="D14" s="43">
        <v>8000</v>
      </c>
      <c r="E14" s="13">
        <v>42348</v>
      </c>
      <c r="F14" s="13">
        <v>44552</v>
      </c>
      <c r="G14" s="27">
        <v>24952</v>
      </c>
      <c r="H14" s="22">
        <f>IF(I14&lt;=8000,$F$5+(I14/24),"error")</f>
        <v>45000.275000000001</v>
      </c>
      <c r="I14" s="23">
        <f t="shared" si="0"/>
        <v>7998.5999999999985</v>
      </c>
      <c r="J14" s="17" t="str">
        <f t="shared" si="1"/>
        <v>NOT DUE</v>
      </c>
      <c r="K14" s="31"/>
      <c r="L14" s="144" t="s">
        <v>5495</v>
      </c>
    </row>
    <row r="15" spans="1:12" ht="48">
      <c r="A15" s="17" t="s">
        <v>2943</v>
      </c>
      <c r="B15" s="31" t="s">
        <v>2024</v>
      </c>
      <c r="C15" s="31" t="s">
        <v>2025</v>
      </c>
      <c r="D15" s="43">
        <v>8000</v>
      </c>
      <c r="E15" s="13">
        <v>42348</v>
      </c>
      <c r="F15" s="13">
        <v>44552</v>
      </c>
      <c r="G15" s="27">
        <v>24952</v>
      </c>
      <c r="H15" s="22">
        <f>IF(I15&lt;=8000,$F$5+(I15/24),"error")</f>
        <v>45000.275000000001</v>
      </c>
      <c r="I15" s="23">
        <f t="shared" si="0"/>
        <v>7998.5999999999985</v>
      </c>
      <c r="J15" s="17" t="str">
        <f t="shared" si="1"/>
        <v>NOT DUE</v>
      </c>
      <c r="K15" s="31" t="s">
        <v>2035</v>
      </c>
      <c r="L15" s="144" t="s">
        <v>5495</v>
      </c>
    </row>
    <row r="16" spans="1:12" ht="48">
      <c r="A16" s="17" t="s">
        <v>2944</v>
      </c>
      <c r="B16" s="31" t="s">
        <v>2026</v>
      </c>
      <c r="C16" s="31" t="s">
        <v>2027</v>
      </c>
      <c r="D16" s="43">
        <v>8000</v>
      </c>
      <c r="E16" s="13">
        <v>42348</v>
      </c>
      <c r="F16" s="13">
        <v>44552</v>
      </c>
      <c r="G16" s="27">
        <v>24952</v>
      </c>
      <c r="H16" s="22">
        <f>IF(I16&lt;=8000,$F$5+(I16/24),"error")</f>
        <v>45000.275000000001</v>
      </c>
      <c r="I16" s="23">
        <f t="shared" si="0"/>
        <v>7998.5999999999985</v>
      </c>
      <c r="J16" s="17" t="str">
        <f t="shared" si="1"/>
        <v>NOT DUE</v>
      </c>
      <c r="K16" s="31" t="s">
        <v>2035</v>
      </c>
      <c r="L16" s="144" t="s">
        <v>5495</v>
      </c>
    </row>
    <row r="17" spans="1:12" ht="26.45" customHeight="1">
      <c r="A17" s="17" t="s">
        <v>2945</v>
      </c>
      <c r="B17" s="31" t="s">
        <v>2028</v>
      </c>
      <c r="C17" s="31" t="s">
        <v>2029</v>
      </c>
      <c r="D17" s="43">
        <v>600</v>
      </c>
      <c r="E17" s="13">
        <v>42348</v>
      </c>
      <c r="F17" s="13">
        <v>44552</v>
      </c>
      <c r="G17" s="27">
        <v>24952</v>
      </c>
      <c r="H17" s="22">
        <f>IF(I17&lt;=600,$F$5+(I17/24),"error")</f>
        <v>44691.941666666666</v>
      </c>
      <c r="I17" s="23">
        <f t="shared" si="0"/>
        <v>598.59999999999854</v>
      </c>
      <c r="J17" s="17" t="str">
        <f t="shared" si="1"/>
        <v>NOT DUE</v>
      </c>
      <c r="K17" s="31" t="s">
        <v>2036</v>
      </c>
      <c r="L17" s="144" t="s">
        <v>5495</v>
      </c>
    </row>
    <row r="18" spans="1:12" ht="48">
      <c r="A18" s="17" t="s">
        <v>2946</v>
      </c>
      <c r="B18" s="31" t="s">
        <v>3934</v>
      </c>
      <c r="C18" s="31" t="s">
        <v>2030</v>
      </c>
      <c r="D18" s="43">
        <v>8000</v>
      </c>
      <c r="E18" s="13">
        <v>42348</v>
      </c>
      <c r="F18" s="13">
        <v>44072</v>
      </c>
      <c r="G18" s="27">
        <v>20882</v>
      </c>
      <c r="H18" s="22">
        <f>IF(I18&lt;=8000,$F$5+(I18/24),"error")</f>
        <v>44830.691666666666</v>
      </c>
      <c r="I18" s="23">
        <f t="shared" si="0"/>
        <v>3928.5999999999985</v>
      </c>
      <c r="J18" s="17" t="str">
        <f t="shared" si="1"/>
        <v>NOT DUE</v>
      </c>
      <c r="K18" s="31" t="s">
        <v>2035</v>
      </c>
      <c r="L18" s="144" t="s">
        <v>5495</v>
      </c>
    </row>
    <row r="19" spans="1:12" ht="48">
      <c r="A19" s="17" t="s">
        <v>2947</v>
      </c>
      <c r="B19" s="31" t="s">
        <v>2008</v>
      </c>
      <c r="C19" s="31" t="s">
        <v>2031</v>
      </c>
      <c r="D19" s="43">
        <v>8000</v>
      </c>
      <c r="E19" s="13">
        <v>42348</v>
      </c>
      <c r="F19" s="13">
        <v>44072</v>
      </c>
      <c r="G19" s="27">
        <v>20882</v>
      </c>
      <c r="H19" s="22">
        <f>IF(I19&lt;=8000,$F$5+(I19/24),"error")</f>
        <v>44830.691666666666</v>
      </c>
      <c r="I19" s="23">
        <f t="shared" si="0"/>
        <v>3928.5999999999985</v>
      </c>
      <c r="J19" s="17" t="str">
        <f t="shared" si="1"/>
        <v>NOT DUE</v>
      </c>
      <c r="K19" s="31"/>
      <c r="L19" s="144" t="s">
        <v>5495</v>
      </c>
    </row>
    <row r="20" spans="1:12" ht="38.25">
      <c r="A20" s="17" t="s">
        <v>2948</v>
      </c>
      <c r="B20" s="31" t="s">
        <v>1473</v>
      </c>
      <c r="C20" s="31" t="s">
        <v>1474</v>
      </c>
      <c r="D20" s="43" t="s">
        <v>1</v>
      </c>
      <c r="E20" s="13">
        <v>42348</v>
      </c>
      <c r="F20" s="13">
        <f t="shared" ref="F20:F22" si="2">F$5</f>
        <v>44667</v>
      </c>
      <c r="G20" s="74"/>
      <c r="H20" s="15">
        <f>DATE(YEAR(F20),MONTH(F20),DAY(F20)+1)</f>
        <v>44668</v>
      </c>
      <c r="I20" s="16">
        <f t="shared" ref="I20:I39" ca="1" si="3">IF(ISBLANK(H20),"",H20-DATE(YEAR(NOW()),MONTH(NOW()),DAY(NOW())))</f>
        <v>-2</v>
      </c>
      <c r="J20" s="17" t="str">
        <f t="shared" ca="1" si="1"/>
        <v>OVERDUE</v>
      </c>
      <c r="K20" s="31" t="s">
        <v>1503</v>
      </c>
      <c r="L20" s="20"/>
    </row>
    <row r="21" spans="1:12" ht="38.25">
      <c r="A21" s="17" t="s">
        <v>2949</v>
      </c>
      <c r="B21" s="31" t="s">
        <v>1475</v>
      </c>
      <c r="C21" s="31" t="s">
        <v>1476</v>
      </c>
      <c r="D21" s="43" t="s">
        <v>1</v>
      </c>
      <c r="E21" s="13">
        <v>42348</v>
      </c>
      <c r="F21" s="13">
        <f t="shared" si="2"/>
        <v>44667</v>
      </c>
      <c r="G21" s="74"/>
      <c r="H21" s="15">
        <f t="shared" ref="H21:H22" si="4">DATE(YEAR(F21),MONTH(F21),DAY(F21)+1)</f>
        <v>44668</v>
      </c>
      <c r="I21" s="16">
        <f t="shared" ca="1" si="3"/>
        <v>-2</v>
      </c>
      <c r="J21" s="17" t="str">
        <f t="shared" ca="1" si="1"/>
        <v>OVERDUE</v>
      </c>
      <c r="K21" s="31" t="s">
        <v>1504</v>
      </c>
      <c r="L21" s="20"/>
    </row>
    <row r="22" spans="1:12" ht="38.25">
      <c r="A22" s="17" t="s">
        <v>2950</v>
      </c>
      <c r="B22" s="31" t="s">
        <v>1477</v>
      </c>
      <c r="C22" s="31" t="s">
        <v>1478</v>
      </c>
      <c r="D22" s="43" t="s">
        <v>1</v>
      </c>
      <c r="E22" s="13">
        <v>42348</v>
      </c>
      <c r="F22" s="13">
        <f t="shared" si="2"/>
        <v>44667</v>
      </c>
      <c r="G22" s="74"/>
      <c r="H22" s="15">
        <f t="shared" si="4"/>
        <v>44668</v>
      </c>
      <c r="I22" s="16">
        <f t="shared" ca="1" si="3"/>
        <v>-2</v>
      </c>
      <c r="J22" s="17" t="str">
        <f t="shared" ca="1" si="1"/>
        <v>OVERDUE</v>
      </c>
      <c r="K22" s="31" t="s">
        <v>1505</v>
      </c>
      <c r="L22" s="20"/>
    </row>
    <row r="23" spans="1:12" ht="38.25" customHeight="1">
      <c r="A23" s="17" t="s">
        <v>2951</v>
      </c>
      <c r="B23" s="31" t="s">
        <v>1479</v>
      </c>
      <c r="C23" s="31" t="s">
        <v>1480</v>
      </c>
      <c r="D23" s="43" t="s">
        <v>4</v>
      </c>
      <c r="E23" s="13">
        <v>42348</v>
      </c>
      <c r="F23" s="13">
        <v>44659</v>
      </c>
      <c r="G23" s="74"/>
      <c r="H23" s="15">
        <f>EDATE(F23-1,1)</f>
        <v>44688</v>
      </c>
      <c r="I23" s="16">
        <f t="shared" ca="1" si="3"/>
        <v>18</v>
      </c>
      <c r="J23" s="17" t="str">
        <f t="shared" ca="1" si="1"/>
        <v>NOT DUE</v>
      </c>
      <c r="K23" s="31" t="s">
        <v>1506</v>
      </c>
      <c r="L23" s="20"/>
    </row>
    <row r="24" spans="1:12" ht="25.5">
      <c r="A24" s="17" t="s">
        <v>2952</v>
      </c>
      <c r="B24" s="31" t="s">
        <v>1481</v>
      </c>
      <c r="C24" s="31" t="s">
        <v>1482</v>
      </c>
      <c r="D24" s="43" t="s">
        <v>1</v>
      </c>
      <c r="E24" s="13">
        <v>42348</v>
      </c>
      <c r="F24" s="13">
        <f t="shared" ref="F24:F27" si="5">F$5</f>
        <v>44667</v>
      </c>
      <c r="G24" s="74"/>
      <c r="H24" s="15">
        <f>DATE(YEAR(F24),MONTH(F24),DAY(F24)+1)</f>
        <v>44668</v>
      </c>
      <c r="I24" s="16">
        <f t="shared" ca="1" si="3"/>
        <v>-2</v>
      </c>
      <c r="J24" s="17" t="str">
        <f t="shared" ca="1" si="1"/>
        <v>OVERDUE</v>
      </c>
      <c r="K24" s="31" t="s">
        <v>1507</v>
      </c>
      <c r="L24" s="20"/>
    </row>
    <row r="25" spans="1:12" ht="26.45" customHeight="1">
      <c r="A25" s="17" t="s">
        <v>2953</v>
      </c>
      <c r="B25" s="31" t="s">
        <v>1483</v>
      </c>
      <c r="C25" s="31" t="s">
        <v>1484</v>
      </c>
      <c r="D25" s="43" t="s">
        <v>1</v>
      </c>
      <c r="E25" s="13">
        <v>42348</v>
      </c>
      <c r="F25" s="13">
        <f t="shared" si="5"/>
        <v>44667</v>
      </c>
      <c r="G25" s="74"/>
      <c r="H25" s="15">
        <f t="shared" ref="H25:H27" si="6">DATE(YEAR(F25),MONTH(F25),DAY(F25)+1)</f>
        <v>44668</v>
      </c>
      <c r="I25" s="16">
        <f t="shared" ca="1" si="3"/>
        <v>-2</v>
      </c>
      <c r="J25" s="17" t="str">
        <f t="shared" ca="1" si="1"/>
        <v>OVERDUE</v>
      </c>
      <c r="K25" s="31" t="s">
        <v>1508</v>
      </c>
      <c r="L25" s="20"/>
    </row>
    <row r="26" spans="1:12" ht="26.45" customHeight="1">
      <c r="A26" s="17" t="s">
        <v>2954</v>
      </c>
      <c r="B26" s="31" t="s">
        <v>1485</v>
      </c>
      <c r="C26" s="31" t="s">
        <v>1486</v>
      </c>
      <c r="D26" s="43" t="s">
        <v>1</v>
      </c>
      <c r="E26" s="13">
        <v>42348</v>
      </c>
      <c r="F26" s="13">
        <f t="shared" si="5"/>
        <v>44667</v>
      </c>
      <c r="G26" s="74"/>
      <c r="H26" s="15">
        <f t="shared" si="6"/>
        <v>44668</v>
      </c>
      <c r="I26" s="16">
        <f t="shared" ca="1" si="3"/>
        <v>-2</v>
      </c>
      <c r="J26" s="17" t="str">
        <f t="shared" ca="1" si="1"/>
        <v>OVERDUE</v>
      </c>
      <c r="K26" s="31" t="s">
        <v>1508</v>
      </c>
      <c r="L26" s="20"/>
    </row>
    <row r="27" spans="1:12" ht="26.45" customHeight="1">
      <c r="A27" s="17" t="s">
        <v>2955</v>
      </c>
      <c r="B27" s="31" t="s">
        <v>1487</v>
      </c>
      <c r="C27" s="31" t="s">
        <v>1474</v>
      </c>
      <c r="D27" s="43" t="s">
        <v>1</v>
      </c>
      <c r="E27" s="13">
        <v>42348</v>
      </c>
      <c r="F27" s="13">
        <f t="shared" si="5"/>
        <v>44667</v>
      </c>
      <c r="G27" s="74"/>
      <c r="H27" s="15">
        <f t="shared" si="6"/>
        <v>44668</v>
      </c>
      <c r="I27" s="16">
        <f t="shared" ca="1" si="3"/>
        <v>-2</v>
      </c>
      <c r="J27" s="17" t="str">
        <f t="shared" ca="1" si="1"/>
        <v>OVERDUE</v>
      </c>
      <c r="K27" s="31" t="s">
        <v>1508</v>
      </c>
      <c r="L27" s="20"/>
    </row>
    <row r="28" spans="1:12" ht="26.45" customHeight="1">
      <c r="A28" s="17" t="s">
        <v>2956</v>
      </c>
      <c r="B28" s="31" t="s">
        <v>1488</v>
      </c>
      <c r="C28" s="31" t="s">
        <v>1489</v>
      </c>
      <c r="D28" s="43" t="s">
        <v>0</v>
      </c>
      <c r="E28" s="13"/>
      <c r="F28" s="13"/>
      <c r="G28" s="74"/>
      <c r="H28" s="15"/>
      <c r="I28" s="16"/>
      <c r="J28" s="17"/>
      <c r="K28" s="31"/>
      <c r="L28" s="20" t="s">
        <v>5434</v>
      </c>
    </row>
    <row r="29" spans="1:12" ht="25.5">
      <c r="A29" s="17" t="s">
        <v>2957</v>
      </c>
      <c r="B29" s="31" t="s">
        <v>1490</v>
      </c>
      <c r="C29" s="31"/>
      <c r="D29" s="43" t="s">
        <v>4</v>
      </c>
      <c r="E29" s="13"/>
      <c r="F29" s="13"/>
      <c r="G29" s="74"/>
      <c r="H29" s="15"/>
      <c r="I29" s="16"/>
      <c r="J29" s="17"/>
      <c r="K29" s="31"/>
      <c r="L29" s="20" t="s">
        <v>5434</v>
      </c>
    </row>
    <row r="30" spans="1:12" ht="26.45" customHeight="1">
      <c r="A30" s="17" t="s">
        <v>2958</v>
      </c>
      <c r="B30" s="31" t="s">
        <v>4021</v>
      </c>
      <c r="C30" s="31" t="s">
        <v>3950</v>
      </c>
      <c r="D30" s="43" t="s">
        <v>1074</v>
      </c>
      <c r="E30" s="13">
        <v>42348</v>
      </c>
      <c r="F30" s="13">
        <v>44517</v>
      </c>
      <c r="G30" s="74"/>
      <c r="H30" s="15">
        <f>DATE(YEAR(F30)+4,MONTH(F30),DAY(F30)-1)</f>
        <v>45977</v>
      </c>
      <c r="I30" s="16">
        <f t="shared" ca="1" si="3"/>
        <v>1307</v>
      </c>
      <c r="J30" s="17" t="str">
        <f t="shared" ca="1" si="1"/>
        <v>NOT DUE</v>
      </c>
      <c r="K30" s="31" t="s">
        <v>3916</v>
      </c>
      <c r="L30" s="20" t="s">
        <v>5491</v>
      </c>
    </row>
    <row r="31" spans="1:12" ht="36">
      <c r="A31" s="17" t="s">
        <v>2959</v>
      </c>
      <c r="B31" s="31" t="s">
        <v>4016</v>
      </c>
      <c r="C31" s="31" t="s">
        <v>3949</v>
      </c>
      <c r="D31" s="43" t="s">
        <v>1074</v>
      </c>
      <c r="E31" s="13">
        <v>42348</v>
      </c>
      <c r="F31" s="13">
        <v>44517</v>
      </c>
      <c r="G31" s="74"/>
      <c r="H31" s="15">
        <f>DATE(YEAR(F31)+4,MONTH(F31),DAY(F31)-1)</f>
        <v>45977</v>
      </c>
      <c r="I31" s="16">
        <f t="shared" ca="1" si="3"/>
        <v>1307</v>
      </c>
      <c r="J31" s="17" t="str">
        <f t="shared" ca="1" si="1"/>
        <v>NOT DUE</v>
      </c>
      <c r="K31" s="31" t="s">
        <v>3916</v>
      </c>
      <c r="L31" s="20" t="s">
        <v>5491</v>
      </c>
    </row>
    <row r="32" spans="1:12" ht="26.45" customHeight="1">
      <c r="A32" s="17" t="s">
        <v>2960</v>
      </c>
      <c r="B32" s="31" t="s">
        <v>1491</v>
      </c>
      <c r="C32" s="31" t="s">
        <v>1492</v>
      </c>
      <c r="D32" s="43" t="s">
        <v>0</v>
      </c>
      <c r="E32" s="13">
        <v>42348</v>
      </c>
      <c r="F32" s="13">
        <v>44638</v>
      </c>
      <c r="G32" s="74"/>
      <c r="H32" s="15">
        <f>DATE(YEAR(F32),MONTH(F32)+3,DAY(F32)-1)</f>
        <v>44729</v>
      </c>
      <c r="I32" s="16">
        <f t="shared" ca="1" si="3"/>
        <v>59</v>
      </c>
      <c r="J32" s="17" t="str">
        <f t="shared" ca="1" si="1"/>
        <v>NOT DUE</v>
      </c>
      <c r="K32" s="31" t="s">
        <v>1509</v>
      </c>
      <c r="L32" s="20"/>
    </row>
    <row r="33" spans="1:12" ht="15" customHeight="1">
      <c r="A33" s="17" t="s">
        <v>2961</v>
      </c>
      <c r="B33" s="31" t="s">
        <v>1977</v>
      </c>
      <c r="C33" s="31"/>
      <c r="D33" s="43" t="s">
        <v>1</v>
      </c>
      <c r="E33" s="13">
        <v>42348</v>
      </c>
      <c r="F33" s="13">
        <f t="shared" ref="F33" si="7">F$5</f>
        <v>44667</v>
      </c>
      <c r="G33" s="74"/>
      <c r="H33" s="15">
        <f>DATE(YEAR(F33),MONTH(F33),DAY(F33)+1)</f>
        <v>44668</v>
      </c>
      <c r="I33" s="16">
        <f t="shared" ca="1" si="3"/>
        <v>-2</v>
      </c>
      <c r="J33" s="17" t="str">
        <f t="shared" ca="1" si="1"/>
        <v>OVERDUE</v>
      </c>
      <c r="K33" s="31" t="s">
        <v>1509</v>
      </c>
      <c r="L33" s="20"/>
    </row>
    <row r="34" spans="1:12" ht="15" customHeight="1">
      <c r="A34" s="17" t="s">
        <v>2962</v>
      </c>
      <c r="B34" s="31" t="s">
        <v>1493</v>
      </c>
      <c r="C34" s="31" t="s">
        <v>1494</v>
      </c>
      <c r="D34" s="43" t="s">
        <v>377</v>
      </c>
      <c r="E34" s="13">
        <v>42348</v>
      </c>
      <c r="F34" s="13">
        <v>44467</v>
      </c>
      <c r="G34" s="74"/>
      <c r="H34" s="15">
        <f>DATE(YEAR(F34)+1,MONTH(F34),DAY(F34)-1)</f>
        <v>44831</v>
      </c>
      <c r="I34" s="16">
        <f t="shared" ca="1" si="3"/>
        <v>161</v>
      </c>
      <c r="J34" s="17" t="str">
        <f t="shared" ca="1" si="1"/>
        <v>NOT DUE</v>
      </c>
      <c r="K34" s="31" t="s">
        <v>1509</v>
      </c>
      <c r="L34" s="144" t="s">
        <v>4024</v>
      </c>
    </row>
    <row r="35" spans="1:12" ht="25.5">
      <c r="A35" s="17" t="s">
        <v>2963</v>
      </c>
      <c r="B35" s="31" t="s">
        <v>1495</v>
      </c>
      <c r="C35" s="31" t="s">
        <v>1496</v>
      </c>
      <c r="D35" s="43" t="s">
        <v>377</v>
      </c>
      <c r="E35" s="13">
        <v>42348</v>
      </c>
      <c r="F35" s="13">
        <v>44546</v>
      </c>
      <c r="G35" s="74"/>
      <c r="H35" s="15">
        <f t="shared" ref="H35:H39" si="8">DATE(YEAR(F35)+1,MONTH(F35),DAY(F35)-1)</f>
        <v>44910</v>
      </c>
      <c r="I35" s="16">
        <f t="shared" ca="1" si="3"/>
        <v>240</v>
      </c>
      <c r="J35" s="17" t="str">
        <f t="shared" ca="1" si="1"/>
        <v>NOT DUE</v>
      </c>
      <c r="K35" s="31" t="s">
        <v>1510</v>
      </c>
      <c r="L35" s="20"/>
    </row>
    <row r="36" spans="1:12" ht="25.5">
      <c r="A36" s="17" t="s">
        <v>2964</v>
      </c>
      <c r="B36" s="31" t="s">
        <v>1497</v>
      </c>
      <c r="C36" s="31" t="s">
        <v>1498</v>
      </c>
      <c r="D36" s="43" t="s">
        <v>377</v>
      </c>
      <c r="E36" s="13">
        <v>42348</v>
      </c>
      <c r="F36" s="13">
        <v>44546</v>
      </c>
      <c r="G36" s="74"/>
      <c r="H36" s="15">
        <f t="shared" si="8"/>
        <v>44910</v>
      </c>
      <c r="I36" s="16">
        <f t="shared" ca="1" si="3"/>
        <v>240</v>
      </c>
      <c r="J36" s="17" t="str">
        <f t="shared" ca="1" si="1"/>
        <v>NOT DUE</v>
      </c>
      <c r="K36" s="31" t="s">
        <v>1510</v>
      </c>
      <c r="L36" s="20"/>
    </row>
    <row r="37" spans="1:12" ht="25.5">
      <c r="A37" s="17" t="s">
        <v>2965</v>
      </c>
      <c r="B37" s="31" t="s">
        <v>1499</v>
      </c>
      <c r="C37" s="31" t="s">
        <v>1500</v>
      </c>
      <c r="D37" s="43" t="s">
        <v>377</v>
      </c>
      <c r="E37" s="13">
        <v>42348</v>
      </c>
      <c r="F37" s="13">
        <v>44546</v>
      </c>
      <c r="G37" s="74"/>
      <c r="H37" s="15">
        <f t="shared" si="8"/>
        <v>44910</v>
      </c>
      <c r="I37" s="16">
        <f t="shared" ca="1" si="3"/>
        <v>240</v>
      </c>
      <c r="J37" s="17" t="str">
        <f t="shared" ca="1" si="1"/>
        <v>NOT DUE</v>
      </c>
      <c r="K37" s="31" t="s">
        <v>1510</v>
      </c>
      <c r="L37" s="20"/>
    </row>
    <row r="38" spans="1:12" ht="25.5">
      <c r="A38" s="17" t="s">
        <v>3943</v>
      </c>
      <c r="B38" s="31" t="s">
        <v>1501</v>
      </c>
      <c r="C38" s="31" t="s">
        <v>1502</v>
      </c>
      <c r="D38" s="43" t="s">
        <v>377</v>
      </c>
      <c r="E38" s="13">
        <v>42348</v>
      </c>
      <c r="F38" s="13">
        <v>44546</v>
      </c>
      <c r="G38" s="74"/>
      <c r="H38" s="15">
        <f t="shared" si="8"/>
        <v>44910</v>
      </c>
      <c r="I38" s="16">
        <f t="shared" ca="1" si="3"/>
        <v>240</v>
      </c>
      <c r="J38" s="17" t="str">
        <f t="shared" ca="1" si="1"/>
        <v>NOT DUE</v>
      </c>
      <c r="K38" s="31" t="s">
        <v>1511</v>
      </c>
      <c r="L38" s="20"/>
    </row>
    <row r="39" spans="1:12" ht="15" customHeight="1">
      <c r="A39" s="17" t="s">
        <v>3944</v>
      </c>
      <c r="B39" s="31" t="s">
        <v>1512</v>
      </c>
      <c r="C39" s="31" t="s">
        <v>1513</v>
      </c>
      <c r="D39" s="43" t="s">
        <v>377</v>
      </c>
      <c r="E39" s="13">
        <v>42348</v>
      </c>
      <c r="F39" s="13">
        <v>44546</v>
      </c>
      <c r="G39" s="74"/>
      <c r="H39" s="15">
        <f t="shared" si="8"/>
        <v>44910</v>
      </c>
      <c r="I39" s="16">
        <f t="shared" ca="1" si="3"/>
        <v>240</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5504</v>
      </c>
      <c r="E45" s="371" t="s">
        <v>5518</v>
      </c>
      <c r="F45" s="371"/>
      <c r="H45" s="235" t="s">
        <v>5505</v>
      </c>
      <c r="I45" s="235"/>
    </row>
    <row r="46" spans="1:12">
      <c r="A46" s="195"/>
      <c r="C46" s="198"/>
      <c r="E46" s="371"/>
      <c r="F46" s="371"/>
      <c r="H46" s="371"/>
      <c r="I46" s="371"/>
    </row>
  </sheetData>
  <sheetProtection selectLockedCells="1"/>
  <mergeCells count="12">
    <mergeCell ref="A1:B1"/>
    <mergeCell ref="D1:E1"/>
    <mergeCell ref="A2:B2"/>
    <mergeCell ref="D2:E2"/>
    <mergeCell ref="A3:B3"/>
    <mergeCell ref="D3:E3"/>
    <mergeCell ref="E46:F46"/>
    <mergeCell ref="H46:I46"/>
    <mergeCell ref="A4:B4"/>
    <mergeCell ref="D4:E4"/>
    <mergeCell ref="A5:B5"/>
    <mergeCell ref="E45:F45"/>
  </mergeCells>
  <phoneticPr fontId="33" type="noConversion"/>
  <conditionalFormatting sqref="J7:J29 J32:J40">
    <cfRule type="cellIs" dxfId="73" priority="2" operator="equal">
      <formula>"overdue"</formula>
    </cfRule>
  </conditionalFormatting>
  <conditionalFormatting sqref="J30:J31">
    <cfRule type="cellIs" dxfId="72"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7" zoomScaleNormal="100" workbookViewId="0">
      <selection activeCell="H9" sqref="H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2039</v>
      </c>
      <c r="D3" s="309" t="s">
        <v>12</v>
      </c>
      <c r="E3" s="309"/>
      <c r="F3" s="5" t="s">
        <v>2966</v>
      </c>
    </row>
    <row r="4" spans="1:12" ht="18" customHeight="1">
      <c r="A4" s="308" t="s">
        <v>75</v>
      </c>
      <c r="B4" s="308"/>
      <c r="C4" s="37" t="s">
        <v>3845</v>
      </c>
      <c r="D4" s="309" t="s">
        <v>14</v>
      </c>
      <c r="E4" s="309"/>
      <c r="F4" s="6">
        <f>'Running Hours'!B34</f>
        <v>28487</v>
      </c>
    </row>
    <row r="5" spans="1:12" ht="18" customHeight="1">
      <c r="A5" s="308" t="s">
        <v>76</v>
      </c>
      <c r="B5" s="308"/>
      <c r="C5" s="38" t="s">
        <v>3844</v>
      </c>
      <c r="D5" s="46"/>
      <c r="E5" s="242" t="str">
        <f>'Running Hours'!$C5</f>
        <v>Date updated:</v>
      </c>
      <c r="F5" s="196">
        <f>'Running Hours'!$D5</f>
        <v>44667</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2967</v>
      </c>
      <c r="B8" s="31" t="s">
        <v>1996</v>
      </c>
      <c r="C8" s="31" t="s">
        <v>2018</v>
      </c>
      <c r="D8" s="43">
        <v>20000</v>
      </c>
      <c r="E8" s="13">
        <v>42348</v>
      </c>
      <c r="F8" s="13">
        <v>44552</v>
      </c>
      <c r="G8" s="27">
        <v>25842</v>
      </c>
      <c r="H8" s="22">
        <f>IF(I8&lt;=20000,$F$5+(I8/24),"error")</f>
        <v>45390.125</v>
      </c>
      <c r="I8" s="23">
        <f t="shared" ref="I8:I19" si="0">D8-($F$4-G8)</f>
        <v>17355</v>
      </c>
      <c r="J8" s="17" t="str">
        <f t="shared" ref="J8:J39" si="1">IF(I8="","",IF(I8&lt;0,"OVERDUE","NOT DUE"))</f>
        <v>NOT DUE</v>
      </c>
      <c r="K8" s="31" t="s">
        <v>2034</v>
      </c>
      <c r="L8" s="144" t="s">
        <v>5495</v>
      </c>
    </row>
    <row r="9" spans="1:12" ht="48">
      <c r="A9" s="17" t="s">
        <v>2968</v>
      </c>
      <c r="B9" s="31" t="s">
        <v>1964</v>
      </c>
      <c r="C9" s="31" t="s">
        <v>1765</v>
      </c>
      <c r="D9" s="43">
        <v>600</v>
      </c>
      <c r="E9" s="13">
        <v>42348</v>
      </c>
      <c r="F9" s="13">
        <v>44666</v>
      </c>
      <c r="G9" s="27">
        <v>24929.4</v>
      </c>
      <c r="H9" s="22">
        <f>IF(I9&lt;=600,$F$5+(I9/24),"error")</f>
        <v>44543.76666666667</v>
      </c>
      <c r="I9" s="23">
        <f t="shared" si="0"/>
        <v>-2957.5999999999985</v>
      </c>
      <c r="J9" s="17" t="str">
        <f t="shared" si="1"/>
        <v>OVERDUE</v>
      </c>
      <c r="K9" s="31"/>
      <c r="L9" s="144" t="s">
        <v>5495</v>
      </c>
    </row>
    <row r="10" spans="1:12" ht="48">
      <c r="A10" s="17" t="s">
        <v>2969</v>
      </c>
      <c r="B10" s="31" t="s">
        <v>1964</v>
      </c>
      <c r="C10" s="31" t="s">
        <v>2019</v>
      </c>
      <c r="D10" s="43">
        <v>8000</v>
      </c>
      <c r="E10" s="13">
        <v>42348</v>
      </c>
      <c r="F10" s="13">
        <v>44552</v>
      </c>
      <c r="G10" s="27">
        <v>25842</v>
      </c>
      <c r="H10" s="22">
        <f>IF(I10&lt;=8000,$F$5+(I10/24),"error")</f>
        <v>44890.125</v>
      </c>
      <c r="I10" s="23">
        <f t="shared" si="0"/>
        <v>5355</v>
      </c>
      <c r="J10" s="17" t="str">
        <f t="shared" si="1"/>
        <v>NOT DUE</v>
      </c>
      <c r="K10" s="31"/>
      <c r="L10" s="144" t="s">
        <v>5495</v>
      </c>
    </row>
    <row r="11" spans="1:12" ht="48">
      <c r="A11" s="17" t="s">
        <v>2970</v>
      </c>
      <c r="B11" s="31" t="s">
        <v>1964</v>
      </c>
      <c r="C11" s="31" t="s">
        <v>2020</v>
      </c>
      <c r="D11" s="43">
        <v>20000</v>
      </c>
      <c r="E11" s="13">
        <v>42348</v>
      </c>
      <c r="F11" s="13">
        <v>44552</v>
      </c>
      <c r="G11" s="27">
        <v>25842</v>
      </c>
      <c r="H11" s="22">
        <f>IF(I11&lt;=20000,$F$5+(I11/24),"error")</f>
        <v>45390.125</v>
      </c>
      <c r="I11" s="23">
        <f t="shared" si="0"/>
        <v>17355</v>
      </c>
      <c r="J11" s="17" t="str">
        <f t="shared" si="1"/>
        <v>NOT DUE</v>
      </c>
      <c r="K11" s="31"/>
      <c r="L11" s="144" t="s">
        <v>5495</v>
      </c>
    </row>
    <row r="12" spans="1:12" ht="15" customHeight="1">
      <c r="A12" s="17" t="s">
        <v>2971</v>
      </c>
      <c r="B12" s="31" t="s">
        <v>1970</v>
      </c>
      <c r="C12" s="31" t="s">
        <v>2021</v>
      </c>
      <c r="D12" s="43">
        <v>8000</v>
      </c>
      <c r="E12" s="13">
        <v>42348</v>
      </c>
      <c r="F12" s="13">
        <v>44552</v>
      </c>
      <c r="G12" s="27">
        <v>25842</v>
      </c>
      <c r="H12" s="22">
        <f>IF(I12&lt;=8000,$F$5+(I12/24),"error")</f>
        <v>44890.125</v>
      </c>
      <c r="I12" s="23">
        <f t="shared" si="0"/>
        <v>5355</v>
      </c>
      <c r="J12" s="17" t="str">
        <f t="shared" si="1"/>
        <v>NOT DUE</v>
      </c>
      <c r="K12" s="31" t="s">
        <v>2035</v>
      </c>
      <c r="L12" s="144" t="s">
        <v>5495</v>
      </c>
    </row>
    <row r="13" spans="1:12" ht="48">
      <c r="A13" s="17" t="s">
        <v>2972</v>
      </c>
      <c r="B13" s="31" t="s">
        <v>1970</v>
      </c>
      <c r="C13" s="31" t="s">
        <v>1999</v>
      </c>
      <c r="D13" s="43">
        <v>20000</v>
      </c>
      <c r="E13" s="13">
        <v>42348</v>
      </c>
      <c r="F13" s="13">
        <v>44552</v>
      </c>
      <c r="G13" s="27">
        <v>25842</v>
      </c>
      <c r="H13" s="22">
        <f>IF(I13&lt;=20000,$F$5+(I13/24),"error")</f>
        <v>45390.125</v>
      </c>
      <c r="I13" s="23">
        <f t="shared" si="0"/>
        <v>17355</v>
      </c>
      <c r="J13" s="17" t="str">
        <f t="shared" si="1"/>
        <v>NOT DUE</v>
      </c>
      <c r="K13" s="31"/>
      <c r="L13" s="144" t="s">
        <v>5495</v>
      </c>
    </row>
    <row r="14" spans="1:12" ht="48">
      <c r="A14" s="17" t="s">
        <v>2973</v>
      </c>
      <c r="B14" s="31" t="s">
        <v>2022</v>
      </c>
      <c r="C14" s="31" t="s">
        <v>2023</v>
      </c>
      <c r="D14" s="43">
        <v>8000</v>
      </c>
      <c r="E14" s="13">
        <v>42348</v>
      </c>
      <c r="F14" s="13">
        <v>44552</v>
      </c>
      <c r="G14" s="27">
        <v>25842</v>
      </c>
      <c r="H14" s="22">
        <f>IF(I14&lt;=8000,$F$5+(I14/24),"error")</f>
        <v>44890.125</v>
      </c>
      <c r="I14" s="23">
        <f t="shared" si="0"/>
        <v>5355</v>
      </c>
      <c r="J14" s="17" t="str">
        <f t="shared" si="1"/>
        <v>NOT DUE</v>
      </c>
      <c r="K14" s="31"/>
      <c r="L14" s="144" t="s">
        <v>5495</v>
      </c>
    </row>
    <row r="15" spans="1:12" ht="48">
      <c r="A15" s="17" t="s">
        <v>2974</v>
      </c>
      <c r="B15" s="31" t="s">
        <v>2024</v>
      </c>
      <c r="C15" s="31" t="s">
        <v>2025</v>
      </c>
      <c r="D15" s="43">
        <v>8000</v>
      </c>
      <c r="E15" s="13">
        <v>42348</v>
      </c>
      <c r="F15" s="13">
        <v>44552</v>
      </c>
      <c r="G15" s="27">
        <v>25842</v>
      </c>
      <c r="H15" s="22">
        <f>IF(I15&lt;=8000,$F$5+(I15/24),"error")</f>
        <v>44890.125</v>
      </c>
      <c r="I15" s="23">
        <f t="shared" si="0"/>
        <v>5355</v>
      </c>
      <c r="J15" s="17" t="str">
        <f t="shared" si="1"/>
        <v>NOT DUE</v>
      </c>
      <c r="K15" s="31" t="s">
        <v>2035</v>
      </c>
      <c r="L15" s="144" t="s">
        <v>5495</v>
      </c>
    </row>
    <row r="16" spans="1:12" ht="48">
      <c r="A16" s="17" t="s">
        <v>2975</v>
      </c>
      <c r="B16" s="31" t="s">
        <v>2026</v>
      </c>
      <c r="C16" s="31" t="s">
        <v>2027</v>
      </c>
      <c r="D16" s="43">
        <v>8000</v>
      </c>
      <c r="E16" s="13">
        <v>42348</v>
      </c>
      <c r="F16" s="13">
        <v>44552</v>
      </c>
      <c r="G16" s="27">
        <v>25842</v>
      </c>
      <c r="H16" s="22">
        <f>IF(I16&lt;=8000,$F$5+(I16/24),"error")</f>
        <v>44890.125</v>
      </c>
      <c r="I16" s="23">
        <f t="shared" si="0"/>
        <v>5355</v>
      </c>
      <c r="J16" s="17" t="str">
        <f t="shared" si="1"/>
        <v>NOT DUE</v>
      </c>
      <c r="K16" s="31" t="s">
        <v>2035</v>
      </c>
      <c r="L16" s="144" t="s">
        <v>5495</v>
      </c>
    </row>
    <row r="17" spans="1:12" ht="26.45" customHeight="1">
      <c r="A17" s="17" t="s">
        <v>2976</v>
      </c>
      <c r="B17" s="31" t="s">
        <v>2028</v>
      </c>
      <c r="C17" s="31" t="s">
        <v>2029</v>
      </c>
      <c r="D17" s="43">
        <v>600</v>
      </c>
      <c r="E17" s="13">
        <v>42348</v>
      </c>
      <c r="F17" s="13">
        <v>44646</v>
      </c>
      <c r="G17" s="27">
        <v>27986.1</v>
      </c>
      <c r="H17" s="22">
        <f>IF(I17&lt;=600,$F$5+(I17/24),"error")</f>
        <v>44671.129166666666</v>
      </c>
      <c r="I17" s="23">
        <f t="shared" si="0"/>
        <v>99.099999999998545</v>
      </c>
      <c r="J17" s="17" t="str">
        <f t="shared" si="1"/>
        <v>NOT DUE</v>
      </c>
      <c r="K17" s="31" t="s">
        <v>2036</v>
      </c>
      <c r="L17" s="144" t="s">
        <v>5495</v>
      </c>
    </row>
    <row r="18" spans="1:12">
      <c r="A18" s="17" t="s">
        <v>2977</v>
      </c>
      <c r="B18" s="31" t="s">
        <v>3934</v>
      </c>
      <c r="C18" s="31" t="s">
        <v>2030</v>
      </c>
      <c r="D18" s="43">
        <v>8000</v>
      </c>
      <c r="E18" s="13">
        <v>42348</v>
      </c>
      <c r="F18" s="13">
        <v>44154</v>
      </c>
      <c r="G18" s="27">
        <v>21313</v>
      </c>
      <c r="H18" s="22">
        <f>IF(I18&lt;=8000,$F$5+(I18/24),"error")</f>
        <v>44701.416666666664</v>
      </c>
      <c r="I18" s="23">
        <f t="shared" si="0"/>
        <v>826</v>
      </c>
      <c r="J18" s="17" t="str">
        <f t="shared" si="1"/>
        <v>NOT DUE</v>
      </c>
      <c r="K18" s="31" t="s">
        <v>2035</v>
      </c>
      <c r="L18" s="20"/>
    </row>
    <row r="19" spans="1:12">
      <c r="A19" s="17" t="s">
        <v>2978</v>
      </c>
      <c r="B19" s="31" t="s">
        <v>2008</v>
      </c>
      <c r="C19" s="31" t="s">
        <v>2031</v>
      </c>
      <c r="D19" s="43">
        <v>8000</v>
      </c>
      <c r="E19" s="13">
        <v>42348</v>
      </c>
      <c r="F19" s="13">
        <v>44154</v>
      </c>
      <c r="G19" s="27">
        <v>21313</v>
      </c>
      <c r="H19" s="22">
        <f>IF(I19&lt;=8000,$F$5+(I19/24),"error")</f>
        <v>44701.416666666664</v>
      </c>
      <c r="I19" s="23">
        <f t="shared" si="0"/>
        <v>826</v>
      </c>
      <c r="J19" s="17" t="str">
        <f t="shared" si="1"/>
        <v>NOT DUE</v>
      </c>
      <c r="K19" s="31"/>
      <c r="L19" s="20"/>
    </row>
    <row r="20" spans="1:12" ht="38.25">
      <c r="A20" s="17" t="s">
        <v>2979</v>
      </c>
      <c r="B20" s="31" t="s">
        <v>1473</v>
      </c>
      <c r="C20" s="31" t="s">
        <v>1474</v>
      </c>
      <c r="D20" s="43" t="s">
        <v>1</v>
      </c>
      <c r="E20" s="13">
        <v>42348</v>
      </c>
      <c r="F20" s="13">
        <f t="shared" ref="F20:F22" si="2">F$5</f>
        <v>44667</v>
      </c>
      <c r="G20" s="74"/>
      <c r="H20" s="15">
        <f>DATE(YEAR(F20),MONTH(F20),DAY(F20)+1)</f>
        <v>44668</v>
      </c>
      <c r="I20" s="16">
        <f t="shared" ref="I20:I39" ca="1" si="3">IF(ISBLANK(H20),"",H20-DATE(YEAR(NOW()),MONTH(NOW()),DAY(NOW())))</f>
        <v>-2</v>
      </c>
      <c r="J20" s="17" t="str">
        <f t="shared" ca="1" si="1"/>
        <v>OVERDUE</v>
      </c>
      <c r="K20" s="31" t="s">
        <v>1503</v>
      </c>
      <c r="L20" s="20"/>
    </row>
    <row r="21" spans="1:12" ht="38.25">
      <c r="A21" s="17" t="s">
        <v>2980</v>
      </c>
      <c r="B21" s="31" t="s">
        <v>1475</v>
      </c>
      <c r="C21" s="31" t="s">
        <v>1476</v>
      </c>
      <c r="D21" s="43" t="s">
        <v>1</v>
      </c>
      <c r="E21" s="13">
        <v>42348</v>
      </c>
      <c r="F21" s="13">
        <f t="shared" si="2"/>
        <v>44667</v>
      </c>
      <c r="G21" s="74"/>
      <c r="H21" s="15">
        <f t="shared" ref="H21:H22" si="4">DATE(YEAR(F21),MONTH(F21),DAY(F21)+1)</f>
        <v>44668</v>
      </c>
      <c r="I21" s="16">
        <f t="shared" ca="1" si="3"/>
        <v>-2</v>
      </c>
      <c r="J21" s="17" t="str">
        <f t="shared" ca="1" si="1"/>
        <v>OVERDUE</v>
      </c>
      <c r="K21" s="31" t="s">
        <v>1504</v>
      </c>
      <c r="L21" s="20"/>
    </row>
    <row r="22" spans="1:12" ht="38.25">
      <c r="A22" s="17" t="s">
        <v>2981</v>
      </c>
      <c r="B22" s="31" t="s">
        <v>1477</v>
      </c>
      <c r="C22" s="31" t="s">
        <v>1478</v>
      </c>
      <c r="D22" s="43" t="s">
        <v>1</v>
      </c>
      <c r="E22" s="13">
        <v>42348</v>
      </c>
      <c r="F22" s="13">
        <f t="shared" si="2"/>
        <v>44667</v>
      </c>
      <c r="G22" s="74"/>
      <c r="H22" s="15">
        <f t="shared" si="4"/>
        <v>44668</v>
      </c>
      <c r="I22" s="16">
        <f t="shared" ca="1" si="3"/>
        <v>-2</v>
      </c>
      <c r="J22" s="17" t="str">
        <f t="shared" ca="1" si="1"/>
        <v>OVERDUE</v>
      </c>
      <c r="K22" s="31" t="s">
        <v>1505</v>
      </c>
      <c r="L22" s="20"/>
    </row>
    <row r="23" spans="1:12" ht="38.25" customHeight="1">
      <c r="A23" s="17" t="s">
        <v>2982</v>
      </c>
      <c r="B23" s="31" t="s">
        <v>1479</v>
      </c>
      <c r="C23" s="31" t="s">
        <v>1480</v>
      </c>
      <c r="D23" s="43" t="s">
        <v>4</v>
      </c>
      <c r="E23" s="13">
        <v>42348</v>
      </c>
      <c r="F23" s="13">
        <v>44658</v>
      </c>
      <c r="G23" s="74"/>
      <c r="H23" s="15">
        <f>EDATE(F23-1,1)</f>
        <v>44687</v>
      </c>
      <c r="I23" s="16">
        <f t="shared" ca="1" si="3"/>
        <v>17</v>
      </c>
      <c r="J23" s="17" t="str">
        <f t="shared" ca="1" si="1"/>
        <v>NOT DUE</v>
      </c>
      <c r="K23" s="31" t="s">
        <v>1506</v>
      </c>
      <c r="L23" s="20"/>
    </row>
    <row r="24" spans="1:12" ht="25.5">
      <c r="A24" s="17" t="s">
        <v>2983</v>
      </c>
      <c r="B24" s="31" t="s">
        <v>1481</v>
      </c>
      <c r="C24" s="31" t="s">
        <v>1482</v>
      </c>
      <c r="D24" s="43" t="s">
        <v>1</v>
      </c>
      <c r="E24" s="13">
        <v>42348</v>
      </c>
      <c r="F24" s="13">
        <f t="shared" ref="F24:F27" si="5">F$5</f>
        <v>44667</v>
      </c>
      <c r="G24" s="74"/>
      <c r="H24" s="15">
        <f>DATE(YEAR(F24),MONTH(F24),DAY(F24)+1)</f>
        <v>44668</v>
      </c>
      <c r="I24" s="16">
        <f t="shared" ca="1" si="3"/>
        <v>-2</v>
      </c>
      <c r="J24" s="17" t="str">
        <f t="shared" ca="1" si="1"/>
        <v>OVERDUE</v>
      </c>
      <c r="K24" s="31" t="s">
        <v>1507</v>
      </c>
      <c r="L24" s="20"/>
    </row>
    <row r="25" spans="1:12" ht="26.45" customHeight="1">
      <c r="A25" s="17" t="s">
        <v>2984</v>
      </c>
      <c r="B25" s="31" t="s">
        <v>1483</v>
      </c>
      <c r="C25" s="31" t="s">
        <v>1484</v>
      </c>
      <c r="D25" s="43" t="s">
        <v>1</v>
      </c>
      <c r="E25" s="13">
        <v>42348</v>
      </c>
      <c r="F25" s="13">
        <f t="shared" si="5"/>
        <v>44667</v>
      </c>
      <c r="G25" s="74"/>
      <c r="H25" s="15">
        <f t="shared" ref="H25:H27" si="6">DATE(YEAR(F25),MONTH(F25),DAY(F25)+1)</f>
        <v>44668</v>
      </c>
      <c r="I25" s="16">
        <f t="shared" ca="1" si="3"/>
        <v>-2</v>
      </c>
      <c r="J25" s="17" t="str">
        <f t="shared" ca="1" si="1"/>
        <v>OVERDUE</v>
      </c>
      <c r="K25" s="31" t="s">
        <v>1508</v>
      </c>
      <c r="L25" s="20"/>
    </row>
    <row r="26" spans="1:12" ht="26.45" customHeight="1">
      <c r="A26" s="17" t="s">
        <v>2985</v>
      </c>
      <c r="B26" s="31" t="s">
        <v>1485</v>
      </c>
      <c r="C26" s="31" t="s">
        <v>1486</v>
      </c>
      <c r="D26" s="43" t="s">
        <v>1</v>
      </c>
      <c r="E26" s="13">
        <v>42348</v>
      </c>
      <c r="F26" s="13">
        <f t="shared" si="5"/>
        <v>44667</v>
      </c>
      <c r="G26" s="74"/>
      <c r="H26" s="15">
        <f t="shared" si="6"/>
        <v>44668</v>
      </c>
      <c r="I26" s="16">
        <f t="shared" ca="1" si="3"/>
        <v>-2</v>
      </c>
      <c r="J26" s="17" t="str">
        <f t="shared" ca="1" si="1"/>
        <v>OVERDUE</v>
      </c>
      <c r="K26" s="31" t="s">
        <v>1508</v>
      </c>
      <c r="L26" s="20"/>
    </row>
    <row r="27" spans="1:12" ht="26.45" customHeight="1">
      <c r="A27" s="17" t="s">
        <v>2986</v>
      </c>
      <c r="B27" s="31" t="s">
        <v>1487</v>
      </c>
      <c r="C27" s="31" t="s">
        <v>1474</v>
      </c>
      <c r="D27" s="43" t="s">
        <v>1</v>
      </c>
      <c r="E27" s="13">
        <v>42348</v>
      </c>
      <c r="F27" s="13">
        <f t="shared" si="5"/>
        <v>44667</v>
      </c>
      <c r="G27" s="74"/>
      <c r="H27" s="15">
        <f t="shared" si="6"/>
        <v>44668</v>
      </c>
      <c r="I27" s="16">
        <f t="shared" ca="1" si="3"/>
        <v>-2</v>
      </c>
      <c r="J27" s="17" t="str">
        <f t="shared" ca="1" si="1"/>
        <v>OVERDUE</v>
      </c>
      <c r="K27" s="31" t="s">
        <v>1508</v>
      </c>
      <c r="L27" s="20"/>
    </row>
    <row r="28" spans="1:12" ht="26.45" customHeight="1">
      <c r="A28" s="17" t="s">
        <v>2987</v>
      </c>
      <c r="B28" s="31" t="s">
        <v>1488</v>
      </c>
      <c r="C28" s="31" t="s">
        <v>1489</v>
      </c>
      <c r="D28" s="43" t="s">
        <v>0</v>
      </c>
      <c r="E28" s="13"/>
      <c r="F28" s="13"/>
      <c r="G28" s="74"/>
      <c r="H28" s="15"/>
      <c r="I28" s="16"/>
      <c r="J28" s="17"/>
      <c r="K28" s="31"/>
      <c r="L28" s="20" t="s">
        <v>5434</v>
      </c>
    </row>
    <row r="29" spans="1:12" ht="25.5">
      <c r="A29" s="17" t="s">
        <v>2988</v>
      </c>
      <c r="B29" s="31" t="s">
        <v>1490</v>
      </c>
      <c r="C29" s="31"/>
      <c r="D29" s="43" t="s">
        <v>4</v>
      </c>
      <c r="E29" s="13"/>
      <c r="F29" s="13"/>
      <c r="G29" s="74"/>
      <c r="H29" s="15"/>
      <c r="I29" s="16"/>
      <c r="J29" s="17"/>
      <c r="K29" s="31"/>
      <c r="L29" s="20" t="s">
        <v>5434</v>
      </c>
    </row>
    <row r="30" spans="1:12" ht="26.45" customHeight="1">
      <c r="A30" s="17" t="s">
        <v>2989</v>
      </c>
      <c r="B30" s="31" t="s">
        <v>4021</v>
      </c>
      <c r="C30" s="31" t="s">
        <v>3950</v>
      </c>
      <c r="D30" s="43" t="s">
        <v>1074</v>
      </c>
      <c r="E30" s="13">
        <v>42348</v>
      </c>
      <c r="F30" s="13">
        <v>44517</v>
      </c>
      <c r="G30" s="74"/>
      <c r="H30" s="15">
        <f>DATE(YEAR(F30)+4,MONTH(F30),DAY(F30)-1)</f>
        <v>45977</v>
      </c>
      <c r="I30" s="16">
        <f t="shared" ca="1" si="3"/>
        <v>1307</v>
      </c>
      <c r="J30" s="17" t="str">
        <f t="shared" ca="1" si="1"/>
        <v>NOT DUE</v>
      </c>
      <c r="K30" s="31" t="s">
        <v>3916</v>
      </c>
      <c r="L30" s="20" t="s">
        <v>5491</v>
      </c>
    </row>
    <row r="31" spans="1:12" ht="36">
      <c r="A31" s="17" t="s">
        <v>2990</v>
      </c>
      <c r="B31" s="31" t="s">
        <v>4016</v>
      </c>
      <c r="C31" s="31" t="s">
        <v>3949</v>
      </c>
      <c r="D31" s="43" t="s">
        <v>1074</v>
      </c>
      <c r="E31" s="13">
        <v>42348</v>
      </c>
      <c r="F31" s="13">
        <v>44517</v>
      </c>
      <c r="G31" s="74"/>
      <c r="H31" s="15">
        <f>DATE(YEAR(F31)+4,MONTH(F31),DAY(F31)-1)</f>
        <v>45977</v>
      </c>
      <c r="I31" s="16">
        <f t="shared" ca="1" si="3"/>
        <v>1307</v>
      </c>
      <c r="J31" s="17" t="str">
        <f t="shared" ca="1" si="1"/>
        <v>NOT DUE</v>
      </c>
      <c r="K31" s="31" t="s">
        <v>3916</v>
      </c>
      <c r="L31" s="20" t="s">
        <v>5491</v>
      </c>
    </row>
    <row r="32" spans="1:12" ht="26.45" customHeight="1">
      <c r="A32" s="17" t="s">
        <v>2991</v>
      </c>
      <c r="B32" s="31" t="s">
        <v>1491</v>
      </c>
      <c r="C32" s="31" t="s">
        <v>1492</v>
      </c>
      <c r="D32" s="43" t="s">
        <v>0</v>
      </c>
      <c r="E32" s="13">
        <v>42348</v>
      </c>
      <c r="F32" s="13">
        <v>44638</v>
      </c>
      <c r="G32" s="74"/>
      <c r="H32" s="15">
        <f>DATE(YEAR(F32),MONTH(F32)+3,DAY(F32)-1)</f>
        <v>44729</v>
      </c>
      <c r="I32" s="16">
        <f t="shared" ca="1" si="3"/>
        <v>59</v>
      </c>
      <c r="J32" s="17" t="str">
        <f t="shared" ca="1" si="1"/>
        <v>NOT DUE</v>
      </c>
      <c r="K32" s="31" t="s">
        <v>1509</v>
      </c>
      <c r="L32" s="20"/>
    </row>
    <row r="33" spans="1:12" ht="15" customHeight="1">
      <c r="A33" s="17" t="s">
        <v>2992</v>
      </c>
      <c r="B33" s="31" t="s">
        <v>1977</v>
      </c>
      <c r="C33" s="31"/>
      <c r="D33" s="43" t="s">
        <v>1</v>
      </c>
      <c r="E33" s="13">
        <v>42348</v>
      </c>
      <c r="F33" s="13">
        <f t="shared" ref="F33" si="7">F$5</f>
        <v>44667</v>
      </c>
      <c r="G33" s="74"/>
      <c r="H33" s="15">
        <f>DATE(YEAR(F33),MONTH(F33),DAY(F33)+1)</f>
        <v>44668</v>
      </c>
      <c r="I33" s="16">
        <f t="shared" ca="1" si="3"/>
        <v>-2</v>
      </c>
      <c r="J33" s="17" t="str">
        <f t="shared" ca="1" si="1"/>
        <v>OVERDUE</v>
      </c>
      <c r="K33" s="31" t="s">
        <v>1509</v>
      </c>
      <c r="L33" s="20"/>
    </row>
    <row r="34" spans="1:12" ht="15" customHeight="1">
      <c r="A34" s="17" t="s">
        <v>2993</v>
      </c>
      <c r="B34" s="31" t="s">
        <v>1493</v>
      </c>
      <c r="C34" s="31" t="s">
        <v>1494</v>
      </c>
      <c r="D34" s="43" t="s">
        <v>377</v>
      </c>
      <c r="E34" s="13">
        <v>42348</v>
      </c>
      <c r="F34" s="13">
        <v>44467</v>
      </c>
      <c r="G34" s="74"/>
      <c r="H34" s="15">
        <f>DATE(YEAR(F34)+1,MONTH(F34),DAY(F34)-1)</f>
        <v>44831</v>
      </c>
      <c r="I34" s="16">
        <f t="shared" ca="1" si="3"/>
        <v>161</v>
      </c>
      <c r="J34" s="17" t="str">
        <f t="shared" ca="1" si="1"/>
        <v>NOT DUE</v>
      </c>
      <c r="K34" s="31" t="s">
        <v>1509</v>
      </c>
      <c r="L34" s="144" t="s">
        <v>4024</v>
      </c>
    </row>
    <row r="35" spans="1:12" ht="25.5">
      <c r="A35" s="17" t="s">
        <v>2994</v>
      </c>
      <c r="B35" s="31" t="s">
        <v>1495</v>
      </c>
      <c r="C35" s="31" t="s">
        <v>1496</v>
      </c>
      <c r="D35" s="43" t="s">
        <v>377</v>
      </c>
      <c r="E35" s="13">
        <v>42348</v>
      </c>
      <c r="F35" s="13">
        <v>44546</v>
      </c>
      <c r="G35" s="74"/>
      <c r="H35" s="15">
        <f t="shared" ref="H35:H39" si="8">DATE(YEAR(F35)+1,MONTH(F35),DAY(F35)-1)</f>
        <v>44910</v>
      </c>
      <c r="I35" s="16">
        <f t="shared" ca="1" si="3"/>
        <v>240</v>
      </c>
      <c r="J35" s="17" t="str">
        <f t="shared" ca="1" si="1"/>
        <v>NOT DUE</v>
      </c>
      <c r="K35" s="31" t="s">
        <v>1510</v>
      </c>
      <c r="L35" s="20"/>
    </row>
    <row r="36" spans="1:12" ht="25.5">
      <c r="A36" s="17" t="s">
        <v>2995</v>
      </c>
      <c r="B36" s="31" t="s">
        <v>1497</v>
      </c>
      <c r="C36" s="31" t="s">
        <v>1498</v>
      </c>
      <c r="D36" s="43" t="s">
        <v>377</v>
      </c>
      <c r="E36" s="13">
        <v>42348</v>
      </c>
      <c r="F36" s="13">
        <v>44546</v>
      </c>
      <c r="G36" s="74"/>
      <c r="H36" s="15">
        <f t="shared" si="8"/>
        <v>44910</v>
      </c>
      <c r="I36" s="16">
        <f t="shared" ca="1" si="3"/>
        <v>240</v>
      </c>
      <c r="J36" s="17" t="str">
        <f t="shared" ca="1" si="1"/>
        <v>NOT DUE</v>
      </c>
      <c r="K36" s="31" t="s">
        <v>1510</v>
      </c>
      <c r="L36" s="20"/>
    </row>
    <row r="37" spans="1:12" ht="25.5">
      <c r="A37" s="17" t="s">
        <v>2996</v>
      </c>
      <c r="B37" s="31" t="s">
        <v>1499</v>
      </c>
      <c r="C37" s="31" t="s">
        <v>1500</v>
      </c>
      <c r="D37" s="43" t="s">
        <v>377</v>
      </c>
      <c r="E37" s="13">
        <v>42348</v>
      </c>
      <c r="F37" s="13">
        <v>44546</v>
      </c>
      <c r="G37" s="74"/>
      <c r="H37" s="15">
        <f t="shared" si="8"/>
        <v>44910</v>
      </c>
      <c r="I37" s="16">
        <f t="shared" ca="1" si="3"/>
        <v>240</v>
      </c>
      <c r="J37" s="17" t="str">
        <f t="shared" ca="1" si="1"/>
        <v>NOT DUE</v>
      </c>
      <c r="K37" s="31" t="s">
        <v>1510</v>
      </c>
      <c r="L37" s="20"/>
    </row>
    <row r="38" spans="1:12" ht="25.5">
      <c r="A38" s="17" t="s">
        <v>3945</v>
      </c>
      <c r="B38" s="31" t="s">
        <v>1501</v>
      </c>
      <c r="C38" s="31" t="s">
        <v>1502</v>
      </c>
      <c r="D38" s="43" t="s">
        <v>377</v>
      </c>
      <c r="E38" s="13">
        <v>42348</v>
      </c>
      <c r="F38" s="13">
        <v>44546</v>
      </c>
      <c r="G38" s="74"/>
      <c r="H38" s="15">
        <f t="shared" si="8"/>
        <v>44910</v>
      </c>
      <c r="I38" s="16">
        <f t="shared" ca="1" si="3"/>
        <v>240</v>
      </c>
      <c r="J38" s="17" t="str">
        <f t="shared" ca="1" si="1"/>
        <v>NOT DUE</v>
      </c>
      <c r="K38" s="31" t="s">
        <v>1511</v>
      </c>
      <c r="L38" s="20"/>
    </row>
    <row r="39" spans="1:12" ht="15" customHeight="1">
      <c r="A39" s="17" t="s">
        <v>3946</v>
      </c>
      <c r="B39" s="31" t="s">
        <v>1512</v>
      </c>
      <c r="C39" s="31" t="s">
        <v>1513</v>
      </c>
      <c r="D39" s="43" t="s">
        <v>377</v>
      </c>
      <c r="E39" s="13">
        <v>42348</v>
      </c>
      <c r="F39" s="13">
        <v>44546</v>
      </c>
      <c r="G39" s="74"/>
      <c r="H39" s="15">
        <f t="shared" si="8"/>
        <v>44910</v>
      </c>
      <c r="I39" s="16">
        <f t="shared" ca="1" si="3"/>
        <v>240</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5504</v>
      </c>
      <c r="E45" s="371" t="s">
        <v>5518</v>
      </c>
      <c r="F45" s="371"/>
      <c r="H45" s="235" t="s">
        <v>5505</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7:J29 J32:J40">
    <cfRule type="cellIs" dxfId="71" priority="2" operator="equal">
      <formula>"overdue"</formula>
    </cfRule>
  </conditionalFormatting>
  <conditionalFormatting sqref="J30:J31">
    <cfRule type="cellIs" dxfId="7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63"/>
  <sheetViews>
    <sheetView zoomScale="90" zoomScaleNormal="90" workbookViewId="0">
      <pane ySplit="5" topLeftCell="A48" activePane="bottomLeft" state="frozen"/>
      <selection pane="bottomLeft" activeCell="P51" sqref="P51"/>
    </sheetView>
  </sheetViews>
  <sheetFormatPr defaultColWidth="9.140625" defaultRowHeight="15"/>
  <cols>
    <col min="1" max="2" width="13" style="160" customWidth="1"/>
    <col min="3" max="3" width="10.28515625" style="160" customWidth="1"/>
    <col min="4" max="13" width="9.140625" style="160"/>
    <col min="14" max="15" width="13.42578125" style="160" customWidth="1"/>
    <col min="16" max="16" width="42.140625" style="160" customWidth="1"/>
    <col min="17" max="17" width="9.140625" style="160"/>
    <col min="18" max="18" width="0" style="160" hidden="1" customWidth="1"/>
    <col min="19" max="16384" width="9.1406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4795</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310" t="s">
        <v>4796</v>
      </c>
      <c r="B4" s="310" t="s">
        <v>4797</v>
      </c>
      <c r="C4" s="312" t="s">
        <v>4798</v>
      </c>
      <c r="D4" s="312" t="s">
        <v>4799</v>
      </c>
      <c r="E4" s="312" t="s">
        <v>4800</v>
      </c>
      <c r="F4" s="312" t="s">
        <v>4801</v>
      </c>
      <c r="G4" s="312" t="s">
        <v>4802</v>
      </c>
      <c r="H4" s="316" t="s">
        <v>4803</v>
      </c>
      <c r="I4" s="317"/>
      <c r="J4" s="317"/>
      <c r="K4" s="317"/>
      <c r="L4" s="317"/>
      <c r="M4" s="318"/>
      <c r="N4" s="312" t="s">
        <v>4804</v>
      </c>
      <c r="O4" s="312" t="s">
        <v>4805</v>
      </c>
      <c r="P4" s="312" t="s">
        <v>4806</v>
      </c>
      <c r="Q4" s="165"/>
      <c r="R4" s="164"/>
    </row>
    <row r="5" spans="1:18" ht="63.75">
      <c r="A5" s="311"/>
      <c r="B5" s="311"/>
      <c r="C5" s="313"/>
      <c r="D5" s="313"/>
      <c r="E5" s="313"/>
      <c r="F5" s="313"/>
      <c r="G5" s="313"/>
      <c r="H5" s="166" t="s">
        <v>4807</v>
      </c>
      <c r="I5" s="166" t="s">
        <v>4808</v>
      </c>
      <c r="J5" s="166" t="s">
        <v>4809</v>
      </c>
      <c r="K5" s="166" t="s">
        <v>4810</v>
      </c>
      <c r="L5" s="167" t="s">
        <v>4811</v>
      </c>
      <c r="M5" s="167" t="s">
        <v>4812</v>
      </c>
      <c r="N5" s="313"/>
      <c r="O5" s="313"/>
      <c r="P5" s="313"/>
      <c r="Q5" s="165"/>
      <c r="R5" s="164"/>
    </row>
    <row r="6" spans="1:18" ht="34.5" customHeight="1">
      <c r="A6" s="168" t="s">
        <v>4813</v>
      </c>
      <c r="B6" s="169">
        <v>43377</v>
      </c>
      <c r="C6" s="170">
        <v>16426</v>
      </c>
      <c r="D6" s="171">
        <v>70.5</v>
      </c>
      <c r="E6" s="171">
        <v>0.1</v>
      </c>
      <c r="F6" s="171">
        <v>0.08</v>
      </c>
      <c r="G6" s="170">
        <v>25</v>
      </c>
      <c r="H6" s="172">
        <v>0.3</v>
      </c>
      <c r="I6" s="173">
        <v>0.3</v>
      </c>
      <c r="J6" s="172">
        <v>0.08</v>
      </c>
      <c r="K6" s="172">
        <v>1</v>
      </c>
      <c r="L6" s="174">
        <v>0.9</v>
      </c>
      <c r="M6" s="175">
        <v>0.9</v>
      </c>
      <c r="N6" s="176">
        <v>115</v>
      </c>
      <c r="O6" s="177"/>
      <c r="P6" s="178" t="s">
        <v>4843</v>
      </c>
      <c r="Q6" s="179"/>
      <c r="R6" s="180"/>
    </row>
    <row r="7" spans="1:18" ht="34.5" customHeight="1">
      <c r="A7" s="168" t="s">
        <v>4813</v>
      </c>
      <c r="B7" s="169">
        <v>43377</v>
      </c>
      <c r="C7" s="170">
        <v>16428</v>
      </c>
      <c r="D7" s="171">
        <v>70.5</v>
      </c>
      <c r="E7" s="171">
        <v>2.79</v>
      </c>
      <c r="F7" s="171">
        <v>2.96</v>
      </c>
      <c r="G7" s="170">
        <v>100</v>
      </c>
      <c r="H7" s="172">
        <v>0.3</v>
      </c>
      <c r="I7" s="173">
        <v>0.3</v>
      </c>
      <c r="J7" s="172">
        <v>2.96</v>
      </c>
      <c r="K7" s="172">
        <v>1</v>
      </c>
      <c r="L7" s="174">
        <v>0.92</v>
      </c>
      <c r="M7" s="175">
        <v>0.9</v>
      </c>
      <c r="N7" s="176">
        <v>115</v>
      </c>
      <c r="O7" s="177"/>
      <c r="P7" s="178" t="s">
        <v>4842</v>
      </c>
      <c r="Q7" s="179"/>
      <c r="R7" s="180"/>
    </row>
    <row r="8" spans="1:18" ht="34.5" customHeight="1">
      <c r="A8" s="168" t="s">
        <v>4813</v>
      </c>
      <c r="B8" s="169">
        <v>43438</v>
      </c>
      <c r="C8" s="170">
        <v>17252</v>
      </c>
      <c r="D8" s="171">
        <v>71.5</v>
      </c>
      <c r="E8" s="171">
        <v>0.1</v>
      </c>
      <c r="F8" s="171">
        <v>0.08</v>
      </c>
      <c r="G8" s="170">
        <v>25</v>
      </c>
      <c r="H8" s="172">
        <v>0.3</v>
      </c>
      <c r="I8" s="181">
        <v>0.3</v>
      </c>
      <c r="J8" s="172">
        <v>0.08</v>
      </c>
      <c r="K8" s="172">
        <v>1</v>
      </c>
      <c r="L8" s="174">
        <v>0.9</v>
      </c>
      <c r="M8" s="175">
        <v>0.9</v>
      </c>
      <c r="N8" s="176">
        <v>115</v>
      </c>
      <c r="O8" s="177"/>
      <c r="P8" s="178" t="s">
        <v>4841</v>
      </c>
      <c r="Q8" s="179"/>
      <c r="R8" s="180"/>
    </row>
    <row r="9" spans="1:18" ht="34.5" customHeight="1">
      <c r="A9" s="168" t="s">
        <v>4813</v>
      </c>
      <c r="B9" s="169">
        <v>43465</v>
      </c>
      <c r="C9" s="170">
        <v>17317</v>
      </c>
      <c r="D9" s="171">
        <v>70.5</v>
      </c>
      <c r="E9" s="171">
        <v>2.72</v>
      </c>
      <c r="F9" s="171">
        <v>2.66</v>
      </c>
      <c r="G9" s="170">
        <v>100</v>
      </c>
      <c r="H9" s="172">
        <v>0.3</v>
      </c>
      <c r="I9" s="173">
        <v>0.3</v>
      </c>
      <c r="J9" s="172">
        <v>2.66</v>
      </c>
      <c r="K9" s="172">
        <v>1</v>
      </c>
      <c r="L9" s="174">
        <v>0.9</v>
      </c>
      <c r="M9" s="175">
        <v>0.9</v>
      </c>
      <c r="N9" s="176">
        <v>115</v>
      </c>
      <c r="O9" s="177"/>
      <c r="P9" s="178" t="s">
        <v>4840</v>
      </c>
      <c r="Q9" s="179"/>
      <c r="R9" s="180"/>
    </row>
    <row r="10" spans="1:18" ht="34.5" customHeight="1">
      <c r="A10" s="168" t="s">
        <v>4813</v>
      </c>
      <c r="B10" s="169">
        <v>43486</v>
      </c>
      <c r="C10" s="170">
        <v>17823</v>
      </c>
      <c r="D10" s="171">
        <v>70.5</v>
      </c>
      <c r="E10" s="171">
        <v>8.0000000000000004E-4</v>
      </c>
      <c r="F10" s="171">
        <v>0.01</v>
      </c>
      <c r="G10" s="170">
        <v>25</v>
      </c>
      <c r="H10" s="172">
        <v>0.3</v>
      </c>
      <c r="I10" s="173">
        <v>0.3</v>
      </c>
      <c r="J10" s="172">
        <v>0.01</v>
      </c>
      <c r="K10" s="172">
        <v>1</v>
      </c>
      <c r="L10" s="174">
        <v>0.9</v>
      </c>
      <c r="M10" s="175">
        <v>0.9</v>
      </c>
      <c r="N10" s="176">
        <v>115</v>
      </c>
      <c r="O10" s="177"/>
      <c r="P10" s="178" t="s">
        <v>4839</v>
      </c>
      <c r="Q10" s="179"/>
      <c r="R10" s="180"/>
    </row>
    <row r="11" spans="1:18" ht="34.5" customHeight="1">
      <c r="A11" s="168" t="s">
        <v>4813</v>
      </c>
      <c r="B11" s="169">
        <v>43504</v>
      </c>
      <c r="C11" s="170">
        <v>17842</v>
      </c>
      <c r="D11" s="171">
        <v>71.5</v>
      </c>
      <c r="E11" s="171">
        <v>2.72</v>
      </c>
      <c r="F11" s="171">
        <v>2.66</v>
      </c>
      <c r="G11" s="170">
        <v>100</v>
      </c>
      <c r="H11" s="172">
        <v>0.3</v>
      </c>
      <c r="I11" s="173">
        <v>0.3</v>
      </c>
      <c r="J11" s="172">
        <v>2.66</v>
      </c>
      <c r="K11" s="172">
        <v>1</v>
      </c>
      <c r="L11" s="174">
        <v>0.9</v>
      </c>
      <c r="M11" s="175">
        <v>0.9</v>
      </c>
      <c r="N11" s="176">
        <v>115</v>
      </c>
      <c r="O11" s="177"/>
      <c r="P11" s="178" t="s">
        <v>4838</v>
      </c>
      <c r="Q11" s="179"/>
      <c r="R11" s="180"/>
    </row>
    <row r="12" spans="1:18" ht="34.5" customHeight="1">
      <c r="A12" s="168" t="s">
        <v>4813</v>
      </c>
      <c r="B12" s="169">
        <v>43556</v>
      </c>
      <c r="C12" s="170">
        <v>17960</v>
      </c>
      <c r="D12" s="171">
        <v>71.5</v>
      </c>
      <c r="E12" s="171">
        <v>1.74</v>
      </c>
      <c r="F12" s="171">
        <v>1.72</v>
      </c>
      <c r="G12" s="170">
        <v>100</v>
      </c>
      <c r="H12" s="172">
        <v>0.3</v>
      </c>
      <c r="I12" s="173">
        <v>0.3</v>
      </c>
      <c r="J12" s="172">
        <v>1.72</v>
      </c>
      <c r="K12" s="172">
        <v>1</v>
      </c>
      <c r="L12" s="174">
        <v>0.9</v>
      </c>
      <c r="M12" s="175">
        <v>0.9</v>
      </c>
      <c r="N12" s="176">
        <v>115</v>
      </c>
      <c r="O12" s="177"/>
      <c r="P12" s="178" t="s">
        <v>4859</v>
      </c>
      <c r="Q12" s="179"/>
      <c r="R12" s="180"/>
    </row>
    <row r="13" spans="1:18" ht="34.5" customHeight="1">
      <c r="A13" s="168" t="s">
        <v>4813</v>
      </c>
      <c r="B13" s="169">
        <v>43564</v>
      </c>
      <c r="C13" s="170">
        <v>18110</v>
      </c>
      <c r="D13" s="171">
        <v>70</v>
      </c>
      <c r="E13" s="171">
        <v>3.01</v>
      </c>
      <c r="F13" s="171">
        <v>3.02</v>
      </c>
      <c r="G13" s="170">
        <v>100</v>
      </c>
      <c r="H13" s="172">
        <v>0.3</v>
      </c>
      <c r="I13" s="173">
        <v>0.3</v>
      </c>
      <c r="J13" s="172">
        <v>3.02</v>
      </c>
      <c r="K13" s="172">
        <v>1</v>
      </c>
      <c r="L13" s="174">
        <v>0.91</v>
      </c>
      <c r="M13" s="175">
        <v>0.9</v>
      </c>
      <c r="N13" s="176">
        <v>115</v>
      </c>
      <c r="O13" s="177"/>
      <c r="P13" s="178" t="s">
        <v>5060</v>
      </c>
      <c r="Q13" s="179"/>
      <c r="R13" s="180"/>
    </row>
    <row r="14" spans="1:18" ht="34.5" customHeight="1">
      <c r="A14" s="168" t="s">
        <v>4813</v>
      </c>
      <c r="B14" s="169">
        <v>43628</v>
      </c>
      <c r="C14" s="170">
        <v>19152</v>
      </c>
      <c r="D14" s="171">
        <v>79</v>
      </c>
      <c r="E14" s="171">
        <v>0.66</v>
      </c>
      <c r="F14" s="171">
        <v>0.7</v>
      </c>
      <c r="G14" s="170">
        <v>40</v>
      </c>
      <c r="H14" s="172">
        <v>0.3</v>
      </c>
      <c r="I14" s="173">
        <v>0.3</v>
      </c>
      <c r="J14" s="172">
        <v>0.7</v>
      </c>
      <c r="K14" s="172">
        <v>1</v>
      </c>
      <c r="L14" s="174">
        <v>0.91</v>
      </c>
      <c r="M14" s="175">
        <v>0.9</v>
      </c>
      <c r="N14" s="176">
        <v>150</v>
      </c>
      <c r="O14" s="177"/>
      <c r="P14" s="178" t="s">
        <v>4872</v>
      </c>
      <c r="Q14" s="179"/>
      <c r="R14" s="180"/>
    </row>
    <row r="15" spans="1:18" ht="34.5" customHeight="1">
      <c r="A15" s="168" t="s">
        <v>4813</v>
      </c>
      <c r="B15" s="169">
        <v>43659</v>
      </c>
      <c r="C15" s="170">
        <v>19788</v>
      </c>
      <c r="D15" s="171">
        <v>79</v>
      </c>
      <c r="E15" s="171">
        <v>0.03</v>
      </c>
      <c r="F15" s="171">
        <v>0.09</v>
      </c>
      <c r="G15" s="170">
        <v>525</v>
      </c>
      <c r="H15" s="172">
        <v>0.3</v>
      </c>
      <c r="I15" s="173">
        <v>0.3</v>
      </c>
      <c r="J15" s="172">
        <v>0.1</v>
      </c>
      <c r="K15" s="172">
        <v>0.3</v>
      </c>
      <c r="L15" s="174">
        <v>0.9</v>
      </c>
      <c r="M15" s="175">
        <v>0.9</v>
      </c>
      <c r="N15" s="176">
        <v>150</v>
      </c>
      <c r="O15" s="177"/>
      <c r="P15" s="178" t="s">
        <v>5071</v>
      </c>
      <c r="Q15" s="179"/>
      <c r="R15" s="180"/>
    </row>
    <row r="16" spans="1:18" ht="34.5" customHeight="1">
      <c r="A16" s="168" t="s">
        <v>4813</v>
      </c>
      <c r="B16" s="169">
        <v>43666</v>
      </c>
      <c r="C16" s="170">
        <v>19835</v>
      </c>
      <c r="D16" s="171">
        <v>70</v>
      </c>
      <c r="E16" s="171">
        <v>3.42</v>
      </c>
      <c r="F16" s="171">
        <v>3.49</v>
      </c>
      <c r="G16" s="170">
        <v>5100</v>
      </c>
      <c r="H16" s="172">
        <v>0.3</v>
      </c>
      <c r="I16" s="173">
        <v>0.3</v>
      </c>
      <c r="J16" s="172">
        <v>3.42</v>
      </c>
      <c r="K16" s="172">
        <v>0.3</v>
      </c>
      <c r="L16" s="174">
        <v>1.05</v>
      </c>
      <c r="M16" s="175">
        <v>0.9</v>
      </c>
      <c r="N16" s="176">
        <v>115</v>
      </c>
      <c r="O16" s="177"/>
      <c r="P16" s="178" t="s">
        <v>5070</v>
      </c>
      <c r="Q16" s="179"/>
      <c r="R16" s="180"/>
    </row>
    <row r="17" spans="1:18" ht="34.5" customHeight="1">
      <c r="A17" s="168" t="s">
        <v>4813</v>
      </c>
      <c r="B17" s="169">
        <v>43697</v>
      </c>
      <c r="C17" s="170">
        <v>20533</v>
      </c>
      <c r="D17" s="171">
        <v>79</v>
      </c>
      <c r="E17" s="171">
        <v>0.03</v>
      </c>
      <c r="F17" s="171">
        <v>0.09</v>
      </c>
      <c r="G17" s="170">
        <v>525</v>
      </c>
      <c r="H17" s="172">
        <v>0.3</v>
      </c>
      <c r="I17" s="173">
        <v>0.3</v>
      </c>
      <c r="J17" s="172">
        <v>0.1</v>
      </c>
      <c r="K17" s="172">
        <v>0.3</v>
      </c>
      <c r="L17" s="174">
        <v>0.9</v>
      </c>
      <c r="M17" s="175">
        <v>0.9</v>
      </c>
      <c r="N17" s="176">
        <v>150</v>
      </c>
      <c r="O17" s="177"/>
      <c r="P17" s="178" t="s">
        <v>5069</v>
      </c>
      <c r="Q17" s="179"/>
      <c r="R17" s="180"/>
    </row>
    <row r="18" spans="1:18" ht="34.5" customHeight="1">
      <c r="A18" s="168" t="s">
        <v>4813</v>
      </c>
      <c r="B18" s="169">
        <v>43700</v>
      </c>
      <c r="C18" s="170">
        <v>20538</v>
      </c>
      <c r="D18" s="171">
        <v>70</v>
      </c>
      <c r="E18" s="171">
        <v>3.42</v>
      </c>
      <c r="F18" s="171">
        <v>3.49</v>
      </c>
      <c r="G18" s="170">
        <v>5100</v>
      </c>
      <c r="H18" s="172">
        <v>0.3</v>
      </c>
      <c r="I18" s="173">
        <v>0.3</v>
      </c>
      <c r="J18" s="182">
        <v>3.42</v>
      </c>
      <c r="K18" s="172">
        <v>0.3</v>
      </c>
      <c r="L18" s="174">
        <v>1.05</v>
      </c>
      <c r="M18" s="175">
        <v>0.9</v>
      </c>
      <c r="N18" s="176">
        <v>115</v>
      </c>
      <c r="O18" s="177"/>
      <c r="P18" s="178" t="s">
        <v>5068</v>
      </c>
      <c r="Q18" s="179"/>
      <c r="R18" s="180"/>
    </row>
    <row r="19" spans="1:18" ht="34.5" customHeight="1">
      <c r="A19" s="168" t="s">
        <v>4813</v>
      </c>
      <c r="B19" s="169">
        <v>43703</v>
      </c>
      <c r="C19" s="170">
        <v>20555</v>
      </c>
      <c r="D19" s="171">
        <v>70</v>
      </c>
      <c r="E19" s="171">
        <v>0.03</v>
      </c>
      <c r="F19" s="171">
        <v>0.09</v>
      </c>
      <c r="G19" s="170">
        <v>525</v>
      </c>
      <c r="H19" s="172">
        <v>0.3</v>
      </c>
      <c r="I19" s="173">
        <v>0.3</v>
      </c>
      <c r="J19" s="173">
        <v>0.1</v>
      </c>
      <c r="K19" s="172">
        <v>0.3</v>
      </c>
      <c r="L19" s="174">
        <v>0.9</v>
      </c>
      <c r="M19" s="175">
        <v>0.9</v>
      </c>
      <c r="N19" s="176">
        <v>115</v>
      </c>
      <c r="O19" s="177"/>
      <c r="P19" s="178" t="s">
        <v>5072</v>
      </c>
      <c r="Q19" s="179"/>
      <c r="R19" s="180"/>
    </row>
    <row r="20" spans="1:18" ht="34.5" customHeight="1">
      <c r="A20" s="168" t="s">
        <v>4813</v>
      </c>
      <c r="B20" s="169">
        <v>43730</v>
      </c>
      <c r="C20" s="184">
        <v>20576</v>
      </c>
      <c r="D20" s="171">
        <v>70</v>
      </c>
      <c r="E20" s="173">
        <v>3.42</v>
      </c>
      <c r="F20" s="171">
        <v>3.49</v>
      </c>
      <c r="G20" s="170">
        <v>5100</v>
      </c>
      <c r="H20" s="172">
        <v>0.3</v>
      </c>
      <c r="I20" s="173">
        <v>0.3</v>
      </c>
      <c r="J20" s="182">
        <v>3.42</v>
      </c>
      <c r="K20" s="172">
        <v>0.3</v>
      </c>
      <c r="L20" s="174">
        <v>1.05</v>
      </c>
      <c r="M20" s="175">
        <v>0.9</v>
      </c>
      <c r="N20" s="176">
        <v>115</v>
      </c>
      <c r="O20" s="177"/>
      <c r="P20" s="178" t="s">
        <v>5078</v>
      </c>
      <c r="Q20" s="179"/>
      <c r="R20" s="180">
        <f t="shared" ref="R20:R54" si="0">I20*J20</f>
        <v>1.026</v>
      </c>
    </row>
    <row r="21" spans="1:18" ht="34.5" customHeight="1">
      <c r="A21" s="168" t="s">
        <v>4813</v>
      </c>
      <c r="B21" s="169">
        <v>43752</v>
      </c>
      <c r="C21" s="184">
        <v>21072</v>
      </c>
      <c r="D21" s="173">
        <v>70</v>
      </c>
      <c r="E21" s="173">
        <v>3.38</v>
      </c>
      <c r="F21" s="173">
        <v>3.16</v>
      </c>
      <c r="G21" s="170">
        <v>5100</v>
      </c>
      <c r="H21" s="172">
        <v>0.3</v>
      </c>
      <c r="I21" s="173">
        <v>0.3</v>
      </c>
      <c r="J21" s="173">
        <v>3.32</v>
      </c>
      <c r="K21" s="172">
        <v>0.3</v>
      </c>
      <c r="L21" s="174">
        <v>1</v>
      </c>
      <c r="M21" s="175">
        <v>0.9</v>
      </c>
      <c r="N21" s="176">
        <v>115</v>
      </c>
      <c r="O21" s="177"/>
      <c r="P21" s="178" t="s">
        <v>5080</v>
      </c>
      <c r="Q21" s="179"/>
      <c r="R21" s="180"/>
    </row>
    <row r="22" spans="1:18" ht="34.5" customHeight="1">
      <c r="A22" s="168" t="s">
        <v>4813</v>
      </c>
      <c r="B22" s="183">
        <v>43761</v>
      </c>
      <c r="C22" s="184">
        <v>21286</v>
      </c>
      <c r="D22" s="173">
        <v>70</v>
      </c>
      <c r="E22" s="173">
        <v>0.03</v>
      </c>
      <c r="F22" s="173">
        <v>0.09</v>
      </c>
      <c r="G22" s="184">
        <v>525</v>
      </c>
      <c r="H22" s="185">
        <v>0.3</v>
      </c>
      <c r="I22" s="173">
        <v>0.3</v>
      </c>
      <c r="J22" s="173">
        <v>0.1</v>
      </c>
      <c r="K22" s="185">
        <v>0.3</v>
      </c>
      <c r="L22" s="174">
        <v>0.9</v>
      </c>
      <c r="M22" s="175">
        <v>0.9</v>
      </c>
      <c r="N22" s="176">
        <v>115</v>
      </c>
      <c r="O22" s="177"/>
      <c r="P22" s="178" t="s">
        <v>5081</v>
      </c>
      <c r="Q22" s="179"/>
      <c r="R22" s="180"/>
    </row>
    <row r="23" spans="1:18" ht="34.5" customHeight="1">
      <c r="A23" s="168" t="s">
        <v>4813</v>
      </c>
      <c r="B23" s="183">
        <v>43776</v>
      </c>
      <c r="C23" s="184">
        <v>21325</v>
      </c>
      <c r="D23" s="173">
        <v>70</v>
      </c>
      <c r="E23" s="173">
        <v>3.38</v>
      </c>
      <c r="F23" s="173">
        <v>3.16</v>
      </c>
      <c r="G23" s="170">
        <v>5100</v>
      </c>
      <c r="H23" s="172">
        <v>0.3</v>
      </c>
      <c r="I23" s="173">
        <v>0.3</v>
      </c>
      <c r="J23" s="173">
        <v>3.32</v>
      </c>
      <c r="K23" s="182">
        <v>0.3</v>
      </c>
      <c r="L23" s="174">
        <v>1</v>
      </c>
      <c r="M23" s="175">
        <v>0.9</v>
      </c>
      <c r="N23" s="176">
        <v>115</v>
      </c>
      <c r="O23" s="177"/>
      <c r="P23" s="178" t="s">
        <v>5083</v>
      </c>
      <c r="Q23" s="179"/>
      <c r="R23" s="180"/>
    </row>
    <row r="24" spans="1:18" ht="34.5" customHeight="1">
      <c r="A24" s="168" t="s">
        <v>4813</v>
      </c>
      <c r="B24" s="183">
        <v>43804</v>
      </c>
      <c r="C24" s="184">
        <v>21719</v>
      </c>
      <c r="D24" s="173">
        <v>70</v>
      </c>
      <c r="E24" s="173">
        <v>2.88</v>
      </c>
      <c r="F24" s="173">
        <v>2.94</v>
      </c>
      <c r="G24" s="170">
        <v>5100</v>
      </c>
      <c r="H24" s="172">
        <v>0.3</v>
      </c>
      <c r="I24" s="173">
        <v>0.3</v>
      </c>
      <c r="J24" s="185">
        <v>2.94</v>
      </c>
      <c r="K24" s="182">
        <v>0.3</v>
      </c>
      <c r="L24" s="174">
        <v>0.9</v>
      </c>
      <c r="M24" s="175">
        <v>0.9</v>
      </c>
      <c r="N24" s="176">
        <v>115</v>
      </c>
      <c r="O24" s="186"/>
      <c r="P24" s="178" t="s">
        <v>5376</v>
      </c>
      <c r="Q24" s="180"/>
      <c r="R24" s="180"/>
    </row>
    <row r="25" spans="1:18" ht="34.5" customHeight="1">
      <c r="A25" s="168" t="s">
        <v>4813</v>
      </c>
      <c r="B25" s="183">
        <v>43833</v>
      </c>
      <c r="C25" s="184">
        <v>22000</v>
      </c>
      <c r="D25" s="173">
        <v>70</v>
      </c>
      <c r="E25" s="173">
        <v>0.46</v>
      </c>
      <c r="F25" s="173">
        <v>0.48</v>
      </c>
      <c r="G25" s="184">
        <v>525</v>
      </c>
      <c r="H25" s="172">
        <v>0.3</v>
      </c>
      <c r="I25" s="173">
        <v>0.3</v>
      </c>
      <c r="J25" s="173">
        <v>0.48</v>
      </c>
      <c r="K25" s="182">
        <v>0.3</v>
      </c>
      <c r="L25" s="174">
        <v>0.9</v>
      </c>
      <c r="M25" s="175">
        <v>0.9</v>
      </c>
      <c r="N25" s="176">
        <v>115</v>
      </c>
      <c r="O25" s="186"/>
      <c r="P25" s="178" t="s">
        <v>5377</v>
      </c>
      <c r="Q25" s="159"/>
      <c r="R25" s="180"/>
    </row>
    <row r="26" spans="1:18" ht="34.5" customHeight="1">
      <c r="A26" s="168" t="s">
        <v>4813</v>
      </c>
      <c r="B26" s="183">
        <v>43878</v>
      </c>
      <c r="C26" s="184">
        <v>22473</v>
      </c>
      <c r="D26" s="173">
        <v>70</v>
      </c>
      <c r="E26" s="173">
        <v>0.44</v>
      </c>
      <c r="F26" s="173">
        <v>0.47</v>
      </c>
      <c r="G26" s="184">
        <v>70</v>
      </c>
      <c r="H26" s="185">
        <v>0.3</v>
      </c>
      <c r="I26" s="173">
        <v>0.3</v>
      </c>
      <c r="J26" s="173">
        <v>0.47</v>
      </c>
      <c r="K26" s="185">
        <v>0.3</v>
      </c>
      <c r="L26" s="174">
        <v>0.9</v>
      </c>
      <c r="M26" s="175">
        <v>0.9</v>
      </c>
      <c r="N26" s="176">
        <v>115</v>
      </c>
      <c r="O26" s="186"/>
      <c r="P26" s="178" t="s">
        <v>5382</v>
      </c>
      <c r="Q26" s="159"/>
      <c r="R26" s="180"/>
    </row>
    <row r="27" spans="1:18" ht="34.5" customHeight="1">
      <c r="A27" s="168" t="s">
        <v>4813</v>
      </c>
      <c r="B27" s="183">
        <v>43923</v>
      </c>
      <c r="C27" s="184">
        <v>23139</v>
      </c>
      <c r="D27" s="173">
        <v>70</v>
      </c>
      <c r="E27" s="173">
        <v>0.44</v>
      </c>
      <c r="F27" s="173">
        <v>0.47</v>
      </c>
      <c r="G27" s="184">
        <v>44</v>
      </c>
      <c r="H27" s="185">
        <v>0.3</v>
      </c>
      <c r="I27" s="173">
        <v>0.3</v>
      </c>
      <c r="J27" s="173">
        <v>0.47</v>
      </c>
      <c r="K27" s="185">
        <v>0.3</v>
      </c>
      <c r="L27" s="174">
        <v>0.85</v>
      </c>
      <c r="M27" s="175">
        <v>0.85</v>
      </c>
      <c r="N27" s="186">
        <v>115</v>
      </c>
      <c r="O27" s="186"/>
      <c r="P27" s="178" t="s">
        <v>5391</v>
      </c>
      <c r="Q27" s="159"/>
      <c r="R27" s="180"/>
    </row>
    <row r="28" spans="1:18" ht="34.5" customHeight="1">
      <c r="A28" s="168" t="s">
        <v>4813</v>
      </c>
      <c r="B28" s="183">
        <v>43931</v>
      </c>
      <c r="C28" s="184">
        <v>23329</v>
      </c>
      <c r="D28" s="173">
        <v>70</v>
      </c>
      <c r="E28" s="173">
        <v>0.44</v>
      </c>
      <c r="F28" s="173">
        <v>0.47</v>
      </c>
      <c r="G28" s="184">
        <v>44</v>
      </c>
      <c r="H28" s="185">
        <v>0.3</v>
      </c>
      <c r="I28" s="173">
        <v>0.3</v>
      </c>
      <c r="J28" s="173">
        <v>0.47</v>
      </c>
      <c r="K28" s="185">
        <v>0.3</v>
      </c>
      <c r="L28" s="174">
        <v>0.85</v>
      </c>
      <c r="M28" s="175">
        <v>0.85</v>
      </c>
      <c r="N28" s="186">
        <v>115</v>
      </c>
      <c r="O28" s="188"/>
      <c r="P28" s="178" t="s">
        <v>5393</v>
      </c>
      <c r="Q28" s="159"/>
      <c r="R28" s="180"/>
    </row>
    <row r="29" spans="1:18" ht="34.5" customHeight="1">
      <c r="A29" s="168" t="s">
        <v>4813</v>
      </c>
      <c r="B29" s="183">
        <v>43967</v>
      </c>
      <c r="C29" s="184">
        <v>24160</v>
      </c>
      <c r="D29" s="173">
        <v>70</v>
      </c>
      <c r="E29" s="173">
        <v>0.48</v>
      </c>
      <c r="F29" s="173">
        <v>0.5</v>
      </c>
      <c r="G29" s="184">
        <v>40</v>
      </c>
      <c r="H29" s="185">
        <v>0.3</v>
      </c>
      <c r="I29" s="173">
        <v>0.3</v>
      </c>
      <c r="J29" s="173">
        <v>0.5</v>
      </c>
      <c r="K29" s="185">
        <v>0.3</v>
      </c>
      <c r="L29" s="174">
        <v>0.85</v>
      </c>
      <c r="M29" s="175">
        <v>0.85</v>
      </c>
      <c r="N29" s="186">
        <v>115</v>
      </c>
      <c r="O29" s="188"/>
      <c r="P29" s="178" t="s">
        <v>5406</v>
      </c>
      <c r="Q29" s="159"/>
      <c r="R29" s="180"/>
    </row>
    <row r="30" spans="1:18" ht="34.5" customHeight="1">
      <c r="A30" s="168" t="s">
        <v>4813</v>
      </c>
      <c r="B30" s="183">
        <v>44029</v>
      </c>
      <c r="C30" s="184">
        <v>25254</v>
      </c>
      <c r="D30" s="173">
        <v>70</v>
      </c>
      <c r="E30" s="173">
        <v>0.44</v>
      </c>
      <c r="F30" s="173">
        <v>0.44</v>
      </c>
      <c r="G30" s="184">
        <v>40</v>
      </c>
      <c r="H30" s="185">
        <v>0.3</v>
      </c>
      <c r="I30" s="173">
        <v>0.3</v>
      </c>
      <c r="J30" s="173">
        <v>0.44</v>
      </c>
      <c r="K30" s="185">
        <v>0.3</v>
      </c>
      <c r="L30" s="174">
        <v>0.85</v>
      </c>
      <c r="M30" s="175">
        <v>0.85</v>
      </c>
      <c r="N30" s="186">
        <v>115</v>
      </c>
      <c r="O30" s="186"/>
      <c r="P30" s="178" t="s">
        <v>5408</v>
      </c>
      <c r="Q30" s="159"/>
      <c r="R30" s="180"/>
    </row>
    <row r="31" spans="1:18" ht="34.5" customHeight="1">
      <c r="A31" s="168" t="s">
        <v>4813</v>
      </c>
      <c r="B31" s="183">
        <v>44033</v>
      </c>
      <c r="C31" s="184">
        <v>26012</v>
      </c>
      <c r="D31" s="173">
        <v>70</v>
      </c>
      <c r="E31" s="173">
        <v>2.8000000000000001E-2</v>
      </c>
      <c r="F31" s="173">
        <v>0.03</v>
      </c>
      <c r="G31" s="184">
        <v>40</v>
      </c>
      <c r="H31" s="185">
        <v>0.3</v>
      </c>
      <c r="I31" s="173">
        <v>0.3</v>
      </c>
      <c r="J31" s="173">
        <v>2.8000000000000001E-2</v>
      </c>
      <c r="K31" s="185">
        <v>0.3</v>
      </c>
      <c r="L31" s="174">
        <v>0.85</v>
      </c>
      <c r="M31" s="175">
        <v>0.85</v>
      </c>
      <c r="N31" s="186">
        <v>115</v>
      </c>
      <c r="O31" s="189"/>
      <c r="P31" s="178" t="s">
        <v>5409</v>
      </c>
      <c r="Q31" s="159"/>
      <c r="R31" s="180"/>
    </row>
    <row r="32" spans="1:18" ht="34.5" customHeight="1">
      <c r="A32" s="168" t="s">
        <v>4813</v>
      </c>
      <c r="B32" s="183">
        <v>44090</v>
      </c>
      <c r="C32" s="184">
        <v>26197</v>
      </c>
      <c r="D32" s="173">
        <v>80</v>
      </c>
      <c r="E32" s="173">
        <v>0.45</v>
      </c>
      <c r="F32" s="173">
        <v>0.45</v>
      </c>
      <c r="G32" s="184">
        <v>40</v>
      </c>
      <c r="H32" s="185">
        <v>0.3</v>
      </c>
      <c r="I32" s="173">
        <v>0.3</v>
      </c>
      <c r="J32" s="173">
        <v>0.45</v>
      </c>
      <c r="K32" s="185">
        <v>0.3</v>
      </c>
      <c r="L32" s="174">
        <v>0.85</v>
      </c>
      <c r="M32" s="175">
        <v>0.85</v>
      </c>
      <c r="N32" s="186">
        <v>165</v>
      </c>
      <c r="O32" s="189"/>
      <c r="P32" s="178" t="s">
        <v>5412</v>
      </c>
      <c r="Q32" s="159"/>
      <c r="R32" s="180"/>
    </row>
    <row r="33" spans="1:18" ht="34.5" customHeight="1">
      <c r="A33" s="168" t="s">
        <v>4813</v>
      </c>
      <c r="B33" s="183">
        <v>44093</v>
      </c>
      <c r="C33" s="184">
        <v>26256</v>
      </c>
      <c r="D33" s="173">
        <v>80</v>
      </c>
      <c r="E33" s="173">
        <v>2.8000000000000001E-2</v>
      </c>
      <c r="F33" s="173">
        <v>2.8000000000000001E-2</v>
      </c>
      <c r="G33" s="184">
        <v>40</v>
      </c>
      <c r="H33" s="185">
        <v>0.3</v>
      </c>
      <c r="I33" s="173">
        <v>0.3</v>
      </c>
      <c r="J33" s="173">
        <v>2.8000000000000001E-2</v>
      </c>
      <c r="K33" s="185">
        <v>0.3</v>
      </c>
      <c r="L33" s="174">
        <v>0.85</v>
      </c>
      <c r="M33" s="175">
        <v>0.85</v>
      </c>
      <c r="N33" s="186">
        <v>165</v>
      </c>
      <c r="O33" s="189"/>
      <c r="P33" s="178" t="s">
        <v>5413</v>
      </c>
      <c r="R33" s="180"/>
    </row>
    <row r="34" spans="1:18" ht="34.5" customHeight="1">
      <c r="A34" s="168" t="s">
        <v>4813</v>
      </c>
      <c r="B34" s="183">
        <v>44106</v>
      </c>
      <c r="C34" s="184">
        <v>26305</v>
      </c>
      <c r="D34" s="173">
        <v>79</v>
      </c>
      <c r="E34" s="173">
        <v>0.45</v>
      </c>
      <c r="F34" s="173">
        <v>0.45</v>
      </c>
      <c r="G34" s="184">
        <v>40</v>
      </c>
      <c r="H34" s="185">
        <v>0.3</v>
      </c>
      <c r="I34" s="173">
        <v>0.3</v>
      </c>
      <c r="J34" s="173">
        <v>0.45</v>
      </c>
      <c r="K34" s="185">
        <v>0.3</v>
      </c>
      <c r="L34" s="174">
        <v>0.85</v>
      </c>
      <c r="M34" s="175">
        <v>0.85</v>
      </c>
      <c r="N34" s="186">
        <v>165</v>
      </c>
      <c r="O34" s="189"/>
      <c r="P34" s="178" t="s">
        <v>5419</v>
      </c>
      <c r="R34" s="180"/>
    </row>
    <row r="35" spans="1:18" ht="34.5" customHeight="1">
      <c r="A35" s="168" t="s">
        <v>4813</v>
      </c>
      <c r="B35" s="183">
        <v>44174</v>
      </c>
      <c r="C35" s="184">
        <v>27480</v>
      </c>
      <c r="D35" s="173">
        <v>80</v>
      </c>
      <c r="E35" s="173">
        <v>0.309</v>
      </c>
      <c r="F35" s="173">
        <v>0.31</v>
      </c>
      <c r="G35" s="184">
        <v>40</v>
      </c>
      <c r="H35" s="185">
        <v>0.3</v>
      </c>
      <c r="I35" s="173">
        <v>0.3</v>
      </c>
      <c r="J35" s="173">
        <v>0.31</v>
      </c>
      <c r="K35" s="185">
        <v>0.3</v>
      </c>
      <c r="L35" s="174">
        <v>0.85</v>
      </c>
      <c r="M35" s="175">
        <v>0.85</v>
      </c>
      <c r="N35" s="186">
        <v>165</v>
      </c>
      <c r="O35" s="189"/>
      <c r="P35" s="178" t="s">
        <v>5423</v>
      </c>
      <c r="R35" s="180"/>
    </row>
    <row r="36" spans="1:18" ht="34.5" customHeight="1">
      <c r="A36" s="168" t="s">
        <v>4813</v>
      </c>
      <c r="B36" s="183">
        <v>44177</v>
      </c>
      <c r="C36" s="184">
        <v>27556</v>
      </c>
      <c r="D36" s="173">
        <v>70</v>
      </c>
      <c r="E36" s="269">
        <v>2.8000000000000001E-2</v>
      </c>
      <c r="F36" s="269">
        <v>2.8000000000000001E-2</v>
      </c>
      <c r="G36" s="184">
        <v>40</v>
      </c>
      <c r="H36" s="185">
        <v>0.3</v>
      </c>
      <c r="I36" s="173">
        <v>0.3</v>
      </c>
      <c r="J36" s="173">
        <v>2.8000000000000001E-2</v>
      </c>
      <c r="K36" s="185">
        <v>0.3</v>
      </c>
      <c r="L36" s="174">
        <v>0.85</v>
      </c>
      <c r="M36" s="175">
        <v>0.85</v>
      </c>
      <c r="N36" s="186">
        <v>165</v>
      </c>
      <c r="O36" s="189"/>
      <c r="P36" s="191" t="s">
        <v>5429</v>
      </c>
      <c r="R36" s="180">
        <f t="shared" si="0"/>
        <v>8.3999999999999995E-3</v>
      </c>
    </row>
    <row r="37" spans="1:18" ht="34.5" customHeight="1">
      <c r="A37" s="168" t="s">
        <v>4813</v>
      </c>
      <c r="B37" s="183">
        <v>44191</v>
      </c>
      <c r="C37" s="184">
        <v>27616</v>
      </c>
      <c r="D37" s="173">
        <v>70</v>
      </c>
      <c r="E37" s="173">
        <v>0.309</v>
      </c>
      <c r="F37" s="173">
        <v>0.31</v>
      </c>
      <c r="G37" s="184">
        <v>40</v>
      </c>
      <c r="H37" s="185">
        <v>0.3</v>
      </c>
      <c r="I37" s="173">
        <v>0.3</v>
      </c>
      <c r="J37" s="173">
        <v>0.31</v>
      </c>
      <c r="K37" s="185">
        <v>0.3</v>
      </c>
      <c r="L37" s="174">
        <v>0.85</v>
      </c>
      <c r="M37" s="175">
        <v>0.85</v>
      </c>
      <c r="N37" s="186">
        <v>165</v>
      </c>
      <c r="O37" s="189"/>
      <c r="P37" s="191" t="s">
        <v>5430</v>
      </c>
      <c r="R37" s="180">
        <f t="shared" si="0"/>
        <v>9.2999999999999999E-2</v>
      </c>
    </row>
    <row r="38" spans="1:18" ht="34.5" customHeight="1">
      <c r="A38" s="168" t="s">
        <v>4813</v>
      </c>
      <c r="B38" s="183">
        <v>44249</v>
      </c>
      <c r="C38" s="184">
        <v>28194</v>
      </c>
      <c r="D38" s="173">
        <v>70</v>
      </c>
      <c r="E38" s="173">
        <v>0.48</v>
      </c>
      <c r="F38" s="173">
        <v>0.46</v>
      </c>
      <c r="G38" s="184">
        <v>40</v>
      </c>
      <c r="H38" s="185">
        <v>0.3</v>
      </c>
      <c r="I38" s="173">
        <v>0.3</v>
      </c>
      <c r="J38" s="173">
        <v>0.46</v>
      </c>
      <c r="K38" s="185">
        <v>0.3</v>
      </c>
      <c r="L38" s="174">
        <v>0.85</v>
      </c>
      <c r="M38" s="175">
        <v>0.85</v>
      </c>
      <c r="N38" s="186">
        <v>165</v>
      </c>
      <c r="O38" s="189"/>
      <c r="P38" s="191" t="s">
        <v>5455</v>
      </c>
      <c r="R38" s="180">
        <f t="shared" si="0"/>
        <v>0.13800000000000001</v>
      </c>
    </row>
    <row r="39" spans="1:18" ht="38.25" customHeight="1">
      <c r="A39" s="168" t="s">
        <v>4813</v>
      </c>
      <c r="B39" s="183">
        <v>44293</v>
      </c>
      <c r="C39" s="184">
        <v>29143</v>
      </c>
      <c r="D39" s="173">
        <v>79</v>
      </c>
      <c r="E39" s="173">
        <v>0.46</v>
      </c>
      <c r="F39" s="173">
        <v>0.46</v>
      </c>
      <c r="G39" s="184">
        <v>40</v>
      </c>
      <c r="H39" s="185">
        <v>0.3</v>
      </c>
      <c r="I39" s="173">
        <v>0.3</v>
      </c>
      <c r="J39" s="173">
        <v>0.46</v>
      </c>
      <c r="K39" s="185">
        <v>0.3</v>
      </c>
      <c r="L39" s="174">
        <v>0.85</v>
      </c>
      <c r="M39" s="175">
        <v>0.85</v>
      </c>
      <c r="N39" s="186">
        <v>165</v>
      </c>
      <c r="O39" s="189"/>
      <c r="P39" s="191" t="s">
        <v>5461</v>
      </c>
      <c r="R39" s="180">
        <f t="shared" si="0"/>
        <v>0.13800000000000001</v>
      </c>
    </row>
    <row r="40" spans="1:18" ht="48" customHeight="1">
      <c r="A40" s="168" t="s">
        <v>4813</v>
      </c>
      <c r="B40" s="183">
        <v>44357</v>
      </c>
      <c r="C40" s="184">
        <v>29484</v>
      </c>
      <c r="D40" s="173">
        <v>79</v>
      </c>
      <c r="E40" s="173">
        <v>0.4</v>
      </c>
      <c r="F40" s="173">
        <v>0.4</v>
      </c>
      <c r="G40" s="184">
        <v>40</v>
      </c>
      <c r="H40" s="185">
        <v>0.3</v>
      </c>
      <c r="I40" s="173">
        <v>0.3</v>
      </c>
      <c r="J40" s="173">
        <v>0.4</v>
      </c>
      <c r="K40" s="185">
        <v>0.3</v>
      </c>
      <c r="L40" s="174">
        <v>0.85</v>
      </c>
      <c r="M40" s="175">
        <v>0.85</v>
      </c>
      <c r="N40" s="186">
        <v>165</v>
      </c>
      <c r="O40" s="189"/>
      <c r="P40" s="191" t="s">
        <v>5467</v>
      </c>
      <c r="R40" s="180">
        <f t="shared" si="0"/>
        <v>0.12</v>
      </c>
    </row>
    <row r="41" spans="1:18" ht="34.5" customHeight="1">
      <c r="A41" s="168" t="s">
        <v>4813</v>
      </c>
      <c r="B41" s="187">
        <v>44440</v>
      </c>
      <c r="C41" s="190">
        <v>30044</v>
      </c>
      <c r="D41" s="173">
        <v>79</v>
      </c>
      <c r="E41" s="173">
        <v>0.48</v>
      </c>
      <c r="F41" s="173">
        <v>0.48</v>
      </c>
      <c r="G41" s="184">
        <v>40</v>
      </c>
      <c r="H41" s="185">
        <v>0.3</v>
      </c>
      <c r="I41" s="173">
        <v>0.3</v>
      </c>
      <c r="J41" s="173">
        <v>0.48</v>
      </c>
      <c r="K41" s="185">
        <v>0.3</v>
      </c>
      <c r="L41" s="174">
        <v>0.85</v>
      </c>
      <c r="M41" s="174">
        <v>0.85</v>
      </c>
      <c r="N41" s="186">
        <v>165</v>
      </c>
      <c r="O41" s="189"/>
      <c r="P41" s="191" t="s">
        <v>5476</v>
      </c>
      <c r="R41" s="180">
        <f t="shared" si="0"/>
        <v>0.14399999999999999</v>
      </c>
    </row>
    <row r="42" spans="1:18" ht="34.5" customHeight="1">
      <c r="A42" s="168" t="s">
        <v>4813</v>
      </c>
      <c r="B42" s="187">
        <v>44445</v>
      </c>
      <c r="C42" s="190">
        <v>30243</v>
      </c>
      <c r="D42" s="173">
        <v>79</v>
      </c>
      <c r="E42" s="173">
        <v>0.48</v>
      </c>
      <c r="F42" s="173">
        <v>0.48</v>
      </c>
      <c r="G42" s="184">
        <v>40</v>
      </c>
      <c r="H42" s="185">
        <v>0.3</v>
      </c>
      <c r="I42" s="173">
        <v>0.3</v>
      </c>
      <c r="J42" s="173">
        <v>0.48</v>
      </c>
      <c r="K42" s="185">
        <v>0.3</v>
      </c>
      <c r="L42" s="174">
        <v>0.9</v>
      </c>
      <c r="M42" s="173">
        <v>0.9</v>
      </c>
      <c r="N42" s="186">
        <v>165</v>
      </c>
      <c r="O42" s="189"/>
      <c r="P42" s="191" t="s">
        <v>5477</v>
      </c>
      <c r="R42" s="180">
        <f t="shared" si="0"/>
        <v>0.14399999999999999</v>
      </c>
    </row>
    <row r="43" spans="1:18" ht="34.5" customHeight="1">
      <c r="A43" s="168" t="s">
        <v>4813</v>
      </c>
      <c r="B43" s="187">
        <v>44448</v>
      </c>
      <c r="C43" s="190">
        <v>30314</v>
      </c>
      <c r="D43" s="173">
        <v>79</v>
      </c>
      <c r="E43" s="173">
        <v>0.48</v>
      </c>
      <c r="F43" s="173">
        <v>0.48</v>
      </c>
      <c r="G43" s="184">
        <v>100</v>
      </c>
      <c r="H43" s="185">
        <v>0.3</v>
      </c>
      <c r="I43" s="173">
        <v>0.3</v>
      </c>
      <c r="J43" s="173">
        <v>0.48</v>
      </c>
      <c r="K43" s="185">
        <v>0.3</v>
      </c>
      <c r="L43" s="174">
        <v>0.9</v>
      </c>
      <c r="M43" s="174">
        <v>0.9</v>
      </c>
      <c r="N43" s="186">
        <v>165</v>
      </c>
      <c r="O43" s="189"/>
      <c r="P43" s="191" t="s">
        <v>5478</v>
      </c>
      <c r="R43" s="180">
        <f t="shared" si="0"/>
        <v>0.14399999999999999</v>
      </c>
    </row>
    <row r="44" spans="1:18" ht="34.5" customHeight="1">
      <c r="A44" s="168" t="s">
        <v>4813</v>
      </c>
      <c r="B44" s="187">
        <v>44448</v>
      </c>
      <c r="C44" s="190">
        <v>30338</v>
      </c>
      <c r="D44" s="173">
        <v>79</v>
      </c>
      <c r="E44" s="173">
        <v>0.48</v>
      </c>
      <c r="F44" s="173">
        <v>0.48</v>
      </c>
      <c r="G44" s="184">
        <v>40</v>
      </c>
      <c r="H44" s="185">
        <v>0.3</v>
      </c>
      <c r="I44" s="173">
        <v>0.3</v>
      </c>
      <c r="J44" s="173">
        <v>0.48</v>
      </c>
      <c r="K44" s="185">
        <v>0.3</v>
      </c>
      <c r="L44" s="174">
        <v>0.9</v>
      </c>
      <c r="M44" s="173">
        <v>0.9</v>
      </c>
      <c r="N44" s="186">
        <v>165</v>
      </c>
      <c r="O44" s="189"/>
      <c r="P44" s="191" t="s">
        <v>5479</v>
      </c>
      <c r="R44" s="180">
        <f t="shared" si="0"/>
        <v>0.14399999999999999</v>
      </c>
    </row>
    <row r="45" spans="1:18" ht="34.5" customHeight="1">
      <c r="A45" s="168" t="s">
        <v>4813</v>
      </c>
      <c r="B45" s="187">
        <v>44476</v>
      </c>
      <c r="C45" s="190">
        <v>30637</v>
      </c>
      <c r="D45" s="173">
        <v>79</v>
      </c>
      <c r="E45" s="173">
        <v>0.48</v>
      </c>
      <c r="F45" s="173">
        <v>0.49</v>
      </c>
      <c r="G45" s="184">
        <v>40</v>
      </c>
      <c r="H45" s="185">
        <v>0.3</v>
      </c>
      <c r="I45" s="173">
        <v>0.3</v>
      </c>
      <c r="J45" s="173">
        <v>0.49</v>
      </c>
      <c r="K45" s="185">
        <v>0.3</v>
      </c>
      <c r="L45" s="174">
        <v>0.9</v>
      </c>
      <c r="M45" s="173">
        <v>0.9</v>
      </c>
      <c r="N45" s="186">
        <v>165</v>
      </c>
      <c r="O45" s="189"/>
      <c r="P45" s="191" t="s">
        <v>5485</v>
      </c>
      <c r="R45" s="180">
        <f t="shared" si="0"/>
        <v>0.14699999999999999</v>
      </c>
    </row>
    <row r="46" spans="1:18" ht="34.5" customHeight="1">
      <c r="A46" s="168" t="s">
        <v>4813</v>
      </c>
      <c r="B46" s="187">
        <v>44500</v>
      </c>
      <c r="C46" s="190">
        <v>30933</v>
      </c>
      <c r="D46" s="173">
        <v>79</v>
      </c>
      <c r="E46" s="173">
        <v>0.01</v>
      </c>
      <c r="F46" s="173">
        <v>0.01</v>
      </c>
      <c r="G46" s="184">
        <v>40</v>
      </c>
      <c r="H46" s="185">
        <v>0.3</v>
      </c>
      <c r="I46" s="173">
        <v>0.3</v>
      </c>
      <c r="J46" s="173">
        <v>0.01</v>
      </c>
      <c r="K46" s="185">
        <v>0.01</v>
      </c>
      <c r="L46" s="174">
        <v>0.9</v>
      </c>
      <c r="M46" s="173">
        <v>0.9</v>
      </c>
      <c r="N46" s="186">
        <v>165</v>
      </c>
      <c r="O46" s="189"/>
      <c r="P46" s="191" t="s">
        <v>5486</v>
      </c>
      <c r="R46" s="180">
        <f t="shared" si="0"/>
        <v>3.0000000000000001E-3</v>
      </c>
    </row>
    <row r="47" spans="1:18" ht="34.5" customHeight="1">
      <c r="A47" s="168" t="s">
        <v>4813</v>
      </c>
      <c r="B47" s="187">
        <v>44509</v>
      </c>
      <c r="C47" s="190">
        <v>31012</v>
      </c>
      <c r="D47" s="173">
        <v>70</v>
      </c>
      <c r="E47" s="173">
        <v>0.48</v>
      </c>
      <c r="F47" s="173">
        <v>0.49</v>
      </c>
      <c r="G47" s="184">
        <v>40</v>
      </c>
      <c r="H47" s="185">
        <v>0.3</v>
      </c>
      <c r="I47" s="173">
        <v>0.3</v>
      </c>
      <c r="J47" s="173">
        <v>0.49</v>
      </c>
      <c r="K47" s="185">
        <v>0.3</v>
      </c>
      <c r="L47" s="174">
        <v>0.9</v>
      </c>
      <c r="M47" s="173">
        <v>0.9</v>
      </c>
      <c r="N47" s="186">
        <v>115</v>
      </c>
      <c r="O47" s="189"/>
      <c r="P47" s="191" t="s">
        <v>5487</v>
      </c>
      <c r="R47" s="180">
        <f t="shared" si="0"/>
        <v>0.14699999999999999</v>
      </c>
    </row>
    <row r="48" spans="1:18" ht="34.5" customHeight="1">
      <c r="A48" s="168" t="s">
        <v>4813</v>
      </c>
      <c r="B48" s="187">
        <v>44521</v>
      </c>
      <c r="C48" s="190">
        <v>31279</v>
      </c>
      <c r="D48" s="173">
        <v>79</v>
      </c>
      <c r="E48" s="173">
        <v>0.01</v>
      </c>
      <c r="F48" s="173">
        <v>0.01</v>
      </c>
      <c r="G48" s="184">
        <v>40</v>
      </c>
      <c r="H48" s="185">
        <v>0.3</v>
      </c>
      <c r="I48" s="173">
        <v>0.3</v>
      </c>
      <c r="J48" s="173">
        <v>0.01</v>
      </c>
      <c r="K48" s="185">
        <v>0.01</v>
      </c>
      <c r="L48" s="174">
        <v>0.9</v>
      </c>
      <c r="M48" s="173">
        <v>0.9</v>
      </c>
      <c r="N48" s="186">
        <v>165</v>
      </c>
      <c r="O48" s="189"/>
      <c r="P48" s="191" t="s">
        <v>5488</v>
      </c>
      <c r="R48" s="180">
        <f t="shared" si="0"/>
        <v>3.0000000000000001E-3</v>
      </c>
    </row>
    <row r="49" spans="1:18" ht="34.5" customHeight="1">
      <c r="A49" s="168" t="s">
        <v>4813</v>
      </c>
      <c r="B49" s="187">
        <v>44558</v>
      </c>
      <c r="C49" s="190">
        <v>31342</v>
      </c>
      <c r="D49" s="173">
        <v>79</v>
      </c>
      <c r="E49" s="173">
        <v>0.5</v>
      </c>
      <c r="F49" s="173">
        <v>0.5</v>
      </c>
      <c r="G49" s="184">
        <v>40</v>
      </c>
      <c r="H49" s="185">
        <v>0.3</v>
      </c>
      <c r="I49" s="173">
        <v>0.3</v>
      </c>
      <c r="J49" s="173">
        <v>0.5</v>
      </c>
      <c r="K49" s="185">
        <v>0.3</v>
      </c>
      <c r="L49" s="174">
        <v>0.9</v>
      </c>
      <c r="M49" s="173">
        <v>0.9</v>
      </c>
      <c r="N49" s="186">
        <v>165</v>
      </c>
      <c r="O49" s="189"/>
      <c r="P49" s="191" t="s">
        <v>5498</v>
      </c>
      <c r="R49" s="180">
        <f t="shared" si="0"/>
        <v>0.15</v>
      </c>
    </row>
    <row r="50" spans="1:18" ht="34.5" customHeight="1">
      <c r="A50" s="168" t="s">
        <v>4813</v>
      </c>
      <c r="B50" s="187">
        <v>44562</v>
      </c>
      <c r="C50" s="190">
        <v>31446</v>
      </c>
      <c r="D50" s="173">
        <v>79</v>
      </c>
      <c r="E50" s="173">
        <v>0.48</v>
      </c>
      <c r="F50" s="173">
        <v>0.49</v>
      </c>
      <c r="G50" s="184">
        <v>40</v>
      </c>
      <c r="H50" s="185">
        <v>0.3</v>
      </c>
      <c r="I50" s="173">
        <v>0.3</v>
      </c>
      <c r="J50" s="173">
        <v>0.49</v>
      </c>
      <c r="K50" s="185">
        <v>0.3</v>
      </c>
      <c r="L50" s="174">
        <f t="shared" ref="L50" si="1">IF(I50="","",IF(M50&gt;R50,M50,R50))</f>
        <v>0.9</v>
      </c>
      <c r="M50" s="173">
        <v>0.9</v>
      </c>
      <c r="N50" s="186">
        <v>165</v>
      </c>
      <c r="O50" s="189"/>
      <c r="P50" s="191" t="s">
        <v>5500</v>
      </c>
      <c r="R50" s="180">
        <f t="shared" si="0"/>
        <v>0.14699999999999999</v>
      </c>
    </row>
    <row r="51" spans="1:18" ht="34.5" customHeight="1">
      <c r="A51" s="168" t="s">
        <v>4813</v>
      </c>
      <c r="B51" s="187">
        <v>44649</v>
      </c>
      <c r="C51" s="190">
        <v>32595</v>
      </c>
      <c r="D51" s="173">
        <v>79</v>
      </c>
      <c r="E51" s="173">
        <v>0.45</v>
      </c>
      <c r="F51" s="173">
        <v>0.44</v>
      </c>
      <c r="G51" s="184">
        <v>40</v>
      </c>
      <c r="H51" s="185">
        <v>0.3</v>
      </c>
      <c r="I51" s="173">
        <v>0.3</v>
      </c>
      <c r="J51" s="173">
        <v>0.44</v>
      </c>
      <c r="K51" s="185">
        <v>0.3</v>
      </c>
      <c r="L51" s="174">
        <v>0.9</v>
      </c>
      <c r="M51" s="173">
        <v>0.9</v>
      </c>
      <c r="N51" s="186">
        <v>165</v>
      </c>
      <c r="O51" s="189"/>
      <c r="P51" s="189" t="s">
        <v>5535</v>
      </c>
      <c r="R51" s="180">
        <f t="shared" si="0"/>
        <v>0.13200000000000001</v>
      </c>
    </row>
    <row r="52" spans="1:18" ht="34.5" customHeight="1">
      <c r="A52" s="168"/>
      <c r="B52" s="187"/>
      <c r="C52" s="190"/>
      <c r="D52" s="173"/>
      <c r="E52" s="173"/>
      <c r="F52" s="173"/>
      <c r="G52" s="184"/>
      <c r="H52" s="185"/>
      <c r="I52" s="173"/>
      <c r="J52" s="173"/>
      <c r="K52" s="185"/>
      <c r="L52" s="174" t="str">
        <f t="shared" ref="L52:L54" si="2">IF(I52="","",IF(M52&gt;R52,M52,R52))</f>
        <v/>
      </c>
      <c r="M52" s="173"/>
      <c r="N52" s="186"/>
      <c r="O52" s="189"/>
      <c r="P52" s="189"/>
      <c r="R52" s="180">
        <f t="shared" si="0"/>
        <v>0</v>
      </c>
    </row>
    <row r="53" spans="1:18" ht="34.5" customHeight="1">
      <c r="A53" s="168"/>
      <c r="B53" s="187"/>
      <c r="C53" s="190"/>
      <c r="D53" s="173"/>
      <c r="E53" s="173"/>
      <c r="F53" s="173"/>
      <c r="G53" s="184"/>
      <c r="H53" s="185"/>
      <c r="I53" s="173"/>
      <c r="J53" s="173"/>
      <c r="K53" s="185"/>
      <c r="L53" s="174" t="str">
        <f t="shared" si="2"/>
        <v/>
      </c>
      <c r="M53" s="173"/>
      <c r="N53" s="186"/>
      <c r="O53" s="189"/>
      <c r="P53" s="189"/>
      <c r="R53" s="180">
        <f t="shared" si="0"/>
        <v>0</v>
      </c>
    </row>
    <row r="54" spans="1:18" ht="34.5" customHeight="1">
      <c r="A54" s="168"/>
      <c r="B54" s="187"/>
      <c r="C54" s="190"/>
      <c r="D54" s="173"/>
      <c r="E54" s="173"/>
      <c r="F54" s="173"/>
      <c r="G54" s="184"/>
      <c r="H54" s="185"/>
      <c r="I54" s="173"/>
      <c r="J54" s="173"/>
      <c r="K54" s="185"/>
      <c r="L54" s="174" t="str">
        <f t="shared" si="2"/>
        <v/>
      </c>
      <c r="M54" s="173"/>
      <c r="N54" s="186"/>
      <c r="O54" s="189"/>
      <c r="P54" s="189"/>
      <c r="R54" s="180">
        <f t="shared" si="0"/>
        <v>0</v>
      </c>
    </row>
    <row r="57" spans="1:18" s="204" customFormat="1" ht="15.75">
      <c r="A57" s="203" t="s">
        <v>4761</v>
      </c>
      <c r="I57" s="315" t="s">
        <v>4866</v>
      </c>
      <c r="J57" s="315"/>
      <c r="O57" s="205" t="s">
        <v>4867</v>
      </c>
    </row>
    <row r="58" spans="1:18" s="204" customFormat="1">
      <c r="B58" s="314" t="s">
        <v>5509</v>
      </c>
      <c r="C58" s="314"/>
      <c r="D58" s="314"/>
      <c r="E58" s="314"/>
      <c r="J58" s="206"/>
      <c r="K58" s="314" t="s">
        <v>5518</v>
      </c>
      <c r="L58" s="314"/>
      <c r="M58" s="314"/>
      <c r="N58" s="314"/>
      <c r="P58" s="207" t="s">
        <v>5510</v>
      </c>
    </row>
    <row r="63" spans="1:18">
      <c r="N63" s="208"/>
    </row>
  </sheetData>
  <sheetProtection selectLockedCells="1"/>
  <mergeCells count="14">
    <mergeCell ref="O4:O5"/>
    <mergeCell ref="P4:P5"/>
    <mergeCell ref="B58:E58"/>
    <mergeCell ref="I57:J57"/>
    <mergeCell ref="K58:N58"/>
    <mergeCell ref="F4:F5"/>
    <mergeCell ref="G4:G5"/>
    <mergeCell ref="H4:M4"/>
    <mergeCell ref="N4:N5"/>
    <mergeCell ref="A4:A5"/>
    <mergeCell ref="B4:B5"/>
    <mergeCell ref="C4:C5"/>
    <mergeCell ref="D4:D5"/>
    <mergeCell ref="E4:E5"/>
  </mergeCells>
  <phoneticPr fontId="33" type="noConversion"/>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31" zoomScaleNormal="100" workbookViewId="0">
      <selection activeCell="K33" sqref="K3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2040</v>
      </c>
      <c r="D3" s="309" t="s">
        <v>12</v>
      </c>
      <c r="E3" s="309"/>
      <c r="F3" s="5" t="s">
        <v>2875</v>
      </c>
    </row>
    <row r="4" spans="1:12" ht="18" customHeight="1">
      <c r="A4" s="308" t="s">
        <v>75</v>
      </c>
      <c r="B4" s="308"/>
      <c r="C4" s="37" t="s">
        <v>3846</v>
      </c>
      <c r="D4" s="309" t="s">
        <v>14</v>
      </c>
      <c r="E4" s="309"/>
      <c r="F4" s="6">
        <f>'Running Hours'!B29</f>
        <v>26554</v>
      </c>
    </row>
    <row r="5" spans="1:12" ht="18" customHeight="1">
      <c r="A5" s="308" t="s">
        <v>76</v>
      </c>
      <c r="B5" s="308"/>
      <c r="C5" s="38" t="s">
        <v>3836</v>
      </c>
      <c r="D5" s="46"/>
      <c r="E5" s="242" t="str">
        <f>'Running Hours'!$C5</f>
        <v>Date updated:</v>
      </c>
      <c r="F5" s="196">
        <f>'Running Hours'!$D5</f>
        <v>44667</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2876</v>
      </c>
      <c r="B8" s="31" t="s">
        <v>1996</v>
      </c>
      <c r="C8" s="31" t="s">
        <v>2041</v>
      </c>
      <c r="D8" s="43">
        <v>20000</v>
      </c>
      <c r="E8" s="13">
        <v>42348</v>
      </c>
      <c r="F8" s="13">
        <v>44247</v>
      </c>
      <c r="G8" s="27">
        <v>21808</v>
      </c>
      <c r="H8" s="22">
        <f>IF(I8&lt;=20000,$F$5+(I8/24),"error")</f>
        <v>45302.583333333336</v>
      </c>
      <c r="I8" s="23">
        <f t="shared" ref="I8:I20" si="0">D8-($F$4-G8)</f>
        <v>15254</v>
      </c>
      <c r="J8" s="17" t="str">
        <f t="shared" ref="J8:J41" si="1">IF(I8="","",IF(I8&lt;0,"OVERDUE","NOT DUE"))</f>
        <v>NOT DUE</v>
      </c>
      <c r="K8" s="31" t="s">
        <v>2052</v>
      </c>
      <c r="L8" s="144" t="s">
        <v>5495</v>
      </c>
    </row>
    <row r="9" spans="1:12" ht="26.45" customHeight="1">
      <c r="A9" s="17" t="s">
        <v>2877</v>
      </c>
      <c r="B9" s="31" t="s">
        <v>2079</v>
      </c>
      <c r="C9" s="31" t="s">
        <v>2042</v>
      </c>
      <c r="D9" s="43">
        <v>8000</v>
      </c>
      <c r="E9" s="13">
        <v>42348</v>
      </c>
      <c r="F9" s="13">
        <v>44247</v>
      </c>
      <c r="G9" s="27">
        <v>21808</v>
      </c>
      <c r="H9" s="22">
        <f>IF(I9&lt;=8000,$F$5+(I9/24),"error")</f>
        <v>44802.583333333336</v>
      </c>
      <c r="I9" s="23">
        <f t="shared" ref="I9" si="2">D9-($F$4-G9)</f>
        <v>3254</v>
      </c>
      <c r="J9" s="17" t="str">
        <f t="shared" ref="J9" si="3">IF(I9="","",IF(I9&lt;0,"OVERDUE","NOT DUE"))</f>
        <v>NOT DUE</v>
      </c>
      <c r="K9" s="31" t="s">
        <v>2053</v>
      </c>
      <c r="L9" s="144" t="s">
        <v>5495</v>
      </c>
    </row>
    <row r="10" spans="1:12" ht="26.45" customHeight="1">
      <c r="A10" s="17" t="s">
        <v>2878</v>
      </c>
      <c r="B10" s="31" t="s">
        <v>3951</v>
      </c>
      <c r="C10" s="31" t="s">
        <v>2042</v>
      </c>
      <c r="D10" s="43">
        <v>8000</v>
      </c>
      <c r="E10" s="13">
        <v>42348</v>
      </c>
      <c r="F10" s="13">
        <v>44247</v>
      </c>
      <c r="G10" s="27">
        <v>21808</v>
      </c>
      <c r="H10" s="22">
        <f>IF(I10&lt;=8000,$F$5+(I10/24),"error")</f>
        <v>44802.583333333336</v>
      </c>
      <c r="I10" s="23">
        <f t="shared" si="0"/>
        <v>3254</v>
      </c>
      <c r="J10" s="17" t="str">
        <f t="shared" si="1"/>
        <v>NOT DUE</v>
      </c>
      <c r="K10" s="31" t="s">
        <v>2053</v>
      </c>
      <c r="L10" s="144" t="s">
        <v>5495</v>
      </c>
    </row>
    <row r="11" spans="1:12" ht="48">
      <c r="A11" s="17" t="s">
        <v>2879</v>
      </c>
      <c r="B11" s="31" t="s">
        <v>2000</v>
      </c>
      <c r="C11" s="31" t="s">
        <v>2043</v>
      </c>
      <c r="D11" s="43">
        <v>2000</v>
      </c>
      <c r="E11" s="13">
        <v>42348</v>
      </c>
      <c r="F11" s="13">
        <v>44548</v>
      </c>
      <c r="G11" s="27">
        <v>25350</v>
      </c>
      <c r="H11" s="22">
        <f>IF(I11&lt;=2000,$F$5+(I11/24),"error")</f>
        <v>44700.166666666664</v>
      </c>
      <c r="I11" s="23">
        <f t="shared" si="0"/>
        <v>796</v>
      </c>
      <c r="J11" s="17" t="str">
        <f t="shared" si="1"/>
        <v>NOT DUE</v>
      </c>
      <c r="K11" s="31"/>
      <c r="L11" s="144" t="s">
        <v>5495</v>
      </c>
    </row>
    <row r="12" spans="1:12" ht="48">
      <c r="A12" s="17" t="s">
        <v>2880</v>
      </c>
      <c r="B12" s="31" t="s">
        <v>2000</v>
      </c>
      <c r="C12" s="31" t="s">
        <v>2044</v>
      </c>
      <c r="D12" s="43">
        <v>8000</v>
      </c>
      <c r="E12" s="13">
        <v>42348</v>
      </c>
      <c r="F12" s="13">
        <v>44247</v>
      </c>
      <c r="G12" s="27">
        <v>21808</v>
      </c>
      <c r="H12" s="22">
        <f>IF(I12&lt;=8000,$F$5+(I12/24),"error")</f>
        <v>44802.583333333336</v>
      </c>
      <c r="I12" s="23">
        <f t="shared" si="0"/>
        <v>3254</v>
      </c>
      <c r="J12" s="17" t="str">
        <f t="shared" si="1"/>
        <v>NOT DUE</v>
      </c>
      <c r="K12" s="31"/>
      <c r="L12" s="144" t="s">
        <v>5495</v>
      </c>
    </row>
    <row r="13" spans="1:12" ht="48">
      <c r="A13" s="17" t="s">
        <v>2881</v>
      </c>
      <c r="B13" s="31" t="s">
        <v>1967</v>
      </c>
      <c r="C13" s="31" t="s">
        <v>2045</v>
      </c>
      <c r="D13" s="43">
        <v>20000</v>
      </c>
      <c r="E13" s="13">
        <v>42348</v>
      </c>
      <c r="F13" s="13">
        <v>43662</v>
      </c>
      <c r="G13" s="27">
        <v>15863</v>
      </c>
      <c r="H13" s="22">
        <f>IF(I13&lt;=20000,$F$5+(I13/24),"error")</f>
        <v>45054.875</v>
      </c>
      <c r="I13" s="23">
        <f t="shared" si="0"/>
        <v>9309</v>
      </c>
      <c r="J13" s="17" t="str">
        <f t="shared" si="1"/>
        <v>NOT DUE</v>
      </c>
      <c r="K13" s="31"/>
      <c r="L13" s="144" t="s">
        <v>5495</v>
      </c>
    </row>
    <row r="14" spans="1:12" ht="26.45" customHeight="1">
      <c r="A14" s="17" t="s">
        <v>2882</v>
      </c>
      <c r="B14" s="31" t="s">
        <v>3952</v>
      </c>
      <c r="C14" s="31" t="s">
        <v>2042</v>
      </c>
      <c r="D14" s="43">
        <v>8000</v>
      </c>
      <c r="E14" s="13">
        <v>42348</v>
      </c>
      <c r="F14" s="13">
        <v>44247</v>
      </c>
      <c r="G14" s="27">
        <v>21808</v>
      </c>
      <c r="H14" s="22">
        <f>IF(I14&lt;=8000,$F$5+(I14/24),"error")</f>
        <v>44802.583333333336</v>
      </c>
      <c r="I14" s="23">
        <f t="shared" ref="I14" si="4">D14-($F$4-G14)</f>
        <v>3254</v>
      </c>
      <c r="J14" s="17" t="str">
        <f t="shared" ref="J14" si="5">IF(I14="","",IF(I14&lt;0,"OVERDUE","NOT DUE"))</f>
        <v>NOT DUE</v>
      </c>
      <c r="K14" s="31" t="s">
        <v>2054</v>
      </c>
      <c r="L14" s="144" t="s">
        <v>5495</v>
      </c>
    </row>
    <row r="15" spans="1:12" ht="26.45" customHeight="1">
      <c r="A15" s="17" t="s">
        <v>2883</v>
      </c>
      <c r="B15" s="31" t="s">
        <v>2046</v>
      </c>
      <c r="C15" s="31" t="s">
        <v>2042</v>
      </c>
      <c r="D15" s="43">
        <v>8000</v>
      </c>
      <c r="E15" s="13">
        <v>42348</v>
      </c>
      <c r="F15" s="13">
        <v>44247</v>
      </c>
      <c r="G15" s="27">
        <v>21808</v>
      </c>
      <c r="H15" s="22">
        <f t="shared" ref="H15" si="6">IF(I15&lt;=8000,$F$5+(I15/24),"error")</f>
        <v>44802.583333333336</v>
      </c>
      <c r="I15" s="23">
        <f t="shared" si="0"/>
        <v>3254</v>
      </c>
      <c r="J15" s="17" t="str">
        <f t="shared" si="1"/>
        <v>NOT DUE</v>
      </c>
      <c r="K15" s="31" t="s">
        <v>2054</v>
      </c>
      <c r="L15" s="144" t="s">
        <v>5495</v>
      </c>
    </row>
    <row r="16" spans="1:12" ht="48">
      <c r="A16" s="17" t="s">
        <v>2884</v>
      </c>
      <c r="B16" s="31" t="s">
        <v>1970</v>
      </c>
      <c r="C16" s="31" t="s">
        <v>2047</v>
      </c>
      <c r="D16" s="43">
        <v>8000</v>
      </c>
      <c r="E16" s="13">
        <v>42348</v>
      </c>
      <c r="F16" s="13">
        <v>44247</v>
      </c>
      <c r="G16" s="27">
        <v>21808</v>
      </c>
      <c r="H16" s="22">
        <f>IF(I16&lt;=8000,$F$5+(I16/24),"error")</f>
        <v>44802.583333333336</v>
      </c>
      <c r="I16" s="23">
        <f t="shared" si="0"/>
        <v>3254</v>
      </c>
      <c r="J16" s="17" t="str">
        <f t="shared" si="1"/>
        <v>NOT DUE</v>
      </c>
      <c r="K16" s="31" t="s">
        <v>2055</v>
      </c>
      <c r="L16" s="144" t="s">
        <v>5495</v>
      </c>
    </row>
    <row r="17" spans="1:12">
      <c r="A17" s="17" t="s">
        <v>2885</v>
      </c>
      <c r="B17" s="31" t="s">
        <v>1970</v>
      </c>
      <c r="C17" s="31" t="s">
        <v>2048</v>
      </c>
      <c r="D17" s="43">
        <v>20000</v>
      </c>
      <c r="E17" s="13">
        <v>42348</v>
      </c>
      <c r="F17" s="13">
        <v>43662</v>
      </c>
      <c r="G17" s="27">
        <v>16387</v>
      </c>
      <c r="H17" s="22">
        <f>IF(I17&lt;=20000,$F$5+(I17/24),"error")</f>
        <v>45076.708333333336</v>
      </c>
      <c r="I17" s="23">
        <f t="shared" si="0"/>
        <v>9833</v>
      </c>
      <c r="J17" s="17" t="str">
        <f t="shared" si="1"/>
        <v>NOT DUE</v>
      </c>
      <c r="K17" s="31"/>
      <c r="L17" s="20"/>
    </row>
    <row r="18" spans="1:12" ht="26.45" customHeight="1">
      <c r="A18" s="17" t="s">
        <v>2886</v>
      </c>
      <c r="B18" s="31" t="s">
        <v>1618</v>
      </c>
      <c r="C18" s="31" t="s">
        <v>2049</v>
      </c>
      <c r="D18" s="43">
        <v>20000</v>
      </c>
      <c r="E18" s="13">
        <v>42348</v>
      </c>
      <c r="F18" s="13">
        <v>43662</v>
      </c>
      <c r="G18" s="27">
        <v>16387</v>
      </c>
      <c r="H18" s="22">
        <f t="shared" ref="H18" si="7">IF(I18&lt;=20000,$F$5+(I18/24),"error")</f>
        <v>45076.708333333336</v>
      </c>
      <c r="I18" s="23">
        <f t="shared" si="0"/>
        <v>9833</v>
      </c>
      <c r="J18" s="17" t="str">
        <f t="shared" si="1"/>
        <v>NOT DUE</v>
      </c>
      <c r="K18" s="31" t="s">
        <v>2056</v>
      </c>
      <c r="L18" s="20"/>
    </row>
    <row r="19" spans="1:12" ht="26.45" customHeight="1">
      <c r="A19" s="17" t="s">
        <v>2887</v>
      </c>
      <c r="B19" s="31" t="s">
        <v>3906</v>
      </c>
      <c r="C19" s="31" t="s">
        <v>3907</v>
      </c>
      <c r="D19" s="43">
        <v>20000</v>
      </c>
      <c r="E19" s="13">
        <v>42348</v>
      </c>
      <c r="F19" s="13">
        <v>43662</v>
      </c>
      <c r="G19" s="27">
        <v>16387</v>
      </c>
      <c r="H19" s="22">
        <f>IF(I19&lt;=20000,$F$5+(I19/24),"error")</f>
        <v>45076.708333333336</v>
      </c>
      <c r="I19" s="23">
        <f t="shared" si="0"/>
        <v>9833</v>
      </c>
      <c r="J19" s="17" t="str">
        <f t="shared" si="1"/>
        <v>NOT DUE</v>
      </c>
      <c r="K19" s="31" t="s">
        <v>2057</v>
      </c>
      <c r="L19" s="20"/>
    </row>
    <row r="20" spans="1:12" ht="26.45" customHeight="1">
      <c r="A20" s="17" t="s">
        <v>2888</v>
      </c>
      <c r="B20" s="31" t="s">
        <v>3953</v>
      </c>
      <c r="C20" s="31" t="s">
        <v>2051</v>
      </c>
      <c r="D20" s="43">
        <v>8000</v>
      </c>
      <c r="E20" s="13">
        <v>42348</v>
      </c>
      <c r="F20" s="13">
        <v>44111</v>
      </c>
      <c r="G20" s="27">
        <v>20170</v>
      </c>
      <c r="H20" s="22">
        <f>IF(I20&lt;=8000,$F$5+(I20/24),"error")</f>
        <v>44734.333333333336</v>
      </c>
      <c r="I20" s="23">
        <f t="shared" si="0"/>
        <v>1616</v>
      </c>
      <c r="J20" s="17" t="str">
        <f t="shared" si="1"/>
        <v>NOT DUE</v>
      </c>
      <c r="K20" s="31" t="s">
        <v>2058</v>
      </c>
      <c r="L20" s="20"/>
    </row>
    <row r="21" spans="1:12" ht="38.25">
      <c r="A21" s="17" t="s">
        <v>2889</v>
      </c>
      <c r="B21" s="31" t="s">
        <v>1473</v>
      </c>
      <c r="C21" s="31" t="s">
        <v>1474</v>
      </c>
      <c r="D21" s="43" t="s">
        <v>1</v>
      </c>
      <c r="E21" s="13">
        <v>42348</v>
      </c>
      <c r="F21" s="13">
        <f t="shared" ref="F21:F23" si="8">F$5</f>
        <v>44667</v>
      </c>
      <c r="G21" s="111"/>
      <c r="H21" s="15">
        <f>DATE(YEAR(F21),MONTH(F21),DAY(F21)+1)</f>
        <v>44668</v>
      </c>
      <c r="I21" s="16">
        <f t="shared" ref="I21:I41" ca="1" si="9">IF(ISBLANK(H21),"",H21-DATE(YEAR(NOW()),MONTH(NOW()),DAY(NOW())))</f>
        <v>-2</v>
      </c>
      <c r="J21" s="17" t="str">
        <f t="shared" ca="1" si="1"/>
        <v>OVERDUE</v>
      </c>
      <c r="K21" s="31" t="s">
        <v>1503</v>
      </c>
      <c r="L21" s="20"/>
    </row>
    <row r="22" spans="1:12" ht="38.25">
      <c r="A22" s="17" t="s">
        <v>2890</v>
      </c>
      <c r="B22" s="31" t="s">
        <v>1475</v>
      </c>
      <c r="C22" s="31" t="s">
        <v>1476</v>
      </c>
      <c r="D22" s="43" t="s">
        <v>1</v>
      </c>
      <c r="E22" s="13">
        <v>42348</v>
      </c>
      <c r="F22" s="13">
        <f t="shared" si="8"/>
        <v>44667</v>
      </c>
      <c r="G22" s="111"/>
      <c r="H22" s="15">
        <f t="shared" ref="H22:H28" si="10">DATE(YEAR(F22),MONTH(F22),DAY(F22)+1)</f>
        <v>44668</v>
      </c>
      <c r="I22" s="16">
        <f t="shared" ca="1" si="9"/>
        <v>-2</v>
      </c>
      <c r="J22" s="17" t="str">
        <f t="shared" ca="1" si="1"/>
        <v>OVERDUE</v>
      </c>
      <c r="K22" s="31" t="s">
        <v>1504</v>
      </c>
      <c r="L22" s="20"/>
    </row>
    <row r="23" spans="1:12" ht="38.25">
      <c r="A23" s="17" t="s">
        <v>2891</v>
      </c>
      <c r="B23" s="31" t="s">
        <v>1477</v>
      </c>
      <c r="C23" s="31" t="s">
        <v>1478</v>
      </c>
      <c r="D23" s="43" t="s">
        <v>1</v>
      </c>
      <c r="E23" s="13">
        <v>42348</v>
      </c>
      <c r="F23" s="13">
        <f t="shared" si="8"/>
        <v>44667</v>
      </c>
      <c r="G23" s="111"/>
      <c r="H23" s="15">
        <f t="shared" si="10"/>
        <v>44668</v>
      </c>
      <c r="I23" s="16">
        <f t="shared" ca="1" si="9"/>
        <v>-2</v>
      </c>
      <c r="J23" s="17" t="str">
        <f t="shared" ca="1" si="1"/>
        <v>OVERDUE</v>
      </c>
      <c r="K23" s="31" t="s">
        <v>1505</v>
      </c>
      <c r="L23" s="20"/>
    </row>
    <row r="24" spans="1:12" ht="38.450000000000003" customHeight="1">
      <c r="A24" s="17" t="s">
        <v>2892</v>
      </c>
      <c r="B24" s="31" t="s">
        <v>1479</v>
      </c>
      <c r="C24" s="31" t="s">
        <v>1480</v>
      </c>
      <c r="D24" s="43" t="s">
        <v>4</v>
      </c>
      <c r="E24" s="13">
        <v>42348</v>
      </c>
      <c r="F24" s="13">
        <v>44658</v>
      </c>
      <c r="G24" s="111"/>
      <c r="H24" s="15">
        <f>EDATE(F24-1,1)</f>
        <v>44687</v>
      </c>
      <c r="I24" s="16">
        <f t="shared" ca="1" si="9"/>
        <v>17</v>
      </c>
      <c r="J24" s="17" t="str">
        <f t="shared" ca="1" si="1"/>
        <v>NOT DUE</v>
      </c>
      <c r="K24" s="31" t="s">
        <v>1506</v>
      </c>
      <c r="L24" s="20"/>
    </row>
    <row r="25" spans="1:12" ht="25.5">
      <c r="A25" s="17" t="s">
        <v>2893</v>
      </c>
      <c r="B25" s="31" t="s">
        <v>1481</v>
      </c>
      <c r="C25" s="31" t="s">
        <v>1482</v>
      </c>
      <c r="D25" s="43" t="s">
        <v>1</v>
      </c>
      <c r="E25" s="13">
        <v>42348</v>
      </c>
      <c r="F25" s="13">
        <f t="shared" ref="F25:F28" si="11">F$5</f>
        <v>44667</v>
      </c>
      <c r="G25" s="111"/>
      <c r="H25" s="15">
        <f t="shared" si="10"/>
        <v>44668</v>
      </c>
      <c r="I25" s="16">
        <f t="shared" ca="1" si="9"/>
        <v>-2</v>
      </c>
      <c r="J25" s="17" t="str">
        <f t="shared" ca="1" si="1"/>
        <v>OVERDUE</v>
      </c>
      <c r="K25" s="31" t="s">
        <v>1507</v>
      </c>
      <c r="L25" s="20"/>
    </row>
    <row r="26" spans="1:12" ht="26.45" customHeight="1">
      <c r="A26" s="17" t="s">
        <v>2894</v>
      </c>
      <c r="B26" s="31" t="s">
        <v>1483</v>
      </c>
      <c r="C26" s="31" t="s">
        <v>1484</v>
      </c>
      <c r="D26" s="43" t="s">
        <v>1</v>
      </c>
      <c r="E26" s="13">
        <v>42348</v>
      </c>
      <c r="F26" s="13">
        <f t="shared" si="11"/>
        <v>44667</v>
      </c>
      <c r="G26" s="111"/>
      <c r="H26" s="15">
        <f t="shared" si="10"/>
        <v>44668</v>
      </c>
      <c r="I26" s="16">
        <f t="shared" ca="1" si="9"/>
        <v>-2</v>
      </c>
      <c r="J26" s="17" t="str">
        <f t="shared" ca="1" si="1"/>
        <v>OVERDUE</v>
      </c>
      <c r="K26" s="31" t="s">
        <v>1508</v>
      </c>
      <c r="L26" s="20"/>
    </row>
    <row r="27" spans="1:12" ht="26.45" customHeight="1">
      <c r="A27" s="17" t="s">
        <v>2895</v>
      </c>
      <c r="B27" s="31" t="s">
        <v>1485</v>
      </c>
      <c r="C27" s="31" t="s">
        <v>1486</v>
      </c>
      <c r="D27" s="43" t="s">
        <v>1</v>
      </c>
      <c r="E27" s="13">
        <v>42348</v>
      </c>
      <c r="F27" s="13">
        <f t="shared" si="11"/>
        <v>44667</v>
      </c>
      <c r="G27" s="111"/>
      <c r="H27" s="15">
        <f t="shared" si="10"/>
        <v>44668</v>
      </c>
      <c r="I27" s="16">
        <f t="shared" ca="1" si="9"/>
        <v>-2</v>
      </c>
      <c r="J27" s="17" t="str">
        <f t="shared" ca="1" si="1"/>
        <v>OVERDUE</v>
      </c>
      <c r="K27" s="31" t="s">
        <v>1508</v>
      </c>
      <c r="L27" s="20"/>
    </row>
    <row r="28" spans="1:12" ht="26.45" customHeight="1">
      <c r="A28" s="17" t="s">
        <v>2896</v>
      </c>
      <c r="B28" s="31" t="s">
        <v>1487</v>
      </c>
      <c r="C28" s="31" t="s">
        <v>1474</v>
      </c>
      <c r="D28" s="43" t="s">
        <v>1</v>
      </c>
      <c r="E28" s="13">
        <v>42348</v>
      </c>
      <c r="F28" s="13">
        <f t="shared" si="11"/>
        <v>44667</v>
      </c>
      <c r="G28" s="111"/>
      <c r="H28" s="15">
        <f t="shared" si="10"/>
        <v>44668</v>
      </c>
      <c r="I28" s="16">
        <f t="shared" ca="1" si="9"/>
        <v>-2</v>
      </c>
      <c r="J28" s="17" t="str">
        <f t="shared" ca="1" si="1"/>
        <v>OVERDUE</v>
      </c>
      <c r="K28" s="31" t="s">
        <v>1508</v>
      </c>
      <c r="L28" s="20"/>
    </row>
    <row r="29" spans="1:12" ht="26.45" customHeight="1">
      <c r="A29" s="17" t="s">
        <v>2897</v>
      </c>
      <c r="B29" s="31" t="s">
        <v>3947</v>
      </c>
      <c r="C29" s="31" t="s">
        <v>3948</v>
      </c>
      <c r="D29" s="43" t="s">
        <v>0</v>
      </c>
      <c r="E29" s="13">
        <v>42348</v>
      </c>
      <c r="F29" s="13">
        <v>44657</v>
      </c>
      <c r="G29" s="111"/>
      <c r="H29" s="15">
        <f>DATE(YEAR(F29),MONTH(F29)+3,DAY(F29)-1)</f>
        <v>44747</v>
      </c>
      <c r="I29" s="16">
        <f t="shared" ref="I29" ca="1" si="12">IF(ISBLANK(H29),"",H29-DATE(YEAR(NOW()),MONTH(NOW()),DAY(NOW())))</f>
        <v>77</v>
      </c>
      <c r="J29" s="17" t="str">
        <f t="shared" ref="J29" ca="1" si="13">IF(I29="","",IF(I29&lt;0,"OVERDUE","NOT DUE"))</f>
        <v>NOT DUE</v>
      </c>
      <c r="K29" s="31" t="s">
        <v>1508</v>
      </c>
      <c r="L29" s="20" t="s">
        <v>5529</v>
      </c>
    </row>
    <row r="30" spans="1:12" ht="26.45" customHeight="1">
      <c r="A30" s="17" t="s">
        <v>2898</v>
      </c>
      <c r="B30" s="31" t="s">
        <v>1488</v>
      </c>
      <c r="C30" s="31" t="s">
        <v>1489</v>
      </c>
      <c r="D30" s="43" t="s">
        <v>0</v>
      </c>
      <c r="E30" s="13">
        <v>42348</v>
      </c>
      <c r="F30" s="13">
        <v>44643</v>
      </c>
      <c r="G30" s="111"/>
      <c r="H30" s="15">
        <f>DATE(YEAR(F30),MONTH(F30)+3,DAY(F30)-1)</f>
        <v>44734</v>
      </c>
      <c r="I30" s="16">
        <f t="shared" ca="1" si="9"/>
        <v>64</v>
      </c>
      <c r="J30" s="17" t="str">
        <f t="shared" ca="1" si="1"/>
        <v>NOT DUE</v>
      </c>
      <c r="K30" s="31" t="s">
        <v>1508</v>
      </c>
      <c r="L30" s="20"/>
    </row>
    <row r="31" spans="1:12" ht="25.5">
      <c r="A31" s="17" t="s">
        <v>2899</v>
      </c>
      <c r="B31" s="31" t="s">
        <v>1490</v>
      </c>
      <c r="C31" s="31"/>
      <c r="D31" s="43" t="s">
        <v>4</v>
      </c>
      <c r="E31" s="13">
        <v>42348</v>
      </c>
      <c r="F31" s="13">
        <v>44658</v>
      </c>
      <c r="G31" s="111"/>
      <c r="H31" s="15">
        <f>EDATE(F31-1,1)</f>
        <v>44687</v>
      </c>
      <c r="I31" s="16">
        <f t="shared" ca="1" si="9"/>
        <v>17</v>
      </c>
      <c r="J31" s="17" t="str">
        <f t="shared" ca="1" si="1"/>
        <v>NOT DUE</v>
      </c>
      <c r="K31" s="31"/>
      <c r="L31" s="20"/>
    </row>
    <row r="32" spans="1:12" ht="26.45" customHeight="1">
      <c r="A32" s="17" t="s">
        <v>2900</v>
      </c>
      <c r="B32" s="31" t="s">
        <v>4021</v>
      </c>
      <c r="C32" s="31" t="s">
        <v>3950</v>
      </c>
      <c r="D32" s="43" t="s">
        <v>1074</v>
      </c>
      <c r="E32" s="13">
        <v>42348</v>
      </c>
      <c r="F32" s="13">
        <v>44247</v>
      </c>
      <c r="G32" s="74"/>
      <c r="H32" s="15">
        <f>DATE(YEAR(F32)+4,MONTH(F32),DAY(F32)-1)</f>
        <v>45707</v>
      </c>
      <c r="I32" s="16">
        <f t="shared" ca="1" si="9"/>
        <v>1037</v>
      </c>
      <c r="J32" s="17" t="str">
        <f t="shared" ca="1" si="1"/>
        <v>NOT DUE</v>
      </c>
      <c r="K32" s="31" t="s">
        <v>3916</v>
      </c>
      <c r="L32" s="20"/>
    </row>
    <row r="33" spans="1:12" ht="25.5">
      <c r="A33" s="17" t="s">
        <v>2901</v>
      </c>
      <c r="B33" s="31" t="s">
        <v>4016</v>
      </c>
      <c r="C33" s="31" t="s">
        <v>3949</v>
      </c>
      <c r="D33" s="43" t="s">
        <v>1074</v>
      </c>
      <c r="E33" s="13">
        <v>42348</v>
      </c>
      <c r="F33" s="13">
        <v>44247</v>
      </c>
      <c r="G33" s="74"/>
      <c r="H33" s="15">
        <f>DATE(YEAR(F33)+4,MONTH(F33),DAY(F33)-1)</f>
        <v>45707</v>
      </c>
      <c r="I33" s="16">
        <f t="shared" ca="1" si="9"/>
        <v>1037</v>
      </c>
      <c r="J33" s="17" t="str">
        <f t="shared" ca="1" si="1"/>
        <v>NOT DUE</v>
      </c>
      <c r="K33" s="31" t="s">
        <v>3916</v>
      </c>
      <c r="L33" s="20"/>
    </row>
    <row r="34" spans="1:12" ht="26.45" customHeight="1">
      <c r="A34" s="17" t="s">
        <v>2902</v>
      </c>
      <c r="B34" s="31" t="s">
        <v>1491</v>
      </c>
      <c r="C34" s="31" t="s">
        <v>1492</v>
      </c>
      <c r="D34" s="43" t="s">
        <v>0</v>
      </c>
      <c r="E34" s="13">
        <v>42348</v>
      </c>
      <c r="F34" s="13">
        <v>44638</v>
      </c>
      <c r="G34" s="111"/>
      <c r="H34" s="15">
        <f>DATE(YEAR(F34),MONTH(F34)+3,DAY(F34)-1)</f>
        <v>44729</v>
      </c>
      <c r="I34" s="16">
        <f t="shared" ca="1" si="9"/>
        <v>59</v>
      </c>
      <c r="J34" s="17" t="str">
        <f t="shared" ca="1" si="1"/>
        <v>NOT DUE</v>
      </c>
      <c r="K34" s="31" t="s">
        <v>1509</v>
      </c>
      <c r="L34" s="20"/>
    </row>
    <row r="35" spans="1:12" ht="15" customHeight="1">
      <c r="A35" s="17" t="s">
        <v>2903</v>
      </c>
      <c r="B35" s="31" t="s">
        <v>1977</v>
      </c>
      <c r="C35" s="31"/>
      <c r="D35" s="43" t="s">
        <v>1</v>
      </c>
      <c r="E35" s="13">
        <v>42348</v>
      </c>
      <c r="F35" s="13">
        <f t="shared" ref="F35" si="14">F$5</f>
        <v>44667</v>
      </c>
      <c r="G35" s="111"/>
      <c r="H35" s="15">
        <f>DATE(YEAR(F35),MONTH(F35),DAY(F35)+1)</f>
        <v>44668</v>
      </c>
      <c r="I35" s="16">
        <f t="shared" ca="1" si="9"/>
        <v>-2</v>
      </c>
      <c r="J35" s="17" t="str">
        <f t="shared" ca="1" si="1"/>
        <v>OVERDUE</v>
      </c>
      <c r="K35" s="31" t="s">
        <v>1509</v>
      </c>
      <c r="L35" s="20"/>
    </row>
    <row r="36" spans="1:12" ht="15" customHeight="1">
      <c r="A36" s="17" t="s">
        <v>2904</v>
      </c>
      <c r="B36" s="31" t="s">
        <v>1493</v>
      </c>
      <c r="C36" s="31" t="s">
        <v>1494</v>
      </c>
      <c r="D36" s="43" t="s">
        <v>377</v>
      </c>
      <c r="E36" s="13">
        <v>42348</v>
      </c>
      <c r="F36" s="13">
        <v>44615</v>
      </c>
      <c r="G36" s="111"/>
      <c r="H36" s="15">
        <f>DATE(YEAR(F36)+1,MONTH(F36),DAY(F36)-1)</f>
        <v>44979</v>
      </c>
      <c r="I36" s="16">
        <f t="shared" ca="1" si="9"/>
        <v>309</v>
      </c>
      <c r="J36" s="17" t="str">
        <f t="shared" ca="1" si="1"/>
        <v>NOT DUE</v>
      </c>
      <c r="K36" s="31" t="s">
        <v>1509</v>
      </c>
      <c r="L36" s="144" t="s">
        <v>5517</v>
      </c>
    </row>
    <row r="37" spans="1:12" ht="25.5">
      <c r="A37" s="17" t="s">
        <v>3954</v>
      </c>
      <c r="B37" s="31" t="s">
        <v>1495</v>
      </c>
      <c r="C37" s="31" t="s">
        <v>1496</v>
      </c>
      <c r="D37" s="43" t="s">
        <v>377</v>
      </c>
      <c r="E37" s="13">
        <v>42348</v>
      </c>
      <c r="F37" s="13">
        <v>44615</v>
      </c>
      <c r="G37" s="111"/>
      <c r="H37" s="15">
        <f t="shared" ref="H37:H41" si="15">DATE(YEAR(F37)+1,MONTH(F37),DAY(F37)-1)</f>
        <v>44979</v>
      </c>
      <c r="I37" s="16">
        <f t="shared" ca="1" si="9"/>
        <v>309</v>
      </c>
      <c r="J37" s="17" t="str">
        <f t="shared" ca="1" si="1"/>
        <v>NOT DUE</v>
      </c>
      <c r="K37" s="31" t="s">
        <v>1510</v>
      </c>
      <c r="L37" s="20"/>
    </row>
    <row r="38" spans="1:12" ht="25.5">
      <c r="A38" s="17" t="s">
        <v>3955</v>
      </c>
      <c r="B38" s="31" t="s">
        <v>1497</v>
      </c>
      <c r="C38" s="31" t="s">
        <v>1498</v>
      </c>
      <c r="D38" s="43" t="s">
        <v>377</v>
      </c>
      <c r="E38" s="13">
        <v>42348</v>
      </c>
      <c r="F38" s="13">
        <v>44615</v>
      </c>
      <c r="G38" s="111"/>
      <c r="H38" s="15">
        <f t="shared" si="15"/>
        <v>44979</v>
      </c>
      <c r="I38" s="16">
        <f t="shared" ca="1" si="9"/>
        <v>309</v>
      </c>
      <c r="J38" s="17" t="str">
        <f t="shared" ca="1" si="1"/>
        <v>NOT DUE</v>
      </c>
      <c r="K38" s="31" t="s">
        <v>1510</v>
      </c>
      <c r="L38" s="20"/>
    </row>
    <row r="39" spans="1:12" ht="25.5">
      <c r="A39" s="17" t="s">
        <v>3956</v>
      </c>
      <c r="B39" s="31" t="s">
        <v>1499</v>
      </c>
      <c r="C39" s="31" t="s">
        <v>1500</v>
      </c>
      <c r="D39" s="43" t="s">
        <v>377</v>
      </c>
      <c r="E39" s="13">
        <v>42348</v>
      </c>
      <c r="F39" s="13">
        <v>44615</v>
      </c>
      <c r="G39" s="111"/>
      <c r="H39" s="15">
        <f t="shared" si="15"/>
        <v>44979</v>
      </c>
      <c r="I39" s="16">
        <f t="shared" ca="1" si="9"/>
        <v>309</v>
      </c>
      <c r="J39" s="17" t="str">
        <f t="shared" ca="1" si="1"/>
        <v>NOT DUE</v>
      </c>
      <c r="K39" s="31" t="s">
        <v>1510</v>
      </c>
      <c r="L39" s="20"/>
    </row>
    <row r="40" spans="1:12" ht="25.5">
      <c r="A40" s="17" t="s">
        <v>3957</v>
      </c>
      <c r="B40" s="31" t="s">
        <v>1501</v>
      </c>
      <c r="C40" s="31" t="s">
        <v>1502</v>
      </c>
      <c r="D40" s="43" t="s">
        <v>377</v>
      </c>
      <c r="E40" s="13">
        <v>42348</v>
      </c>
      <c r="F40" s="13">
        <v>44615</v>
      </c>
      <c r="G40" s="111"/>
      <c r="H40" s="15">
        <f t="shared" si="15"/>
        <v>44979</v>
      </c>
      <c r="I40" s="16">
        <f t="shared" ca="1" si="9"/>
        <v>309</v>
      </c>
      <c r="J40" s="17" t="str">
        <f t="shared" ca="1" si="1"/>
        <v>NOT DUE</v>
      </c>
      <c r="K40" s="31" t="s">
        <v>1511</v>
      </c>
      <c r="L40" s="20"/>
    </row>
    <row r="41" spans="1:12" ht="15" customHeight="1">
      <c r="A41" s="17" t="s">
        <v>3958</v>
      </c>
      <c r="B41" s="31" t="s">
        <v>1512</v>
      </c>
      <c r="C41" s="31" t="s">
        <v>1513</v>
      </c>
      <c r="D41" s="43" t="s">
        <v>377</v>
      </c>
      <c r="E41" s="13">
        <v>42348</v>
      </c>
      <c r="F41" s="13">
        <v>44615</v>
      </c>
      <c r="G41" s="111"/>
      <c r="H41" s="15">
        <f t="shared" si="15"/>
        <v>44979</v>
      </c>
      <c r="I41" s="16">
        <f t="shared" ca="1" si="9"/>
        <v>309</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9"/>
      <c r="C47" s="198" t="s">
        <v>5504</v>
      </c>
      <c r="E47" s="371" t="s">
        <v>5518</v>
      </c>
      <c r="F47" s="371"/>
      <c r="H47" s="235" t="s">
        <v>5505</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30:J31 J34:J42 J10:J13 J15:J28">
    <cfRule type="cellIs" dxfId="69" priority="5" operator="equal">
      <formula>"overdue"</formula>
    </cfRule>
  </conditionalFormatting>
  <conditionalFormatting sqref="J29">
    <cfRule type="cellIs" dxfId="68" priority="4" operator="equal">
      <formula>"overdue"</formula>
    </cfRule>
  </conditionalFormatting>
  <conditionalFormatting sqref="J32:J33">
    <cfRule type="cellIs" dxfId="67" priority="3" operator="equal">
      <formula>"overdue"</formula>
    </cfRule>
  </conditionalFormatting>
  <conditionalFormatting sqref="J9">
    <cfRule type="cellIs" dxfId="66" priority="2" operator="equal">
      <formula>"overdue"</formula>
    </cfRule>
  </conditionalFormatting>
  <conditionalFormatting sqref="J14">
    <cfRule type="cellIs" dxfId="65"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19" zoomScaleNormal="100" workbookViewId="0">
      <selection activeCell="H36" sqref="H3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2059</v>
      </c>
      <c r="D3" s="309" t="s">
        <v>12</v>
      </c>
      <c r="E3" s="309"/>
      <c r="F3" s="5" t="s">
        <v>2905</v>
      </c>
    </row>
    <row r="4" spans="1:12" ht="18" customHeight="1">
      <c r="A4" s="308" t="s">
        <v>75</v>
      </c>
      <c r="B4" s="308"/>
      <c r="C4" s="37" t="s">
        <v>3846</v>
      </c>
      <c r="D4" s="309" t="s">
        <v>14</v>
      </c>
      <c r="E4" s="309"/>
      <c r="F4" s="6">
        <f>'Running Hours'!B30</f>
        <v>28069.4</v>
      </c>
    </row>
    <row r="5" spans="1:12" ht="18" customHeight="1">
      <c r="A5" s="308" t="s">
        <v>76</v>
      </c>
      <c r="B5" s="308"/>
      <c r="C5" s="38" t="s">
        <v>3836</v>
      </c>
      <c r="D5" s="46"/>
      <c r="E5" s="242" t="str">
        <f>'Running Hours'!$C5</f>
        <v>Date updated:</v>
      </c>
      <c r="F5" s="196">
        <f>'Running Hours'!$D5</f>
        <v>44667</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2906</v>
      </c>
      <c r="B8" s="31" t="s">
        <v>1996</v>
      </c>
      <c r="C8" s="31" t="s">
        <v>2041</v>
      </c>
      <c r="D8" s="43">
        <v>20000</v>
      </c>
      <c r="E8" s="13">
        <v>42348</v>
      </c>
      <c r="F8" s="13">
        <v>44247</v>
      </c>
      <c r="G8" s="27">
        <v>22809</v>
      </c>
      <c r="H8" s="22">
        <f>IF(I8&lt;=20000,$F$5+(I8/24),"error")</f>
        <v>45281.15</v>
      </c>
      <c r="I8" s="23">
        <f t="shared" ref="I8:I20" si="0">D8-($F$4-G8)</f>
        <v>14739.599999999999</v>
      </c>
      <c r="J8" s="17" t="str">
        <f t="shared" ref="J8:J41" si="1">IF(I8="","",IF(I8&lt;0,"OVERDUE","NOT DUE"))</f>
        <v>NOT DUE</v>
      </c>
      <c r="K8" s="31" t="s">
        <v>2052</v>
      </c>
      <c r="L8" s="144" t="s">
        <v>5495</v>
      </c>
    </row>
    <row r="9" spans="1:12" ht="26.45" customHeight="1">
      <c r="A9" s="17" t="s">
        <v>2907</v>
      </c>
      <c r="B9" s="31" t="s">
        <v>2079</v>
      </c>
      <c r="C9" s="31" t="s">
        <v>2042</v>
      </c>
      <c r="D9" s="43">
        <v>8000</v>
      </c>
      <c r="E9" s="13">
        <v>42348</v>
      </c>
      <c r="F9" s="13">
        <v>44247</v>
      </c>
      <c r="G9" s="27">
        <v>22809</v>
      </c>
      <c r="H9" s="22">
        <f>IF(I9&lt;=8000,$F$5+(I9/24),"error")</f>
        <v>44781.15</v>
      </c>
      <c r="I9" s="23">
        <f t="shared" ref="I9" si="2">D9-($F$4-G9)</f>
        <v>2739.5999999999985</v>
      </c>
      <c r="J9" s="17" t="str">
        <f t="shared" ref="J9" si="3">IF(I9="","",IF(I9&lt;0,"OVERDUE","NOT DUE"))</f>
        <v>NOT DUE</v>
      </c>
      <c r="K9" s="31" t="s">
        <v>2053</v>
      </c>
      <c r="L9" s="144" t="s">
        <v>5495</v>
      </c>
    </row>
    <row r="10" spans="1:12" ht="26.45" customHeight="1">
      <c r="A10" s="17" t="s">
        <v>2908</v>
      </c>
      <c r="B10" s="31" t="s">
        <v>3951</v>
      </c>
      <c r="C10" s="31" t="s">
        <v>2042</v>
      </c>
      <c r="D10" s="43">
        <v>8000</v>
      </c>
      <c r="E10" s="13">
        <v>42348</v>
      </c>
      <c r="F10" s="13">
        <v>44247</v>
      </c>
      <c r="G10" s="27">
        <v>22809</v>
      </c>
      <c r="H10" s="22">
        <f>IF(I10&lt;=8000,$F$5+(I10/24),"error")</f>
        <v>44781.15</v>
      </c>
      <c r="I10" s="23">
        <f t="shared" si="0"/>
        <v>2739.5999999999985</v>
      </c>
      <c r="J10" s="17" t="str">
        <f t="shared" si="1"/>
        <v>NOT DUE</v>
      </c>
      <c r="K10" s="31" t="s">
        <v>2053</v>
      </c>
      <c r="L10" s="144" t="s">
        <v>5495</v>
      </c>
    </row>
    <row r="11" spans="1:12" ht="48">
      <c r="A11" s="17" t="s">
        <v>2909</v>
      </c>
      <c r="B11" s="31" t="s">
        <v>2000</v>
      </c>
      <c r="C11" s="31" t="s">
        <v>2043</v>
      </c>
      <c r="D11" s="43">
        <v>2000</v>
      </c>
      <c r="E11" s="13">
        <v>42348</v>
      </c>
      <c r="F11" s="13">
        <v>44548</v>
      </c>
      <c r="G11" s="27">
        <v>26625</v>
      </c>
      <c r="H11" s="22">
        <f>IF(I11&lt;=2000,$F$5+(I11/24),"error")</f>
        <v>44690.15</v>
      </c>
      <c r="I11" s="23">
        <f t="shared" si="0"/>
        <v>555.59999999999854</v>
      </c>
      <c r="J11" s="17" t="str">
        <f t="shared" si="1"/>
        <v>NOT DUE</v>
      </c>
      <c r="K11" s="31"/>
      <c r="L11" s="144" t="s">
        <v>5495</v>
      </c>
    </row>
    <row r="12" spans="1:12" ht="48">
      <c r="A12" s="17" t="s">
        <v>2910</v>
      </c>
      <c r="B12" s="31" t="s">
        <v>2000</v>
      </c>
      <c r="C12" s="31" t="s">
        <v>2044</v>
      </c>
      <c r="D12" s="43">
        <v>8000</v>
      </c>
      <c r="E12" s="13">
        <v>42348</v>
      </c>
      <c r="F12" s="13">
        <v>44247</v>
      </c>
      <c r="G12" s="27">
        <v>22809</v>
      </c>
      <c r="H12" s="22">
        <f>IF(I12&lt;=8000,$F$5+(I12/24),"error")</f>
        <v>44781.15</v>
      </c>
      <c r="I12" s="23">
        <f t="shared" si="0"/>
        <v>2739.5999999999985</v>
      </c>
      <c r="J12" s="17" t="str">
        <f t="shared" si="1"/>
        <v>NOT DUE</v>
      </c>
      <c r="K12" s="31"/>
      <c r="L12" s="144" t="s">
        <v>5495</v>
      </c>
    </row>
    <row r="13" spans="1:12" ht="48">
      <c r="A13" s="17" t="s">
        <v>2911</v>
      </c>
      <c r="B13" s="31" t="s">
        <v>1967</v>
      </c>
      <c r="C13" s="31" t="s">
        <v>2045</v>
      </c>
      <c r="D13" s="43">
        <v>20000</v>
      </c>
      <c r="E13" s="13">
        <v>42348</v>
      </c>
      <c r="F13" s="13">
        <v>43662</v>
      </c>
      <c r="G13" s="27">
        <v>15711</v>
      </c>
      <c r="H13" s="22">
        <f>IF(I13&lt;=20000,$F$5+(I13/24),"error")</f>
        <v>44985.4</v>
      </c>
      <c r="I13" s="23">
        <f t="shared" ref="I13" si="4">D13-($F$4-G13)</f>
        <v>7641.5999999999985</v>
      </c>
      <c r="J13" s="17" t="str">
        <f t="shared" ref="J13" si="5">IF(I13="","",IF(I13&lt;0,"OVERDUE","NOT DUE"))</f>
        <v>NOT DUE</v>
      </c>
      <c r="K13" s="31"/>
      <c r="L13" s="144" t="s">
        <v>5495</v>
      </c>
    </row>
    <row r="14" spans="1:12" ht="48">
      <c r="A14" s="17" t="s">
        <v>2912</v>
      </c>
      <c r="B14" s="31" t="s">
        <v>3952</v>
      </c>
      <c r="C14" s="31" t="s">
        <v>2045</v>
      </c>
      <c r="D14" s="43">
        <v>20000</v>
      </c>
      <c r="E14" s="13">
        <v>42348</v>
      </c>
      <c r="F14" s="13">
        <v>44247</v>
      </c>
      <c r="G14" s="27">
        <v>22809</v>
      </c>
      <c r="H14" s="22">
        <f>IF(I14&lt;=20000,$F$5+(I14/24),"error")</f>
        <v>45281.15</v>
      </c>
      <c r="I14" s="23">
        <f t="shared" si="0"/>
        <v>14739.599999999999</v>
      </c>
      <c r="J14" s="17" t="str">
        <f t="shared" si="1"/>
        <v>NOT DUE</v>
      </c>
      <c r="K14" s="31"/>
      <c r="L14" s="144" t="s">
        <v>5495</v>
      </c>
    </row>
    <row r="15" spans="1:12" ht="26.45" customHeight="1">
      <c r="A15" s="17" t="s">
        <v>2913</v>
      </c>
      <c r="B15" s="31" t="s">
        <v>2046</v>
      </c>
      <c r="C15" s="31" t="s">
        <v>2042</v>
      </c>
      <c r="D15" s="43">
        <v>8000</v>
      </c>
      <c r="E15" s="13">
        <v>42348</v>
      </c>
      <c r="F15" s="13">
        <v>44247</v>
      </c>
      <c r="G15" s="27">
        <v>22809</v>
      </c>
      <c r="H15" s="22">
        <f t="shared" ref="H15" si="6">IF(I15&lt;=8000,$F$5+(I15/24),"error")</f>
        <v>44781.15</v>
      </c>
      <c r="I15" s="23">
        <f t="shared" si="0"/>
        <v>2739.5999999999985</v>
      </c>
      <c r="J15" s="17" t="str">
        <f t="shared" si="1"/>
        <v>NOT DUE</v>
      </c>
      <c r="K15" s="31" t="s">
        <v>2054</v>
      </c>
      <c r="L15" s="144" t="s">
        <v>5495</v>
      </c>
    </row>
    <row r="16" spans="1:12" ht="48">
      <c r="A16" s="17" t="s">
        <v>2914</v>
      </c>
      <c r="B16" s="31" t="s">
        <v>1970</v>
      </c>
      <c r="C16" s="31" t="s">
        <v>2047</v>
      </c>
      <c r="D16" s="43">
        <v>8000</v>
      </c>
      <c r="E16" s="13">
        <v>42348</v>
      </c>
      <c r="F16" s="13">
        <v>44247</v>
      </c>
      <c r="G16" s="27">
        <v>22809</v>
      </c>
      <c r="H16" s="22">
        <f>IF(I16&lt;=8000,$F$5+(I16/24),"error")</f>
        <v>44781.15</v>
      </c>
      <c r="I16" s="23">
        <f t="shared" si="0"/>
        <v>2739.5999999999985</v>
      </c>
      <c r="J16" s="17" t="str">
        <f t="shared" si="1"/>
        <v>NOT DUE</v>
      </c>
      <c r="K16" s="31" t="s">
        <v>2055</v>
      </c>
      <c r="L16" s="144" t="s">
        <v>5495</v>
      </c>
    </row>
    <row r="17" spans="1:12" ht="48">
      <c r="A17" s="17" t="s">
        <v>2915</v>
      </c>
      <c r="B17" s="31" t="s">
        <v>1970</v>
      </c>
      <c r="C17" s="31" t="s">
        <v>2048</v>
      </c>
      <c r="D17" s="43">
        <v>20000</v>
      </c>
      <c r="E17" s="13">
        <v>42348</v>
      </c>
      <c r="F17" s="13">
        <v>43662</v>
      </c>
      <c r="G17" s="27">
        <v>15711</v>
      </c>
      <c r="H17" s="22">
        <f>IF(I17&lt;=20000,$F$5+(I17/24),"error")</f>
        <v>44985.4</v>
      </c>
      <c r="I17" s="23">
        <f t="shared" si="0"/>
        <v>7641.5999999999985</v>
      </c>
      <c r="J17" s="17" t="str">
        <f t="shared" si="1"/>
        <v>NOT DUE</v>
      </c>
      <c r="K17" s="31"/>
      <c r="L17" s="144" t="s">
        <v>5495</v>
      </c>
    </row>
    <row r="18" spans="1:12" ht="26.45" customHeight="1">
      <c r="A18" s="17" t="s">
        <v>2916</v>
      </c>
      <c r="B18" s="31" t="s">
        <v>1618</v>
      </c>
      <c r="C18" s="31" t="s">
        <v>2049</v>
      </c>
      <c r="D18" s="43">
        <v>20000</v>
      </c>
      <c r="E18" s="13">
        <v>42348</v>
      </c>
      <c r="F18" s="13">
        <v>43662</v>
      </c>
      <c r="G18" s="27">
        <v>15711</v>
      </c>
      <c r="H18" s="22">
        <f t="shared" ref="H18" si="7">IF(I18&lt;=20000,$F$5+(I18/24),"error")</f>
        <v>44985.4</v>
      </c>
      <c r="I18" s="23">
        <f t="shared" si="0"/>
        <v>7641.5999999999985</v>
      </c>
      <c r="J18" s="17" t="str">
        <f t="shared" si="1"/>
        <v>NOT DUE</v>
      </c>
      <c r="K18" s="31" t="s">
        <v>2056</v>
      </c>
      <c r="L18" s="20"/>
    </row>
    <row r="19" spans="1:12" ht="26.45" customHeight="1">
      <c r="A19" s="17" t="s">
        <v>2917</v>
      </c>
      <c r="B19" s="31" t="s">
        <v>3906</v>
      </c>
      <c r="C19" s="31" t="s">
        <v>3907</v>
      </c>
      <c r="D19" s="43">
        <v>20000</v>
      </c>
      <c r="E19" s="13">
        <v>42348</v>
      </c>
      <c r="F19" s="13">
        <v>43662</v>
      </c>
      <c r="G19" s="27">
        <v>15711</v>
      </c>
      <c r="H19" s="22">
        <f>IF(I19&lt;=20000,$F$5+(I19/24),"error")</f>
        <v>44985.4</v>
      </c>
      <c r="I19" s="23">
        <f t="shared" si="0"/>
        <v>7641.5999999999985</v>
      </c>
      <c r="J19" s="17" t="str">
        <f t="shared" si="1"/>
        <v>NOT DUE</v>
      </c>
      <c r="K19" s="31" t="s">
        <v>2057</v>
      </c>
      <c r="L19" s="20"/>
    </row>
    <row r="20" spans="1:12" ht="26.45" customHeight="1">
      <c r="A20" s="17" t="s">
        <v>2918</v>
      </c>
      <c r="B20" s="31" t="s">
        <v>2050</v>
      </c>
      <c r="C20" s="31" t="s">
        <v>2051</v>
      </c>
      <c r="D20" s="43">
        <v>8000</v>
      </c>
      <c r="E20" s="13">
        <v>42348</v>
      </c>
      <c r="F20" s="13">
        <v>44198</v>
      </c>
      <c r="G20" s="27">
        <v>22417</v>
      </c>
      <c r="H20" s="22">
        <f>IF(I20&lt;=8000,$F$5+(I20/24),"error")</f>
        <v>44764.816666666666</v>
      </c>
      <c r="I20" s="23">
        <f t="shared" si="0"/>
        <v>2347.5999999999985</v>
      </c>
      <c r="J20" s="17" t="str">
        <f t="shared" si="1"/>
        <v>NOT DUE</v>
      </c>
      <c r="K20" s="31" t="s">
        <v>2058</v>
      </c>
      <c r="L20" s="20"/>
    </row>
    <row r="21" spans="1:12" ht="38.25">
      <c r="A21" s="17" t="s">
        <v>2919</v>
      </c>
      <c r="B21" s="31" t="s">
        <v>1473</v>
      </c>
      <c r="C21" s="31" t="s">
        <v>1474</v>
      </c>
      <c r="D21" s="43" t="s">
        <v>1</v>
      </c>
      <c r="E21" s="13">
        <v>42348</v>
      </c>
      <c r="F21" s="13">
        <f t="shared" ref="F21:F23" si="8">F$5</f>
        <v>44667</v>
      </c>
      <c r="G21" s="111"/>
      <c r="H21" s="15">
        <f>DATE(YEAR(F21),MONTH(F21),DAY(F21)+1)</f>
        <v>44668</v>
      </c>
      <c r="I21" s="16">
        <f t="shared" ref="I21:I41" ca="1" si="9">IF(ISBLANK(H21),"",H21-DATE(YEAR(NOW()),MONTH(NOW()),DAY(NOW())))</f>
        <v>-2</v>
      </c>
      <c r="J21" s="17" t="str">
        <f t="shared" ca="1" si="1"/>
        <v>OVERDUE</v>
      </c>
      <c r="K21" s="31" t="s">
        <v>1503</v>
      </c>
      <c r="L21" s="20"/>
    </row>
    <row r="22" spans="1:12" ht="38.25">
      <c r="A22" s="17" t="s">
        <v>2920</v>
      </c>
      <c r="B22" s="31" t="s">
        <v>1475</v>
      </c>
      <c r="C22" s="31" t="s">
        <v>1476</v>
      </c>
      <c r="D22" s="43" t="s">
        <v>1</v>
      </c>
      <c r="E22" s="13">
        <v>42348</v>
      </c>
      <c r="F22" s="13">
        <f t="shared" si="8"/>
        <v>44667</v>
      </c>
      <c r="G22" s="111"/>
      <c r="H22" s="15">
        <f t="shared" ref="H22:H28" si="10">DATE(YEAR(F22),MONTH(F22),DAY(F22)+1)</f>
        <v>44668</v>
      </c>
      <c r="I22" s="16">
        <f t="shared" ca="1" si="9"/>
        <v>-2</v>
      </c>
      <c r="J22" s="17" t="str">
        <f t="shared" ca="1" si="1"/>
        <v>OVERDUE</v>
      </c>
      <c r="K22" s="31" t="s">
        <v>1504</v>
      </c>
      <c r="L22" s="20"/>
    </row>
    <row r="23" spans="1:12" ht="38.25">
      <c r="A23" s="17" t="s">
        <v>2921</v>
      </c>
      <c r="B23" s="31" t="s">
        <v>1477</v>
      </c>
      <c r="C23" s="31" t="s">
        <v>1478</v>
      </c>
      <c r="D23" s="43" t="s">
        <v>1</v>
      </c>
      <c r="E23" s="13">
        <v>42348</v>
      </c>
      <c r="F23" s="13">
        <f t="shared" si="8"/>
        <v>44667</v>
      </c>
      <c r="G23" s="111"/>
      <c r="H23" s="15">
        <f t="shared" si="10"/>
        <v>44668</v>
      </c>
      <c r="I23" s="16">
        <f t="shared" ca="1" si="9"/>
        <v>-2</v>
      </c>
      <c r="J23" s="17" t="str">
        <f t="shared" ca="1" si="1"/>
        <v>OVERDUE</v>
      </c>
      <c r="K23" s="31" t="s">
        <v>1505</v>
      </c>
      <c r="L23" s="20"/>
    </row>
    <row r="24" spans="1:12" ht="38.450000000000003" customHeight="1">
      <c r="A24" s="17" t="s">
        <v>2922</v>
      </c>
      <c r="B24" s="31" t="s">
        <v>1479</v>
      </c>
      <c r="C24" s="31" t="s">
        <v>1480</v>
      </c>
      <c r="D24" s="43" t="s">
        <v>4</v>
      </c>
      <c r="E24" s="13">
        <v>42348</v>
      </c>
      <c r="F24" s="13">
        <v>44924</v>
      </c>
      <c r="G24" s="111"/>
      <c r="H24" s="15">
        <f>EDATE(F24-1,1)</f>
        <v>44954</v>
      </c>
      <c r="I24" s="16">
        <f t="shared" ca="1" si="9"/>
        <v>284</v>
      </c>
      <c r="J24" s="17" t="str">
        <f t="shared" ca="1" si="1"/>
        <v>NOT DUE</v>
      </c>
      <c r="K24" s="31" t="s">
        <v>1506</v>
      </c>
      <c r="L24" s="20"/>
    </row>
    <row r="25" spans="1:12" ht="25.5">
      <c r="A25" s="17" t="s">
        <v>2923</v>
      </c>
      <c r="B25" s="31" t="s">
        <v>1481</v>
      </c>
      <c r="C25" s="31" t="s">
        <v>1482</v>
      </c>
      <c r="D25" s="43" t="s">
        <v>1</v>
      </c>
      <c r="E25" s="13">
        <v>42348</v>
      </c>
      <c r="F25" s="13">
        <f t="shared" ref="F25:F28" si="11">F$5</f>
        <v>44667</v>
      </c>
      <c r="G25" s="111"/>
      <c r="H25" s="15">
        <f t="shared" si="10"/>
        <v>44668</v>
      </c>
      <c r="I25" s="16">
        <f t="shared" ca="1" si="9"/>
        <v>-2</v>
      </c>
      <c r="J25" s="17" t="str">
        <f t="shared" ca="1" si="1"/>
        <v>OVERDUE</v>
      </c>
      <c r="K25" s="31" t="s">
        <v>1507</v>
      </c>
      <c r="L25" s="20"/>
    </row>
    <row r="26" spans="1:12" ht="26.45" customHeight="1">
      <c r="A26" s="17" t="s">
        <v>2924</v>
      </c>
      <c r="B26" s="31" t="s">
        <v>1483</v>
      </c>
      <c r="C26" s="31" t="s">
        <v>1484</v>
      </c>
      <c r="D26" s="43" t="s">
        <v>1</v>
      </c>
      <c r="E26" s="13">
        <v>42348</v>
      </c>
      <c r="F26" s="13">
        <f t="shared" si="11"/>
        <v>44667</v>
      </c>
      <c r="G26" s="111"/>
      <c r="H26" s="15">
        <f t="shared" si="10"/>
        <v>44668</v>
      </c>
      <c r="I26" s="16">
        <f t="shared" ca="1" si="9"/>
        <v>-2</v>
      </c>
      <c r="J26" s="17" t="str">
        <f t="shared" ca="1" si="1"/>
        <v>OVERDUE</v>
      </c>
      <c r="K26" s="31" t="s">
        <v>1508</v>
      </c>
      <c r="L26" s="20"/>
    </row>
    <row r="27" spans="1:12" ht="26.45" customHeight="1">
      <c r="A27" s="17" t="s">
        <v>2925</v>
      </c>
      <c r="B27" s="31" t="s">
        <v>1485</v>
      </c>
      <c r="C27" s="31" t="s">
        <v>1486</v>
      </c>
      <c r="D27" s="43" t="s">
        <v>1</v>
      </c>
      <c r="E27" s="13">
        <v>42348</v>
      </c>
      <c r="F27" s="13">
        <f t="shared" si="11"/>
        <v>44667</v>
      </c>
      <c r="G27" s="111"/>
      <c r="H27" s="15">
        <f t="shared" si="10"/>
        <v>44668</v>
      </c>
      <c r="I27" s="16">
        <f t="shared" ca="1" si="9"/>
        <v>-2</v>
      </c>
      <c r="J27" s="17" t="str">
        <f t="shared" ca="1" si="1"/>
        <v>OVERDUE</v>
      </c>
      <c r="K27" s="31" t="s">
        <v>1508</v>
      </c>
      <c r="L27" s="20"/>
    </row>
    <row r="28" spans="1:12" ht="26.45" customHeight="1">
      <c r="A28" s="17" t="s">
        <v>2926</v>
      </c>
      <c r="B28" s="31" t="s">
        <v>1487</v>
      </c>
      <c r="C28" s="31" t="s">
        <v>1474</v>
      </c>
      <c r="D28" s="43" t="s">
        <v>1</v>
      </c>
      <c r="E28" s="13">
        <v>42348</v>
      </c>
      <c r="F28" s="13">
        <f t="shared" si="11"/>
        <v>44667</v>
      </c>
      <c r="G28" s="111"/>
      <c r="H28" s="15">
        <f t="shared" si="10"/>
        <v>44668</v>
      </c>
      <c r="I28" s="16">
        <f t="shared" ca="1" si="9"/>
        <v>-2</v>
      </c>
      <c r="J28" s="17" t="str">
        <f t="shared" ca="1" si="1"/>
        <v>OVERDUE</v>
      </c>
      <c r="K28" s="31" t="s">
        <v>1508</v>
      </c>
      <c r="L28" s="20"/>
    </row>
    <row r="29" spans="1:12" ht="26.45" customHeight="1">
      <c r="A29" s="17" t="s">
        <v>2927</v>
      </c>
      <c r="B29" s="31" t="s">
        <v>3947</v>
      </c>
      <c r="C29" s="31" t="s">
        <v>3948</v>
      </c>
      <c r="D29" s="43" t="s">
        <v>0</v>
      </c>
      <c r="E29" s="13">
        <v>42348</v>
      </c>
      <c r="F29" s="13">
        <v>44657</v>
      </c>
      <c r="G29" s="111"/>
      <c r="H29" s="15">
        <f>DATE(YEAR(F29),MONTH(F29)+3,DAY(F29)-1)</f>
        <v>44747</v>
      </c>
      <c r="I29" s="16">
        <f t="shared" ca="1" si="9"/>
        <v>77</v>
      </c>
      <c r="J29" s="17" t="str">
        <f t="shared" ca="1" si="1"/>
        <v>NOT DUE</v>
      </c>
      <c r="K29" s="31" t="s">
        <v>1508</v>
      </c>
      <c r="L29" s="20" t="s">
        <v>5529</v>
      </c>
    </row>
    <row r="30" spans="1:12" ht="26.45" customHeight="1">
      <c r="A30" s="17" t="s">
        <v>2928</v>
      </c>
      <c r="B30" s="31" t="s">
        <v>1488</v>
      </c>
      <c r="C30" s="31" t="s">
        <v>1489</v>
      </c>
      <c r="D30" s="43" t="s">
        <v>0</v>
      </c>
      <c r="E30" s="13">
        <v>42348</v>
      </c>
      <c r="F30" s="13">
        <v>44643</v>
      </c>
      <c r="G30" s="111"/>
      <c r="H30" s="15">
        <f>DATE(YEAR(F30),MONTH(F30)+3,DAY(F30)-1)</f>
        <v>44734</v>
      </c>
      <c r="I30" s="16">
        <f t="shared" ca="1" si="9"/>
        <v>64</v>
      </c>
      <c r="J30" s="17" t="str">
        <f t="shared" ca="1" si="1"/>
        <v>NOT DUE</v>
      </c>
      <c r="K30" s="31" t="s">
        <v>1508</v>
      </c>
      <c r="L30" s="20"/>
    </row>
    <row r="31" spans="1:12" ht="25.5">
      <c r="A31" s="17" t="s">
        <v>2929</v>
      </c>
      <c r="B31" s="31" t="s">
        <v>1490</v>
      </c>
      <c r="C31" s="31"/>
      <c r="D31" s="43" t="s">
        <v>4</v>
      </c>
      <c r="E31" s="13">
        <v>42348</v>
      </c>
      <c r="F31" s="13">
        <v>44658</v>
      </c>
      <c r="G31" s="111"/>
      <c r="H31" s="15">
        <f>EDATE(F31-1,1)</f>
        <v>44687</v>
      </c>
      <c r="I31" s="16">
        <f t="shared" ca="1" si="9"/>
        <v>17</v>
      </c>
      <c r="J31" s="17" t="str">
        <f t="shared" ca="1" si="1"/>
        <v>NOT DUE</v>
      </c>
      <c r="K31" s="31"/>
      <c r="L31" s="20"/>
    </row>
    <row r="32" spans="1:12" ht="26.45" customHeight="1">
      <c r="A32" s="17" t="s">
        <v>2930</v>
      </c>
      <c r="B32" s="31" t="s">
        <v>4021</v>
      </c>
      <c r="C32" s="31" t="s">
        <v>3950</v>
      </c>
      <c r="D32" s="43" t="s">
        <v>1074</v>
      </c>
      <c r="E32" s="13">
        <v>42348</v>
      </c>
      <c r="F32" s="13">
        <v>44247</v>
      </c>
      <c r="G32" s="74"/>
      <c r="H32" s="15">
        <f>DATE(YEAR(F32)+4,MONTH(F32),DAY(F32)-1)</f>
        <v>45707</v>
      </c>
      <c r="I32" s="16">
        <f t="shared" ca="1" si="9"/>
        <v>1037</v>
      </c>
      <c r="J32" s="17" t="str">
        <f t="shared" ca="1" si="1"/>
        <v>NOT DUE</v>
      </c>
      <c r="K32" s="31" t="s">
        <v>3916</v>
      </c>
      <c r="L32" s="20"/>
    </row>
    <row r="33" spans="1:12" ht="25.5">
      <c r="A33" s="17" t="s">
        <v>2931</v>
      </c>
      <c r="B33" s="31" t="s">
        <v>4016</v>
      </c>
      <c r="C33" s="31" t="s">
        <v>3949</v>
      </c>
      <c r="D33" s="43" t="s">
        <v>1074</v>
      </c>
      <c r="E33" s="13">
        <v>42348</v>
      </c>
      <c r="F33" s="13">
        <v>44247</v>
      </c>
      <c r="G33" s="74"/>
      <c r="H33" s="15">
        <f>DATE(YEAR(F33)+4,MONTH(F33),DAY(F33)-1)</f>
        <v>45707</v>
      </c>
      <c r="I33" s="16">
        <f t="shared" ca="1" si="9"/>
        <v>1037</v>
      </c>
      <c r="J33" s="17" t="str">
        <f t="shared" ca="1" si="1"/>
        <v>NOT DUE</v>
      </c>
      <c r="K33" s="31" t="s">
        <v>3916</v>
      </c>
      <c r="L33" s="20"/>
    </row>
    <row r="34" spans="1:12" ht="26.45" customHeight="1">
      <c r="A34" s="17" t="s">
        <v>2932</v>
      </c>
      <c r="B34" s="31" t="s">
        <v>1491</v>
      </c>
      <c r="C34" s="31" t="s">
        <v>1492</v>
      </c>
      <c r="D34" s="43" t="s">
        <v>0</v>
      </c>
      <c r="E34" s="13">
        <v>42348</v>
      </c>
      <c r="F34" s="13">
        <v>44638</v>
      </c>
      <c r="G34" s="111"/>
      <c r="H34" s="15">
        <f>DATE(YEAR(F34),MONTH(F34)+3,DAY(F34)-1)</f>
        <v>44729</v>
      </c>
      <c r="I34" s="16">
        <f t="shared" ca="1" si="9"/>
        <v>59</v>
      </c>
      <c r="J34" s="17" t="str">
        <f t="shared" ca="1" si="1"/>
        <v>NOT DUE</v>
      </c>
      <c r="K34" s="31" t="s">
        <v>1509</v>
      </c>
      <c r="L34" s="20"/>
    </row>
    <row r="35" spans="1:12" ht="15" customHeight="1">
      <c r="A35" s="17" t="s">
        <v>2933</v>
      </c>
      <c r="B35" s="31" t="s">
        <v>1977</v>
      </c>
      <c r="C35" s="31"/>
      <c r="D35" s="43" t="s">
        <v>1</v>
      </c>
      <c r="E35" s="13">
        <v>42348</v>
      </c>
      <c r="F35" s="13">
        <f t="shared" ref="F35" si="12">F$5</f>
        <v>44667</v>
      </c>
      <c r="G35" s="111"/>
      <c r="H35" s="15">
        <f>DATE(YEAR(F35),MONTH(F35),DAY(F35)+1)</f>
        <v>44668</v>
      </c>
      <c r="I35" s="16">
        <f t="shared" ca="1" si="9"/>
        <v>-2</v>
      </c>
      <c r="J35" s="17" t="str">
        <f t="shared" ca="1" si="1"/>
        <v>OVERDUE</v>
      </c>
      <c r="K35" s="31" t="s">
        <v>1509</v>
      </c>
      <c r="L35" s="20"/>
    </row>
    <row r="36" spans="1:12" ht="15" customHeight="1">
      <c r="A36" s="17" t="s">
        <v>2934</v>
      </c>
      <c r="B36" s="31" t="s">
        <v>1493</v>
      </c>
      <c r="C36" s="31" t="s">
        <v>1494</v>
      </c>
      <c r="D36" s="43" t="s">
        <v>377</v>
      </c>
      <c r="E36" s="13">
        <v>42348</v>
      </c>
      <c r="F36" s="13">
        <v>44615</v>
      </c>
      <c r="G36" s="111"/>
      <c r="H36" s="15">
        <f>DATE(YEAR(F36)+1,MONTH(F36),DAY(F36)-1)</f>
        <v>44979</v>
      </c>
      <c r="I36" s="16">
        <f t="shared" ca="1" si="9"/>
        <v>309</v>
      </c>
      <c r="J36" s="17" t="str">
        <f t="shared" ca="1" si="1"/>
        <v>NOT DUE</v>
      </c>
      <c r="K36" s="31" t="s">
        <v>1509</v>
      </c>
      <c r="L36" s="144" t="s">
        <v>4024</v>
      </c>
    </row>
    <row r="37" spans="1:12" ht="25.5">
      <c r="A37" s="17" t="s">
        <v>3959</v>
      </c>
      <c r="B37" s="31" t="s">
        <v>1495</v>
      </c>
      <c r="C37" s="31" t="s">
        <v>1496</v>
      </c>
      <c r="D37" s="43" t="s">
        <v>377</v>
      </c>
      <c r="E37" s="13">
        <v>42348</v>
      </c>
      <c r="F37" s="13">
        <v>44615</v>
      </c>
      <c r="G37" s="111"/>
      <c r="H37" s="15">
        <f t="shared" ref="H37:H41" si="13">DATE(YEAR(F37)+1,MONTH(F37),DAY(F37)-1)</f>
        <v>44979</v>
      </c>
      <c r="I37" s="16">
        <f t="shared" ca="1" si="9"/>
        <v>309</v>
      </c>
      <c r="J37" s="17" t="str">
        <f t="shared" ca="1" si="1"/>
        <v>NOT DUE</v>
      </c>
      <c r="K37" s="31" t="s">
        <v>1510</v>
      </c>
      <c r="L37" s="20"/>
    </row>
    <row r="38" spans="1:12" ht="25.5">
      <c r="A38" s="17" t="s">
        <v>3960</v>
      </c>
      <c r="B38" s="31" t="s">
        <v>1497</v>
      </c>
      <c r="C38" s="31" t="s">
        <v>1498</v>
      </c>
      <c r="D38" s="43" t="s">
        <v>377</v>
      </c>
      <c r="E38" s="13">
        <v>42348</v>
      </c>
      <c r="F38" s="13">
        <v>44615</v>
      </c>
      <c r="G38" s="111"/>
      <c r="H38" s="15">
        <f t="shared" si="13"/>
        <v>44979</v>
      </c>
      <c r="I38" s="16">
        <f t="shared" ca="1" si="9"/>
        <v>309</v>
      </c>
      <c r="J38" s="17" t="str">
        <f t="shared" ca="1" si="1"/>
        <v>NOT DUE</v>
      </c>
      <c r="K38" s="31" t="s">
        <v>1510</v>
      </c>
      <c r="L38" s="20"/>
    </row>
    <row r="39" spans="1:12" ht="25.5">
      <c r="A39" s="17" t="s">
        <v>3961</v>
      </c>
      <c r="B39" s="31" t="s">
        <v>1499</v>
      </c>
      <c r="C39" s="31" t="s">
        <v>1500</v>
      </c>
      <c r="D39" s="43" t="s">
        <v>377</v>
      </c>
      <c r="E39" s="13">
        <v>42348</v>
      </c>
      <c r="F39" s="13">
        <v>44615</v>
      </c>
      <c r="G39" s="111"/>
      <c r="H39" s="15">
        <f t="shared" si="13"/>
        <v>44979</v>
      </c>
      <c r="I39" s="16">
        <f t="shared" ca="1" si="9"/>
        <v>309</v>
      </c>
      <c r="J39" s="17" t="str">
        <f t="shared" ca="1" si="1"/>
        <v>NOT DUE</v>
      </c>
      <c r="K39" s="31" t="s">
        <v>1510</v>
      </c>
      <c r="L39" s="20"/>
    </row>
    <row r="40" spans="1:12" ht="25.5">
      <c r="A40" s="17" t="s">
        <v>3962</v>
      </c>
      <c r="B40" s="31" t="s">
        <v>1501</v>
      </c>
      <c r="C40" s="31" t="s">
        <v>1502</v>
      </c>
      <c r="D40" s="43" t="s">
        <v>377</v>
      </c>
      <c r="E40" s="13">
        <v>42348</v>
      </c>
      <c r="F40" s="13">
        <v>44615</v>
      </c>
      <c r="G40" s="111"/>
      <c r="H40" s="15">
        <f t="shared" si="13"/>
        <v>44979</v>
      </c>
      <c r="I40" s="16">
        <f t="shared" ca="1" si="9"/>
        <v>309</v>
      </c>
      <c r="J40" s="17" t="str">
        <f t="shared" ca="1" si="1"/>
        <v>NOT DUE</v>
      </c>
      <c r="K40" s="31" t="s">
        <v>1511</v>
      </c>
      <c r="L40" s="20"/>
    </row>
    <row r="41" spans="1:12" ht="15" customHeight="1">
      <c r="A41" s="17" t="s">
        <v>3963</v>
      </c>
      <c r="B41" s="31" t="s">
        <v>1512</v>
      </c>
      <c r="C41" s="31" t="s">
        <v>1513</v>
      </c>
      <c r="D41" s="43" t="s">
        <v>377</v>
      </c>
      <c r="E41" s="13">
        <v>42348</v>
      </c>
      <c r="F41" s="13">
        <v>44615</v>
      </c>
      <c r="G41" s="111"/>
      <c r="H41" s="15">
        <f t="shared" si="13"/>
        <v>44979</v>
      </c>
      <c r="I41" s="16">
        <f t="shared" ca="1" si="9"/>
        <v>309</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9"/>
      <c r="C47" s="198" t="s">
        <v>5504</v>
      </c>
      <c r="E47" s="371" t="s">
        <v>5518</v>
      </c>
      <c r="F47" s="371"/>
      <c r="H47" s="235" t="s">
        <v>5505</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10:J12 J14:J28 J34:J42 J30:J31">
    <cfRule type="cellIs" dxfId="64" priority="5" operator="equal">
      <formula>"overdue"</formula>
    </cfRule>
  </conditionalFormatting>
  <conditionalFormatting sqref="J9">
    <cfRule type="cellIs" dxfId="63" priority="4" operator="equal">
      <formula>"overdue"</formula>
    </cfRule>
  </conditionalFormatting>
  <conditionalFormatting sqref="J13">
    <cfRule type="cellIs" dxfId="62" priority="3" operator="equal">
      <formula>"overdue"</formula>
    </cfRule>
  </conditionalFormatting>
  <conditionalFormatting sqref="J32:J33">
    <cfRule type="cellIs" dxfId="61" priority="2" operator="equal">
      <formula>"overdue"</formula>
    </cfRule>
  </conditionalFormatting>
  <conditionalFormatting sqref="J29">
    <cfRule type="cellIs" dxfId="60"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1"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2076</v>
      </c>
      <c r="D3" s="309" t="s">
        <v>12</v>
      </c>
      <c r="E3" s="309"/>
      <c r="F3" s="5" t="s">
        <v>2631</v>
      </c>
    </row>
    <row r="4" spans="1:12" ht="18" customHeight="1">
      <c r="A4" s="308" t="s">
        <v>75</v>
      </c>
      <c r="B4" s="308"/>
      <c r="C4" s="37" t="s">
        <v>3847</v>
      </c>
      <c r="D4" s="309" t="s">
        <v>14</v>
      </c>
      <c r="E4" s="309"/>
      <c r="F4" s="111"/>
    </row>
    <row r="5" spans="1:12" ht="18" customHeight="1">
      <c r="A5" s="308" t="s">
        <v>76</v>
      </c>
      <c r="B5" s="308"/>
      <c r="C5" s="38" t="s">
        <v>3844</v>
      </c>
      <c r="D5" s="46"/>
      <c r="E5" s="242" t="str">
        <f>'Running Hours'!$C5</f>
        <v>Date updated:</v>
      </c>
      <c r="F5" s="196">
        <f>'Running Hours'!$D5</f>
        <v>44667</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2849</v>
      </c>
      <c r="B8" s="31" t="s">
        <v>2060</v>
      </c>
      <c r="C8" s="31" t="s">
        <v>2061</v>
      </c>
      <c r="D8" s="43" t="s">
        <v>599</v>
      </c>
      <c r="E8" s="13">
        <v>42348</v>
      </c>
      <c r="F8" s="13">
        <v>44551</v>
      </c>
      <c r="G8" s="111"/>
      <c r="H8" s="15">
        <f>DATE(YEAR(F8)+2,MONTH(F8),DAY(F8)-1)</f>
        <v>45280</v>
      </c>
      <c r="I8" s="16">
        <f t="shared" ref="I8:I37" ca="1" si="0">IF(ISBLANK(H8),"",H8-DATE(YEAR(NOW()),MONTH(NOW()),DAY(NOW())))</f>
        <v>610</v>
      </c>
      <c r="J8" s="17" t="str">
        <f t="shared" ref="J8:J37" ca="1" si="1">IF(I8="","",IF(I8&lt;0,"OVERDUE","NOT DUE"))</f>
        <v>NOT DUE</v>
      </c>
      <c r="K8" s="31" t="s">
        <v>2075</v>
      </c>
      <c r="L8" s="144" t="s">
        <v>5491</v>
      </c>
    </row>
    <row r="9" spans="1:12" ht="36">
      <c r="A9" s="17" t="s">
        <v>2850</v>
      </c>
      <c r="B9" s="31" t="s">
        <v>2062</v>
      </c>
      <c r="C9" s="31" t="s">
        <v>2063</v>
      </c>
      <c r="D9" s="43" t="s">
        <v>599</v>
      </c>
      <c r="E9" s="13">
        <v>42348</v>
      </c>
      <c r="F9" s="13">
        <v>44551</v>
      </c>
      <c r="G9" s="111"/>
      <c r="H9" s="15">
        <f>DATE(YEAR(F9)+2,MONTH(F9),DAY(F9)-1)</f>
        <v>45280</v>
      </c>
      <c r="I9" s="16">
        <f t="shared" ca="1" si="0"/>
        <v>610</v>
      </c>
      <c r="J9" s="17" t="str">
        <f t="shared" ca="1" si="1"/>
        <v>NOT DUE</v>
      </c>
      <c r="K9" s="31"/>
      <c r="L9" s="144" t="s">
        <v>5491</v>
      </c>
    </row>
    <row r="10" spans="1:12" ht="25.5">
      <c r="A10" s="17" t="s">
        <v>2851</v>
      </c>
      <c r="B10" s="31" t="s">
        <v>2064</v>
      </c>
      <c r="C10" s="31" t="s">
        <v>2065</v>
      </c>
      <c r="D10" s="43" t="s">
        <v>0</v>
      </c>
      <c r="E10" s="13">
        <v>42348</v>
      </c>
      <c r="F10" s="13">
        <v>44583</v>
      </c>
      <c r="G10" s="111"/>
      <c r="H10" s="15">
        <f>DATE(YEAR(F10),MONTH(F10)+3,DAY(F10)-1)</f>
        <v>44672</v>
      </c>
      <c r="I10" s="16">
        <f t="shared" ca="1" si="0"/>
        <v>2</v>
      </c>
      <c r="J10" s="17" t="str">
        <f t="shared" ca="1" si="1"/>
        <v>NOT DUE</v>
      </c>
      <c r="K10" s="31"/>
      <c r="L10" s="144"/>
    </row>
    <row r="11" spans="1:12" ht="36">
      <c r="A11" s="17" t="s">
        <v>2852</v>
      </c>
      <c r="B11" s="31" t="s">
        <v>2066</v>
      </c>
      <c r="C11" s="31" t="s">
        <v>2067</v>
      </c>
      <c r="D11" s="43" t="s">
        <v>377</v>
      </c>
      <c r="E11" s="13">
        <v>42348</v>
      </c>
      <c r="F11" s="13">
        <v>44551</v>
      </c>
      <c r="G11" s="111"/>
      <c r="H11" s="15">
        <f>DATE(YEAR(F11)+1,MONTH(F11),DAY(F11)-1)</f>
        <v>44915</v>
      </c>
      <c r="I11" s="16">
        <f t="shared" ca="1" si="0"/>
        <v>245</v>
      </c>
      <c r="J11" s="17" t="str">
        <f t="shared" ca="1" si="1"/>
        <v>NOT DUE</v>
      </c>
      <c r="K11" s="31"/>
      <c r="L11" s="144" t="s">
        <v>5491</v>
      </c>
    </row>
    <row r="12" spans="1:12" ht="36">
      <c r="A12" s="17" t="s">
        <v>2853</v>
      </c>
      <c r="B12" s="31" t="s">
        <v>3964</v>
      </c>
      <c r="C12" s="31" t="s">
        <v>3965</v>
      </c>
      <c r="D12" s="43" t="s">
        <v>377</v>
      </c>
      <c r="E12" s="13">
        <v>42348</v>
      </c>
      <c r="F12" s="13">
        <v>44551</v>
      </c>
      <c r="G12" s="111"/>
      <c r="H12" s="15">
        <f t="shared" ref="H12:H15" si="2">DATE(YEAR(F12)+1,MONTH(F12),DAY(F12)-1)</f>
        <v>44915</v>
      </c>
      <c r="I12" s="16">
        <f t="shared" ref="I12" ca="1" si="3">IF(ISBLANK(H12),"",H12-DATE(YEAR(NOW()),MONTH(NOW()),DAY(NOW())))</f>
        <v>245</v>
      </c>
      <c r="J12" s="17" t="str">
        <f t="shared" ref="J12" ca="1" si="4">IF(I12="","",IF(I12&lt;0,"OVERDUE","NOT DUE"))</f>
        <v>NOT DUE</v>
      </c>
      <c r="K12" s="31"/>
      <c r="L12" s="144" t="s">
        <v>5491</v>
      </c>
    </row>
    <row r="13" spans="1:12" ht="36">
      <c r="A13" s="17" t="s">
        <v>2854</v>
      </c>
      <c r="B13" s="31" t="s">
        <v>2068</v>
      </c>
      <c r="C13" s="31" t="s">
        <v>2069</v>
      </c>
      <c r="D13" s="43" t="s">
        <v>377</v>
      </c>
      <c r="E13" s="13">
        <v>42348</v>
      </c>
      <c r="F13" s="13">
        <v>44551</v>
      </c>
      <c r="G13" s="111"/>
      <c r="H13" s="15">
        <f t="shared" si="2"/>
        <v>44915</v>
      </c>
      <c r="I13" s="16">
        <f t="shared" ca="1" si="0"/>
        <v>245</v>
      </c>
      <c r="J13" s="17" t="str">
        <f t="shared" ca="1" si="1"/>
        <v>NOT DUE</v>
      </c>
      <c r="K13" s="31"/>
      <c r="L13" s="144" t="s">
        <v>5491</v>
      </c>
    </row>
    <row r="14" spans="1:12" ht="36">
      <c r="A14" s="17" t="s">
        <v>2855</v>
      </c>
      <c r="B14" s="31" t="s">
        <v>2070</v>
      </c>
      <c r="C14" s="31" t="s">
        <v>2071</v>
      </c>
      <c r="D14" s="43" t="s">
        <v>377</v>
      </c>
      <c r="E14" s="13">
        <v>42348</v>
      </c>
      <c r="F14" s="13">
        <v>44551</v>
      </c>
      <c r="G14" s="111"/>
      <c r="H14" s="15">
        <f t="shared" si="2"/>
        <v>44915</v>
      </c>
      <c r="I14" s="16">
        <f t="shared" ca="1" si="0"/>
        <v>245</v>
      </c>
      <c r="J14" s="17" t="str">
        <f t="shared" ca="1" si="1"/>
        <v>NOT DUE</v>
      </c>
      <c r="K14" s="31"/>
      <c r="L14" s="144" t="s">
        <v>5491</v>
      </c>
    </row>
    <row r="15" spans="1:12" ht="36">
      <c r="A15" s="17" t="s">
        <v>2856</v>
      </c>
      <c r="B15" s="31" t="s">
        <v>2072</v>
      </c>
      <c r="C15" s="31" t="s">
        <v>2073</v>
      </c>
      <c r="D15" s="43" t="s">
        <v>377</v>
      </c>
      <c r="E15" s="13">
        <v>42348</v>
      </c>
      <c r="F15" s="13">
        <v>44551</v>
      </c>
      <c r="G15" s="111"/>
      <c r="H15" s="15">
        <f t="shared" si="2"/>
        <v>44915</v>
      </c>
      <c r="I15" s="16">
        <f t="shared" ca="1" si="0"/>
        <v>245</v>
      </c>
      <c r="J15" s="17" t="str">
        <f t="shared" ca="1" si="1"/>
        <v>NOT DUE</v>
      </c>
      <c r="K15" s="31"/>
      <c r="L15" s="144" t="s">
        <v>5491</v>
      </c>
    </row>
    <row r="16" spans="1:12" ht="25.5">
      <c r="A16" s="17" t="s">
        <v>2857</v>
      </c>
      <c r="B16" s="31" t="s">
        <v>2074</v>
      </c>
      <c r="C16" s="31" t="s">
        <v>2073</v>
      </c>
      <c r="D16" s="43" t="s">
        <v>0</v>
      </c>
      <c r="E16" s="13">
        <v>42348</v>
      </c>
      <c r="F16" s="13">
        <v>44646</v>
      </c>
      <c r="G16" s="111"/>
      <c r="H16" s="15">
        <f>DATE(YEAR(F16),MONTH(F16)+3,DAY(F16)-1)</f>
        <v>44737</v>
      </c>
      <c r="I16" s="16">
        <f t="shared" ca="1" si="0"/>
        <v>67</v>
      </c>
      <c r="J16" s="17" t="str">
        <f t="shared" ca="1" si="1"/>
        <v>NOT DUE</v>
      </c>
      <c r="K16" s="31"/>
      <c r="L16" s="20" t="s">
        <v>4870</v>
      </c>
    </row>
    <row r="17" spans="1:12" ht="38.25">
      <c r="A17" s="17" t="s">
        <v>2858</v>
      </c>
      <c r="B17" s="31" t="s">
        <v>1473</v>
      </c>
      <c r="C17" s="31" t="s">
        <v>1474</v>
      </c>
      <c r="D17" s="43" t="s">
        <v>1</v>
      </c>
      <c r="E17" s="13">
        <v>42348</v>
      </c>
      <c r="F17" s="13">
        <f t="shared" ref="F17:F18" si="5">F$5</f>
        <v>44667</v>
      </c>
      <c r="G17" s="111"/>
      <c r="H17" s="15">
        <f>DATE(YEAR(F17),MONTH(F17),DAY(F17)+1)</f>
        <v>44668</v>
      </c>
      <c r="I17" s="16">
        <f t="shared" ca="1" si="0"/>
        <v>-2</v>
      </c>
      <c r="J17" s="17" t="str">
        <f t="shared" ca="1" si="1"/>
        <v>OVERDUE</v>
      </c>
      <c r="K17" s="31" t="s">
        <v>1503</v>
      </c>
      <c r="L17" s="20"/>
    </row>
    <row r="18" spans="1:12" ht="38.25">
      <c r="A18" s="17" t="s">
        <v>2859</v>
      </c>
      <c r="B18" s="31" t="s">
        <v>1475</v>
      </c>
      <c r="C18" s="31" t="s">
        <v>1476</v>
      </c>
      <c r="D18" s="43" t="s">
        <v>1</v>
      </c>
      <c r="E18" s="13">
        <v>42348</v>
      </c>
      <c r="F18" s="13">
        <f t="shared" si="5"/>
        <v>44667</v>
      </c>
      <c r="G18" s="111"/>
      <c r="H18" s="15">
        <f t="shared" ref="H18:H24" si="6">DATE(YEAR(F18),MONTH(F18),DAY(F18)+1)</f>
        <v>44668</v>
      </c>
      <c r="I18" s="16">
        <f t="shared" ca="1" si="0"/>
        <v>-2</v>
      </c>
      <c r="J18" s="17" t="str">
        <f t="shared" ca="1" si="1"/>
        <v>OVERDUE</v>
      </c>
      <c r="K18" s="31" t="s">
        <v>1504</v>
      </c>
      <c r="L18" s="20"/>
    </row>
    <row r="19" spans="1:12" ht="38.25">
      <c r="A19" s="17" t="s">
        <v>2860</v>
      </c>
      <c r="B19" s="31" t="s">
        <v>1477</v>
      </c>
      <c r="C19" s="31" t="s">
        <v>1478</v>
      </c>
      <c r="D19" s="43" t="s">
        <v>1</v>
      </c>
      <c r="E19" s="13">
        <v>42348</v>
      </c>
      <c r="F19" s="13">
        <f t="shared" ref="F19" si="7">F$5</f>
        <v>44667</v>
      </c>
      <c r="G19" s="111"/>
      <c r="H19" s="15">
        <f t="shared" si="6"/>
        <v>44668</v>
      </c>
      <c r="I19" s="16">
        <f t="shared" ca="1" si="0"/>
        <v>-2</v>
      </c>
      <c r="J19" s="17" t="str">
        <f t="shared" ca="1" si="1"/>
        <v>OVERDUE</v>
      </c>
      <c r="K19" s="31" t="s">
        <v>1505</v>
      </c>
      <c r="L19" s="20"/>
    </row>
    <row r="20" spans="1:12" ht="38.450000000000003" customHeight="1">
      <c r="A20" s="17" t="s">
        <v>2861</v>
      </c>
      <c r="B20" s="31" t="s">
        <v>1479</v>
      </c>
      <c r="C20" s="31" t="s">
        <v>1480</v>
      </c>
      <c r="D20" s="43" t="s">
        <v>4</v>
      </c>
      <c r="E20" s="13">
        <v>42348</v>
      </c>
      <c r="F20" s="13">
        <v>44645</v>
      </c>
      <c r="G20" s="111"/>
      <c r="H20" s="15">
        <f>EDATE(F20-1,1)</f>
        <v>44675</v>
      </c>
      <c r="I20" s="16">
        <f t="shared" ca="1" si="0"/>
        <v>5</v>
      </c>
      <c r="J20" s="17" t="str">
        <f t="shared" ca="1" si="1"/>
        <v>NOT DUE</v>
      </c>
      <c r="K20" s="31" t="s">
        <v>1506</v>
      </c>
      <c r="L20" s="20"/>
    </row>
    <row r="21" spans="1:12" ht="25.5">
      <c r="A21" s="17" t="s">
        <v>2862</v>
      </c>
      <c r="B21" s="31" t="s">
        <v>1481</v>
      </c>
      <c r="C21" s="31" t="s">
        <v>1482</v>
      </c>
      <c r="D21" s="43" t="s">
        <v>1</v>
      </c>
      <c r="E21" s="13">
        <v>42348</v>
      </c>
      <c r="F21" s="13">
        <f t="shared" ref="F21:F24" si="8">F$5</f>
        <v>44667</v>
      </c>
      <c r="G21" s="111"/>
      <c r="H21" s="15">
        <f t="shared" si="6"/>
        <v>44668</v>
      </c>
      <c r="I21" s="16">
        <f t="shared" ca="1" si="0"/>
        <v>-2</v>
      </c>
      <c r="J21" s="17" t="str">
        <f t="shared" ca="1" si="1"/>
        <v>OVERDUE</v>
      </c>
      <c r="K21" s="31" t="s">
        <v>1507</v>
      </c>
      <c r="L21" s="20"/>
    </row>
    <row r="22" spans="1:12" ht="26.45" customHeight="1">
      <c r="A22" s="17" t="s">
        <v>2863</v>
      </c>
      <c r="B22" s="31" t="s">
        <v>1483</v>
      </c>
      <c r="C22" s="31" t="s">
        <v>1484</v>
      </c>
      <c r="D22" s="43" t="s">
        <v>1</v>
      </c>
      <c r="E22" s="13">
        <v>42348</v>
      </c>
      <c r="F22" s="13">
        <f t="shared" si="8"/>
        <v>44667</v>
      </c>
      <c r="G22" s="111"/>
      <c r="H22" s="15">
        <f t="shared" si="6"/>
        <v>44668</v>
      </c>
      <c r="I22" s="16">
        <f t="shared" ca="1" si="0"/>
        <v>-2</v>
      </c>
      <c r="J22" s="17" t="str">
        <f t="shared" ca="1" si="1"/>
        <v>OVERDUE</v>
      </c>
      <c r="K22" s="31" t="s">
        <v>1508</v>
      </c>
      <c r="L22" s="20"/>
    </row>
    <row r="23" spans="1:12" ht="26.45" customHeight="1">
      <c r="A23" s="17" t="s">
        <v>2864</v>
      </c>
      <c r="B23" s="31" t="s">
        <v>1485</v>
      </c>
      <c r="C23" s="31" t="s">
        <v>1486</v>
      </c>
      <c r="D23" s="43" t="s">
        <v>1</v>
      </c>
      <c r="E23" s="13">
        <v>42348</v>
      </c>
      <c r="F23" s="13">
        <f t="shared" si="8"/>
        <v>44667</v>
      </c>
      <c r="G23" s="111"/>
      <c r="H23" s="15">
        <f t="shared" si="6"/>
        <v>44668</v>
      </c>
      <c r="I23" s="16">
        <f t="shared" ca="1" si="0"/>
        <v>-2</v>
      </c>
      <c r="J23" s="17" t="str">
        <f t="shared" ca="1" si="1"/>
        <v>OVERDUE</v>
      </c>
      <c r="K23" s="31" t="s">
        <v>1508</v>
      </c>
      <c r="L23" s="20"/>
    </row>
    <row r="24" spans="1:12" ht="26.45" customHeight="1">
      <c r="A24" s="17" t="s">
        <v>2865</v>
      </c>
      <c r="B24" s="31" t="s">
        <v>1487</v>
      </c>
      <c r="C24" s="31" t="s">
        <v>1474</v>
      </c>
      <c r="D24" s="43" t="s">
        <v>1</v>
      </c>
      <c r="E24" s="13">
        <v>42348</v>
      </c>
      <c r="F24" s="13">
        <f t="shared" si="8"/>
        <v>44667</v>
      </c>
      <c r="G24" s="111"/>
      <c r="H24" s="15">
        <f t="shared" si="6"/>
        <v>44668</v>
      </c>
      <c r="I24" s="16">
        <f t="shared" ca="1" si="0"/>
        <v>-2</v>
      </c>
      <c r="J24" s="17" t="str">
        <f t="shared" ca="1" si="1"/>
        <v>OVERDUE</v>
      </c>
      <c r="K24" s="31" t="s">
        <v>1508</v>
      </c>
      <c r="L24" s="20"/>
    </row>
    <row r="25" spans="1:12" ht="26.45" customHeight="1">
      <c r="A25" s="17" t="s">
        <v>2866</v>
      </c>
      <c r="B25" s="31" t="s">
        <v>3947</v>
      </c>
      <c r="C25" s="31" t="s">
        <v>3948</v>
      </c>
      <c r="D25" s="43" t="s">
        <v>0</v>
      </c>
      <c r="E25" s="13"/>
      <c r="F25" s="13"/>
      <c r="G25" s="111"/>
      <c r="H25" s="15"/>
      <c r="I25" s="16"/>
      <c r="J25" s="17"/>
      <c r="K25" s="31"/>
      <c r="L25" s="20" t="s">
        <v>5434</v>
      </c>
    </row>
    <row r="26" spans="1:12" ht="26.45" customHeight="1">
      <c r="A26" s="17" t="s">
        <v>2867</v>
      </c>
      <c r="B26" s="31" t="s">
        <v>1488</v>
      </c>
      <c r="C26" s="31" t="s">
        <v>1489</v>
      </c>
      <c r="D26" s="43" t="s">
        <v>0</v>
      </c>
      <c r="E26" s="13"/>
      <c r="F26" s="13"/>
      <c r="G26" s="111"/>
      <c r="H26" s="15"/>
      <c r="I26" s="16"/>
      <c r="J26" s="17"/>
      <c r="K26" s="31"/>
      <c r="L26" s="20" t="s">
        <v>5434</v>
      </c>
    </row>
    <row r="27" spans="1:12" ht="25.5">
      <c r="A27" s="17" t="s">
        <v>2868</v>
      </c>
      <c r="B27" s="31" t="s">
        <v>1490</v>
      </c>
      <c r="C27" s="31"/>
      <c r="D27" s="43" t="s">
        <v>4</v>
      </c>
      <c r="E27" s="13"/>
      <c r="F27" s="13"/>
      <c r="G27" s="111"/>
      <c r="H27" s="15"/>
      <c r="I27" s="16"/>
      <c r="J27" s="17"/>
      <c r="K27" s="31"/>
      <c r="L27" s="20" t="s">
        <v>5434</v>
      </c>
    </row>
    <row r="28" spans="1:12" ht="26.45" customHeight="1">
      <c r="A28" s="17" t="s">
        <v>2869</v>
      </c>
      <c r="B28" s="31" t="s">
        <v>4021</v>
      </c>
      <c r="C28" s="31" t="s">
        <v>3950</v>
      </c>
      <c r="D28" s="43" t="s">
        <v>1074</v>
      </c>
      <c r="E28" s="13">
        <v>42348</v>
      </c>
      <c r="F28" s="13">
        <v>44551</v>
      </c>
      <c r="G28" s="74"/>
      <c r="H28" s="15">
        <f>DATE(YEAR(F28)+4,MONTH(F28),DAY(F28)-1)</f>
        <v>46011</v>
      </c>
      <c r="I28" s="16">
        <f t="shared" ca="1" si="0"/>
        <v>1341</v>
      </c>
      <c r="J28" s="17" t="str">
        <f t="shared" ca="1" si="1"/>
        <v>NOT DUE</v>
      </c>
      <c r="K28" s="31" t="s">
        <v>3916</v>
      </c>
      <c r="L28" s="144" t="s">
        <v>5491</v>
      </c>
    </row>
    <row r="29" spans="1:12" ht="36">
      <c r="A29" s="17" t="s">
        <v>2870</v>
      </c>
      <c r="B29" s="31" t="s">
        <v>4016</v>
      </c>
      <c r="C29" s="31" t="s">
        <v>3949</v>
      </c>
      <c r="D29" s="43" t="s">
        <v>1074</v>
      </c>
      <c r="E29" s="13">
        <v>42348</v>
      </c>
      <c r="F29" s="13">
        <v>44551</v>
      </c>
      <c r="G29" s="74"/>
      <c r="H29" s="15">
        <f>DATE(YEAR(F29)+4,MONTH(F29),DAY(F29)-1)</f>
        <v>46011</v>
      </c>
      <c r="I29" s="16">
        <f t="shared" ca="1" si="0"/>
        <v>1341</v>
      </c>
      <c r="J29" s="17" t="str">
        <f t="shared" ca="1" si="1"/>
        <v>NOT DUE</v>
      </c>
      <c r="K29" s="31" t="s">
        <v>3916</v>
      </c>
      <c r="L29" s="144" t="s">
        <v>5491</v>
      </c>
    </row>
    <row r="30" spans="1:12" ht="26.45" customHeight="1">
      <c r="A30" s="17" t="s">
        <v>2871</v>
      </c>
      <c r="B30" s="31" t="s">
        <v>1491</v>
      </c>
      <c r="C30" s="31" t="s">
        <v>1492</v>
      </c>
      <c r="D30" s="43" t="s">
        <v>0</v>
      </c>
      <c r="E30" s="13">
        <v>42348</v>
      </c>
      <c r="F30" s="13">
        <v>44638</v>
      </c>
      <c r="G30" s="111"/>
      <c r="H30" s="15">
        <f t="shared" ref="H30" si="9">DATE(YEAR(F30),MONTH(F30)+3,DAY(F30)-1)</f>
        <v>44729</v>
      </c>
      <c r="I30" s="16">
        <f t="shared" ca="1" si="0"/>
        <v>59</v>
      </c>
      <c r="J30" s="17" t="str">
        <f t="shared" ca="1" si="1"/>
        <v>NOT DUE</v>
      </c>
      <c r="K30" s="31" t="s">
        <v>1509</v>
      </c>
      <c r="L30" s="20"/>
    </row>
    <row r="31" spans="1:12" ht="15" customHeight="1">
      <c r="A31" s="17" t="s">
        <v>2872</v>
      </c>
      <c r="B31" s="31" t="s">
        <v>1977</v>
      </c>
      <c r="C31" s="31"/>
      <c r="D31" s="43" t="s">
        <v>1</v>
      </c>
      <c r="E31" s="13">
        <v>42348</v>
      </c>
      <c r="F31" s="13">
        <f t="shared" ref="F31" si="10">F$5</f>
        <v>44667</v>
      </c>
      <c r="G31" s="111"/>
      <c r="H31" s="15">
        <f>DATE(YEAR(F31),MONTH(F31),DAY(F31)+1)</f>
        <v>44668</v>
      </c>
      <c r="I31" s="16">
        <f t="shared" ca="1" si="0"/>
        <v>-2</v>
      </c>
      <c r="J31" s="17" t="str">
        <f t="shared" ca="1" si="1"/>
        <v>OVERDUE</v>
      </c>
      <c r="K31" s="31" t="s">
        <v>1509</v>
      </c>
      <c r="L31" s="20"/>
    </row>
    <row r="32" spans="1:12" ht="15" customHeight="1">
      <c r="A32" s="17" t="s">
        <v>2873</v>
      </c>
      <c r="B32" s="31" t="s">
        <v>1493</v>
      </c>
      <c r="C32" s="31" t="s">
        <v>1494</v>
      </c>
      <c r="D32" s="43" t="s">
        <v>377</v>
      </c>
      <c r="E32" s="13">
        <v>42348</v>
      </c>
      <c r="F32" s="13">
        <v>44551</v>
      </c>
      <c r="G32" s="111"/>
      <c r="H32" s="15">
        <f>DATE(YEAR(F32)+1,MONTH(F32),DAY(F32)-1)</f>
        <v>44915</v>
      </c>
      <c r="I32" s="16">
        <f t="shared" ca="1" si="0"/>
        <v>245</v>
      </c>
      <c r="J32" s="17" t="str">
        <f t="shared" ca="1" si="1"/>
        <v>NOT DUE</v>
      </c>
      <c r="K32" s="31" t="s">
        <v>1509</v>
      </c>
      <c r="L32" s="144"/>
    </row>
    <row r="33" spans="1:12" ht="25.5">
      <c r="A33" s="17" t="s">
        <v>2874</v>
      </c>
      <c r="B33" s="31" t="s">
        <v>1495</v>
      </c>
      <c r="C33" s="31" t="s">
        <v>1496</v>
      </c>
      <c r="D33" s="43" t="s">
        <v>377</v>
      </c>
      <c r="E33" s="13">
        <v>42348</v>
      </c>
      <c r="F33" s="13">
        <v>44551</v>
      </c>
      <c r="G33" s="111"/>
      <c r="H33" s="15">
        <f t="shared" ref="H33:H37" si="11">DATE(YEAR(F33)+1,MONTH(F33),DAY(F33)-1)</f>
        <v>44915</v>
      </c>
      <c r="I33" s="16">
        <f t="shared" ca="1" si="0"/>
        <v>245</v>
      </c>
      <c r="J33" s="17" t="str">
        <f t="shared" ca="1" si="1"/>
        <v>NOT DUE</v>
      </c>
      <c r="K33" s="31" t="s">
        <v>1510</v>
      </c>
      <c r="L33" s="144"/>
    </row>
    <row r="34" spans="1:12" ht="25.5">
      <c r="A34" s="17" t="s">
        <v>3966</v>
      </c>
      <c r="B34" s="31" t="s">
        <v>1497</v>
      </c>
      <c r="C34" s="31" t="s">
        <v>1498</v>
      </c>
      <c r="D34" s="43" t="s">
        <v>377</v>
      </c>
      <c r="E34" s="13">
        <v>42348</v>
      </c>
      <c r="F34" s="13">
        <v>44551</v>
      </c>
      <c r="G34" s="111"/>
      <c r="H34" s="15">
        <f t="shared" si="11"/>
        <v>44915</v>
      </c>
      <c r="I34" s="16">
        <f t="shared" ca="1" si="0"/>
        <v>245</v>
      </c>
      <c r="J34" s="17" t="str">
        <f t="shared" ca="1" si="1"/>
        <v>NOT DUE</v>
      </c>
      <c r="K34" s="31" t="s">
        <v>1510</v>
      </c>
      <c r="L34" s="20"/>
    </row>
    <row r="35" spans="1:12" ht="25.5">
      <c r="A35" s="17" t="s">
        <v>3967</v>
      </c>
      <c r="B35" s="31" t="s">
        <v>1499</v>
      </c>
      <c r="C35" s="31" t="s">
        <v>1500</v>
      </c>
      <c r="D35" s="43" t="s">
        <v>377</v>
      </c>
      <c r="E35" s="13">
        <v>42348</v>
      </c>
      <c r="F35" s="13">
        <v>44551</v>
      </c>
      <c r="G35" s="111"/>
      <c r="H35" s="15">
        <f t="shared" si="11"/>
        <v>44915</v>
      </c>
      <c r="I35" s="16">
        <f t="shared" ca="1" si="0"/>
        <v>245</v>
      </c>
      <c r="J35" s="17" t="str">
        <f t="shared" ca="1" si="1"/>
        <v>NOT DUE</v>
      </c>
      <c r="K35" s="31" t="s">
        <v>1510</v>
      </c>
      <c r="L35" s="20"/>
    </row>
    <row r="36" spans="1:12" ht="25.5">
      <c r="A36" s="17" t="s">
        <v>3968</v>
      </c>
      <c r="B36" s="31" t="s">
        <v>1501</v>
      </c>
      <c r="C36" s="31" t="s">
        <v>1502</v>
      </c>
      <c r="D36" s="43" t="s">
        <v>377</v>
      </c>
      <c r="E36" s="13">
        <v>42348</v>
      </c>
      <c r="F36" s="13">
        <v>44551</v>
      </c>
      <c r="G36" s="111"/>
      <c r="H36" s="15">
        <f t="shared" si="11"/>
        <v>44915</v>
      </c>
      <c r="I36" s="16">
        <f t="shared" ca="1" si="0"/>
        <v>245</v>
      </c>
      <c r="J36" s="17" t="str">
        <f t="shared" ca="1" si="1"/>
        <v>NOT DUE</v>
      </c>
      <c r="K36" s="31" t="s">
        <v>1511</v>
      </c>
      <c r="L36" s="20"/>
    </row>
    <row r="37" spans="1:12" ht="15" customHeight="1">
      <c r="A37" s="17" t="s">
        <v>3969</v>
      </c>
      <c r="B37" s="31" t="s">
        <v>1512</v>
      </c>
      <c r="C37" s="31" t="s">
        <v>1513</v>
      </c>
      <c r="D37" s="43" t="s">
        <v>377</v>
      </c>
      <c r="E37" s="13">
        <v>42348</v>
      </c>
      <c r="F37" s="13">
        <v>44551</v>
      </c>
      <c r="G37" s="111"/>
      <c r="H37" s="15">
        <f t="shared" si="11"/>
        <v>44915</v>
      </c>
      <c r="I37" s="16">
        <f t="shared" ca="1" si="0"/>
        <v>245</v>
      </c>
      <c r="J37" s="17" t="str">
        <f t="shared" ca="1" si="1"/>
        <v>NOT DUE</v>
      </c>
      <c r="K37" s="31" t="s">
        <v>1511</v>
      </c>
      <c r="L37" s="20"/>
    </row>
    <row r="38" spans="1:12" ht="15.7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5504</v>
      </c>
      <c r="E43" s="371" t="s">
        <v>5518</v>
      </c>
      <c r="F43" s="371"/>
      <c r="H43" s="235" t="s">
        <v>5505</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7:J24 J30:J38 J26:J27">
    <cfRule type="cellIs" dxfId="59" priority="4" operator="equal">
      <formula>"overdue"</formula>
    </cfRule>
  </conditionalFormatting>
  <conditionalFormatting sqref="J28:J29">
    <cfRule type="cellIs" dxfId="58" priority="2" operator="equal">
      <formula>"overdue"</formula>
    </cfRule>
  </conditionalFormatting>
  <conditionalFormatting sqref="J25">
    <cfRule type="cellIs" dxfId="57"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37" zoomScaleNormal="100" workbookViewId="0">
      <selection activeCell="F45" sqref="F4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2077</v>
      </c>
      <c r="D3" s="309" t="s">
        <v>12</v>
      </c>
      <c r="E3" s="309"/>
      <c r="F3" s="5" t="s">
        <v>2632</v>
      </c>
    </row>
    <row r="4" spans="1:12" ht="18" customHeight="1">
      <c r="A4" s="308" t="s">
        <v>75</v>
      </c>
      <c r="B4" s="308"/>
      <c r="C4" s="37" t="s">
        <v>2078</v>
      </c>
      <c r="D4" s="309" t="s">
        <v>14</v>
      </c>
      <c r="E4" s="309"/>
      <c r="F4" s="111"/>
    </row>
    <row r="5" spans="1:12" ht="18" customHeight="1">
      <c r="A5" s="308" t="s">
        <v>76</v>
      </c>
      <c r="B5" s="308"/>
      <c r="C5" s="38" t="s">
        <v>3844</v>
      </c>
      <c r="D5" s="46"/>
      <c r="E5" s="242" t="str">
        <f>'Running Hours'!$C5</f>
        <v>Date updated:</v>
      </c>
      <c r="F5" s="196">
        <f>'Running Hours'!$D5</f>
        <v>44667</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36">
      <c r="A8" s="17" t="s">
        <v>2820</v>
      </c>
      <c r="B8" s="31" t="s">
        <v>3970</v>
      </c>
      <c r="C8" s="31" t="s">
        <v>2080</v>
      </c>
      <c r="D8" s="43" t="s">
        <v>2094</v>
      </c>
      <c r="E8" s="13">
        <v>42348</v>
      </c>
      <c r="F8" s="13">
        <v>44551</v>
      </c>
      <c r="G8" s="111"/>
      <c r="H8" s="15">
        <f>DATE(YEAR(F8)+4,MONTH(F8),DAY(F8)-1)</f>
        <v>46011</v>
      </c>
      <c r="I8" s="16">
        <f t="shared" ref="I8:I41" ca="1" si="0">IF(ISBLANK(H8),"",H8-DATE(YEAR(NOW()),MONTH(NOW()),DAY(NOW())))</f>
        <v>1341</v>
      </c>
      <c r="J8" s="17" t="str">
        <f t="shared" ref="J8:J41" ca="1" si="1">IF(I8="","",IF(I8&lt;0,"OVERDUE","NOT DUE"))</f>
        <v>NOT DUE</v>
      </c>
      <c r="K8" s="31"/>
      <c r="L8" s="20" t="s">
        <v>5491</v>
      </c>
    </row>
    <row r="9" spans="1:12" ht="36">
      <c r="A9" s="17" t="s">
        <v>2821</v>
      </c>
      <c r="B9" s="31" t="s">
        <v>3971</v>
      </c>
      <c r="C9" s="31" t="s">
        <v>3983</v>
      </c>
      <c r="D9" s="43" t="s">
        <v>2094</v>
      </c>
      <c r="E9" s="13">
        <v>42348</v>
      </c>
      <c r="F9" s="13">
        <v>44551</v>
      </c>
      <c r="G9" s="111"/>
      <c r="H9" s="15">
        <f t="shared" ref="H9:H20" si="2">DATE(YEAR(F9)+4,MONTH(F9),DAY(F9)-1)</f>
        <v>46011</v>
      </c>
      <c r="I9" s="16">
        <f t="shared" ref="I9:I15" ca="1" si="3">IF(ISBLANK(H9),"",H9-DATE(YEAR(NOW()),MONTH(NOW()),DAY(NOW())))</f>
        <v>1341</v>
      </c>
      <c r="J9" s="17" t="str">
        <f t="shared" ref="J9:J15" ca="1" si="4">IF(I9="","",IF(I9&lt;0,"OVERDUE","NOT DUE"))</f>
        <v>NOT DUE</v>
      </c>
      <c r="K9" s="31"/>
      <c r="L9" s="20" t="s">
        <v>5491</v>
      </c>
    </row>
    <row r="10" spans="1:12" ht="36">
      <c r="A10" s="17" t="s">
        <v>2822</v>
      </c>
      <c r="B10" s="31" t="s">
        <v>3972</v>
      </c>
      <c r="C10" s="31" t="s">
        <v>3973</v>
      </c>
      <c r="D10" s="43" t="s">
        <v>2094</v>
      </c>
      <c r="E10" s="13">
        <v>42348</v>
      </c>
      <c r="F10" s="13">
        <v>44551</v>
      </c>
      <c r="G10" s="111"/>
      <c r="H10" s="15">
        <f t="shared" si="2"/>
        <v>46011</v>
      </c>
      <c r="I10" s="16">
        <f t="shared" ca="1" si="3"/>
        <v>1341</v>
      </c>
      <c r="J10" s="17" t="str">
        <f t="shared" ca="1" si="4"/>
        <v>NOT DUE</v>
      </c>
      <c r="K10" s="31"/>
      <c r="L10" s="20" t="s">
        <v>5491</v>
      </c>
    </row>
    <row r="11" spans="1:12" ht="36">
      <c r="A11" s="17" t="s">
        <v>2823</v>
      </c>
      <c r="B11" s="31" t="s">
        <v>3974</v>
      </c>
      <c r="C11" s="31" t="s">
        <v>3975</v>
      </c>
      <c r="D11" s="43" t="s">
        <v>2094</v>
      </c>
      <c r="E11" s="13">
        <v>42348</v>
      </c>
      <c r="F11" s="13">
        <v>44551</v>
      </c>
      <c r="G11" s="111"/>
      <c r="H11" s="15">
        <f t="shared" si="2"/>
        <v>46011</v>
      </c>
      <c r="I11" s="16">
        <f t="shared" ca="1" si="3"/>
        <v>1341</v>
      </c>
      <c r="J11" s="17" t="str">
        <f t="shared" ca="1" si="4"/>
        <v>NOT DUE</v>
      </c>
      <c r="K11" s="31"/>
      <c r="L11" s="20" t="s">
        <v>5491</v>
      </c>
    </row>
    <row r="12" spans="1:12" ht="36">
      <c r="A12" s="17" t="s">
        <v>2824</v>
      </c>
      <c r="B12" s="31" t="s">
        <v>3978</v>
      </c>
      <c r="C12" s="31" t="s">
        <v>3976</v>
      </c>
      <c r="D12" s="43" t="s">
        <v>2094</v>
      </c>
      <c r="E12" s="13">
        <v>42348</v>
      </c>
      <c r="F12" s="13">
        <v>44551</v>
      </c>
      <c r="G12" s="111"/>
      <c r="H12" s="15">
        <f t="shared" si="2"/>
        <v>46011</v>
      </c>
      <c r="I12" s="16">
        <f t="shared" ca="1" si="3"/>
        <v>1341</v>
      </c>
      <c r="J12" s="17" t="str">
        <f t="shared" ca="1" si="4"/>
        <v>NOT DUE</v>
      </c>
      <c r="K12" s="31"/>
      <c r="L12" s="20" t="s">
        <v>5491</v>
      </c>
    </row>
    <row r="13" spans="1:12" ht="36">
      <c r="A13" s="17" t="s">
        <v>2825</v>
      </c>
      <c r="B13" s="31" t="s">
        <v>1738</v>
      </c>
      <c r="C13" s="31" t="s">
        <v>3977</v>
      </c>
      <c r="D13" s="43" t="s">
        <v>2094</v>
      </c>
      <c r="E13" s="13">
        <v>42348</v>
      </c>
      <c r="F13" s="13">
        <v>44551</v>
      </c>
      <c r="G13" s="111"/>
      <c r="H13" s="15">
        <f t="shared" si="2"/>
        <v>46011</v>
      </c>
      <c r="I13" s="16">
        <f t="shared" ca="1" si="3"/>
        <v>1341</v>
      </c>
      <c r="J13" s="17" t="str">
        <f t="shared" ca="1" si="4"/>
        <v>NOT DUE</v>
      </c>
      <c r="K13" s="31"/>
      <c r="L13" s="20" t="s">
        <v>5491</v>
      </c>
    </row>
    <row r="14" spans="1:12" ht="36">
      <c r="A14" s="17" t="s">
        <v>2826</v>
      </c>
      <c r="B14" s="31" t="s">
        <v>3979</v>
      </c>
      <c r="C14" s="31" t="s">
        <v>3980</v>
      </c>
      <c r="D14" s="43" t="s">
        <v>2094</v>
      </c>
      <c r="E14" s="13">
        <v>42348</v>
      </c>
      <c r="F14" s="13">
        <v>44551</v>
      </c>
      <c r="G14" s="111"/>
      <c r="H14" s="15">
        <f t="shared" si="2"/>
        <v>46011</v>
      </c>
      <c r="I14" s="16">
        <f t="shared" ca="1" si="3"/>
        <v>1341</v>
      </c>
      <c r="J14" s="17" t="str">
        <f t="shared" ca="1" si="4"/>
        <v>NOT DUE</v>
      </c>
      <c r="K14" s="31"/>
      <c r="L14" s="20" t="s">
        <v>5491</v>
      </c>
    </row>
    <row r="15" spans="1:12" ht="36">
      <c r="A15" s="17" t="s">
        <v>2827</v>
      </c>
      <c r="B15" s="31" t="s">
        <v>3981</v>
      </c>
      <c r="C15" s="31" t="s">
        <v>3982</v>
      </c>
      <c r="D15" s="43" t="s">
        <v>2094</v>
      </c>
      <c r="E15" s="13">
        <v>42348</v>
      </c>
      <c r="F15" s="13">
        <v>44551</v>
      </c>
      <c r="G15" s="111"/>
      <c r="H15" s="15">
        <f t="shared" si="2"/>
        <v>46011</v>
      </c>
      <c r="I15" s="16">
        <f t="shared" ca="1" si="3"/>
        <v>1341</v>
      </c>
      <c r="J15" s="17" t="str">
        <f t="shared" ca="1" si="4"/>
        <v>NOT DUE</v>
      </c>
      <c r="K15" s="31"/>
      <c r="L15" s="20" t="s">
        <v>5491</v>
      </c>
    </row>
    <row r="16" spans="1:12" ht="36">
      <c r="A16" s="17" t="s">
        <v>2828</v>
      </c>
      <c r="B16" s="31" t="s">
        <v>1996</v>
      </c>
      <c r="C16" s="31" t="s">
        <v>2081</v>
      </c>
      <c r="D16" s="43" t="s">
        <v>2094</v>
      </c>
      <c r="E16" s="13">
        <v>42348</v>
      </c>
      <c r="F16" s="13">
        <v>44551</v>
      </c>
      <c r="G16" s="111"/>
      <c r="H16" s="15">
        <f t="shared" si="2"/>
        <v>46011</v>
      </c>
      <c r="I16" s="16">
        <f t="shared" ca="1" si="0"/>
        <v>1341</v>
      </c>
      <c r="J16" s="17" t="str">
        <f t="shared" ca="1" si="1"/>
        <v>NOT DUE</v>
      </c>
      <c r="K16" s="31"/>
      <c r="L16" s="20" t="s">
        <v>5491</v>
      </c>
    </row>
    <row r="17" spans="1:12" ht="25.5">
      <c r="A17" s="17" t="s">
        <v>2829</v>
      </c>
      <c r="B17" s="31" t="s">
        <v>2082</v>
      </c>
      <c r="C17" s="31" t="s">
        <v>2083</v>
      </c>
      <c r="D17" s="43" t="s">
        <v>0</v>
      </c>
      <c r="E17" s="13">
        <v>42348</v>
      </c>
      <c r="F17" s="13">
        <v>44645</v>
      </c>
      <c r="G17" s="111"/>
      <c r="H17" s="15">
        <f>DATE(YEAR(F17),MONTH(F17)+3,DAY(F17)-1)</f>
        <v>44736</v>
      </c>
      <c r="I17" s="16">
        <f t="shared" ref="I17" ca="1" si="5">IF(ISBLANK(H17),"",H17-DATE(YEAR(NOW()),MONTH(NOW()),DAY(NOW())))</f>
        <v>66</v>
      </c>
      <c r="J17" s="17" t="str">
        <f t="shared" ref="J17" ca="1" si="6">IF(I17="","",IF(I17&lt;0,"OVERDUE","NOT DUE"))</f>
        <v>NOT DUE</v>
      </c>
      <c r="K17" s="31"/>
      <c r="L17" s="20"/>
    </row>
    <row r="18" spans="1:12" ht="25.5">
      <c r="A18" s="17" t="s">
        <v>2830</v>
      </c>
      <c r="B18" s="31" t="s">
        <v>3984</v>
      </c>
      <c r="C18" s="31" t="s">
        <v>2083</v>
      </c>
      <c r="D18" s="43" t="s">
        <v>0</v>
      </c>
      <c r="E18" s="13">
        <v>42348</v>
      </c>
      <c r="F18" s="13">
        <v>44645</v>
      </c>
      <c r="G18" s="111"/>
      <c r="H18" s="15">
        <f>DATE(YEAR(F18),MONTH(F18)+3,DAY(F18)-1)</f>
        <v>44736</v>
      </c>
      <c r="I18" s="16">
        <f t="shared" ca="1" si="0"/>
        <v>66</v>
      </c>
      <c r="J18" s="17" t="str">
        <f t="shared" ca="1" si="1"/>
        <v>NOT DUE</v>
      </c>
      <c r="K18" s="31"/>
      <c r="L18" s="20"/>
    </row>
    <row r="19" spans="1:12" ht="25.5">
      <c r="A19" s="17" t="s">
        <v>2831</v>
      </c>
      <c r="B19" s="31" t="s">
        <v>2084</v>
      </c>
      <c r="C19" s="31" t="s">
        <v>2085</v>
      </c>
      <c r="D19" s="43" t="s">
        <v>377</v>
      </c>
      <c r="E19" s="13">
        <v>42348</v>
      </c>
      <c r="F19" s="13">
        <v>44551</v>
      </c>
      <c r="G19" s="111"/>
      <c r="H19" s="15">
        <f>DATE(YEAR(F19)+1,MONTH(F19),DAY(F19)-1)</f>
        <v>44915</v>
      </c>
      <c r="I19" s="16">
        <f t="shared" ca="1" si="0"/>
        <v>245</v>
      </c>
      <c r="J19" s="17" t="str">
        <f t="shared" ca="1" si="1"/>
        <v>NOT DUE</v>
      </c>
      <c r="K19" s="31"/>
      <c r="L19" s="20"/>
    </row>
    <row r="20" spans="1:12">
      <c r="A20" s="17" t="s">
        <v>2832</v>
      </c>
      <c r="B20" s="31" t="s">
        <v>2086</v>
      </c>
      <c r="C20" s="31" t="s">
        <v>2087</v>
      </c>
      <c r="D20" s="43" t="s">
        <v>2094</v>
      </c>
      <c r="E20" s="13">
        <v>42348</v>
      </c>
      <c r="F20" s="13">
        <v>44551</v>
      </c>
      <c r="G20" s="111"/>
      <c r="H20" s="15">
        <f t="shared" si="2"/>
        <v>46011</v>
      </c>
      <c r="I20" s="16">
        <f t="shared" ca="1" si="0"/>
        <v>1341</v>
      </c>
      <c r="J20" s="17" t="str">
        <f t="shared" ca="1" si="1"/>
        <v>NOT DUE</v>
      </c>
      <c r="K20" s="31"/>
      <c r="L20" s="20"/>
    </row>
    <row r="21" spans="1:12" ht="25.5">
      <c r="A21" s="17" t="s">
        <v>2833</v>
      </c>
      <c r="B21" s="31" t="s">
        <v>575</v>
      </c>
      <c r="C21" s="31" t="s">
        <v>2089</v>
      </c>
      <c r="D21" s="43" t="s">
        <v>377</v>
      </c>
      <c r="E21" s="13">
        <v>42348</v>
      </c>
      <c r="F21" s="13">
        <v>44551</v>
      </c>
      <c r="G21" s="111"/>
      <c r="H21" s="15">
        <f>DATE(YEAR(F21)+1,MONTH(F21),DAY(F21)-1)</f>
        <v>44915</v>
      </c>
      <c r="I21" s="16">
        <f t="shared" ca="1" si="0"/>
        <v>245</v>
      </c>
      <c r="J21" s="17" t="str">
        <f t="shared" ca="1" si="1"/>
        <v>NOT DUE</v>
      </c>
      <c r="K21" s="31"/>
      <c r="L21" s="20"/>
    </row>
    <row r="22" spans="1:12" ht="25.5">
      <c r="A22" s="17" t="s">
        <v>2834</v>
      </c>
      <c r="B22" s="31" t="s">
        <v>2090</v>
      </c>
      <c r="C22" s="31" t="s">
        <v>2088</v>
      </c>
      <c r="D22" s="43" t="s">
        <v>0</v>
      </c>
      <c r="E22" s="13">
        <v>42348</v>
      </c>
      <c r="F22" s="13">
        <v>44645</v>
      </c>
      <c r="G22" s="111"/>
      <c r="H22" s="15">
        <f>DATE(YEAR(F22),MONTH(F22)+3,DAY(F22)-1)</f>
        <v>44736</v>
      </c>
      <c r="I22" s="16">
        <f t="shared" ca="1" si="0"/>
        <v>66</v>
      </c>
      <c r="J22" s="17" t="str">
        <f t="shared" ca="1" si="1"/>
        <v>NOT DUE</v>
      </c>
      <c r="K22" s="31"/>
      <c r="L22" s="20"/>
    </row>
    <row r="23" spans="1:12">
      <c r="A23" s="17" t="s">
        <v>2835</v>
      </c>
      <c r="B23" s="31" t="s">
        <v>2008</v>
      </c>
      <c r="C23" s="31" t="s">
        <v>2091</v>
      </c>
      <c r="D23" s="43" t="s">
        <v>377</v>
      </c>
      <c r="E23" s="13">
        <v>42348</v>
      </c>
      <c r="F23" s="13">
        <v>44551</v>
      </c>
      <c r="G23" s="111"/>
      <c r="H23" s="15">
        <f t="shared" ref="H23:H24" si="7">DATE(YEAR(F23)+1,MONTH(F23),DAY(F23)-1)</f>
        <v>44915</v>
      </c>
      <c r="I23" s="16">
        <f t="shared" ca="1" si="0"/>
        <v>245</v>
      </c>
      <c r="J23" s="17" t="str">
        <f t="shared" ca="1" si="1"/>
        <v>NOT DUE</v>
      </c>
      <c r="K23" s="31"/>
      <c r="L23" s="20"/>
    </row>
    <row r="24" spans="1:12">
      <c r="A24" s="17" t="s">
        <v>2836</v>
      </c>
      <c r="B24" s="31" t="s">
        <v>2092</v>
      </c>
      <c r="C24" s="31" t="s">
        <v>2093</v>
      </c>
      <c r="D24" s="43" t="s">
        <v>377</v>
      </c>
      <c r="E24" s="13">
        <v>42348</v>
      </c>
      <c r="F24" s="13">
        <v>44551</v>
      </c>
      <c r="G24" s="111"/>
      <c r="H24" s="15">
        <f t="shared" si="7"/>
        <v>44915</v>
      </c>
      <c r="I24" s="16">
        <f t="shared" ca="1" si="0"/>
        <v>245</v>
      </c>
      <c r="J24" s="17" t="str">
        <f t="shared" ca="1" si="1"/>
        <v>NOT DUE</v>
      </c>
      <c r="K24" s="31"/>
      <c r="L24" s="20"/>
    </row>
    <row r="25" spans="1:12" ht="38.25">
      <c r="A25" s="17" t="s">
        <v>2837</v>
      </c>
      <c r="B25" s="31" t="s">
        <v>1473</v>
      </c>
      <c r="C25" s="31" t="s">
        <v>1474</v>
      </c>
      <c r="D25" s="43" t="s">
        <v>1</v>
      </c>
      <c r="E25" s="13">
        <v>42348</v>
      </c>
      <c r="F25" s="13">
        <f t="shared" ref="F25:F27" si="8">F$5</f>
        <v>44667</v>
      </c>
      <c r="G25" s="111"/>
      <c r="H25" s="15">
        <f>DATE(YEAR(F25),MONTH(F25),DAY(F25)+1)</f>
        <v>44668</v>
      </c>
      <c r="I25" s="16">
        <f t="shared" ca="1" si="0"/>
        <v>-2</v>
      </c>
      <c r="J25" s="17" t="str">
        <f t="shared" ca="1" si="1"/>
        <v>OVERDUE</v>
      </c>
      <c r="K25" s="31" t="s">
        <v>5497</v>
      </c>
      <c r="L25" s="20"/>
    </row>
    <row r="26" spans="1:12" ht="38.25">
      <c r="A26" s="17" t="s">
        <v>2838</v>
      </c>
      <c r="B26" s="31" t="s">
        <v>1475</v>
      </c>
      <c r="C26" s="31" t="s">
        <v>1476</v>
      </c>
      <c r="D26" s="43" t="s">
        <v>1</v>
      </c>
      <c r="E26" s="13">
        <v>42348</v>
      </c>
      <c r="F26" s="13">
        <f t="shared" si="8"/>
        <v>44667</v>
      </c>
      <c r="G26" s="111"/>
      <c r="H26" s="15">
        <f t="shared" ref="H26:H32" si="9">DATE(YEAR(F26),MONTH(F26),DAY(F26)+1)</f>
        <v>44668</v>
      </c>
      <c r="I26" s="16">
        <f t="shared" ca="1" si="0"/>
        <v>-2</v>
      </c>
      <c r="J26" s="17" t="str">
        <f t="shared" ca="1" si="1"/>
        <v>OVERDUE</v>
      </c>
      <c r="K26" s="31" t="s">
        <v>1504</v>
      </c>
      <c r="L26" s="20"/>
    </row>
    <row r="27" spans="1:12" ht="38.25">
      <c r="A27" s="17" t="s">
        <v>2839</v>
      </c>
      <c r="B27" s="31" t="s">
        <v>1477</v>
      </c>
      <c r="C27" s="31" t="s">
        <v>1478</v>
      </c>
      <c r="D27" s="43" t="s">
        <v>1</v>
      </c>
      <c r="E27" s="13">
        <v>42348</v>
      </c>
      <c r="F27" s="13">
        <f t="shared" si="8"/>
        <v>44667</v>
      </c>
      <c r="G27" s="111"/>
      <c r="H27" s="15">
        <f t="shared" si="9"/>
        <v>44668</v>
      </c>
      <c r="I27" s="16">
        <f t="shared" ca="1" si="0"/>
        <v>-2</v>
      </c>
      <c r="J27" s="17" t="str">
        <f t="shared" ca="1" si="1"/>
        <v>OVERDUE</v>
      </c>
      <c r="K27" s="31" t="s">
        <v>1505</v>
      </c>
      <c r="L27" s="20"/>
    </row>
    <row r="28" spans="1:12" ht="38.450000000000003" customHeight="1">
      <c r="A28" s="17" t="s">
        <v>2840</v>
      </c>
      <c r="B28" s="31" t="s">
        <v>1479</v>
      </c>
      <c r="C28" s="31" t="s">
        <v>1480</v>
      </c>
      <c r="D28" s="43" t="s">
        <v>4</v>
      </c>
      <c r="E28" s="13">
        <v>42348</v>
      </c>
      <c r="F28" s="13">
        <v>44645</v>
      </c>
      <c r="G28" s="111"/>
      <c r="H28" s="15">
        <f>EDATE(F28-1,1)</f>
        <v>44675</v>
      </c>
      <c r="I28" s="16">
        <f t="shared" ca="1" si="0"/>
        <v>5</v>
      </c>
      <c r="J28" s="17" t="str">
        <f t="shared" ca="1" si="1"/>
        <v>NOT DUE</v>
      </c>
      <c r="K28" s="31" t="s">
        <v>1506</v>
      </c>
      <c r="L28" s="20"/>
    </row>
    <row r="29" spans="1:12" ht="25.5">
      <c r="A29" s="17" t="s">
        <v>2841</v>
      </c>
      <c r="B29" s="31" t="s">
        <v>1481</v>
      </c>
      <c r="C29" s="31" t="s">
        <v>1482</v>
      </c>
      <c r="D29" s="43" t="s">
        <v>1</v>
      </c>
      <c r="E29" s="13">
        <v>42348</v>
      </c>
      <c r="F29" s="13">
        <f t="shared" ref="F29:F32" si="10">F$5</f>
        <v>44667</v>
      </c>
      <c r="G29" s="111"/>
      <c r="H29" s="15">
        <f t="shared" si="9"/>
        <v>44668</v>
      </c>
      <c r="I29" s="16">
        <f t="shared" ca="1" si="0"/>
        <v>-2</v>
      </c>
      <c r="J29" s="17" t="str">
        <f t="shared" ca="1" si="1"/>
        <v>OVERDUE</v>
      </c>
      <c r="K29" s="31" t="s">
        <v>1507</v>
      </c>
      <c r="L29" s="20"/>
    </row>
    <row r="30" spans="1:12" ht="26.45" customHeight="1">
      <c r="A30" s="17" t="s">
        <v>2842</v>
      </c>
      <c r="B30" s="31" t="s">
        <v>1483</v>
      </c>
      <c r="C30" s="31" t="s">
        <v>1484</v>
      </c>
      <c r="D30" s="43" t="s">
        <v>1</v>
      </c>
      <c r="E30" s="13">
        <v>42348</v>
      </c>
      <c r="F30" s="13">
        <f t="shared" si="10"/>
        <v>44667</v>
      </c>
      <c r="G30" s="111"/>
      <c r="H30" s="15">
        <f t="shared" si="9"/>
        <v>44668</v>
      </c>
      <c r="I30" s="16">
        <f t="shared" ca="1" si="0"/>
        <v>-2</v>
      </c>
      <c r="J30" s="17" t="str">
        <f t="shared" ca="1" si="1"/>
        <v>OVERDUE</v>
      </c>
      <c r="K30" s="31" t="s">
        <v>1508</v>
      </c>
      <c r="L30" s="20"/>
    </row>
    <row r="31" spans="1:12" ht="26.45" customHeight="1">
      <c r="A31" s="17" t="s">
        <v>2843</v>
      </c>
      <c r="B31" s="31" t="s">
        <v>1485</v>
      </c>
      <c r="C31" s="31" t="s">
        <v>1486</v>
      </c>
      <c r="D31" s="43" t="s">
        <v>1</v>
      </c>
      <c r="E31" s="13">
        <v>42348</v>
      </c>
      <c r="F31" s="13">
        <f t="shared" si="10"/>
        <v>44667</v>
      </c>
      <c r="G31" s="111"/>
      <c r="H31" s="15">
        <f t="shared" si="9"/>
        <v>44668</v>
      </c>
      <c r="I31" s="16">
        <f t="shared" ca="1" si="0"/>
        <v>-2</v>
      </c>
      <c r="J31" s="17" t="str">
        <f t="shared" ca="1" si="1"/>
        <v>OVERDUE</v>
      </c>
      <c r="K31" s="31" t="s">
        <v>1508</v>
      </c>
      <c r="L31" s="20"/>
    </row>
    <row r="32" spans="1:12" ht="26.45" customHeight="1">
      <c r="A32" s="17" t="s">
        <v>2844</v>
      </c>
      <c r="B32" s="31" t="s">
        <v>1487</v>
      </c>
      <c r="C32" s="31" t="s">
        <v>1474</v>
      </c>
      <c r="D32" s="43" t="s">
        <v>1</v>
      </c>
      <c r="E32" s="13">
        <v>42348</v>
      </c>
      <c r="F32" s="13">
        <f t="shared" si="10"/>
        <v>44667</v>
      </c>
      <c r="G32" s="111"/>
      <c r="H32" s="15">
        <f t="shared" si="9"/>
        <v>44668</v>
      </c>
      <c r="I32" s="16">
        <f t="shared" ca="1" si="0"/>
        <v>-2</v>
      </c>
      <c r="J32" s="17" t="str">
        <f t="shared" ca="1" si="1"/>
        <v>OVERDUE</v>
      </c>
      <c r="K32" s="31" t="s">
        <v>1508</v>
      </c>
      <c r="L32" s="20"/>
    </row>
    <row r="33" spans="1:12" ht="26.45" customHeight="1">
      <c r="A33" s="17" t="s">
        <v>2845</v>
      </c>
      <c r="B33" s="31" t="s">
        <v>4021</v>
      </c>
      <c r="C33" s="31" t="s">
        <v>3950</v>
      </c>
      <c r="D33" s="43" t="s">
        <v>1074</v>
      </c>
      <c r="E33" s="13">
        <v>42348</v>
      </c>
      <c r="F33" s="13">
        <v>44551</v>
      </c>
      <c r="G33" s="74"/>
      <c r="H33" s="15">
        <f t="shared" ref="H33:H34" si="11">DATE(YEAR(F33)+4,MONTH(F33),DAY(F33)-1)</f>
        <v>46011</v>
      </c>
      <c r="I33" s="16">
        <f t="shared" ca="1" si="0"/>
        <v>1341</v>
      </c>
      <c r="J33" s="17" t="str">
        <f t="shared" ca="1" si="1"/>
        <v>NOT DUE</v>
      </c>
      <c r="K33" s="31" t="s">
        <v>3916</v>
      </c>
      <c r="L33" s="20" t="s">
        <v>5491</v>
      </c>
    </row>
    <row r="34" spans="1:12" ht="36">
      <c r="A34" s="17" t="s">
        <v>2846</v>
      </c>
      <c r="B34" s="31" t="s">
        <v>4016</v>
      </c>
      <c r="C34" s="31" t="s">
        <v>3949</v>
      </c>
      <c r="D34" s="43" t="s">
        <v>1074</v>
      </c>
      <c r="E34" s="13">
        <v>42348</v>
      </c>
      <c r="F34" s="13">
        <v>44551</v>
      </c>
      <c r="G34" s="74"/>
      <c r="H34" s="15">
        <f t="shared" si="11"/>
        <v>46011</v>
      </c>
      <c r="I34" s="16">
        <f t="shared" ca="1" si="0"/>
        <v>1341</v>
      </c>
      <c r="J34" s="17" t="str">
        <f t="shared" ca="1" si="1"/>
        <v>NOT DUE</v>
      </c>
      <c r="K34" s="31" t="s">
        <v>3916</v>
      </c>
      <c r="L34" s="20" t="s">
        <v>5491</v>
      </c>
    </row>
    <row r="35" spans="1:12" ht="26.45" customHeight="1">
      <c r="A35" s="17" t="s">
        <v>2847</v>
      </c>
      <c r="B35" s="31" t="s">
        <v>1491</v>
      </c>
      <c r="C35" s="31" t="s">
        <v>1492</v>
      </c>
      <c r="D35" s="43" t="s">
        <v>0</v>
      </c>
      <c r="E35" s="13">
        <v>42348</v>
      </c>
      <c r="F35" s="13">
        <v>44638</v>
      </c>
      <c r="G35" s="111"/>
      <c r="H35" s="15">
        <f>DATE(YEAR(F35),MONTH(F35)+3,DAY(F35)-1)</f>
        <v>44729</v>
      </c>
      <c r="I35" s="16">
        <f t="shared" ca="1" si="0"/>
        <v>59</v>
      </c>
      <c r="J35" s="17" t="str">
        <f t="shared" ca="1" si="1"/>
        <v>NOT DUE</v>
      </c>
      <c r="K35" s="31" t="s">
        <v>1509</v>
      </c>
      <c r="L35" s="20"/>
    </row>
    <row r="36" spans="1:12" ht="15" customHeight="1">
      <c r="A36" s="17" t="s">
        <v>2848</v>
      </c>
      <c r="B36" s="31" t="s">
        <v>1977</v>
      </c>
      <c r="C36" s="31"/>
      <c r="D36" s="43" t="s">
        <v>1</v>
      </c>
      <c r="E36" s="13">
        <v>42348</v>
      </c>
      <c r="F36" s="13">
        <f t="shared" ref="F36" si="12">F$5</f>
        <v>44667</v>
      </c>
      <c r="G36" s="111"/>
      <c r="H36" s="15">
        <f t="shared" ref="H36" si="13">DATE(YEAR(F36),MONTH(F36),DAY(F36)+1)</f>
        <v>44668</v>
      </c>
      <c r="I36" s="16">
        <f t="shared" ca="1" si="0"/>
        <v>-2</v>
      </c>
      <c r="J36" s="17" t="str">
        <f t="shared" ca="1" si="1"/>
        <v>OVERDUE</v>
      </c>
      <c r="K36" s="31" t="s">
        <v>1509</v>
      </c>
      <c r="L36" s="20"/>
    </row>
    <row r="37" spans="1:12" ht="15" customHeight="1">
      <c r="A37" s="17" t="s">
        <v>3985</v>
      </c>
      <c r="B37" s="31" t="s">
        <v>1493</v>
      </c>
      <c r="C37" s="31" t="s">
        <v>1494</v>
      </c>
      <c r="D37" s="43" t="s">
        <v>377</v>
      </c>
      <c r="E37" s="13">
        <v>42348</v>
      </c>
      <c r="F37" s="13">
        <v>44467</v>
      </c>
      <c r="G37" s="111"/>
      <c r="H37" s="15">
        <f t="shared" ref="H37:H42" si="14">DATE(YEAR(F37)+1,MONTH(F37),DAY(F37)-1)</f>
        <v>44831</v>
      </c>
      <c r="I37" s="16">
        <f t="shared" ca="1" si="0"/>
        <v>161</v>
      </c>
      <c r="J37" s="17" t="str">
        <f t="shared" ca="1" si="1"/>
        <v>NOT DUE</v>
      </c>
      <c r="K37" s="31" t="s">
        <v>1509</v>
      </c>
      <c r="L37" s="144"/>
    </row>
    <row r="38" spans="1:12" ht="25.5">
      <c r="A38" s="17" t="s">
        <v>3986</v>
      </c>
      <c r="B38" s="31" t="s">
        <v>1495</v>
      </c>
      <c r="C38" s="31" t="s">
        <v>1496</v>
      </c>
      <c r="D38" s="43" t="s">
        <v>377</v>
      </c>
      <c r="E38" s="13">
        <v>42348</v>
      </c>
      <c r="F38" s="13">
        <v>44527</v>
      </c>
      <c r="G38" s="111"/>
      <c r="H38" s="15">
        <f t="shared" si="14"/>
        <v>44891</v>
      </c>
      <c r="I38" s="16">
        <f t="shared" ca="1" si="0"/>
        <v>221</v>
      </c>
      <c r="J38" s="17" t="str">
        <f t="shared" ca="1" si="1"/>
        <v>NOT DUE</v>
      </c>
      <c r="K38" s="31" t="s">
        <v>1510</v>
      </c>
      <c r="L38" s="20"/>
    </row>
    <row r="39" spans="1:12" ht="25.5">
      <c r="A39" s="17" t="s">
        <v>3987</v>
      </c>
      <c r="B39" s="31" t="s">
        <v>1497</v>
      </c>
      <c r="C39" s="31" t="s">
        <v>1498</v>
      </c>
      <c r="D39" s="43" t="s">
        <v>377</v>
      </c>
      <c r="E39" s="13">
        <v>42348</v>
      </c>
      <c r="F39" s="13">
        <v>44527</v>
      </c>
      <c r="G39" s="111"/>
      <c r="H39" s="15">
        <f t="shared" si="14"/>
        <v>44891</v>
      </c>
      <c r="I39" s="16">
        <f t="shared" ca="1" si="0"/>
        <v>221</v>
      </c>
      <c r="J39" s="17" t="str">
        <f t="shared" ca="1" si="1"/>
        <v>NOT DUE</v>
      </c>
      <c r="K39" s="31" t="s">
        <v>1510</v>
      </c>
      <c r="L39" s="20"/>
    </row>
    <row r="40" spans="1:12" ht="25.5">
      <c r="A40" s="17" t="s">
        <v>3988</v>
      </c>
      <c r="B40" s="31" t="s">
        <v>1499</v>
      </c>
      <c r="C40" s="31" t="s">
        <v>1500</v>
      </c>
      <c r="D40" s="43" t="s">
        <v>377</v>
      </c>
      <c r="E40" s="13">
        <v>42348</v>
      </c>
      <c r="F40" s="13">
        <v>44527</v>
      </c>
      <c r="G40" s="111"/>
      <c r="H40" s="15">
        <f t="shared" si="14"/>
        <v>44891</v>
      </c>
      <c r="I40" s="16">
        <f t="shared" ca="1" si="0"/>
        <v>221</v>
      </c>
      <c r="J40" s="17" t="str">
        <f t="shared" ca="1" si="1"/>
        <v>NOT DUE</v>
      </c>
      <c r="K40" s="31" t="s">
        <v>1510</v>
      </c>
      <c r="L40" s="20"/>
    </row>
    <row r="41" spans="1:12" ht="25.5">
      <c r="A41" s="17" t="s">
        <v>3989</v>
      </c>
      <c r="B41" s="31" t="s">
        <v>1501</v>
      </c>
      <c r="C41" s="31" t="s">
        <v>1502</v>
      </c>
      <c r="D41" s="43" t="s">
        <v>377</v>
      </c>
      <c r="E41" s="13">
        <v>42348</v>
      </c>
      <c r="F41" s="13">
        <v>44527</v>
      </c>
      <c r="G41" s="111"/>
      <c r="H41" s="15">
        <f t="shared" si="14"/>
        <v>44891</v>
      </c>
      <c r="I41" s="16">
        <f t="shared" ca="1" si="0"/>
        <v>221</v>
      </c>
      <c r="J41" s="17" t="str">
        <f t="shared" ca="1" si="1"/>
        <v>NOT DUE</v>
      </c>
      <c r="K41" s="31" t="s">
        <v>1511</v>
      </c>
      <c r="L41" s="20"/>
    </row>
    <row r="42" spans="1:12" ht="15" customHeight="1">
      <c r="A42" s="17" t="s">
        <v>3990</v>
      </c>
      <c r="B42" s="31" t="s">
        <v>1512</v>
      </c>
      <c r="C42" s="31" t="s">
        <v>1513</v>
      </c>
      <c r="D42" s="43" t="s">
        <v>377</v>
      </c>
      <c r="E42" s="13">
        <v>42348</v>
      </c>
      <c r="F42" s="13">
        <v>44527</v>
      </c>
      <c r="G42" s="111"/>
      <c r="H42" s="15">
        <f t="shared" si="14"/>
        <v>44891</v>
      </c>
      <c r="I42" s="16">
        <f t="shared" ref="I42:I43" ca="1" si="15">IF(ISBLANK(H42),"",H42-DATE(YEAR(NOW()),MONTH(NOW()),DAY(NOW())))</f>
        <v>221</v>
      </c>
      <c r="J42" s="17" t="str">
        <f t="shared" ref="J42:J43" ca="1" si="16">IF(I42="","",IF(I42&lt;0,"OVERDUE","NOT DUE"))</f>
        <v>NOT DUE</v>
      </c>
      <c r="K42" s="31" t="s">
        <v>1511</v>
      </c>
      <c r="L42" s="20"/>
    </row>
    <row r="43" spans="1:12" ht="23.25" customHeight="1">
      <c r="A43" s="17" t="s">
        <v>3991</v>
      </c>
      <c r="B43" s="31" t="s">
        <v>4063</v>
      </c>
      <c r="C43" s="31" t="s">
        <v>4064</v>
      </c>
      <c r="D43" s="43" t="s">
        <v>4</v>
      </c>
      <c r="E43" s="13">
        <v>42348</v>
      </c>
      <c r="F43" s="13">
        <v>44641</v>
      </c>
      <c r="G43" s="111"/>
      <c r="H43" s="15">
        <f>EDATE(F43-1,1)</f>
        <v>44671</v>
      </c>
      <c r="I43" s="16">
        <f t="shared" ca="1" si="15"/>
        <v>1</v>
      </c>
      <c r="J43" s="17" t="str">
        <f t="shared" ca="1" si="16"/>
        <v>NOT DUE</v>
      </c>
      <c r="K43" s="31"/>
      <c r="L43" s="20"/>
    </row>
    <row r="44" spans="1:12" ht="15.75" customHeight="1">
      <c r="A44" s="51"/>
      <c r="B44" s="52"/>
      <c r="C44" s="52"/>
      <c r="D44" s="53"/>
      <c r="E44" s="54"/>
      <c r="F44" s="54"/>
      <c r="G44" s="55"/>
      <c r="H44" s="56"/>
      <c r="I44" s="57"/>
      <c r="J44" s="51"/>
      <c r="K44" s="52"/>
      <c r="L44" s="58"/>
    </row>
    <row r="45" spans="1:12">
      <c r="A45" s="202"/>
    </row>
    <row r="46" spans="1:12">
      <c r="A46" s="202"/>
    </row>
    <row r="47" spans="1:12">
      <c r="A47" s="202"/>
    </row>
    <row r="48" spans="1:12">
      <c r="A48" s="260"/>
      <c r="B48" s="197" t="s">
        <v>4761</v>
      </c>
      <c r="D48" s="49" t="s">
        <v>4762</v>
      </c>
      <c r="G48" t="s">
        <v>4763</v>
      </c>
    </row>
    <row r="49" spans="1:9">
      <c r="A49" s="289"/>
      <c r="C49" s="198" t="s">
        <v>5504</v>
      </c>
      <c r="E49" s="371" t="s">
        <v>5518</v>
      </c>
      <c r="F49" s="371"/>
      <c r="H49" s="235" t="s">
        <v>5505</v>
      </c>
      <c r="I49" s="235"/>
    </row>
  </sheetData>
  <sheetProtection selectLockedCells="1"/>
  <mergeCells count="10">
    <mergeCell ref="E49:F49"/>
    <mergeCell ref="A4:B4"/>
    <mergeCell ref="D4:E4"/>
    <mergeCell ref="A5:B5"/>
    <mergeCell ref="A1:B1"/>
    <mergeCell ref="D1:E1"/>
    <mergeCell ref="A2:B2"/>
    <mergeCell ref="D2:E2"/>
    <mergeCell ref="A3:B3"/>
    <mergeCell ref="D3:E3"/>
  </mergeCells>
  <phoneticPr fontId="33" type="noConversion"/>
  <conditionalFormatting sqref="J7:J8 J16 J35:J41 J18:J32 J44">
    <cfRule type="cellIs" dxfId="56" priority="10" operator="equal">
      <formula>"overdue"</formula>
    </cfRule>
  </conditionalFormatting>
  <conditionalFormatting sqref="J9">
    <cfRule type="cellIs" dxfId="55" priority="9" operator="equal">
      <formula>"overdue"</formula>
    </cfRule>
  </conditionalFormatting>
  <conditionalFormatting sqref="J10">
    <cfRule type="cellIs" dxfId="54" priority="8" operator="equal">
      <formula>"overdue"</formula>
    </cfRule>
  </conditionalFormatting>
  <conditionalFormatting sqref="J11">
    <cfRule type="cellIs" dxfId="53" priority="7" operator="equal">
      <formula>"overdue"</formula>
    </cfRule>
  </conditionalFormatting>
  <conditionalFormatting sqref="J12">
    <cfRule type="cellIs" dxfId="52" priority="6" operator="equal">
      <formula>"overdue"</formula>
    </cfRule>
  </conditionalFormatting>
  <conditionalFormatting sqref="J13">
    <cfRule type="cellIs" dxfId="51" priority="5" operator="equal">
      <formula>"overdue"</formula>
    </cfRule>
  </conditionalFormatting>
  <conditionalFormatting sqref="J14:J15">
    <cfRule type="cellIs" dxfId="50" priority="4" operator="equal">
      <formula>"overdue"</formula>
    </cfRule>
  </conditionalFormatting>
  <conditionalFormatting sqref="J17">
    <cfRule type="cellIs" dxfId="49" priority="3" operator="equal">
      <formula>"overdue"</formula>
    </cfRule>
  </conditionalFormatting>
  <conditionalFormatting sqref="J33:J34">
    <cfRule type="cellIs" dxfId="48" priority="2" operator="equal">
      <formula>"overdue"</formula>
    </cfRule>
  </conditionalFormatting>
  <conditionalFormatting sqref="J42:J43">
    <cfRule type="cellIs" dxfId="47"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13" zoomScaleNormal="100" workbookViewId="0">
      <selection activeCell="K10" sqref="K1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2416</v>
      </c>
      <c r="D3" s="309" t="s">
        <v>12</v>
      </c>
      <c r="E3" s="309"/>
      <c r="F3" s="5" t="s">
        <v>2633</v>
      </c>
    </row>
    <row r="4" spans="1:12" ht="18" customHeight="1">
      <c r="A4" s="308" t="s">
        <v>75</v>
      </c>
      <c r="B4" s="308"/>
      <c r="C4" s="37" t="s">
        <v>3848</v>
      </c>
      <c r="D4" s="309" t="s">
        <v>14</v>
      </c>
      <c r="E4" s="309"/>
      <c r="F4" s="6">
        <f>'Running Hours'!B12</f>
        <v>11784.2</v>
      </c>
    </row>
    <row r="5" spans="1:12" ht="18" customHeight="1">
      <c r="A5" s="308" t="s">
        <v>76</v>
      </c>
      <c r="B5" s="308"/>
      <c r="C5" s="38" t="s">
        <v>2417</v>
      </c>
      <c r="D5" s="46"/>
      <c r="E5" s="242" t="str">
        <f>'Running Hours'!$C5</f>
        <v>Date updated:</v>
      </c>
      <c r="F5" s="196">
        <f>'Running Hours'!$D5</f>
        <v>44667</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89.25">
      <c r="A8" s="61" t="s">
        <v>2814</v>
      </c>
      <c r="B8" s="31" t="s">
        <v>2418</v>
      </c>
      <c r="C8" s="31" t="s">
        <v>2419</v>
      </c>
      <c r="D8" s="43" t="s">
        <v>1</v>
      </c>
      <c r="E8" s="13">
        <v>42348</v>
      </c>
      <c r="F8" s="13">
        <f t="shared" ref="F8" si="0">F$5</f>
        <v>44667</v>
      </c>
      <c r="G8" s="111"/>
      <c r="H8" s="15">
        <f>DATE(YEAR(F8),MONTH(F8),DAY(F8)+1)</f>
        <v>44668</v>
      </c>
      <c r="I8" s="16">
        <f t="shared" ref="I8" ca="1" si="1">IF(ISBLANK(H8),"",H8-DATE(YEAR(NOW()),MONTH(NOW()),DAY(NOW())))</f>
        <v>-2</v>
      </c>
      <c r="J8" s="17" t="str">
        <f t="shared" ref="J8:J18" ca="1" si="2">IF(I8="","",IF(I8&lt;0,"OVERDUE","NOT DUE"))</f>
        <v>OVERDUE</v>
      </c>
      <c r="K8" s="31" t="s">
        <v>2427</v>
      </c>
      <c r="L8" s="20"/>
    </row>
    <row r="9" spans="1:12" ht="15" customHeight="1">
      <c r="A9" s="61" t="s">
        <v>2815</v>
      </c>
      <c r="B9" s="31" t="s">
        <v>2420</v>
      </c>
      <c r="C9" s="31" t="s">
        <v>2421</v>
      </c>
      <c r="D9" s="43">
        <v>2500</v>
      </c>
      <c r="E9" s="13">
        <v>42348</v>
      </c>
      <c r="F9" s="13">
        <v>43606</v>
      </c>
      <c r="G9" s="27">
        <v>11670</v>
      </c>
      <c r="H9" s="22">
        <f>IF(I9&lt;=2500,$F$5+(I9/24),"error")</f>
        <v>44766.408333333333</v>
      </c>
      <c r="I9" s="23">
        <f t="shared" ref="I9:I18" si="3">D9-($F$4-G9)</f>
        <v>2385.7999999999993</v>
      </c>
      <c r="J9" s="17" t="str">
        <f t="shared" si="2"/>
        <v>NOT DUE</v>
      </c>
      <c r="K9" s="31" t="s">
        <v>2430</v>
      </c>
      <c r="L9" s="20"/>
    </row>
    <row r="10" spans="1:12" ht="15" customHeight="1">
      <c r="A10" s="61" t="s">
        <v>2816</v>
      </c>
      <c r="B10" s="31" t="s">
        <v>2422</v>
      </c>
      <c r="C10" s="31" t="s">
        <v>2423</v>
      </c>
      <c r="D10" s="43">
        <v>1000</v>
      </c>
      <c r="E10" s="13">
        <v>42348</v>
      </c>
      <c r="F10" s="13">
        <v>43606</v>
      </c>
      <c r="G10" s="27">
        <v>11670</v>
      </c>
      <c r="H10" s="22">
        <f>IF(I10&lt;=1000,$F$5+(I10/24),"error")</f>
        <v>44703.908333333333</v>
      </c>
      <c r="I10" s="23">
        <f t="shared" si="3"/>
        <v>885.79999999999927</v>
      </c>
      <c r="J10" s="17" t="str">
        <f t="shared" ref="J10:J14" si="4">IF(I10="","",IF(I10&lt;0,"OVERDUE","NOT DUE"))</f>
        <v>NOT DUE</v>
      </c>
      <c r="K10" s="31" t="s">
        <v>2428</v>
      </c>
      <c r="L10" s="20"/>
    </row>
    <row r="11" spans="1:12" ht="15" customHeight="1">
      <c r="A11" s="61" t="s">
        <v>2817</v>
      </c>
      <c r="B11" s="31" t="s">
        <v>2422</v>
      </c>
      <c r="C11" s="31" t="s">
        <v>2424</v>
      </c>
      <c r="D11" s="43">
        <v>20000</v>
      </c>
      <c r="E11" s="13">
        <v>42348</v>
      </c>
      <c r="F11" s="13">
        <v>42348</v>
      </c>
      <c r="G11" s="27">
        <v>0</v>
      </c>
      <c r="H11" s="22">
        <f>IF(I11&lt;=20000,$F$5+(I11/24),"error")</f>
        <v>45009.324999999997</v>
      </c>
      <c r="I11" s="23">
        <f t="shared" si="3"/>
        <v>8215.7999999999993</v>
      </c>
      <c r="J11" s="17" t="str">
        <f t="shared" si="4"/>
        <v>NOT DUE</v>
      </c>
      <c r="K11" s="31" t="s">
        <v>2428</v>
      </c>
      <c r="L11" s="20"/>
    </row>
    <row r="12" spans="1:12" ht="15" customHeight="1">
      <c r="A12" s="61" t="s">
        <v>2818</v>
      </c>
      <c r="B12" s="31" t="s">
        <v>2425</v>
      </c>
      <c r="C12" s="31" t="s">
        <v>2426</v>
      </c>
      <c r="D12" s="43">
        <v>1000</v>
      </c>
      <c r="E12" s="13">
        <v>42348</v>
      </c>
      <c r="F12" s="13">
        <v>43606</v>
      </c>
      <c r="G12" s="27">
        <v>11670</v>
      </c>
      <c r="H12" s="22">
        <f>IF(I12&lt;=1000,$F$5+(I12/24),"error")</f>
        <v>44703.908333333333</v>
      </c>
      <c r="I12" s="23">
        <f t="shared" si="3"/>
        <v>885.79999999999927</v>
      </c>
      <c r="J12" s="17" t="str">
        <f t="shared" si="4"/>
        <v>NOT DUE</v>
      </c>
      <c r="K12" s="31" t="s">
        <v>2428</v>
      </c>
      <c r="L12" s="20"/>
    </row>
    <row r="13" spans="1:12" ht="15" customHeight="1">
      <c r="A13" s="61" t="s">
        <v>2819</v>
      </c>
      <c r="B13" s="31" t="s">
        <v>4021</v>
      </c>
      <c r="C13" s="31" t="s">
        <v>3998</v>
      </c>
      <c r="D13" s="43">
        <v>20000</v>
      </c>
      <c r="E13" s="13">
        <v>42348</v>
      </c>
      <c r="F13" s="13">
        <v>42348</v>
      </c>
      <c r="G13" s="27">
        <v>0</v>
      </c>
      <c r="H13" s="22">
        <f>IF(I13&lt;=20000,$F$5+(I13/24),"error")</f>
        <v>45009.324999999997</v>
      </c>
      <c r="I13" s="23">
        <f t="shared" si="3"/>
        <v>8215.7999999999993</v>
      </c>
      <c r="J13" s="17" t="str">
        <f t="shared" ref="J13" si="5">IF(I13="","",IF(I13&lt;0,"OVERDUE","NOT DUE"))</f>
        <v>NOT DUE</v>
      </c>
      <c r="K13" s="31" t="s">
        <v>2429</v>
      </c>
      <c r="L13" s="20"/>
    </row>
    <row r="14" spans="1:12" ht="15" customHeight="1">
      <c r="A14" s="61" t="s">
        <v>2819</v>
      </c>
      <c r="B14" s="31" t="s">
        <v>4016</v>
      </c>
      <c r="C14" s="31" t="s">
        <v>36</v>
      </c>
      <c r="D14" s="43">
        <v>20000</v>
      </c>
      <c r="E14" s="13">
        <v>42348</v>
      </c>
      <c r="F14" s="13">
        <v>42348</v>
      </c>
      <c r="G14" s="27">
        <v>0</v>
      </c>
      <c r="H14" s="22">
        <f t="shared" ref="H14:H18" si="6">IF(I14&lt;=20000,$F$5+(I14/24),"error")</f>
        <v>45009.324999999997</v>
      </c>
      <c r="I14" s="23">
        <f t="shared" si="3"/>
        <v>8215.7999999999993</v>
      </c>
      <c r="J14" s="17" t="str">
        <f t="shared" si="4"/>
        <v>NOT DUE</v>
      </c>
      <c r="K14" s="31" t="s">
        <v>2429</v>
      </c>
      <c r="L14" s="20"/>
    </row>
    <row r="15" spans="1:12" ht="15" customHeight="1">
      <c r="A15" s="61" t="s">
        <v>2816</v>
      </c>
      <c r="B15" s="31" t="s">
        <v>3992</v>
      </c>
      <c r="C15" s="31" t="s">
        <v>36</v>
      </c>
      <c r="D15" s="43">
        <v>20000</v>
      </c>
      <c r="E15" s="13">
        <v>42348</v>
      </c>
      <c r="F15" s="13">
        <v>42348</v>
      </c>
      <c r="G15" s="27">
        <v>0</v>
      </c>
      <c r="H15" s="22">
        <f>IF(I15&lt;=20000,$F$5+(I15/24),"error")</f>
        <v>45009.324999999997</v>
      </c>
      <c r="I15" s="23">
        <f t="shared" si="3"/>
        <v>8215.7999999999993</v>
      </c>
      <c r="J15" s="17" t="str">
        <f t="shared" si="2"/>
        <v>NOT DUE</v>
      </c>
      <c r="K15" s="31" t="s">
        <v>2428</v>
      </c>
      <c r="L15" s="20"/>
    </row>
    <row r="16" spans="1:12" ht="15" customHeight="1">
      <c r="A16" s="61" t="s">
        <v>2817</v>
      </c>
      <c r="B16" s="31" t="s">
        <v>1964</v>
      </c>
      <c r="C16" s="31" t="s">
        <v>3993</v>
      </c>
      <c r="D16" s="43">
        <v>20000</v>
      </c>
      <c r="E16" s="13">
        <v>42348</v>
      </c>
      <c r="F16" s="13">
        <v>42348</v>
      </c>
      <c r="G16" s="27">
        <v>0</v>
      </c>
      <c r="H16" s="22">
        <f t="shared" si="6"/>
        <v>45009.324999999997</v>
      </c>
      <c r="I16" s="23">
        <f t="shared" si="3"/>
        <v>8215.7999999999993</v>
      </c>
      <c r="J16" s="17" t="str">
        <f t="shared" si="2"/>
        <v>NOT DUE</v>
      </c>
      <c r="K16" s="31" t="s">
        <v>2428</v>
      </c>
      <c r="L16" s="20"/>
    </row>
    <row r="17" spans="1:12" ht="15" customHeight="1">
      <c r="A17" s="61" t="s">
        <v>2818</v>
      </c>
      <c r="B17" s="31" t="s">
        <v>3994</v>
      </c>
      <c r="C17" s="31" t="s">
        <v>3995</v>
      </c>
      <c r="D17" s="43">
        <v>20000</v>
      </c>
      <c r="E17" s="13">
        <v>42348</v>
      </c>
      <c r="F17" s="13">
        <v>42348</v>
      </c>
      <c r="G17" s="27">
        <v>0</v>
      </c>
      <c r="H17" s="22">
        <f>IF(I17&lt;=20000,$F$5+(I17/24),"error")</f>
        <v>45009.324999999997</v>
      </c>
      <c r="I17" s="23">
        <f t="shared" si="3"/>
        <v>8215.7999999999993</v>
      </c>
      <c r="J17" s="17" t="str">
        <f t="shared" si="2"/>
        <v>NOT DUE</v>
      </c>
      <c r="K17" s="31" t="s">
        <v>2428</v>
      </c>
      <c r="L17" s="20"/>
    </row>
    <row r="18" spans="1:12" ht="15" customHeight="1">
      <c r="A18" s="61" t="s">
        <v>2819</v>
      </c>
      <c r="B18" s="31" t="s">
        <v>3996</v>
      </c>
      <c r="C18" s="31" t="s">
        <v>3997</v>
      </c>
      <c r="D18" s="43">
        <v>20000</v>
      </c>
      <c r="E18" s="13">
        <v>42348</v>
      </c>
      <c r="F18" s="13">
        <v>42348</v>
      </c>
      <c r="G18" s="27">
        <v>0</v>
      </c>
      <c r="H18" s="22">
        <f t="shared" si="6"/>
        <v>45009.324999999997</v>
      </c>
      <c r="I18" s="23">
        <f t="shared" si="3"/>
        <v>8215.7999999999993</v>
      </c>
      <c r="J18" s="17" t="str">
        <f t="shared" si="2"/>
        <v>NOT DUE</v>
      </c>
      <c r="K18" s="31" t="s">
        <v>2429</v>
      </c>
      <c r="L18" s="20"/>
    </row>
    <row r="19" spans="1:12" ht="15" customHeight="1">
      <c r="A19" s="51"/>
      <c r="B19" s="52"/>
      <c r="C19" s="52"/>
      <c r="D19" s="53"/>
      <c r="E19" s="54"/>
      <c r="F19" s="5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5504</v>
      </c>
      <c r="E24" s="371" t="s">
        <v>5518</v>
      </c>
      <c r="F24" s="371"/>
      <c r="H24" s="235" t="s">
        <v>5505</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7:J9 J15:J19">
    <cfRule type="cellIs" dxfId="46" priority="3" operator="equal">
      <formula>"overdue"</formula>
    </cfRule>
  </conditionalFormatting>
  <conditionalFormatting sqref="J10:J12 J14">
    <cfRule type="cellIs" dxfId="45" priority="2" operator="equal">
      <formula>"overdue"</formula>
    </cfRule>
  </conditionalFormatting>
  <conditionalFormatting sqref="J13">
    <cfRule type="cellIs" dxfId="44"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1"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2480</v>
      </c>
      <c r="D3" s="309" t="s">
        <v>12</v>
      </c>
      <c r="E3" s="309"/>
      <c r="F3" s="5" t="s">
        <v>2782</v>
      </c>
    </row>
    <row r="4" spans="1:12" ht="18" customHeight="1">
      <c r="A4" s="308" t="s">
        <v>75</v>
      </c>
      <c r="B4" s="308"/>
      <c r="C4" s="37" t="s">
        <v>3849</v>
      </c>
      <c r="D4" s="309" t="s">
        <v>14</v>
      </c>
      <c r="E4" s="309"/>
      <c r="F4" s="6">
        <v>100</v>
      </c>
    </row>
    <row r="5" spans="1:12" ht="18" customHeight="1">
      <c r="A5" s="308" t="s">
        <v>76</v>
      </c>
      <c r="B5" s="308"/>
      <c r="C5" s="38" t="s">
        <v>3836</v>
      </c>
      <c r="D5" s="46"/>
      <c r="E5" s="242" t="str">
        <f>'Running Hours'!$C5</f>
        <v>Date updated:</v>
      </c>
      <c r="F5" s="196">
        <f>'Running Hours'!$D5</f>
        <v>44667</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2783</v>
      </c>
      <c r="B8" s="31" t="s">
        <v>1960</v>
      </c>
      <c r="C8" s="31" t="s">
        <v>1961</v>
      </c>
      <c r="D8" s="43">
        <v>8000</v>
      </c>
      <c r="E8" s="13">
        <v>42348</v>
      </c>
      <c r="F8" s="13">
        <v>42348</v>
      </c>
      <c r="G8" s="27">
        <v>0</v>
      </c>
      <c r="H8" s="22">
        <f>IF(I8&lt;=8000,$F$5+(I8/24),"error")</f>
        <v>44996.166666666664</v>
      </c>
      <c r="I8" s="23">
        <f>D8-($F$4-G8)</f>
        <v>7900</v>
      </c>
      <c r="J8" s="17" t="str">
        <f t="shared" ref="J8:J39" si="0">IF(I8="","",IF(I8&lt;0,"OVERDUE","NOT DUE"))</f>
        <v>NOT DUE</v>
      </c>
      <c r="K8" s="31" t="s">
        <v>1979</v>
      </c>
      <c r="L8" s="20"/>
    </row>
    <row r="9" spans="1:12" ht="25.5">
      <c r="A9" s="17" t="s">
        <v>2784</v>
      </c>
      <c r="B9" s="31" t="s">
        <v>1962</v>
      </c>
      <c r="C9" s="31" t="s">
        <v>1963</v>
      </c>
      <c r="D9" s="43" t="s">
        <v>0</v>
      </c>
      <c r="E9" s="13">
        <v>42348</v>
      </c>
      <c r="F9" s="13">
        <v>44603</v>
      </c>
      <c r="G9" s="111"/>
      <c r="H9" s="15">
        <f>DATE(YEAR(F9),MONTH(F9)+3,DAY(F9)-1)</f>
        <v>44691</v>
      </c>
      <c r="I9" s="16">
        <f t="shared" ref="I9" ca="1" si="1">IF(ISBLANK(H9),"",H9-DATE(YEAR(NOW()),MONTH(NOW()),DAY(NOW())))</f>
        <v>21</v>
      </c>
      <c r="J9" s="17" t="str">
        <f t="shared" ca="1" si="0"/>
        <v>NOT DUE</v>
      </c>
      <c r="K9" s="31"/>
      <c r="L9" s="20" t="s">
        <v>5516</v>
      </c>
    </row>
    <row r="10" spans="1:12" ht="26.45" customHeight="1">
      <c r="A10" s="17" t="s">
        <v>2785</v>
      </c>
      <c r="B10" s="31" t="s">
        <v>1967</v>
      </c>
      <c r="C10" s="31" t="s">
        <v>1968</v>
      </c>
      <c r="D10" s="43">
        <v>8000</v>
      </c>
      <c r="E10" s="13">
        <v>42348</v>
      </c>
      <c r="F10" s="13">
        <v>42348</v>
      </c>
      <c r="G10" s="27">
        <v>0</v>
      </c>
      <c r="H10" s="22">
        <f>IF(I10&lt;=8000,$F$5+(I10/24),"error")</f>
        <v>44996.166666666664</v>
      </c>
      <c r="I10" s="23">
        <f t="shared" ref="I10:I21" si="2">D10-($F$4-G10)</f>
        <v>7900</v>
      </c>
      <c r="J10" s="17" t="str">
        <f t="shared" si="0"/>
        <v>NOT DUE</v>
      </c>
      <c r="K10" s="31" t="s">
        <v>1980</v>
      </c>
      <c r="L10" s="20"/>
    </row>
    <row r="11" spans="1:12" ht="25.5">
      <c r="A11" s="17" t="s">
        <v>2786</v>
      </c>
      <c r="B11" s="31" t="s">
        <v>1967</v>
      </c>
      <c r="C11" s="31" t="s">
        <v>1969</v>
      </c>
      <c r="D11" s="43">
        <v>20000</v>
      </c>
      <c r="E11" s="13">
        <v>42348</v>
      </c>
      <c r="F11" s="13">
        <v>42348</v>
      </c>
      <c r="G11" s="27">
        <v>0</v>
      </c>
      <c r="H11" s="22">
        <f>IF(I11&lt;=20000,$F$5+(I11/24),"error")</f>
        <v>45496.166666666664</v>
      </c>
      <c r="I11" s="23">
        <f t="shared" si="2"/>
        <v>19900</v>
      </c>
      <c r="J11" s="17" t="str">
        <f t="shared" si="0"/>
        <v>NOT DUE</v>
      </c>
      <c r="K11" s="31"/>
      <c r="L11" s="20"/>
    </row>
    <row r="12" spans="1:12" ht="25.5">
      <c r="A12" s="17" t="s">
        <v>2787</v>
      </c>
      <c r="B12" s="31" t="s">
        <v>1970</v>
      </c>
      <c r="C12" s="31" t="s">
        <v>1971</v>
      </c>
      <c r="D12" s="43">
        <v>8000</v>
      </c>
      <c r="E12" s="13">
        <v>42348</v>
      </c>
      <c r="F12" s="13">
        <v>42348</v>
      </c>
      <c r="G12" s="27">
        <v>0</v>
      </c>
      <c r="H12" s="22">
        <f>IF(I12&lt;=8000,$F$5+(I12/24),"error")</f>
        <v>44996.166666666664</v>
      </c>
      <c r="I12" s="23">
        <f t="shared" si="2"/>
        <v>7900</v>
      </c>
      <c r="J12" s="17" t="str">
        <f t="shared" si="0"/>
        <v>NOT DUE</v>
      </c>
      <c r="K12" s="31"/>
      <c r="L12" s="20"/>
    </row>
    <row r="13" spans="1:12">
      <c r="A13" s="17" t="s">
        <v>2788</v>
      </c>
      <c r="B13" s="31" t="s">
        <v>1970</v>
      </c>
      <c r="C13" s="31" t="s">
        <v>1966</v>
      </c>
      <c r="D13" s="43">
        <v>20000</v>
      </c>
      <c r="E13" s="13">
        <v>42348</v>
      </c>
      <c r="F13" s="13">
        <v>42348</v>
      </c>
      <c r="G13" s="27">
        <v>0</v>
      </c>
      <c r="H13" s="22">
        <f>IF(I13&lt;=20000,$F$5+(I13/24),"error")</f>
        <v>45496.166666666664</v>
      </c>
      <c r="I13" s="23">
        <f t="shared" si="2"/>
        <v>19900</v>
      </c>
      <c r="J13" s="17" t="str">
        <f t="shared" si="0"/>
        <v>NOT DUE</v>
      </c>
      <c r="K13" s="31"/>
      <c r="L13" s="20"/>
    </row>
    <row r="14" spans="1:12" ht="38.450000000000003" customHeight="1">
      <c r="A14" s="17" t="s">
        <v>2789</v>
      </c>
      <c r="B14" s="31" t="s">
        <v>1618</v>
      </c>
      <c r="C14" s="31" t="s">
        <v>1972</v>
      </c>
      <c r="D14" s="43">
        <v>8000</v>
      </c>
      <c r="E14" s="13">
        <v>42348</v>
      </c>
      <c r="F14" s="13">
        <v>42348</v>
      </c>
      <c r="G14" s="27">
        <v>0</v>
      </c>
      <c r="H14" s="22">
        <f>IF(I14&lt;=8000,$F$5+(I14/24),"error")</f>
        <v>44996.166666666664</v>
      </c>
      <c r="I14" s="23">
        <f t="shared" si="2"/>
        <v>7900</v>
      </c>
      <c r="J14" s="17" t="str">
        <f t="shared" si="0"/>
        <v>NOT DUE</v>
      </c>
      <c r="K14" s="31" t="s">
        <v>1981</v>
      </c>
      <c r="L14" s="20"/>
    </row>
    <row r="15" spans="1:12" ht="26.45" customHeight="1">
      <c r="A15" s="17" t="s">
        <v>2790</v>
      </c>
      <c r="B15" s="31" t="s">
        <v>3910</v>
      </c>
      <c r="C15" s="31" t="s">
        <v>1974</v>
      </c>
      <c r="D15" s="43">
        <v>8000</v>
      </c>
      <c r="E15" s="13">
        <v>42348</v>
      </c>
      <c r="F15" s="13">
        <v>42348</v>
      </c>
      <c r="G15" s="27">
        <v>0</v>
      </c>
      <c r="H15" s="22">
        <f t="shared" ref="H15:H19" si="3">IF(I15&lt;=8000,$F$5+(I15/24),"error")</f>
        <v>44996.166666666664</v>
      </c>
      <c r="I15" s="23">
        <f t="shared" si="2"/>
        <v>7900</v>
      </c>
      <c r="J15" s="17" t="str">
        <f t="shared" si="0"/>
        <v>NOT DUE</v>
      </c>
      <c r="K15" s="31" t="s">
        <v>1982</v>
      </c>
      <c r="L15" s="20"/>
    </row>
    <row r="16" spans="1:12" ht="26.45" customHeight="1">
      <c r="A16" s="17" t="s">
        <v>2791</v>
      </c>
      <c r="B16" s="31" t="s">
        <v>1973</v>
      </c>
      <c r="C16" s="31" t="s">
        <v>1974</v>
      </c>
      <c r="D16" s="43">
        <v>8000</v>
      </c>
      <c r="E16" s="13">
        <v>42348</v>
      </c>
      <c r="F16" s="13">
        <v>42348</v>
      </c>
      <c r="G16" s="27">
        <v>0</v>
      </c>
      <c r="H16" s="22">
        <f t="shared" si="3"/>
        <v>44996.166666666664</v>
      </c>
      <c r="I16" s="23">
        <f t="shared" ref="I16" si="4">D16-($F$4-G16)</f>
        <v>7900</v>
      </c>
      <c r="J16" s="17" t="str">
        <f t="shared" ref="J16" si="5">IF(I16="","",IF(I16&lt;0,"OVERDUE","NOT DUE"))</f>
        <v>NOT DUE</v>
      </c>
      <c r="K16" s="31" t="s">
        <v>1982</v>
      </c>
      <c r="L16" s="20"/>
    </row>
    <row r="17" spans="1:12" ht="26.45" customHeight="1">
      <c r="A17" s="17" t="s">
        <v>2792</v>
      </c>
      <c r="B17" s="31" t="s">
        <v>3999</v>
      </c>
      <c r="C17" s="31" t="s">
        <v>1974</v>
      </c>
      <c r="D17" s="43">
        <v>8000</v>
      </c>
      <c r="E17" s="13">
        <v>42348</v>
      </c>
      <c r="F17" s="13">
        <v>42348</v>
      </c>
      <c r="G17" s="27">
        <v>0</v>
      </c>
      <c r="H17" s="22">
        <f t="shared" si="3"/>
        <v>44996.166666666664</v>
      </c>
      <c r="I17" s="23">
        <f t="shared" ref="I17" si="6">D17-($F$4-G17)</f>
        <v>7900</v>
      </c>
      <c r="J17" s="17" t="str">
        <f t="shared" ref="J17" si="7">IF(I17="","",IF(I17&lt;0,"OVERDUE","NOT DUE"))</f>
        <v>NOT DUE</v>
      </c>
      <c r="K17" s="31" t="s">
        <v>1982</v>
      </c>
      <c r="L17" s="20"/>
    </row>
    <row r="18" spans="1:12" ht="26.45" customHeight="1">
      <c r="A18" s="17" t="s">
        <v>2793</v>
      </c>
      <c r="B18" s="31" t="s">
        <v>4000</v>
      </c>
      <c r="C18" s="31" t="s">
        <v>1974</v>
      </c>
      <c r="D18" s="43">
        <v>8000</v>
      </c>
      <c r="E18" s="13">
        <v>42348</v>
      </c>
      <c r="F18" s="13">
        <v>42348</v>
      </c>
      <c r="G18" s="27">
        <v>0</v>
      </c>
      <c r="H18" s="22">
        <f t="shared" si="3"/>
        <v>44996.166666666664</v>
      </c>
      <c r="I18" s="23">
        <f t="shared" si="2"/>
        <v>7900</v>
      </c>
      <c r="J18" s="17" t="str">
        <f t="shared" si="0"/>
        <v>NOT DUE</v>
      </c>
      <c r="K18" s="31" t="s">
        <v>1982</v>
      </c>
      <c r="L18" s="20"/>
    </row>
    <row r="19" spans="1:12" ht="26.45" customHeight="1">
      <c r="A19" s="17" t="s">
        <v>2794</v>
      </c>
      <c r="B19" s="31" t="s">
        <v>4001</v>
      </c>
      <c r="C19" s="31" t="s">
        <v>1974</v>
      </c>
      <c r="D19" s="43">
        <v>8000</v>
      </c>
      <c r="E19" s="13">
        <v>42348</v>
      </c>
      <c r="F19" s="13">
        <v>42348</v>
      </c>
      <c r="G19" s="27">
        <v>0</v>
      </c>
      <c r="H19" s="22">
        <f t="shared" si="3"/>
        <v>44996.166666666664</v>
      </c>
      <c r="I19" s="23">
        <f t="shared" si="2"/>
        <v>7900</v>
      </c>
      <c r="J19" s="17" t="str">
        <f t="shared" si="0"/>
        <v>NOT DUE</v>
      </c>
      <c r="K19" s="31" t="s">
        <v>1982</v>
      </c>
      <c r="L19" s="20"/>
    </row>
    <row r="20" spans="1:12" ht="26.45" customHeight="1">
      <c r="A20" s="17" t="s">
        <v>2795</v>
      </c>
      <c r="B20" s="31" t="s">
        <v>4002</v>
      </c>
      <c r="C20" s="31" t="s">
        <v>1974</v>
      </c>
      <c r="D20" s="43">
        <v>8000</v>
      </c>
      <c r="E20" s="13">
        <v>42348</v>
      </c>
      <c r="F20" s="13">
        <v>42348</v>
      </c>
      <c r="G20" s="27">
        <v>0</v>
      </c>
      <c r="H20" s="22">
        <f>IF(I20&lt;=8000,$F$5+(I20/24),"error")</f>
        <v>44996.166666666664</v>
      </c>
      <c r="I20" s="23">
        <f t="shared" ref="I20" si="8">D20-($F$4-G20)</f>
        <v>7900</v>
      </c>
      <c r="J20" s="17" t="str">
        <f t="shared" ref="J20" si="9">IF(I20="","",IF(I20&lt;0,"OVERDUE","NOT DUE"))</f>
        <v>NOT DUE</v>
      </c>
      <c r="K20" s="31" t="s">
        <v>1982</v>
      </c>
      <c r="L20" s="20"/>
    </row>
    <row r="21" spans="1:12" ht="25.5">
      <c r="A21" s="17" t="s">
        <v>2796</v>
      </c>
      <c r="B21" s="31" t="s">
        <v>4004</v>
      </c>
      <c r="C21" s="31" t="s">
        <v>1976</v>
      </c>
      <c r="D21" s="43">
        <v>8000</v>
      </c>
      <c r="E21" s="13">
        <v>42348</v>
      </c>
      <c r="F21" s="13">
        <v>43420</v>
      </c>
      <c r="G21" s="27">
        <v>0</v>
      </c>
      <c r="H21" s="22">
        <f>IF(I21&lt;=8000,$F$5+(I21/24),"error")</f>
        <v>44996.166666666664</v>
      </c>
      <c r="I21" s="23">
        <f t="shared" si="2"/>
        <v>7900</v>
      </c>
      <c r="J21" s="17" t="str">
        <f t="shared" si="0"/>
        <v>NOT DUE</v>
      </c>
      <c r="K21" s="31"/>
      <c r="L21" s="20"/>
    </row>
    <row r="22" spans="1:12" ht="38.25">
      <c r="A22" s="17" t="s">
        <v>2797</v>
      </c>
      <c r="B22" s="31" t="s">
        <v>1473</v>
      </c>
      <c r="C22" s="31" t="s">
        <v>1474</v>
      </c>
      <c r="D22" s="43" t="s">
        <v>1</v>
      </c>
      <c r="E22" s="13">
        <v>42348</v>
      </c>
      <c r="F22" s="13">
        <f t="shared" ref="F22:F24" si="10">F$5</f>
        <v>44667</v>
      </c>
      <c r="G22" s="111"/>
      <c r="H22" s="15">
        <f>DATE(YEAR(F22),MONTH(F22),DAY(F22)+1)</f>
        <v>44668</v>
      </c>
      <c r="I22" s="16">
        <f t="shared" ref="I22:I39" ca="1" si="11">IF(ISBLANK(H22),"",H22-DATE(YEAR(NOW()),MONTH(NOW()),DAY(NOW())))</f>
        <v>-2</v>
      </c>
      <c r="J22" s="17" t="str">
        <f t="shared" ca="1" si="0"/>
        <v>OVERDUE</v>
      </c>
      <c r="K22" s="31" t="s">
        <v>1503</v>
      </c>
      <c r="L22" s="20"/>
    </row>
    <row r="23" spans="1:12" ht="38.25">
      <c r="A23" s="17" t="s">
        <v>2798</v>
      </c>
      <c r="B23" s="31" t="s">
        <v>1475</v>
      </c>
      <c r="C23" s="31" t="s">
        <v>1476</v>
      </c>
      <c r="D23" s="43" t="s">
        <v>1</v>
      </c>
      <c r="E23" s="13">
        <v>42348</v>
      </c>
      <c r="F23" s="13">
        <f t="shared" si="10"/>
        <v>44667</v>
      </c>
      <c r="G23" s="111"/>
      <c r="H23" s="15">
        <f>DATE(YEAR(F23),MONTH(F23),DAY(F23)+1)</f>
        <v>44668</v>
      </c>
      <c r="I23" s="16">
        <f t="shared" ca="1" si="11"/>
        <v>-2</v>
      </c>
      <c r="J23" s="17" t="str">
        <f t="shared" ca="1" si="0"/>
        <v>OVERDUE</v>
      </c>
      <c r="K23" s="31" t="s">
        <v>1504</v>
      </c>
      <c r="L23" s="20"/>
    </row>
    <row r="24" spans="1:12" ht="38.25">
      <c r="A24" s="17" t="s">
        <v>2799</v>
      </c>
      <c r="B24" s="31" t="s">
        <v>1477</v>
      </c>
      <c r="C24" s="31" t="s">
        <v>1478</v>
      </c>
      <c r="D24" s="43" t="s">
        <v>1</v>
      </c>
      <c r="E24" s="13">
        <v>42348</v>
      </c>
      <c r="F24" s="13">
        <f t="shared" si="10"/>
        <v>44667</v>
      </c>
      <c r="G24" s="111"/>
      <c r="H24" s="15">
        <f>DATE(YEAR(F24),MONTH(F24),DAY(F24)+1)</f>
        <v>44668</v>
      </c>
      <c r="I24" s="16">
        <f t="shared" ca="1" si="11"/>
        <v>-2</v>
      </c>
      <c r="J24" s="17" t="str">
        <f t="shared" ca="1" si="0"/>
        <v>OVERDUE</v>
      </c>
      <c r="K24" s="31" t="s">
        <v>1505</v>
      </c>
      <c r="L24" s="20"/>
    </row>
    <row r="25" spans="1:12" ht="38.450000000000003" customHeight="1">
      <c r="A25" s="17" t="s">
        <v>2800</v>
      </c>
      <c r="B25" s="31" t="s">
        <v>1479</v>
      </c>
      <c r="C25" s="31" t="s">
        <v>1480</v>
      </c>
      <c r="D25" s="43" t="s">
        <v>4</v>
      </c>
      <c r="E25" s="13">
        <v>42348</v>
      </c>
      <c r="F25" s="13">
        <v>44658</v>
      </c>
      <c r="G25" s="111"/>
      <c r="H25" s="15">
        <f>EDATE(F25-1,1)</f>
        <v>44687</v>
      </c>
      <c r="I25" s="16">
        <f t="shared" ca="1" si="11"/>
        <v>17</v>
      </c>
      <c r="J25" s="17" t="str">
        <f t="shared" ca="1" si="0"/>
        <v>NOT DUE</v>
      </c>
      <c r="K25" s="31" t="s">
        <v>1506</v>
      </c>
      <c r="L25" s="20"/>
    </row>
    <row r="26" spans="1:12" ht="25.5">
      <c r="A26" s="17" t="s">
        <v>2801</v>
      </c>
      <c r="B26" s="31" t="s">
        <v>1481</v>
      </c>
      <c r="C26" s="31" t="s">
        <v>1482</v>
      </c>
      <c r="D26" s="43" t="s">
        <v>1</v>
      </c>
      <c r="E26" s="13">
        <v>42348</v>
      </c>
      <c r="F26" s="13">
        <f t="shared" ref="F26:F29" si="12">F$5</f>
        <v>44667</v>
      </c>
      <c r="G26" s="111"/>
      <c r="H26" s="15">
        <f>DATE(YEAR(F26),MONTH(F26),DAY(F26)+1)</f>
        <v>44668</v>
      </c>
      <c r="I26" s="16">
        <f t="shared" ca="1" si="11"/>
        <v>-2</v>
      </c>
      <c r="J26" s="17" t="str">
        <f t="shared" ca="1" si="0"/>
        <v>OVERDUE</v>
      </c>
      <c r="K26" s="31" t="s">
        <v>1507</v>
      </c>
      <c r="L26" s="20"/>
    </row>
    <row r="27" spans="1:12" ht="26.45" customHeight="1">
      <c r="A27" s="17" t="s">
        <v>2802</v>
      </c>
      <c r="B27" s="31" t="s">
        <v>1483</v>
      </c>
      <c r="C27" s="31" t="s">
        <v>1484</v>
      </c>
      <c r="D27" s="43" t="s">
        <v>1</v>
      </c>
      <c r="E27" s="13">
        <v>42348</v>
      </c>
      <c r="F27" s="13">
        <f t="shared" si="12"/>
        <v>44667</v>
      </c>
      <c r="G27" s="111"/>
      <c r="H27" s="15">
        <f>DATE(YEAR(F27),MONTH(F27),DAY(F27)+1)</f>
        <v>44668</v>
      </c>
      <c r="I27" s="16">
        <f t="shared" ca="1" si="11"/>
        <v>-2</v>
      </c>
      <c r="J27" s="17" t="str">
        <f t="shared" ca="1" si="0"/>
        <v>OVERDUE</v>
      </c>
      <c r="K27" s="31" t="s">
        <v>1508</v>
      </c>
      <c r="L27" s="20"/>
    </row>
    <row r="28" spans="1:12" ht="26.45" customHeight="1">
      <c r="A28" s="17" t="s">
        <v>2803</v>
      </c>
      <c r="B28" s="31" t="s">
        <v>1485</v>
      </c>
      <c r="C28" s="31" t="s">
        <v>1486</v>
      </c>
      <c r="D28" s="43" t="s">
        <v>1</v>
      </c>
      <c r="E28" s="13">
        <v>42348</v>
      </c>
      <c r="F28" s="13">
        <f t="shared" si="12"/>
        <v>44667</v>
      </c>
      <c r="G28" s="111"/>
      <c r="H28" s="15">
        <f>DATE(YEAR(F28),MONTH(F28),DAY(F28)+1)</f>
        <v>44668</v>
      </c>
      <c r="I28" s="16">
        <f t="shared" ca="1" si="11"/>
        <v>-2</v>
      </c>
      <c r="J28" s="17" t="str">
        <f t="shared" ca="1" si="0"/>
        <v>OVERDUE</v>
      </c>
      <c r="K28" s="31" t="s">
        <v>1508</v>
      </c>
      <c r="L28" s="20"/>
    </row>
    <row r="29" spans="1:12" ht="26.45" customHeight="1">
      <c r="A29" s="17" t="s">
        <v>2804</v>
      </c>
      <c r="B29" s="31" t="s">
        <v>1487</v>
      </c>
      <c r="C29" s="31" t="s">
        <v>1474</v>
      </c>
      <c r="D29" s="43" t="s">
        <v>1</v>
      </c>
      <c r="E29" s="13">
        <v>42348</v>
      </c>
      <c r="F29" s="13">
        <f t="shared" si="12"/>
        <v>44667</v>
      </c>
      <c r="G29" s="111"/>
      <c r="H29" s="15">
        <f>DATE(YEAR(F29),MONTH(F29),DAY(F29)+1)</f>
        <v>44668</v>
      </c>
      <c r="I29" s="16">
        <f t="shared" ca="1" si="11"/>
        <v>-2</v>
      </c>
      <c r="J29" s="17" t="str">
        <f t="shared" ca="1" si="0"/>
        <v>OVERDUE</v>
      </c>
      <c r="K29" s="31" t="s">
        <v>1508</v>
      </c>
      <c r="L29" s="20"/>
    </row>
    <row r="30" spans="1:12" ht="15.75" customHeight="1">
      <c r="A30" s="17" t="s">
        <v>2805</v>
      </c>
      <c r="B30" s="31" t="s">
        <v>4019</v>
      </c>
      <c r="C30" s="31" t="s">
        <v>3950</v>
      </c>
      <c r="D30" s="43" t="s">
        <v>1074</v>
      </c>
      <c r="E30" s="13">
        <v>42348</v>
      </c>
      <c r="F30" s="13">
        <v>44517</v>
      </c>
      <c r="G30" s="111"/>
      <c r="H30" s="15">
        <f>DATE(YEAR(F30)+4,MONTH(F30),DAY(F30)-1)</f>
        <v>45977</v>
      </c>
      <c r="I30" s="16">
        <f t="shared" ca="1" si="11"/>
        <v>1307</v>
      </c>
      <c r="J30" s="17" t="str">
        <f t="shared" ca="1" si="0"/>
        <v>NOT DUE</v>
      </c>
      <c r="K30" s="31" t="s">
        <v>3916</v>
      </c>
      <c r="L30" s="20" t="s">
        <v>5491</v>
      </c>
    </row>
    <row r="31" spans="1:12" ht="15" customHeight="1">
      <c r="A31" s="17" t="s">
        <v>2806</v>
      </c>
      <c r="B31" s="31" t="s">
        <v>4020</v>
      </c>
      <c r="C31" s="31" t="s">
        <v>3949</v>
      </c>
      <c r="D31" s="43" t="s">
        <v>1074</v>
      </c>
      <c r="E31" s="13">
        <v>42348</v>
      </c>
      <c r="F31" s="13">
        <v>44517</v>
      </c>
      <c r="G31" s="111"/>
      <c r="H31" s="15">
        <f>DATE(YEAR(F31)+4,MONTH(F31),DAY(F31)-1)</f>
        <v>45977</v>
      </c>
      <c r="I31" s="16">
        <f t="shared" ca="1" si="11"/>
        <v>1307</v>
      </c>
      <c r="J31" s="17" t="str">
        <f t="shared" ca="1" si="0"/>
        <v>NOT DUE</v>
      </c>
      <c r="K31" s="31" t="s">
        <v>3916</v>
      </c>
      <c r="L31" s="20" t="s">
        <v>5491</v>
      </c>
    </row>
    <row r="32" spans="1:12" ht="26.45" customHeight="1">
      <c r="A32" s="17" t="s">
        <v>2807</v>
      </c>
      <c r="B32" s="31" t="s">
        <v>1491</v>
      </c>
      <c r="C32" s="31" t="s">
        <v>1492</v>
      </c>
      <c r="D32" s="43" t="s">
        <v>0</v>
      </c>
      <c r="E32" s="13">
        <v>42348</v>
      </c>
      <c r="F32" s="13">
        <v>44638</v>
      </c>
      <c r="G32" s="111"/>
      <c r="H32" s="15">
        <f>DATE(YEAR(F32),MONTH(F32)+3,DAY(F32)-1)</f>
        <v>44729</v>
      </c>
      <c r="I32" s="16">
        <f t="shared" ca="1" si="11"/>
        <v>59</v>
      </c>
      <c r="J32" s="17" t="str">
        <f t="shared" ca="1" si="0"/>
        <v>NOT DUE</v>
      </c>
      <c r="K32" s="31" t="s">
        <v>1509</v>
      </c>
      <c r="L32" s="20"/>
    </row>
    <row r="33" spans="1:12" ht="15" customHeight="1">
      <c r="A33" s="17" t="s">
        <v>2808</v>
      </c>
      <c r="B33" s="31" t="s">
        <v>1977</v>
      </c>
      <c r="C33" s="31"/>
      <c r="D33" s="43" t="s">
        <v>1</v>
      </c>
      <c r="E33" s="13">
        <v>42348</v>
      </c>
      <c r="F33" s="13">
        <f t="shared" ref="F33" si="13">F$5</f>
        <v>44667</v>
      </c>
      <c r="G33" s="111"/>
      <c r="H33" s="15">
        <f>DATE(YEAR(F33),MONTH(F33),DAY(F33)+1)</f>
        <v>44668</v>
      </c>
      <c r="I33" s="16">
        <f t="shared" ca="1" si="11"/>
        <v>-2</v>
      </c>
      <c r="J33" s="17" t="str">
        <f t="shared" ca="1" si="0"/>
        <v>OVERDUE</v>
      </c>
      <c r="K33" s="31" t="s">
        <v>1509</v>
      </c>
      <c r="L33" s="20"/>
    </row>
    <row r="34" spans="1:12" ht="15" customHeight="1">
      <c r="A34" s="17" t="s">
        <v>2809</v>
      </c>
      <c r="B34" s="31" t="s">
        <v>1493</v>
      </c>
      <c r="C34" s="31" t="s">
        <v>1494</v>
      </c>
      <c r="D34" s="43" t="s">
        <v>377</v>
      </c>
      <c r="E34" s="13">
        <v>42348</v>
      </c>
      <c r="F34" s="13">
        <v>44467</v>
      </c>
      <c r="G34" s="111"/>
      <c r="H34" s="15">
        <f t="shared" ref="H34:H39" si="14">DATE(YEAR(F34)+1,MONTH(F34),DAY(F34)-1)</f>
        <v>44831</v>
      </c>
      <c r="I34" s="16">
        <f t="shared" ca="1" si="11"/>
        <v>161</v>
      </c>
      <c r="J34" s="17" t="str">
        <f t="shared" ca="1" si="0"/>
        <v>NOT DUE</v>
      </c>
      <c r="K34" s="31" t="s">
        <v>1509</v>
      </c>
      <c r="L34" s="144"/>
    </row>
    <row r="35" spans="1:12" ht="25.5">
      <c r="A35" s="17" t="s">
        <v>2810</v>
      </c>
      <c r="B35" s="31" t="s">
        <v>1495</v>
      </c>
      <c r="C35" s="31" t="s">
        <v>1496</v>
      </c>
      <c r="D35" s="43" t="s">
        <v>377</v>
      </c>
      <c r="E35" s="13">
        <v>42348</v>
      </c>
      <c r="F35" s="13">
        <v>44527</v>
      </c>
      <c r="G35" s="111"/>
      <c r="H35" s="15">
        <f t="shared" si="14"/>
        <v>44891</v>
      </c>
      <c r="I35" s="16">
        <f t="shared" ca="1" si="11"/>
        <v>221</v>
      </c>
      <c r="J35" s="17" t="str">
        <f t="shared" ca="1" si="0"/>
        <v>NOT DUE</v>
      </c>
      <c r="K35" s="31" t="s">
        <v>1510</v>
      </c>
      <c r="L35" s="20"/>
    </row>
    <row r="36" spans="1:12" ht="25.5">
      <c r="A36" s="17" t="s">
        <v>2811</v>
      </c>
      <c r="B36" s="31" t="s">
        <v>1497</v>
      </c>
      <c r="C36" s="31" t="s">
        <v>1498</v>
      </c>
      <c r="D36" s="43" t="s">
        <v>377</v>
      </c>
      <c r="E36" s="13">
        <v>42348</v>
      </c>
      <c r="F36" s="13">
        <v>44527</v>
      </c>
      <c r="G36" s="111"/>
      <c r="H36" s="15">
        <f t="shared" si="14"/>
        <v>44891</v>
      </c>
      <c r="I36" s="16">
        <f t="shared" ca="1" si="11"/>
        <v>221</v>
      </c>
      <c r="J36" s="17" t="str">
        <f t="shared" ca="1" si="0"/>
        <v>NOT DUE</v>
      </c>
      <c r="K36" s="31" t="s">
        <v>1510</v>
      </c>
      <c r="L36" s="20"/>
    </row>
    <row r="37" spans="1:12" ht="25.5">
      <c r="A37" s="17" t="s">
        <v>2812</v>
      </c>
      <c r="B37" s="31" t="s">
        <v>1499</v>
      </c>
      <c r="C37" s="31" t="s">
        <v>1500</v>
      </c>
      <c r="D37" s="43" t="s">
        <v>377</v>
      </c>
      <c r="E37" s="13">
        <v>42348</v>
      </c>
      <c r="F37" s="13">
        <v>44527</v>
      </c>
      <c r="G37" s="111"/>
      <c r="H37" s="15">
        <f t="shared" si="14"/>
        <v>44891</v>
      </c>
      <c r="I37" s="16">
        <f t="shared" ca="1" si="11"/>
        <v>221</v>
      </c>
      <c r="J37" s="17" t="str">
        <f t="shared" ca="1" si="0"/>
        <v>NOT DUE</v>
      </c>
      <c r="K37" s="31" t="s">
        <v>1510</v>
      </c>
      <c r="L37" s="20"/>
    </row>
    <row r="38" spans="1:12" ht="25.5">
      <c r="A38" s="17" t="s">
        <v>2813</v>
      </c>
      <c r="B38" s="31" t="s">
        <v>1501</v>
      </c>
      <c r="C38" s="31" t="s">
        <v>1502</v>
      </c>
      <c r="D38" s="43" t="s">
        <v>377</v>
      </c>
      <c r="E38" s="13">
        <v>42348</v>
      </c>
      <c r="F38" s="13">
        <v>44527</v>
      </c>
      <c r="G38" s="111"/>
      <c r="H38" s="15">
        <f t="shared" si="14"/>
        <v>44891</v>
      </c>
      <c r="I38" s="16">
        <f t="shared" ca="1" si="11"/>
        <v>221</v>
      </c>
      <c r="J38" s="17" t="str">
        <f t="shared" ca="1" si="0"/>
        <v>NOT DUE</v>
      </c>
      <c r="K38" s="31" t="s">
        <v>1511</v>
      </c>
      <c r="L38" s="20"/>
    </row>
    <row r="39" spans="1:12" ht="15" customHeight="1">
      <c r="A39" s="17" t="s">
        <v>4003</v>
      </c>
      <c r="B39" s="31" t="s">
        <v>1512</v>
      </c>
      <c r="C39" s="31" t="s">
        <v>1513</v>
      </c>
      <c r="D39" s="43" t="s">
        <v>377</v>
      </c>
      <c r="E39" s="13">
        <v>42348</v>
      </c>
      <c r="F39" s="13">
        <v>44527</v>
      </c>
      <c r="G39" s="111"/>
      <c r="H39" s="15">
        <f t="shared" si="14"/>
        <v>44891</v>
      </c>
      <c r="I39" s="16">
        <f t="shared" ca="1" si="11"/>
        <v>221</v>
      </c>
      <c r="J39" s="17" t="str">
        <f t="shared" ca="1" si="0"/>
        <v>NOT DUE</v>
      </c>
      <c r="K39" s="31" t="s">
        <v>1511</v>
      </c>
      <c r="L39" s="20"/>
    </row>
    <row r="41" spans="1:12">
      <c r="A41" s="202"/>
    </row>
    <row r="42" spans="1:12">
      <c r="A42" s="202"/>
    </row>
    <row r="43" spans="1:12">
      <c r="A43" s="202"/>
    </row>
    <row r="44" spans="1:12">
      <c r="A44" s="260"/>
      <c r="B44" s="197" t="s">
        <v>4761</v>
      </c>
      <c r="D44" s="49" t="s">
        <v>4762</v>
      </c>
      <c r="G44" t="s">
        <v>4763</v>
      </c>
    </row>
    <row r="45" spans="1:12">
      <c r="A45" s="289"/>
      <c r="C45" s="198" t="s">
        <v>5504</v>
      </c>
      <c r="E45" s="371" t="s">
        <v>5518</v>
      </c>
      <c r="F45" s="371"/>
      <c r="H45" s="235" t="s">
        <v>5505</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18 J32:J39 J21:J29 J7:J14">
    <cfRule type="cellIs" dxfId="43" priority="9" operator="equal">
      <formula>"overdue"</formula>
    </cfRule>
  </conditionalFormatting>
  <conditionalFormatting sqref="J17">
    <cfRule type="cellIs" dxfId="42" priority="8" operator="equal">
      <formula>"overdue"</formula>
    </cfRule>
  </conditionalFormatting>
  <conditionalFormatting sqref="J15">
    <cfRule type="cellIs" dxfId="41" priority="5" operator="equal">
      <formula>"overdue"</formula>
    </cfRule>
  </conditionalFormatting>
  <conditionalFormatting sqref="J16">
    <cfRule type="cellIs" dxfId="40" priority="6" operator="equal">
      <formula>"overdue"</formula>
    </cfRule>
  </conditionalFormatting>
  <conditionalFormatting sqref="J20">
    <cfRule type="cellIs" dxfId="39" priority="4" operator="equal">
      <formula>"overdue"</formula>
    </cfRule>
  </conditionalFormatting>
  <conditionalFormatting sqref="J19">
    <cfRule type="cellIs" dxfId="38" priority="3" operator="equal">
      <formula>"overdue"</formula>
    </cfRule>
  </conditionalFormatting>
  <conditionalFormatting sqref="J31">
    <cfRule type="cellIs" dxfId="37" priority="2" operator="equal">
      <formula>"overdue"</formula>
    </cfRule>
  </conditionalFormatting>
  <conditionalFormatting sqref="J30">
    <cfRule type="cellIs" dxfId="36"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topLeftCell="A13" zoomScaleNormal="100" workbookViewId="0">
      <selection activeCell="F21" sqref="F21"/>
    </sheetView>
  </sheetViews>
  <sheetFormatPr defaultRowHeight="15"/>
  <cols>
    <col min="1" max="1" width="10.7109375" style="45" customWidth="1"/>
    <col min="2" max="2" width="34.1406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2095</v>
      </c>
      <c r="D3" s="309" t="s">
        <v>12</v>
      </c>
      <c r="E3" s="309"/>
      <c r="F3" s="5" t="s">
        <v>2634</v>
      </c>
    </row>
    <row r="4" spans="1:12" ht="18" customHeight="1">
      <c r="A4" s="308" t="s">
        <v>75</v>
      </c>
      <c r="B4" s="308"/>
      <c r="C4" s="37" t="s">
        <v>4069</v>
      </c>
      <c r="D4" s="309" t="s">
        <v>14</v>
      </c>
      <c r="E4" s="309"/>
      <c r="F4" s="111"/>
    </row>
    <row r="5" spans="1:12" ht="18" customHeight="1">
      <c r="A5" s="308" t="s">
        <v>76</v>
      </c>
      <c r="B5" s="308"/>
      <c r="C5" s="38" t="s">
        <v>4070</v>
      </c>
      <c r="D5" s="46"/>
      <c r="E5" s="242"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2099</v>
      </c>
      <c r="B8" s="31" t="s">
        <v>2096</v>
      </c>
      <c r="C8" s="31" t="s">
        <v>2097</v>
      </c>
      <c r="D8" s="43" t="s">
        <v>1</v>
      </c>
      <c r="E8" s="13">
        <v>42348</v>
      </c>
      <c r="F8" s="13">
        <f t="shared" ref="F8" si="0">F$5</f>
        <v>44667</v>
      </c>
      <c r="G8" s="111"/>
      <c r="H8" s="15">
        <f>DATE(YEAR(F8),MONTH(F8),DAY(F8)+1)</f>
        <v>44668</v>
      </c>
      <c r="I8" s="16">
        <f t="shared" ref="I8:I21" ca="1" si="1">IF(ISBLANK(H8),"",H8-DATE(YEAR(NOW()),MONTH(NOW()),DAY(NOW())))</f>
        <v>-2</v>
      </c>
      <c r="J8" s="17" t="str">
        <f t="shared" ref="J8:J21" ca="1" si="2">IF(I8="","",IF(I8&lt;0,"OVERDUE","NOT DUE"))</f>
        <v>OVERDUE</v>
      </c>
      <c r="K8" s="31"/>
      <c r="L8" s="144"/>
    </row>
    <row r="9" spans="1:12" ht="25.5">
      <c r="A9" s="17" t="s">
        <v>2100</v>
      </c>
      <c r="B9" s="31" t="s">
        <v>4071</v>
      </c>
      <c r="C9" s="31" t="s">
        <v>4072</v>
      </c>
      <c r="D9" s="43" t="s">
        <v>377</v>
      </c>
      <c r="E9" s="13">
        <v>42348</v>
      </c>
      <c r="F9" s="13">
        <v>44614</v>
      </c>
      <c r="G9" s="111"/>
      <c r="H9" s="15">
        <f>DATE(YEAR(F9)+1,MONTH(F9),DAY(F9)-1)</f>
        <v>44978</v>
      </c>
      <c r="I9" s="16">
        <f t="shared" ca="1" si="1"/>
        <v>308</v>
      </c>
      <c r="J9" s="17" t="str">
        <f t="shared" ca="1" si="2"/>
        <v>NOT DUE</v>
      </c>
      <c r="K9" s="31"/>
      <c r="L9" s="144"/>
    </row>
    <row r="10" spans="1:12">
      <c r="A10" s="17" t="s">
        <v>2101</v>
      </c>
      <c r="B10" s="31" t="s">
        <v>4073</v>
      </c>
      <c r="C10" s="31" t="s">
        <v>2098</v>
      </c>
      <c r="D10" s="43" t="s">
        <v>3</v>
      </c>
      <c r="E10" s="13">
        <v>42348</v>
      </c>
      <c r="F10" s="13">
        <v>44532</v>
      </c>
      <c r="G10" s="111"/>
      <c r="H10" s="15">
        <f t="shared" ref="H10:H18" si="3">DATE(YEAR(F10),MONTH(F10)+6,DAY(F10)-1)</f>
        <v>44713</v>
      </c>
      <c r="I10" s="16">
        <f t="shared" ca="1" si="1"/>
        <v>43</v>
      </c>
      <c r="J10" s="17" t="str">
        <f t="shared" ca="1" si="2"/>
        <v>NOT DUE</v>
      </c>
      <c r="K10" s="31"/>
      <c r="L10" s="144"/>
    </row>
    <row r="11" spans="1:12">
      <c r="A11" s="17" t="s">
        <v>5018</v>
      </c>
      <c r="B11" s="220" t="s">
        <v>5019</v>
      </c>
      <c r="C11" s="220" t="s">
        <v>5041</v>
      </c>
      <c r="D11" s="221" t="s">
        <v>3</v>
      </c>
      <c r="E11" s="13">
        <v>42348</v>
      </c>
      <c r="F11" s="223">
        <v>44657</v>
      </c>
      <c r="G11" s="111"/>
      <c r="H11" s="15">
        <f t="shared" si="3"/>
        <v>44839</v>
      </c>
      <c r="I11" s="16">
        <f t="shared" ca="1" si="1"/>
        <v>169</v>
      </c>
      <c r="J11" s="17" t="str">
        <f t="shared" ca="1" si="2"/>
        <v>NOT DUE</v>
      </c>
      <c r="K11" s="31"/>
      <c r="L11" s="144"/>
    </row>
    <row r="12" spans="1:12">
      <c r="A12" s="17" t="s">
        <v>5020</v>
      </c>
      <c r="B12" s="220" t="s">
        <v>5021</v>
      </c>
      <c r="C12" s="220" t="s">
        <v>5041</v>
      </c>
      <c r="D12" s="221" t="s">
        <v>3</v>
      </c>
      <c r="E12" s="13">
        <v>42348</v>
      </c>
      <c r="F12" s="13">
        <v>44532</v>
      </c>
      <c r="G12" s="111"/>
      <c r="H12" s="15">
        <f t="shared" si="3"/>
        <v>44713</v>
      </c>
      <c r="I12" s="16">
        <f t="shared" ca="1" si="1"/>
        <v>43</v>
      </c>
      <c r="J12" s="17" t="str">
        <f t="shared" ca="1" si="2"/>
        <v>NOT DUE</v>
      </c>
      <c r="K12" s="31"/>
      <c r="L12" s="144"/>
    </row>
    <row r="13" spans="1:12">
      <c r="A13" s="17" t="s">
        <v>5022</v>
      </c>
      <c r="B13" s="220" t="s">
        <v>5023</v>
      </c>
      <c r="C13" s="220" t="s">
        <v>5041</v>
      </c>
      <c r="D13" s="221" t="s">
        <v>3</v>
      </c>
      <c r="E13" s="13">
        <v>42348</v>
      </c>
      <c r="F13" s="13">
        <v>44532</v>
      </c>
      <c r="G13" s="111"/>
      <c r="H13" s="15">
        <f t="shared" si="3"/>
        <v>44713</v>
      </c>
      <c r="I13" s="16">
        <f t="shared" ca="1" si="1"/>
        <v>43</v>
      </c>
      <c r="J13" s="17" t="str">
        <f t="shared" ca="1" si="2"/>
        <v>NOT DUE</v>
      </c>
      <c r="K13" s="31"/>
      <c r="L13" s="144"/>
    </row>
    <row r="14" spans="1:12">
      <c r="A14" s="17" t="s">
        <v>5024</v>
      </c>
      <c r="B14" s="220" t="s">
        <v>5025</v>
      </c>
      <c r="C14" s="220" t="s">
        <v>5041</v>
      </c>
      <c r="D14" s="221" t="s">
        <v>3</v>
      </c>
      <c r="E14" s="13">
        <v>42348</v>
      </c>
      <c r="F14" s="13">
        <v>44532</v>
      </c>
      <c r="G14" s="111"/>
      <c r="H14" s="15">
        <f t="shared" si="3"/>
        <v>44713</v>
      </c>
      <c r="I14" s="16">
        <f t="shared" ca="1" si="1"/>
        <v>43</v>
      </c>
      <c r="J14" s="17" t="str">
        <f t="shared" ca="1" si="2"/>
        <v>NOT DUE</v>
      </c>
      <c r="K14" s="31"/>
      <c r="L14" s="144"/>
    </row>
    <row r="15" spans="1:12">
      <c r="A15" s="17" t="s">
        <v>5026</v>
      </c>
      <c r="B15" s="220" t="s">
        <v>5027</v>
      </c>
      <c r="C15" s="220" t="s">
        <v>5041</v>
      </c>
      <c r="D15" s="221" t="s">
        <v>3</v>
      </c>
      <c r="E15" s="13">
        <v>42348</v>
      </c>
      <c r="F15" s="223">
        <v>44546</v>
      </c>
      <c r="G15" s="111"/>
      <c r="H15" s="15">
        <f t="shared" si="3"/>
        <v>44727</v>
      </c>
      <c r="I15" s="16">
        <f t="shared" ca="1" si="1"/>
        <v>57</v>
      </c>
      <c r="J15" s="17" t="str">
        <f t="shared" ca="1" si="2"/>
        <v>NOT DUE</v>
      </c>
      <c r="K15" s="31"/>
      <c r="L15" s="144"/>
    </row>
    <row r="16" spans="1:12">
      <c r="A16" s="17" t="s">
        <v>5028</v>
      </c>
      <c r="B16" s="220" t="s">
        <v>5029</v>
      </c>
      <c r="C16" s="220" t="s">
        <v>5041</v>
      </c>
      <c r="D16" s="221" t="s">
        <v>3</v>
      </c>
      <c r="E16" s="13">
        <v>42348</v>
      </c>
      <c r="F16" s="223">
        <v>44546</v>
      </c>
      <c r="G16" s="111"/>
      <c r="H16" s="15">
        <f t="shared" si="3"/>
        <v>44727</v>
      </c>
      <c r="I16" s="16">
        <f t="shared" ca="1" si="1"/>
        <v>57</v>
      </c>
      <c r="J16" s="17" t="str">
        <f t="shared" ca="1" si="2"/>
        <v>NOT DUE</v>
      </c>
      <c r="K16" s="31"/>
      <c r="L16" s="144"/>
    </row>
    <row r="17" spans="1:12">
      <c r="A17" s="17" t="s">
        <v>5030</v>
      </c>
      <c r="B17" s="220" t="s">
        <v>5031</v>
      </c>
      <c r="C17" s="220" t="s">
        <v>5041</v>
      </c>
      <c r="D17" s="221" t="s">
        <v>3</v>
      </c>
      <c r="E17" s="13">
        <v>42348</v>
      </c>
      <c r="F17" s="223">
        <v>44546</v>
      </c>
      <c r="G17" s="111"/>
      <c r="H17" s="15">
        <f t="shared" si="3"/>
        <v>44727</v>
      </c>
      <c r="I17" s="16">
        <f t="shared" ca="1" si="1"/>
        <v>57</v>
      </c>
      <c r="J17" s="17" t="str">
        <f t="shared" ca="1" si="2"/>
        <v>NOT DUE</v>
      </c>
      <c r="K17" s="31"/>
      <c r="L17" s="144"/>
    </row>
    <row r="18" spans="1:12">
      <c r="A18" s="17" t="s">
        <v>5032</v>
      </c>
      <c r="B18" s="220" t="s">
        <v>5033</v>
      </c>
      <c r="C18" s="220" t="s">
        <v>5041</v>
      </c>
      <c r="D18" s="221" t="s">
        <v>3</v>
      </c>
      <c r="E18" s="13">
        <v>42348</v>
      </c>
      <c r="F18" s="223">
        <v>44546</v>
      </c>
      <c r="G18" s="111"/>
      <c r="H18" s="15">
        <f t="shared" si="3"/>
        <v>44727</v>
      </c>
      <c r="I18" s="16">
        <f t="shared" ca="1" si="1"/>
        <v>57</v>
      </c>
      <c r="J18" s="17" t="str">
        <f t="shared" ca="1" si="2"/>
        <v>NOT DUE</v>
      </c>
      <c r="K18" s="31"/>
      <c r="L18" s="144"/>
    </row>
    <row r="19" spans="1:12">
      <c r="A19" s="17" t="s">
        <v>5034</v>
      </c>
      <c r="B19" s="220" t="s">
        <v>5035</v>
      </c>
      <c r="C19" s="220" t="s">
        <v>5041</v>
      </c>
      <c r="D19" s="221" t="s">
        <v>5036</v>
      </c>
      <c r="E19" s="13">
        <v>42348</v>
      </c>
      <c r="F19" s="224">
        <v>43713</v>
      </c>
      <c r="G19" s="111"/>
      <c r="H19" s="15">
        <f>DATE(YEAR(F19)+4,MONTH(F19),DAY(F19)-1)</f>
        <v>45173</v>
      </c>
      <c r="I19" s="16">
        <f t="shared" ca="1" si="1"/>
        <v>503</v>
      </c>
      <c r="J19" s="17" t="str">
        <f t="shared" ca="1" si="2"/>
        <v>NOT DUE</v>
      </c>
      <c r="K19" s="31"/>
      <c r="L19" s="144"/>
    </row>
    <row r="20" spans="1:12">
      <c r="A20" s="17" t="s">
        <v>5037</v>
      </c>
      <c r="B20" s="222" t="s">
        <v>5039</v>
      </c>
      <c r="C20" s="220" t="s">
        <v>5041</v>
      </c>
      <c r="D20" s="221" t="s">
        <v>3</v>
      </c>
      <c r="E20" s="13">
        <v>42348</v>
      </c>
      <c r="F20" s="223">
        <v>44573</v>
      </c>
      <c r="G20" s="111"/>
      <c r="H20" s="15">
        <f>DATE(YEAR(F20),MONTH(F20)+6,DAY(F20)-1)</f>
        <v>44753</v>
      </c>
      <c r="I20" s="16">
        <f t="shared" ca="1" si="1"/>
        <v>83</v>
      </c>
      <c r="J20" s="17" t="str">
        <f t="shared" ca="1" si="2"/>
        <v>NOT DUE</v>
      </c>
      <c r="K20" s="31"/>
      <c r="L20" s="144"/>
    </row>
    <row r="21" spans="1:12">
      <c r="A21" s="17" t="s">
        <v>5038</v>
      </c>
      <c r="B21" s="222" t="s">
        <v>5040</v>
      </c>
      <c r="C21" s="220" t="s">
        <v>5041</v>
      </c>
      <c r="D21" s="221" t="s">
        <v>3</v>
      </c>
      <c r="E21" s="13">
        <v>42348</v>
      </c>
      <c r="F21" s="13">
        <v>44532</v>
      </c>
      <c r="G21" s="111"/>
      <c r="H21" s="15">
        <f>DATE(YEAR(F21),MONTH(F21)+6,DAY(F21)-1)</f>
        <v>44713</v>
      </c>
      <c r="I21" s="16">
        <f t="shared" ca="1" si="1"/>
        <v>43</v>
      </c>
      <c r="J21" s="17" t="str">
        <f t="shared" ca="1" si="2"/>
        <v>NOT DUE</v>
      </c>
      <c r="K21" s="31"/>
      <c r="L21" s="144"/>
    </row>
    <row r="23" spans="1:12">
      <c r="A23" s="202"/>
    </row>
    <row r="24" spans="1:12">
      <c r="A24" s="202"/>
    </row>
    <row r="25" spans="1:12">
      <c r="A25" s="202"/>
    </row>
    <row r="26" spans="1:12">
      <c r="A26" s="260"/>
      <c r="B26" s="197" t="s">
        <v>4761</v>
      </c>
      <c r="D26" s="49" t="s">
        <v>4762</v>
      </c>
      <c r="G26" t="s">
        <v>4763</v>
      </c>
    </row>
    <row r="27" spans="1:12">
      <c r="A27" s="289"/>
      <c r="C27" s="198" t="s">
        <v>5504</v>
      </c>
      <c r="E27" s="371" t="s">
        <v>5518</v>
      </c>
      <c r="F27" s="371"/>
      <c r="H27" s="235" t="s">
        <v>5505</v>
      </c>
      <c r="I27" s="235"/>
    </row>
  </sheetData>
  <sheetProtection selectLockedCells="1"/>
  <mergeCells count="10">
    <mergeCell ref="E27:F27"/>
    <mergeCell ref="A4:B4"/>
    <mergeCell ref="D4:E4"/>
    <mergeCell ref="A5:B5"/>
    <mergeCell ref="A1:B1"/>
    <mergeCell ref="D1:E1"/>
    <mergeCell ref="A2:B2"/>
    <mergeCell ref="D2:E2"/>
    <mergeCell ref="A3:B3"/>
    <mergeCell ref="D3:E3"/>
  </mergeCells>
  <phoneticPr fontId="33" type="noConversion"/>
  <conditionalFormatting sqref="J8:J21">
    <cfRule type="cellIs" dxfId="35" priority="3"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topLeftCell="A43" zoomScaleNormal="100" workbookViewId="0">
      <selection activeCell="G37" sqref="G3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2102</v>
      </c>
      <c r="D3" s="309" t="s">
        <v>12</v>
      </c>
      <c r="E3" s="309"/>
      <c r="F3" s="5" t="s">
        <v>2635</v>
      </c>
    </row>
    <row r="4" spans="1:12" ht="18" customHeight="1">
      <c r="A4" s="308" t="s">
        <v>75</v>
      </c>
      <c r="B4" s="308"/>
      <c r="C4" s="37" t="s">
        <v>3850</v>
      </c>
      <c r="D4" s="309" t="s">
        <v>14</v>
      </c>
      <c r="E4" s="309"/>
      <c r="F4" s="111"/>
    </row>
    <row r="5" spans="1:12" ht="18" customHeight="1">
      <c r="A5" s="308" t="s">
        <v>76</v>
      </c>
      <c r="B5" s="308"/>
      <c r="C5" s="38" t="s">
        <v>2103</v>
      </c>
      <c r="D5" s="46"/>
      <c r="E5" s="242"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2104</v>
      </c>
      <c r="B8" s="31" t="s">
        <v>2125</v>
      </c>
      <c r="C8" s="31" t="s">
        <v>825</v>
      </c>
      <c r="D8" s="41" t="s">
        <v>2217</v>
      </c>
      <c r="E8" s="13">
        <v>42348</v>
      </c>
      <c r="F8" s="13">
        <v>42348</v>
      </c>
      <c r="G8" s="111"/>
      <c r="H8" s="15">
        <f>DATE(YEAR(F8)+7,MONTH(F8),DAY(F8)-1)</f>
        <v>44904</v>
      </c>
      <c r="I8" s="16">
        <f t="shared" ref="I8:I11" ca="1" si="0">IF(ISBLANK(H8),"",H8-DATE(YEAR(NOW()),MONTH(NOW()),DAY(NOW())))</f>
        <v>234</v>
      </c>
      <c r="J8" s="17" t="str">
        <f t="shared" ref="J8:J11" ca="1" si="1">IF(I8="","",IF(I8&lt;0,"OVERDUE","NOT DUE"))</f>
        <v>NOT DUE</v>
      </c>
      <c r="K8" s="31"/>
      <c r="L8" s="20"/>
    </row>
    <row r="9" spans="1:12" ht="25.5">
      <c r="A9" s="17" t="s">
        <v>2177</v>
      </c>
      <c r="B9" s="31" t="s">
        <v>2126</v>
      </c>
      <c r="C9" s="31" t="s">
        <v>2127</v>
      </c>
      <c r="D9" s="41" t="s">
        <v>1140</v>
      </c>
      <c r="E9" s="13">
        <v>42348</v>
      </c>
      <c r="F9" s="13">
        <v>44649</v>
      </c>
      <c r="G9" s="111"/>
      <c r="H9" s="15">
        <f>DATE(YEAR(F9),MONTH(F9)+2,DAY(F9)-1)</f>
        <v>44709</v>
      </c>
      <c r="I9" s="16">
        <f t="shared" ca="1" si="0"/>
        <v>39</v>
      </c>
      <c r="J9" s="17" t="str">
        <f t="shared" ca="1" si="1"/>
        <v>NOT DUE</v>
      </c>
      <c r="K9" s="31" t="s">
        <v>2105</v>
      </c>
      <c r="L9" s="20" t="s">
        <v>4854</v>
      </c>
    </row>
    <row r="10" spans="1:12" ht="25.5">
      <c r="A10" s="17" t="s">
        <v>2178</v>
      </c>
      <c r="B10" s="31" t="s">
        <v>2126</v>
      </c>
      <c r="C10" s="31" t="s">
        <v>2128</v>
      </c>
      <c r="D10" s="41" t="s">
        <v>2218</v>
      </c>
      <c r="E10" s="13">
        <v>42348</v>
      </c>
      <c r="F10" s="13">
        <v>44529</v>
      </c>
      <c r="G10" s="111"/>
      <c r="H10" s="15">
        <f>DATE(YEAR(F10)+5,MONTH(F10),DAY(F10)-1)</f>
        <v>46354</v>
      </c>
      <c r="I10" s="16">
        <f t="shared" ca="1" si="0"/>
        <v>1684</v>
      </c>
      <c r="J10" s="17" t="str">
        <f t="shared" ca="1" si="1"/>
        <v>NOT DUE</v>
      </c>
      <c r="K10" s="31"/>
      <c r="L10" s="20" t="s">
        <v>4854</v>
      </c>
    </row>
    <row r="11" spans="1:12" ht="15" customHeight="1">
      <c r="A11" s="17" t="s">
        <v>2179</v>
      </c>
      <c r="B11" s="31" t="s">
        <v>2129</v>
      </c>
      <c r="C11" s="31" t="s">
        <v>4005</v>
      </c>
      <c r="D11" s="41" t="s">
        <v>3</v>
      </c>
      <c r="E11" s="13">
        <v>42348</v>
      </c>
      <c r="F11" s="13">
        <v>44530</v>
      </c>
      <c r="G11" s="111"/>
      <c r="H11" s="15">
        <f>DATE(YEAR(F11),MONTH(F11)+6,DAY(F11)-1)</f>
        <v>44710</v>
      </c>
      <c r="I11" s="16">
        <f t="shared" ca="1" si="0"/>
        <v>40</v>
      </c>
      <c r="J11" s="17" t="str">
        <f t="shared" ca="1" si="1"/>
        <v>NOT DUE</v>
      </c>
      <c r="K11" s="31" t="s">
        <v>2106</v>
      </c>
      <c r="L11" s="20"/>
    </row>
    <row r="12" spans="1:12" ht="25.5">
      <c r="A12" s="17" t="s">
        <v>2180</v>
      </c>
      <c r="B12" s="31" t="s">
        <v>2130</v>
      </c>
      <c r="C12" s="31" t="s">
        <v>2131</v>
      </c>
      <c r="D12" s="41" t="s">
        <v>1140</v>
      </c>
      <c r="E12" s="13">
        <v>42348</v>
      </c>
      <c r="F12" s="13">
        <v>44649</v>
      </c>
      <c r="G12" s="111"/>
      <c r="H12" s="15">
        <f>DATE(YEAR(F12),MONTH(F12)+2,DAY(F12)-1)</f>
        <v>44709</v>
      </c>
      <c r="I12" s="16">
        <f t="shared" ref="I12:I48" ca="1" si="2">IF(ISBLANK(H12),"",H12-DATE(YEAR(NOW()),MONTH(NOW()),DAY(NOW())))</f>
        <v>39</v>
      </c>
      <c r="J12" s="17" t="str">
        <f t="shared" ref="J12:J48" ca="1" si="3">IF(I12="","",IF(I12&lt;0,"OVERDUE","NOT DUE"))</f>
        <v>NOT DUE</v>
      </c>
      <c r="K12" s="31" t="s">
        <v>2107</v>
      </c>
      <c r="L12" s="20" t="s">
        <v>4854</v>
      </c>
    </row>
    <row r="13" spans="1:12" ht="15" customHeight="1">
      <c r="A13" s="17" t="s">
        <v>2181</v>
      </c>
      <c r="B13" s="31" t="s">
        <v>2132</v>
      </c>
      <c r="C13" s="31" t="s">
        <v>2133</v>
      </c>
      <c r="D13" s="41" t="s">
        <v>3</v>
      </c>
      <c r="E13" s="13">
        <v>42348</v>
      </c>
      <c r="F13" s="13">
        <v>44649</v>
      </c>
      <c r="G13" s="111"/>
      <c r="H13" s="15">
        <f>DATE(YEAR(F13),MONTH(F13)+6,DAY(F13)-1)</f>
        <v>44832</v>
      </c>
      <c r="I13" s="16">
        <f t="shared" ca="1" si="2"/>
        <v>162</v>
      </c>
      <c r="J13" s="17" t="str">
        <f t="shared" ca="1" si="3"/>
        <v>NOT DUE</v>
      </c>
      <c r="K13" s="31" t="s">
        <v>2108</v>
      </c>
      <c r="L13" s="20"/>
    </row>
    <row r="14" spans="1:12" ht="25.5">
      <c r="A14" s="17" t="s">
        <v>2182</v>
      </c>
      <c r="B14" s="31" t="s">
        <v>2134</v>
      </c>
      <c r="C14" s="31" t="s">
        <v>2135</v>
      </c>
      <c r="D14" s="41" t="s">
        <v>1140</v>
      </c>
      <c r="E14" s="13">
        <v>42348</v>
      </c>
      <c r="F14" s="13">
        <v>44649</v>
      </c>
      <c r="G14" s="111"/>
      <c r="H14" s="15">
        <f>DATE(YEAR(F14),MONTH(F14)+2,DAY(F14)-1)</f>
        <v>44709</v>
      </c>
      <c r="I14" s="16">
        <f t="shared" ref="I14" ca="1" si="4">IF(ISBLANK(H14),"",H14-DATE(YEAR(NOW()),MONTH(NOW()),DAY(NOW())))</f>
        <v>39</v>
      </c>
      <c r="J14" s="17" t="str">
        <f t="shared" ca="1" si="3"/>
        <v>NOT DUE</v>
      </c>
      <c r="K14" s="31" t="s">
        <v>2105</v>
      </c>
      <c r="L14" s="20" t="s">
        <v>4854</v>
      </c>
    </row>
    <row r="15" spans="1:12" ht="25.5">
      <c r="A15" s="17" t="s">
        <v>2183</v>
      </c>
      <c r="B15" s="31" t="s">
        <v>2136</v>
      </c>
      <c r="C15" s="31" t="s">
        <v>2137</v>
      </c>
      <c r="D15" s="41" t="s">
        <v>3</v>
      </c>
      <c r="E15" s="13">
        <v>42348</v>
      </c>
      <c r="F15" s="13">
        <v>44649</v>
      </c>
      <c r="G15" s="111"/>
      <c r="H15" s="15">
        <f>DATE(YEAR(F15),MONTH(F15)+6,DAY(F15)-1)</f>
        <v>44832</v>
      </c>
      <c r="I15" s="16">
        <f t="shared" ca="1" si="2"/>
        <v>162</v>
      </c>
      <c r="J15" s="17" t="str">
        <f t="shared" ca="1" si="3"/>
        <v>NOT DUE</v>
      </c>
      <c r="K15" s="31" t="s">
        <v>2109</v>
      </c>
      <c r="L15" s="20"/>
    </row>
    <row r="16" spans="1:12" ht="25.5">
      <c r="A16" s="17" t="s">
        <v>2184</v>
      </c>
      <c r="B16" s="31" t="s">
        <v>2138</v>
      </c>
      <c r="C16" s="31" t="s">
        <v>2139</v>
      </c>
      <c r="D16" s="41" t="s">
        <v>3</v>
      </c>
      <c r="E16" s="13">
        <v>42348</v>
      </c>
      <c r="F16" s="13">
        <v>44649</v>
      </c>
      <c r="G16" s="111"/>
      <c r="H16" s="15">
        <f>DATE(YEAR(F16),MONTH(F16)+6,DAY(F16)-1)</f>
        <v>44832</v>
      </c>
      <c r="I16" s="16">
        <f t="shared" ca="1" si="2"/>
        <v>162</v>
      </c>
      <c r="J16" s="17" t="str">
        <f t="shared" ca="1" si="3"/>
        <v>NOT DUE</v>
      </c>
      <c r="K16" s="31" t="s">
        <v>2110</v>
      </c>
      <c r="L16" s="20"/>
    </row>
    <row r="17" spans="1:12" ht="25.5">
      <c r="A17" s="17" t="s">
        <v>2185</v>
      </c>
      <c r="B17" s="31" t="s">
        <v>2140</v>
      </c>
      <c r="C17" s="31" t="s">
        <v>2131</v>
      </c>
      <c r="D17" s="41" t="s">
        <v>1140</v>
      </c>
      <c r="E17" s="13">
        <v>42348</v>
      </c>
      <c r="F17" s="13">
        <v>44649</v>
      </c>
      <c r="G17" s="111"/>
      <c r="H17" s="15">
        <f>DATE(YEAR(F17),MONTH(F17)+2,DAY(F17)-1)</f>
        <v>44709</v>
      </c>
      <c r="I17" s="16">
        <f t="shared" ref="I17" ca="1" si="5">IF(ISBLANK(H17),"",H17-DATE(YEAR(NOW()),MONTH(NOW()),DAY(NOW())))</f>
        <v>39</v>
      </c>
      <c r="J17" s="17" t="str">
        <f t="shared" ca="1" si="3"/>
        <v>NOT DUE</v>
      </c>
      <c r="K17" s="31" t="s">
        <v>2107</v>
      </c>
      <c r="L17" s="20" t="s">
        <v>4854</v>
      </c>
    </row>
    <row r="18" spans="1:12" ht="38.25" customHeight="1">
      <c r="A18" s="17" t="s">
        <v>2186</v>
      </c>
      <c r="B18" s="31" t="s">
        <v>2141</v>
      </c>
      <c r="C18" s="31" t="s">
        <v>2142</v>
      </c>
      <c r="D18" s="41" t="s">
        <v>3</v>
      </c>
      <c r="E18" s="13">
        <v>42348</v>
      </c>
      <c r="F18" s="13">
        <v>44649</v>
      </c>
      <c r="G18" s="111"/>
      <c r="H18" s="15">
        <f>DATE(YEAR(F18),MONTH(F18)+6,DAY(F18)-1)</f>
        <v>44832</v>
      </c>
      <c r="I18" s="16">
        <f t="shared" ca="1" si="2"/>
        <v>162</v>
      </c>
      <c r="J18" s="17" t="str">
        <f t="shared" ca="1" si="3"/>
        <v>NOT DUE</v>
      </c>
      <c r="K18" s="31" t="s">
        <v>2108</v>
      </c>
      <c r="L18" s="20"/>
    </row>
    <row r="19" spans="1:12" ht="38.25" customHeight="1">
      <c r="A19" s="17" t="s">
        <v>2187</v>
      </c>
      <c r="B19" s="31" t="s">
        <v>2143</v>
      </c>
      <c r="C19" s="31" t="s">
        <v>2144</v>
      </c>
      <c r="D19" s="41" t="s">
        <v>3</v>
      </c>
      <c r="E19" s="13">
        <v>42348</v>
      </c>
      <c r="F19" s="13">
        <v>44649</v>
      </c>
      <c r="G19" s="111"/>
      <c r="H19" s="15">
        <f>DATE(YEAR(F19),MONTH(F19)+6,DAY(F19)-1)</f>
        <v>44832</v>
      </c>
      <c r="I19" s="16">
        <f t="shared" ca="1" si="2"/>
        <v>162</v>
      </c>
      <c r="J19" s="17" t="str">
        <f t="shared" ca="1" si="3"/>
        <v>NOT DUE</v>
      </c>
      <c r="K19" s="31" t="s">
        <v>2108</v>
      </c>
      <c r="L19" s="20"/>
    </row>
    <row r="20" spans="1:12" ht="38.25">
      <c r="A20" s="17" t="s">
        <v>2188</v>
      </c>
      <c r="B20" s="31" t="s">
        <v>2145</v>
      </c>
      <c r="C20" s="31" t="s">
        <v>2146</v>
      </c>
      <c r="D20" s="41" t="s">
        <v>2219</v>
      </c>
      <c r="E20" s="13">
        <v>42348</v>
      </c>
      <c r="F20" s="13">
        <v>44658</v>
      </c>
      <c r="G20" s="111"/>
      <c r="H20" s="15">
        <f>EDATE(F20-1,1)</f>
        <v>44687</v>
      </c>
      <c r="I20" s="16">
        <f t="shared" ca="1" si="2"/>
        <v>17</v>
      </c>
      <c r="J20" s="17" t="str">
        <f t="shared" ca="1" si="3"/>
        <v>NOT DUE</v>
      </c>
      <c r="K20" s="31" t="s">
        <v>2111</v>
      </c>
      <c r="L20" s="20"/>
    </row>
    <row r="21" spans="1:12" ht="38.25">
      <c r="A21" s="17" t="s">
        <v>2189</v>
      </c>
      <c r="B21" s="31" t="s">
        <v>2145</v>
      </c>
      <c r="C21" s="31" t="s">
        <v>2128</v>
      </c>
      <c r="D21" s="41" t="s">
        <v>2217</v>
      </c>
      <c r="E21" s="13">
        <v>42348</v>
      </c>
      <c r="F21" s="13">
        <v>42348</v>
      </c>
      <c r="G21" s="111"/>
      <c r="H21" s="15">
        <f>DATE(YEAR(F21)+7,MONTH(F21),DAY(F21)-1)</f>
        <v>44904</v>
      </c>
      <c r="I21" s="16">
        <f t="shared" ca="1" si="2"/>
        <v>234</v>
      </c>
      <c r="J21" s="17" t="str">
        <f t="shared" ca="1" si="3"/>
        <v>NOT DUE</v>
      </c>
      <c r="K21" s="31"/>
      <c r="L21" s="20"/>
    </row>
    <row r="22" spans="1:12" ht="25.5">
      <c r="A22" s="17" t="s">
        <v>2190</v>
      </c>
      <c r="B22" s="31" t="s">
        <v>2147</v>
      </c>
      <c r="C22" s="31" t="s">
        <v>2135</v>
      </c>
      <c r="D22" s="41" t="s">
        <v>1140</v>
      </c>
      <c r="E22" s="13">
        <v>42348</v>
      </c>
      <c r="F22" s="13">
        <v>44649</v>
      </c>
      <c r="G22" s="111"/>
      <c r="H22" s="15">
        <f>DATE(YEAR(F22),MONTH(F22)+2,DAY(F22)-1)</f>
        <v>44709</v>
      </c>
      <c r="I22" s="16">
        <f t="shared" ref="I22" ca="1" si="6">IF(ISBLANK(H22),"",H22-DATE(YEAR(NOW()),MONTH(NOW()),DAY(NOW())))</f>
        <v>39</v>
      </c>
      <c r="J22" s="17" t="str">
        <f t="shared" ca="1" si="3"/>
        <v>NOT DUE</v>
      </c>
      <c r="K22" s="31" t="s">
        <v>2105</v>
      </c>
      <c r="L22" s="20"/>
    </row>
    <row r="23" spans="1:12" ht="25.5">
      <c r="A23" s="17" t="s">
        <v>2191</v>
      </c>
      <c r="B23" s="31" t="s">
        <v>2148</v>
      </c>
      <c r="C23" s="31" t="s">
        <v>2137</v>
      </c>
      <c r="D23" s="41" t="s">
        <v>3</v>
      </c>
      <c r="E23" s="13">
        <v>42348</v>
      </c>
      <c r="F23" s="13">
        <v>44649</v>
      </c>
      <c r="G23" s="111"/>
      <c r="H23" s="15">
        <f>DATE(YEAR(F23),MONTH(F23)+6,DAY(F23)-1)</f>
        <v>44832</v>
      </c>
      <c r="I23" s="16">
        <f t="shared" ca="1" si="2"/>
        <v>162</v>
      </c>
      <c r="J23" s="17" t="str">
        <f t="shared" ca="1" si="3"/>
        <v>NOT DUE</v>
      </c>
      <c r="K23" s="31" t="s">
        <v>2109</v>
      </c>
      <c r="L23" s="20"/>
    </row>
    <row r="24" spans="1:12" ht="25.5">
      <c r="A24" s="17" t="s">
        <v>2192</v>
      </c>
      <c r="B24" s="31" t="s">
        <v>2149</v>
      </c>
      <c r="C24" s="31" t="s">
        <v>2139</v>
      </c>
      <c r="D24" s="41" t="s">
        <v>3</v>
      </c>
      <c r="E24" s="13">
        <v>42348</v>
      </c>
      <c r="F24" s="13">
        <v>44649</v>
      </c>
      <c r="G24" s="111"/>
      <c r="H24" s="15">
        <f>DATE(YEAR(F24),MONTH(F24)+6,DAY(F24)-1)</f>
        <v>44832</v>
      </c>
      <c r="I24" s="16">
        <f t="shared" ca="1" si="2"/>
        <v>162</v>
      </c>
      <c r="J24" s="17" t="str">
        <f t="shared" ca="1" si="3"/>
        <v>NOT DUE</v>
      </c>
      <c r="K24" s="31" t="s">
        <v>2110</v>
      </c>
      <c r="L24" s="20"/>
    </row>
    <row r="25" spans="1:12" ht="25.5">
      <c r="A25" s="17" t="s">
        <v>2193</v>
      </c>
      <c r="B25" s="31" t="s">
        <v>2150</v>
      </c>
      <c r="C25" s="31" t="s">
        <v>2151</v>
      </c>
      <c r="D25" s="41" t="s">
        <v>1140</v>
      </c>
      <c r="E25" s="13">
        <v>42348</v>
      </c>
      <c r="F25" s="13">
        <v>44649</v>
      </c>
      <c r="G25" s="111"/>
      <c r="H25" s="15">
        <f>F25+60</f>
        <v>44709</v>
      </c>
      <c r="I25" s="16">
        <f t="shared" ref="I25:I26" ca="1" si="7">IF(ISBLANK(H25),"",H25-DATE(YEAR(NOW()),MONTH(NOW()),DAY(NOW())))</f>
        <v>39</v>
      </c>
      <c r="J25" s="17" t="str">
        <f t="shared" ca="1" si="3"/>
        <v>NOT DUE</v>
      </c>
      <c r="K25" s="31" t="s">
        <v>2112</v>
      </c>
      <c r="L25" s="20"/>
    </row>
    <row r="26" spans="1:12" ht="25.5">
      <c r="A26" s="17" t="s">
        <v>2194</v>
      </c>
      <c r="B26" s="31" t="s">
        <v>2152</v>
      </c>
      <c r="C26" s="31" t="s">
        <v>2151</v>
      </c>
      <c r="D26" s="41" t="s">
        <v>1140</v>
      </c>
      <c r="E26" s="13">
        <v>42348</v>
      </c>
      <c r="F26" s="13">
        <v>44649</v>
      </c>
      <c r="G26" s="111"/>
      <c r="H26" s="15">
        <f>DATE(YEAR(F26),MONTH(F26)+2,DAY(F26)-1)</f>
        <v>44709</v>
      </c>
      <c r="I26" s="16">
        <f t="shared" ca="1" si="7"/>
        <v>39</v>
      </c>
      <c r="J26" s="17" t="str">
        <f t="shared" ca="1" si="3"/>
        <v>NOT DUE</v>
      </c>
      <c r="K26" s="31" t="s">
        <v>2113</v>
      </c>
      <c r="L26" s="20"/>
    </row>
    <row r="27" spans="1:12" ht="25.5">
      <c r="A27" s="17" t="s">
        <v>2195</v>
      </c>
      <c r="B27" s="31" t="s">
        <v>2153</v>
      </c>
      <c r="C27" s="31" t="s">
        <v>2151</v>
      </c>
      <c r="D27" s="41" t="s">
        <v>3</v>
      </c>
      <c r="E27" s="13">
        <v>42348</v>
      </c>
      <c r="F27" s="13">
        <v>44649</v>
      </c>
      <c r="G27" s="111"/>
      <c r="H27" s="15">
        <f>DATE(YEAR(F27),MONTH(F27)+6,DAY(F27)-1)</f>
        <v>44832</v>
      </c>
      <c r="I27" s="16">
        <f t="shared" ca="1" si="2"/>
        <v>162</v>
      </c>
      <c r="J27" s="17" t="str">
        <f t="shared" ca="1" si="3"/>
        <v>NOT DUE</v>
      </c>
      <c r="K27" s="31" t="s">
        <v>2114</v>
      </c>
      <c r="L27" s="20"/>
    </row>
    <row r="28" spans="1:12" ht="25.5">
      <c r="A28" s="17" t="s">
        <v>2196</v>
      </c>
      <c r="B28" s="31" t="s">
        <v>2154</v>
      </c>
      <c r="C28" s="31" t="s">
        <v>2142</v>
      </c>
      <c r="D28" s="41" t="s">
        <v>1140</v>
      </c>
      <c r="E28" s="13">
        <v>42348</v>
      </c>
      <c r="F28" s="13">
        <v>44649</v>
      </c>
      <c r="G28" s="111"/>
      <c r="H28" s="15">
        <f>DATE(YEAR(F28),MONTH(F28)+2,DAY(F28)-1)</f>
        <v>44709</v>
      </c>
      <c r="I28" s="16">
        <f t="shared" ref="I28" ca="1" si="8">IF(ISBLANK(H28),"",H28-DATE(YEAR(NOW()),MONTH(NOW()),DAY(NOW())))</f>
        <v>39</v>
      </c>
      <c r="J28" s="17" t="str">
        <f t="shared" ca="1" si="3"/>
        <v>NOT DUE</v>
      </c>
      <c r="K28" s="31" t="s">
        <v>2115</v>
      </c>
      <c r="L28" s="20"/>
    </row>
    <row r="29" spans="1:12" ht="26.45" customHeight="1">
      <c r="A29" s="17" t="s">
        <v>2197</v>
      </c>
      <c r="B29" s="31" t="s">
        <v>2155</v>
      </c>
      <c r="C29" s="31" t="s">
        <v>2142</v>
      </c>
      <c r="D29" s="41" t="s">
        <v>3</v>
      </c>
      <c r="E29" s="13">
        <v>42348</v>
      </c>
      <c r="F29" s="13">
        <v>44649</v>
      </c>
      <c r="G29" s="111"/>
      <c r="H29" s="15">
        <f>DATE(YEAR(F29),MONTH(F29)+6,DAY(F29)-1)</f>
        <v>44832</v>
      </c>
      <c r="I29" s="16">
        <f t="shared" ca="1" si="2"/>
        <v>162</v>
      </c>
      <c r="J29" s="17" t="str">
        <f t="shared" ca="1" si="3"/>
        <v>NOT DUE</v>
      </c>
      <c r="K29" s="31" t="s">
        <v>2108</v>
      </c>
      <c r="L29" s="20"/>
    </row>
    <row r="30" spans="1:12" ht="15" customHeight="1">
      <c r="A30" s="17" t="s">
        <v>2198</v>
      </c>
      <c r="B30" s="31" t="s">
        <v>2156</v>
      </c>
      <c r="C30" s="31" t="s">
        <v>2128</v>
      </c>
      <c r="D30" s="41" t="s">
        <v>54</v>
      </c>
      <c r="E30" s="13">
        <v>42348</v>
      </c>
      <c r="F30" s="13">
        <v>44529</v>
      </c>
      <c r="G30" s="111"/>
      <c r="H30" s="15">
        <f>DATE(YEAR(F30)+3,MONTH(F30),DAY(F30)-1)</f>
        <v>45624</v>
      </c>
      <c r="I30" s="16">
        <f t="shared" ca="1" si="2"/>
        <v>954</v>
      </c>
      <c r="J30" s="17" t="str">
        <f t="shared" ca="1" si="3"/>
        <v>NOT DUE</v>
      </c>
      <c r="K30" s="31" t="s">
        <v>2116</v>
      </c>
      <c r="L30" s="20" t="s">
        <v>4854</v>
      </c>
    </row>
    <row r="31" spans="1:12" ht="15" customHeight="1">
      <c r="A31" s="17" t="s">
        <v>2199</v>
      </c>
      <c r="B31" s="31" t="s">
        <v>2157</v>
      </c>
      <c r="C31" s="31" t="s">
        <v>2137</v>
      </c>
      <c r="D31" s="41" t="s">
        <v>3</v>
      </c>
      <c r="E31" s="13">
        <v>42348</v>
      </c>
      <c r="F31" s="13">
        <v>44649</v>
      </c>
      <c r="G31" s="111"/>
      <c r="H31" s="15">
        <f>DATE(YEAR(F31),MONTH(F31)+6,DAY(F31)-1)</f>
        <v>44832</v>
      </c>
      <c r="I31" s="16">
        <f t="shared" ca="1" si="2"/>
        <v>162</v>
      </c>
      <c r="J31" s="17" t="str">
        <f t="shared" ca="1" si="3"/>
        <v>NOT DUE</v>
      </c>
      <c r="K31" s="31" t="s">
        <v>2117</v>
      </c>
      <c r="L31" s="20"/>
    </row>
    <row r="32" spans="1:12" ht="15" customHeight="1">
      <c r="A32" s="17" t="s">
        <v>2200</v>
      </c>
      <c r="B32" s="31" t="s">
        <v>2158</v>
      </c>
      <c r="C32" s="31" t="s">
        <v>2159</v>
      </c>
      <c r="D32" s="41" t="s">
        <v>2219</v>
      </c>
      <c r="E32" s="13">
        <v>42348</v>
      </c>
      <c r="F32" s="13">
        <v>44658</v>
      </c>
      <c r="G32" s="111"/>
      <c r="H32" s="15">
        <f>EDATE(F32-1,1)</f>
        <v>44687</v>
      </c>
      <c r="I32" s="16">
        <f t="shared" ca="1" si="2"/>
        <v>17</v>
      </c>
      <c r="J32" s="17" t="str">
        <f t="shared" ca="1" si="3"/>
        <v>NOT DUE</v>
      </c>
      <c r="K32" s="31" t="s">
        <v>2118</v>
      </c>
      <c r="L32" s="20"/>
    </row>
    <row r="33" spans="1:12" ht="25.5">
      <c r="A33" s="17" t="s">
        <v>2201</v>
      </c>
      <c r="B33" s="31" t="s">
        <v>2160</v>
      </c>
      <c r="C33" s="31" t="s">
        <v>2161</v>
      </c>
      <c r="D33" s="41" t="s">
        <v>4</v>
      </c>
      <c r="E33" s="13">
        <v>42348</v>
      </c>
      <c r="F33" s="13">
        <v>44658</v>
      </c>
      <c r="G33" s="111"/>
      <c r="H33" s="15">
        <f>EDATE(F33-1,1)</f>
        <v>44687</v>
      </c>
      <c r="I33" s="16">
        <f t="shared" ca="1" si="2"/>
        <v>17</v>
      </c>
      <c r="J33" s="17" t="str">
        <f t="shared" ca="1" si="3"/>
        <v>NOT DUE</v>
      </c>
      <c r="K33" s="31" t="s">
        <v>2119</v>
      </c>
      <c r="L33" s="20"/>
    </row>
    <row r="34" spans="1:12" ht="25.5">
      <c r="A34" s="17" t="s">
        <v>2202</v>
      </c>
      <c r="B34" s="31" t="s">
        <v>2160</v>
      </c>
      <c r="C34" s="31" t="s">
        <v>825</v>
      </c>
      <c r="D34" s="41" t="s">
        <v>2217</v>
      </c>
      <c r="E34" s="13">
        <v>42348</v>
      </c>
      <c r="F34" s="13">
        <v>42348</v>
      </c>
      <c r="G34" s="111"/>
      <c r="H34" s="15">
        <f>DATE(YEAR(F34)+7,MONTH(F34),DAY(F34)-1)</f>
        <v>44904</v>
      </c>
      <c r="I34" s="16">
        <f t="shared" ca="1" si="2"/>
        <v>234</v>
      </c>
      <c r="J34" s="17" t="str">
        <f t="shared" ca="1" si="3"/>
        <v>NOT DUE</v>
      </c>
      <c r="K34" s="31"/>
      <c r="L34" s="20"/>
    </row>
    <row r="35" spans="1:12" ht="64.5" customHeight="1">
      <c r="A35" s="17" t="s">
        <v>2203</v>
      </c>
      <c r="B35" s="31" t="s">
        <v>2162</v>
      </c>
      <c r="C35" s="31" t="s">
        <v>2163</v>
      </c>
      <c r="D35" s="41" t="s">
        <v>3</v>
      </c>
      <c r="E35" s="13">
        <v>42348</v>
      </c>
      <c r="F35" s="13">
        <v>44649</v>
      </c>
      <c r="G35" s="111"/>
      <c r="H35" s="15">
        <f>DATE(YEAR(F35),MONTH(F35)+6,DAY(F35)-1)</f>
        <v>44832</v>
      </c>
      <c r="I35" s="16">
        <f t="shared" ca="1" si="2"/>
        <v>162</v>
      </c>
      <c r="J35" s="17" t="str">
        <f t="shared" ca="1" si="3"/>
        <v>NOT DUE</v>
      </c>
      <c r="K35" s="31" t="s">
        <v>2120</v>
      </c>
      <c r="L35" s="20"/>
    </row>
    <row r="36" spans="1:12" ht="25.5">
      <c r="A36" s="17" t="s">
        <v>2204</v>
      </c>
      <c r="B36" s="31" t="s">
        <v>2164</v>
      </c>
      <c r="C36" s="31" t="s">
        <v>2128</v>
      </c>
      <c r="D36" s="41" t="s">
        <v>2218</v>
      </c>
      <c r="E36" s="13">
        <v>42348</v>
      </c>
      <c r="F36" s="13">
        <v>44529</v>
      </c>
      <c r="G36" s="111"/>
      <c r="H36" s="15">
        <f>DATE(YEAR(F36)+5,MONTH(F36),DAY(F36)-1)</f>
        <v>46354</v>
      </c>
      <c r="I36" s="16">
        <f t="shared" ca="1" si="2"/>
        <v>1684</v>
      </c>
      <c r="J36" s="17" t="str">
        <f t="shared" ca="1" si="3"/>
        <v>NOT DUE</v>
      </c>
      <c r="K36" s="31"/>
      <c r="L36" s="20" t="s">
        <v>4854</v>
      </c>
    </row>
    <row r="37" spans="1:12" ht="25.5">
      <c r="A37" s="17" t="s">
        <v>2205</v>
      </c>
      <c r="B37" s="31" t="s">
        <v>2165</v>
      </c>
      <c r="C37" s="31" t="s">
        <v>2128</v>
      </c>
      <c r="D37" s="41" t="s">
        <v>2217</v>
      </c>
      <c r="E37" s="13">
        <v>42348</v>
      </c>
      <c r="F37" s="13">
        <v>42348</v>
      </c>
      <c r="G37" s="111"/>
      <c r="H37" s="15">
        <f t="shared" ref="H37:H39" si="9">DATE(YEAR(F37)+7,MONTH(F37),DAY(F37)-1)</f>
        <v>44904</v>
      </c>
      <c r="I37" s="16">
        <f t="shared" ca="1" si="2"/>
        <v>234</v>
      </c>
      <c r="J37" s="17" t="str">
        <f t="shared" ca="1" si="3"/>
        <v>NOT DUE</v>
      </c>
      <c r="K37" s="31"/>
      <c r="L37" s="20"/>
    </row>
    <row r="38" spans="1:12" ht="25.5">
      <c r="A38" s="17" t="s">
        <v>2206</v>
      </c>
      <c r="B38" s="31" t="s">
        <v>2166</v>
      </c>
      <c r="C38" s="31" t="s">
        <v>825</v>
      </c>
      <c r="D38" s="41" t="s">
        <v>2217</v>
      </c>
      <c r="E38" s="13">
        <v>42348</v>
      </c>
      <c r="F38" s="13">
        <v>42348</v>
      </c>
      <c r="G38" s="111"/>
      <c r="H38" s="15">
        <f t="shared" si="9"/>
        <v>44904</v>
      </c>
      <c r="I38" s="16">
        <f t="shared" ca="1" si="2"/>
        <v>234</v>
      </c>
      <c r="J38" s="17" t="str">
        <f t="shared" ca="1" si="3"/>
        <v>NOT DUE</v>
      </c>
      <c r="K38" s="31"/>
      <c r="L38" s="20"/>
    </row>
    <row r="39" spans="1:12" ht="25.5">
      <c r="A39" s="17" t="s">
        <v>2207</v>
      </c>
      <c r="B39" s="31" t="s">
        <v>2167</v>
      </c>
      <c r="C39" s="31" t="s">
        <v>2128</v>
      </c>
      <c r="D39" s="41" t="s">
        <v>2217</v>
      </c>
      <c r="E39" s="13">
        <v>42348</v>
      </c>
      <c r="F39" s="13">
        <v>42348</v>
      </c>
      <c r="G39" s="111"/>
      <c r="H39" s="15">
        <f t="shared" si="9"/>
        <v>44904</v>
      </c>
      <c r="I39" s="16">
        <f t="shared" ca="1" si="2"/>
        <v>234</v>
      </c>
      <c r="J39" s="17" t="str">
        <f t="shared" ca="1" si="3"/>
        <v>NOT DUE</v>
      </c>
      <c r="K39" s="31"/>
      <c r="L39" s="20"/>
    </row>
    <row r="40" spans="1:12" ht="25.5">
      <c r="A40" s="17" t="s">
        <v>2208</v>
      </c>
      <c r="B40" s="31" t="s">
        <v>2168</v>
      </c>
      <c r="C40" s="31" t="s">
        <v>825</v>
      </c>
      <c r="D40" s="41" t="s">
        <v>54</v>
      </c>
      <c r="E40" s="13">
        <v>42348</v>
      </c>
      <c r="F40" s="13">
        <v>44529</v>
      </c>
      <c r="G40" s="111"/>
      <c r="H40" s="15">
        <f t="shared" ref="H40:H41" si="10">DATE(YEAR(F40)+3,MONTH(F40),DAY(F40)-1)</f>
        <v>45624</v>
      </c>
      <c r="I40" s="16">
        <f t="shared" ca="1" si="2"/>
        <v>954</v>
      </c>
      <c r="J40" s="17" t="str">
        <f t="shared" ca="1" si="3"/>
        <v>NOT DUE</v>
      </c>
      <c r="K40" s="31"/>
      <c r="L40" s="20" t="s">
        <v>4854</v>
      </c>
    </row>
    <row r="41" spans="1:12" ht="25.5">
      <c r="A41" s="17" t="s">
        <v>2209</v>
      </c>
      <c r="B41" s="31" t="s">
        <v>2169</v>
      </c>
      <c r="C41" s="31" t="s">
        <v>2128</v>
      </c>
      <c r="D41" s="41" t="s">
        <v>54</v>
      </c>
      <c r="E41" s="13">
        <v>42348</v>
      </c>
      <c r="F41" s="13">
        <v>44529</v>
      </c>
      <c r="G41" s="111"/>
      <c r="H41" s="15">
        <f t="shared" si="10"/>
        <v>45624</v>
      </c>
      <c r="I41" s="16">
        <f t="shared" ref="I41" ca="1" si="11">IF(ISBLANK(H41),"",H41-DATE(YEAR(NOW()),MONTH(NOW()),DAY(NOW())))</f>
        <v>954</v>
      </c>
      <c r="J41" s="17" t="str">
        <f t="shared" ca="1" si="3"/>
        <v>NOT DUE</v>
      </c>
      <c r="K41" s="31"/>
      <c r="L41" s="20" t="s">
        <v>4854</v>
      </c>
    </row>
    <row r="42" spans="1:12" ht="15" customHeight="1">
      <c r="A42" s="17" t="s">
        <v>2210</v>
      </c>
      <c r="B42" s="31" t="s">
        <v>2170</v>
      </c>
      <c r="C42" s="31" t="s">
        <v>2171</v>
      </c>
      <c r="D42" s="41" t="s">
        <v>1140</v>
      </c>
      <c r="E42" s="13">
        <v>42348</v>
      </c>
      <c r="F42" s="13">
        <v>44649</v>
      </c>
      <c r="G42" s="111"/>
      <c r="H42" s="15">
        <f>DATE(YEAR(F42),MONTH(F42)+2,DAY(F42)-1)</f>
        <v>44709</v>
      </c>
      <c r="I42" s="16">
        <f t="shared" ref="I42:I43" ca="1" si="12">IF(ISBLANK(H42),"",H42-DATE(YEAR(NOW()),MONTH(NOW()),DAY(NOW())))</f>
        <v>39</v>
      </c>
      <c r="J42" s="17" t="str">
        <f t="shared" ca="1" si="3"/>
        <v>NOT DUE</v>
      </c>
      <c r="K42" s="31" t="s">
        <v>2121</v>
      </c>
      <c r="L42" s="20"/>
    </row>
    <row r="43" spans="1:12">
      <c r="A43" s="17" t="s">
        <v>2211</v>
      </c>
      <c r="B43" s="31" t="s">
        <v>2170</v>
      </c>
      <c r="C43" s="31" t="s">
        <v>2128</v>
      </c>
      <c r="D43" s="41" t="s">
        <v>2217</v>
      </c>
      <c r="E43" s="13">
        <v>42348</v>
      </c>
      <c r="F43" s="13">
        <v>42348</v>
      </c>
      <c r="G43" s="111"/>
      <c r="H43" s="15">
        <f>DATE(YEAR(F43)+7,MONTH(F43),DAY(F43)-1)</f>
        <v>44904</v>
      </c>
      <c r="I43" s="16">
        <f t="shared" ca="1" si="12"/>
        <v>234</v>
      </c>
      <c r="J43" s="17" t="str">
        <f t="shared" ca="1" si="3"/>
        <v>NOT DUE</v>
      </c>
      <c r="K43" s="31"/>
      <c r="L43" s="20"/>
    </row>
    <row r="44" spans="1:12" ht="25.5">
      <c r="A44" s="17" t="s">
        <v>2212</v>
      </c>
      <c r="B44" s="31" t="s">
        <v>2172</v>
      </c>
      <c r="C44" s="31" t="s">
        <v>2146</v>
      </c>
      <c r="D44" s="41" t="s">
        <v>1140</v>
      </c>
      <c r="E44" s="13">
        <v>42348</v>
      </c>
      <c r="F44" s="13">
        <v>44649</v>
      </c>
      <c r="G44" s="111"/>
      <c r="H44" s="15">
        <f>DATE(YEAR(F44),MONTH(F44)+2,DAY(F44)-1)</f>
        <v>44709</v>
      </c>
      <c r="I44" s="16">
        <f t="shared" ref="I44" ca="1" si="13">IF(ISBLANK(H44),"",H44-DATE(YEAR(NOW()),MONTH(NOW()),DAY(NOW())))</f>
        <v>39</v>
      </c>
      <c r="J44" s="17" t="str">
        <f t="shared" ca="1" si="3"/>
        <v>NOT DUE</v>
      </c>
      <c r="K44" s="31" t="s">
        <v>2122</v>
      </c>
      <c r="L44" s="20"/>
    </row>
    <row r="45" spans="1:12">
      <c r="A45" s="17" t="s">
        <v>2213</v>
      </c>
      <c r="B45" s="31" t="s">
        <v>2173</v>
      </c>
      <c r="C45" s="31" t="s">
        <v>2127</v>
      </c>
      <c r="D45" s="41" t="s">
        <v>3</v>
      </c>
      <c r="E45" s="13">
        <v>42348</v>
      </c>
      <c r="F45" s="13">
        <v>44527</v>
      </c>
      <c r="G45" s="111"/>
      <c r="H45" s="15">
        <f>DATE(YEAR(F45),MONTH(F45)+6,DAY(F45)-1)</f>
        <v>44707</v>
      </c>
      <c r="I45" s="16">
        <f t="shared" ca="1" si="2"/>
        <v>37</v>
      </c>
      <c r="J45" s="17" t="str">
        <f t="shared" ca="1" si="3"/>
        <v>NOT DUE</v>
      </c>
      <c r="K45" s="31" t="s">
        <v>2123</v>
      </c>
      <c r="L45" s="20"/>
    </row>
    <row r="46" spans="1:12" ht="25.5">
      <c r="A46" s="17" t="s">
        <v>2214</v>
      </c>
      <c r="B46" s="31" t="s">
        <v>2174</v>
      </c>
      <c r="C46" s="31" t="s">
        <v>2175</v>
      </c>
      <c r="D46" s="41" t="s">
        <v>1140</v>
      </c>
      <c r="E46" s="13">
        <v>42348</v>
      </c>
      <c r="F46" s="13">
        <v>44649</v>
      </c>
      <c r="G46" s="111"/>
      <c r="H46" s="15">
        <f>DATE(YEAR(F46),MONTH(F46)+2,DAY(F46)-1)</f>
        <v>44709</v>
      </c>
      <c r="I46" s="16">
        <f t="shared" ref="I46" ca="1" si="14">IF(ISBLANK(H46),"",H46-DATE(YEAR(NOW()),MONTH(NOW()),DAY(NOW())))</f>
        <v>39</v>
      </c>
      <c r="J46" s="17" t="str">
        <f t="shared" ca="1" si="3"/>
        <v>NOT DUE</v>
      </c>
      <c r="K46" s="31" t="s">
        <v>2124</v>
      </c>
      <c r="L46" s="20"/>
    </row>
    <row r="47" spans="1:12" ht="25.5">
      <c r="A47" s="17" t="s">
        <v>2215</v>
      </c>
      <c r="B47" s="31" t="s">
        <v>2174</v>
      </c>
      <c r="C47" s="31" t="s">
        <v>2128</v>
      </c>
      <c r="D47" s="41" t="s">
        <v>54</v>
      </c>
      <c r="E47" s="13">
        <v>42348</v>
      </c>
      <c r="F47" s="13">
        <v>44529</v>
      </c>
      <c r="G47" s="111"/>
      <c r="H47" s="15">
        <f>DATE(YEAR(F47)+3,MONTH(F47),DAY(F47)-1)</f>
        <v>45624</v>
      </c>
      <c r="I47" s="16">
        <f t="shared" ca="1" si="2"/>
        <v>954</v>
      </c>
      <c r="J47" s="17" t="str">
        <f t="shared" ca="1" si="3"/>
        <v>NOT DUE</v>
      </c>
      <c r="K47" s="31" t="s">
        <v>2124</v>
      </c>
      <c r="L47" s="20" t="s">
        <v>4854</v>
      </c>
    </row>
    <row r="48" spans="1:12" ht="38.25" customHeight="1">
      <c r="A48" s="17" t="s">
        <v>2216</v>
      </c>
      <c r="B48" s="31" t="s">
        <v>2176</v>
      </c>
      <c r="C48" s="31" t="s">
        <v>825</v>
      </c>
      <c r="D48" s="41" t="s">
        <v>2217</v>
      </c>
      <c r="E48" s="13">
        <v>42348</v>
      </c>
      <c r="F48" s="13">
        <v>42348</v>
      </c>
      <c r="G48" s="111"/>
      <c r="H48" s="15">
        <f>DATE(YEAR(F48)+7,MONTH(F48),DAY(F48)-1)</f>
        <v>44904</v>
      </c>
      <c r="I48" s="16">
        <f t="shared" ca="1" si="2"/>
        <v>234</v>
      </c>
      <c r="J48" s="17" t="str">
        <f t="shared" ca="1" si="3"/>
        <v>NOT DUE</v>
      </c>
      <c r="K48" s="31"/>
      <c r="L48" s="20"/>
    </row>
    <row r="50" spans="1:9">
      <c r="A50" s="202"/>
    </row>
    <row r="51" spans="1:9">
      <c r="A51" s="202"/>
    </row>
    <row r="52" spans="1:9">
      <c r="A52" s="202"/>
    </row>
    <row r="53" spans="1:9">
      <c r="A53" s="260"/>
      <c r="B53" s="197" t="s">
        <v>4761</v>
      </c>
      <c r="D53" s="49" t="s">
        <v>4762</v>
      </c>
      <c r="G53" t="s">
        <v>4763</v>
      </c>
    </row>
    <row r="54" spans="1:9">
      <c r="A54" s="289"/>
      <c r="C54" s="198" t="s">
        <v>5504</v>
      </c>
      <c r="E54" s="371" t="s">
        <v>5518</v>
      </c>
      <c r="F54" s="371"/>
      <c r="H54" s="235" t="s">
        <v>5505</v>
      </c>
      <c r="I54" s="235"/>
    </row>
  </sheetData>
  <sheetProtection selectLockedCells="1"/>
  <mergeCells count="10">
    <mergeCell ref="E54:F54"/>
    <mergeCell ref="A4:B4"/>
    <mergeCell ref="D4:E4"/>
    <mergeCell ref="A5:B5"/>
    <mergeCell ref="A1:B1"/>
    <mergeCell ref="D1:E1"/>
    <mergeCell ref="A2:B2"/>
    <mergeCell ref="D2:E2"/>
    <mergeCell ref="A3:B3"/>
    <mergeCell ref="D3:E3"/>
  </mergeCells>
  <phoneticPr fontId="33" type="noConversion"/>
  <conditionalFormatting sqref="J8:J48">
    <cfRule type="cellIs" dxfId="34"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L24" sqref="L24"/>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2220</v>
      </c>
      <c r="D3" s="309" t="s">
        <v>12</v>
      </c>
      <c r="E3" s="309"/>
      <c r="F3" s="5" t="s">
        <v>2636</v>
      </c>
    </row>
    <row r="4" spans="1:12" ht="18" customHeight="1">
      <c r="A4" s="308" t="s">
        <v>75</v>
      </c>
      <c r="B4" s="308"/>
      <c r="C4" s="37" t="s">
        <v>2221</v>
      </c>
      <c r="D4" s="309" t="s">
        <v>14</v>
      </c>
      <c r="E4" s="309"/>
      <c r="F4" s="111"/>
    </row>
    <row r="5" spans="1:12" ht="18" customHeight="1">
      <c r="A5" s="308" t="s">
        <v>76</v>
      </c>
      <c r="B5" s="308"/>
      <c r="C5" s="38" t="s">
        <v>3851</v>
      </c>
      <c r="D5" s="46"/>
      <c r="E5" s="242"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2242</v>
      </c>
      <c r="B8" s="31" t="s">
        <v>2222</v>
      </c>
      <c r="C8" s="31" t="s">
        <v>2223</v>
      </c>
      <c r="D8" s="41" t="s">
        <v>1</v>
      </c>
      <c r="E8" s="13">
        <v>42348</v>
      </c>
      <c r="F8" s="13">
        <f t="shared" ref="F8:F11" si="0">F$5</f>
        <v>44667</v>
      </c>
      <c r="G8" s="111"/>
      <c r="H8" s="15">
        <f>DATE(YEAR(F8),MONTH(F8),DAY(F8)+1)</f>
        <v>44668</v>
      </c>
      <c r="I8" s="16">
        <f t="shared" ref="I8:I11" ca="1" si="1">IF(ISBLANK(H8),"",H8-DATE(YEAR(NOW()),MONTH(NOW()),DAY(NOW())))</f>
        <v>-2</v>
      </c>
      <c r="J8" s="17" t="str">
        <f t="shared" ref="J8:J11" ca="1" si="2">IF(I8="","",IF(I8&lt;0,"OVERDUE","NOT DUE"))</f>
        <v>OVERDUE</v>
      </c>
      <c r="K8" s="31" t="s">
        <v>2243</v>
      </c>
      <c r="L8" s="20"/>
    </row>
    <row r="9" spans="1:12" ht="26.45" customHeight="1">
      <c r="A9" s="17" t="s">
        <v>2251</v>
      </c>
      <c r="B9" s="31" t="s">
        <v>2224</v>
      </c>
      <c r="C9" s="31" t="s">
        <v>2225</v>
      </c>
      <c r="D9" s="41" t="s">
        <v>1</v>
      </c>
      <c r="E9" s="13">
        <v>42348</v>
      </c>
      <c r="F9" s="13">
        <f t="shared" si="0"/>
        <v>44667</v>
      </c>
      <c r="G9" s="111"/>
      <c r="H9" s="15">
        <f>DATE(YEAR(F9),MONTH(F9),DAY(F9)+1)</f>
        <v>44668</v>
      </c>
      <c r="I9" s="16">
        <f t="shared" ca="1" si="1"/>
        <v>-2</v>
      </c>
      <c r="J9" s="17" t="str">
        <f t="shared" ca="1" si="2"/>
        <v>OVERDUE</v>
      </c>
      <c r="K9" s="31" t="s">
        <v>2244</v>
      </c>
      <c r="L9" s="20"/>
    </row>
    <row r="10" spans="1:12" ht="25.5">
      <c r="A10" s="17" t="s">
        <v>2252</v>
      </c>
      <c r="B10" s="31" t="s">
        <v>2226</v>
      </c>
      <c r="C10" s="31" t="s">
        <v>2227</v>
      </c>
      <c r="D10" s="41" t="s">
        <v>1</v>
      </c>
      <c r="E10" s="13">
        <v>42348</v>
      </c>
      <c r="F10" s="13">
        <f t="shared" si="0"/>
        <v>44667</v>
      </c>
      <c r="G10" s="111"/>
      <c r="H10" s="15">
        <f>DATE(YEAR(F10),MONTH(F10),DAY(F10)+1)</f>
        <v>44668</v>
      </c>
      <c r="I10" s="16">
        <f t="shared" ca="1" si="1"/>
        <v>-2</v>
      </c>
      <c r="J10" s="17" t="str">
        <f t="shared" ca="1" si="2"/>
        <v>OVERDUE</v>
      </c>
      <c r="K10" s="31"/>
      <c r="L10" s="20"/>
    </row>
    <row r="11" spans="1:12" ht="26.45" customHeight="1">
      <c r="A11" s="17" t="s">
        <v>2253</v>
      </c>
      <c r="B11" s="31" t="s">
        <v>2228</v>
      </c>
      <c r="C11" s="31" t="s">
        <v>2229</v>
      </c>
      <c r="D11" s="41" t="s">
        <v>25</v>
      </c>
      <c r="E11" s="13">
        <v>42348</v>
      </c>
      <c r="F11" s="13">
        <f t="shared" si="0"/>
        <v>44667</v>
      </c>
      <c r="G11" s="111"/>
      <c r="H11" s="15">
        <f>DATE(YEAR(F11),MONTH(F11),DAY(F11)+7)</f>
        <v>44674</v>
      </c>
      <c r="I11" s="16">
        <f t="shared" ca="1" si="1"/>
        <v>4</v>
      </c>
      <c r="J11" s="17" t="str">
        <f t="shared" ca="1" si="2"/>
        <v>NOT DUE</v>
      </c>
      <c r="K11" s="31" t="s">
        <v>2245</v>
      </c>
      <c r="L11" s="20"/>
    </row>
    <row r="12" spans="1:12" ht="15" customHeight="1">
      <c r="A12" s="17" t="s">
        <v>2254</v>
      </c>
      <c r="B12" s="31" t="s">
        <v>2230</v>
      </c>
      <c r="C12" s="31" t="s">
        <v>2231</v>
      </c>
      <c r="D12" s="41" t="s">
        <v>4</v>
      </c>
      <c r="E12" s="13">
        <v>42348</v>
      </c>
      <c r="F12" s="13">
        <v>44664</v>
      </c>
      <c r="G12" s="111"/>
      <c r="H12" s="15">
        <f>EDATE(F12-1,1)</f>
        <v>44693</v>
      </c>
      <c r="I12" s="16">
        <f t="shared" ref="I12:I18" ca="1" si="3">IF(ISBLANK(H12),"",H12-DATE(YEAR(NOW()),MONTH(NOW()),DAY(NOW())))</f>
        <v>23</v>
      </c>
      <c r="J12" s="17" t="str">
        <f t="shared" ref="J12:J18" ca="1" si="4">IF(I12="","",IF(I12&lt;0,"OVERDUE","NOT DUE"))</f>
        <v>NOT DUE</v>
      </c>
      <c r="K12" s="31" t="s">
        <v>2246</v>
      </c>
      <c r="L12" s="20"/>
    </row>
    <row r="13" spans="1:12" ht="15" customHeight="1">
      <c r="A13" s="17" t="s">
        <v>2255</v>
      </c>
      <c r="B13" s="31" t="s">
        <v>2232</v>
      </c>
      <c r="C13" s="31" t="s">
        <v>2233</v>
      </c>
      <c r="D13" s="41" t="s">
        <v>4</v>
      </c>
      <c r="E13" s="13">
        <v>42348</v>
      </c>
      <c r="F13" s="13">
        <v>44658</v>
      </c>
      <c r="G13" s="111"/>
      <c r="H13" s="15">
        <f>EDATE(F13-1,1)</f>
        <v>44687</v>
      </c>
      <c r="I13" s="16">
        <f t="shared" ca="1" si="3"/>
        <v>17</v>
      </c>
      <c r="J13" s="17" t="str">
        <f t="shared" ca="1" si="4"/>
        <v>NOT DUE</v>
      </c>
      <c r="K13" s="31" t="s">
        <v>2247</v>
      </c>
      <c r="L13" s="20"/>
    </row>
    <row r="14" spans="1:12" ht="15" customHeight="1">
      <c r="A14" s="17" t="s">
        <v>2256</v>
      </c>
      <c r="B14" s="31" t="s">
        <v>2234</v>
      </c>
      <c r="C14" s="31" t="s">
        <v>5067</v>
      </c>
      <c r="D14" s="41" t="s">
        <v>0</v>
      </c>
      <c r="E14" s="13">
        <v>42348</v>
      </c>
      <c r="F14" s="13">
        <v>44664</v>
      </c>
      <c r="G14" s="111"/>
      <c r="H14" s="15">
        <f>DATE(YEAR(F14),MONTH(F14)+3,DAY(F14)-1)</f>
        <v>44754</v>
      </c>
      <c r="I14" s="16">
        <f t="shared" ca="1" si="3"/>
        <v>84</v>
      </c>
      <c r="J14" s="17" t="str">
        <f t="shared" ca="1" si="4"/>
        <v>NOT DUE</v>
      </c>
      <c r="K14" s="31" t="s">
        <v>2248</v>
      </c>
      <c r="L14" s="20"/>
    </row>
    <row r="15" spans="1:12" ht="25.5">
      <c r="A15" s="17" t="s">
        <v>2257</v>
      </c>
      <c r="B15" s="31" t="s">
        <v>2235</v>
      </c>
      <c r="C15" s="31" t="s">
        <v>2236</v>
      </c>
      <c r="D15" s="41" t="s">
        <v>0</v>
      </c>
      <c r="E15" s="13">
        <v>42348</v>
      </c>
      <c r="F15" s="13">
        <v>44664</v>
      </c>
      <c r="G15" s="111"/>
      <c r="H15" s="15">
        <f>DATE(YEAR(F15),MONTH(F15)+3,DAY(F15)-1)</f>
        <v>44754</v>
      </c>
      <c r="I15" s="16">
        <f t="shared" ca="1" si="3"/>
        <v>84</v>
      </c>
      <c r="J15" s="17" t="str">
        <f t="shared" ca="1" si="4"/>
        <v>NOT DUE</v>
      </c>
      <c r="K15" s="31" t="s">
        <v>2249</v>
      </c>
      <c r="L15" s="20"/>
    </row>
    <row r="16" spans="1:12" ht="15" customHeight="1">
      <c r="A16" s="17" t="s">
        <v>2258</v>
      </c>
      <c r="B16" s="31" t="s">
        <v>2237</v>
      </c>
      <c r="C16" s="31" t="s">
        <v>2238</v>
      </c>
      <c r="D16" s="41" t="s">
        <v>377</v>
      </c>
      <c r="E16" s="13">
        <v>42348</v>
      </c>
      <c r="F16" s="13">
        <v>44347</v>
      </c>
      <c r="G16" s="111"/>
      <c r="H16" s="15">
        <f>DATE(YEAR(F16)+1,MONTH(F16),DAY(F16)-1)</f>
        <v>44711</v>
      </c>
      <c r="I16" s="16">
        <f t="shared" ca="1" si="3"/>
        <v>41</v>
      </c>
      <c r="J16" s="17" t="str">
        <f t="shared" ca="1" si="4"/>
        <v>NOT DUE</v>
      </c>
      <c r="K16" s="31" t="s">
        <v>2250</v>
      </c>
      <c r="L16" s="20"/>
    </row>
    <row r="17" spans="1:12">
      <c r="A17" s="17" t="s">
        <v>2259</v>
      </c>
      <c r="B17" s="31" t="s">
        <v>2239</v>
      </c>
      <c r="C17" s="31" t="s">
        <v>1575</v>
      </c>
      <c r="D17" s="41" t="s">
        <v>377</v>
      </c>
      <c r="E17" s="13">
        <v>42348</v>
      </c>
      <c r="F17" s="13">
        <v>44347</v>
      </c>
      <c r="G17" s="111"/>
      <c r="H17" s="15">
        <f>DATE(YEAR(F17)+1,MONTH(F17),DAY(F17)-1)</f>
        <v>44711</v>
      </c>
      <c r="I17" s="16">
        <f t="shared" ca="1" si="3"/>
        <v>41</v>
      </c>
      <c r="J17" s="17" t="str">
        <f t="shared" ca="1" si="4"/>
        <v>NOT DUE</v>
      </c>
      <c r="K17" s="31"/>
      <c r="L17" s="20"/>
    </row>
    <row r="18" spans="1:12">
      <c r="A18" s="17" t="s">
        <v>2506</v>
      </c>
      <c r="B18" s="31" t="s">
        <v>2240</v>
      </c>
      <c r="C18" s="31" t="s">
        <v>2241</v>
      </c>
      <c r="D18" s="41" t="s">
        <v>54</v>
      </c>
      <c r="E18" s="13">
        <v>42348</v>
      </c>
      <c r="F18" s="13">
        <v>44519</v>
      </c>
      <c r="G18" s="111"/>
      <c r="H18" s="15">
        <f>DATE(YEAR(F18)+3,MONTH(F18),DAY(F18)-1)</f>
        <v>45614</v>
      </c>
      <c r="I18" s="16">
        <f t="shared" ca="1" si="3"/>
        <v>944</v>
      </c>
      <c r="J18" s="17" t="str">
        <f t="shared" ca="1" si="4"/>
        <v>NOT DUE</v>
      </c>
      <c r="K18" s="31"/>
      <c r="L18" s="20"/>
    </row>
    <row r="20" spans="1:12">
      <c r="A20" s="202"/>
    </row>
    <row r="21" spans="1:12">
      <c r="A21" s="202"/>
    </row>
    <row r="22" spans="1:12">
      <c r="A22" s="202"/>
    </row>
    <row r="23" spans="1:12">
      <c r="A23" s="260"/>
      <c r="B23" s="197" t="s">
        <v>4761</v>
      </c>
      <c r="D23" s="49" t="s">
        <v>4762</v>
      </c>
      <c r="G23" t="s">
        <v>4763</v>
      </c>
    </row>
    <row r="24" spans="1:12">
      <c r="A24" s="289"/>
      <c r="C24" s="198" t="s">
        <v>5504</v>
      </c>
      <c r="E24" s="371" t="s">
        <v>5518</v>
      </c>
      <c r="F24" s="371"/>
      <c r="H24" s="235" t="s">
        <v>5505</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8">
    <cfRule type="cellIs" dxfId="33"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topLeftCell="A7" zoomScaleNormal="100" workbookViewId="0">
      <selection activeCell="F19" sqref="F1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2260</v>
      </c>
      <c r="D3" s="309" t="s">
        <v>12</v>
      </c>
      <c r="E3" s="309"/>
      <c r="F3" s="5" t="s">
        <v>2637</v>
      </c>
    </row>
    <row r="4" spans="1:12" ht="18" customHeight="1">
      <c r="A4" s="308" t="s">
        <v>75</v>
      </c>
      <c r="B4" s="308"/>
      <c r="C4" s="37" t="s">
        <v>3852</v>
      </c>
      <c r="D4" s="309" t="s">
        <v>14</v>
      </c>
      <c r="E4" s="309"/>
      <c r="F4" s="6">
        <f>'Running Hours'!B13</f>
        <v>12419.5</v>
      </c>
    </row>
    <row r="5" spans="1:12" ht="18" customHeight="1">
      <c r="A5" s="308" t="s">
        <v>76</v>
      </c>
      <c r="B5" s="308"/>
      <c r="C5" s="38" t="s">
        <v>3853</v>
      </c>
      <c r="D5" s="46"/>
      <c r="E5" s="242"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2769</v>
      </c>
      <c r="B8" s="31" t="s">
        <v>2261</v>
      </c>
      <c r="C8" s="31" t="s">
        <v>2262</v>
      </c>
      <c r="D8" s="41" t="s">
        <v>25</v>
      </c>
      <c r="E8" s="13">
        <v>42348</v>
      </c>
      <c r="F8" s="13">
        <f>F5</f>
        <v>44667</v>
      </c>
      <c r="G8" s="111"/>
      <c r="H8" s="15">
        <f>DATE(YEAR(F8),MONTH(F8),DAY(F8)+7)</f>
        <v>44674</v>
      </c>
      <c r="I8" s="16">
        <f t="shared" ref="I8:I14" ca="1" si="0">IF(ISBLANK(H8),"",H8-DATE(YEAR(NOW()),MONTH(NOW()),DAY(NOW())))</f>
        <v>4</v>
      </c>
      <c r="J8" s="17" t="str">
        <f t="shared" ref="J8:J14" ca="1" si="1">IF(I8="","",IF(I8&lt;0,"OVERDUE","NOT DUE"))</f>
        <v>NOT DUE</v>
      </c>
      <c r="K8" s="31"/>
      <c r="L8" s="20"/>
    </row>
    <row r="9" spans="1:12" ht="15" customHeight="1">
      <c r="A9" s="17" t="s">
        <v>2770</v>
      </c>
      <c r="B9" s="31" t="s">
        <v>2263</v>
      </c>
      <c r="C9" s="31" t="s">
        <v>2264</v>
      </c>
      <c r="D9" s="41" t="s">
        <v>25</v>
      </c>
      <c r="E9" s="13">
        <v>42348</v>
      </c>
      <c r="F9" s="13">
        <f>F5</f>
        <v>44667</v>
      </c>
      <c r="G9" s="111"/>
      <c r="H9" s="15">
        <f>DATE(YEAR(F9),MONTH(F9),DAY(F9)+7)</f>
        <v>44674</v>
      </c>
      <c r="I9" s="16">
        <f t="shared" ca="1" si="0"/>
        <v>4</v>
      </c>
      <c r="J9" s="17" t="str">
        <f t="shared" ca="1" si="1"/>
        <v>NOT DUE</v>
      </c>
      <c r="K9" s="31"/>
      <c r="L9" s="20"/>
    </row>
    <row r="10" spans="1:12" ht="15" customHeight="1">
      <c r="A10" s="17" t="s">
        <v>2771</v>
      </c>
      <c r="B10" s="31" t="s">
        <v>2265</v>
      </c>
      <c r="C10" s="31" t="s">
        <v>2266</v>
      </c>
      <c r="D10" s="41" t="s">
        <v>25</v>
      </c>
      <c r="E10" s="13">
        <v>42348</v>
      </c>
      <c r="F10" s="13">
        <f>F5</f>
        <v>44667</v>
      </c>
      <c r="G10" s="111"/>
      <c r="H10" s="15">
        <f>DATE(YEAR(F10),MONTH(F10),DAY(F10)+7)</f>
        <v>44674</v>
      </c>
      <c r="I10" s="16">
        <f t="shared" ca="1" si="0"/>
        <v>4</v>
      </c>
      <c r="J10" s="17" t="str">
        <f t="shared" ca="1" si="1"/>
        <v>NOT DUE</v>
      </c>
      <c r="K10" s="31"/>
      <c r="L10" s="20"/>
    </row>
    <row r="11" spans="1:12" ht="38.25">
      <c r="A11" s="17" t="s">
        <v>2772</v>
      </c>
      <c r="B11" s="31" t="s">
        <v>2267</v>
      </c>
      <c r="C11" s="31" t="s">
        <v>2266</v>
      </c>
      <c r="D11" s="41" t="s">
        <v>4</v>
      </c>
      <c r="E11" s="13">
        <v>42348</v>
      </c>
      <c r="F11" s="13">
        <v>44621</v>
      </c>
      <c r="G11" s="111"/>
      <c r="H11" s="15">
        <f>EDATE(F11-1,1)</f>
        <v>44648</v>
      </c>
      <c r="I11" s="16">
        <f t="shared" ca="1" si="0"/>
        <v>-22</v>
      </c>
      <c r="J11" s="17" t="str">
        <f t="shared" ca="1" si="1"/>
        <v>OVERDUE</v>
      </c>
      <c r="K11" s="31"/>
      <c r="L11" s="20"/>
    </row>
    <row r="12" spans="1:12" ht="15" customHeight="1">
      <c r="A12" s="17" t="s">
        <v>2773</v>
      </c>
      <c r="B12" s="31" t="s">
        <v>2268</v>
      </c>
      <c r="C12" s="31" t="s">
        <v>2266</v>
      </c>
      <c r="D12" s="41" t="s">
        <v>25</v>
      </c>
      <c r="E12" s="13">
        <v>42348</v>
      </c>
      <c r="F12" s="13">
        <f>F5</f>
        <v>44667</v>
      </c>
      <c r="G12" s="111"/>
      <c r="H12" s="15">
        <f>DATE(YEAR(F12),MONTH(F12),DAY(F12)+7)</f>
        <v>44674</v>
      </c>
      <c r="I12" s="16">
        <f t="shared" ca="1" si="0"/>
        <v>4</v>
      </c>
      <c r="J12" s="17" t="str">
        <f t="shared" ca="1" si="1"/>
        <v>NOT DUE</v>
      </c>
      <c r="K12" s="31"/>
      <c r="L12" s="20"/>
    </row>
    <row r="13" spans="1:12" ht="25.5">
      <c r="A13" s="17" t="s">
        <v>2774</v>
      </c>
      <c r="B13" s="31" t="s">
        <v>2269</v>
      </c>
      <c r="C13" s="31" t="s">
        <v>2266</v>
      </c>
      <c r="D13" s="41" t="s">
        <v>3</v>
      </c>
      <c r="E13" s="13">
        <v>42348</v>
      </c>
      <c r="F13" s="13">
        <v>44499</v>
      </c>
      <c r="G13" s="111"/>
      <c r="H13" s="15">
        <f>DATE(YEAR(F13),MONTH(F13)+6,DAY(F13)-1)</f>
        <v>44680</v>
      </c>
      <c r="I13" s="16">
        <f t="shared" ca="1" si="0"/>
        <v>10</v>
      </c>
      <c r="J13" s="17" t="str">
        <f t="shared" ca="1" si="1"/>
        <v>NOT DUE</v>
      </c>
      <c r="K13" s="31"/>
      <c r="L13" s="20"/>
    </row>
    <row r="14" spans="1:12" ht="25.5">
      <c r="A14" s="17" t="s">
        <v>2775</v>
      </c>
      <c r="B14" s="31" t="s">
        <v>2270</v>
      </c>
      <c r="C14" s="31" t="s">
        <v>2271</v>
      </c>
      <c r="D14" s="41" t="s">
        <v>377</v>
      </c>
      <c r="E14" s="13">
        <v>42348</v>
      </c>
      <c r="F14" s="13">
        <v>44607</v>
      </c>
      <c r="G14" s="111"/>
      <c r="H14" s="15">
        <f>DATE(YEAR(F14)+1,MONTH(F14),DAY(F14)-1)</f>
        <v>44971</v>
      </c>
      <c r="I14" s="16">
        <f t="shared" ca="1" si="0"/>
        <v>301</v>
      </c>
      <c r="J14" s="17" t="str">
        <f t="shared" ca="1" si="1"/>
        <v>NOT DUE</v>
      </c>
      <c r="K14" s="31"/>
      <c r="L14" s="20"/>
    </row>
    <row r="15" spans="1:12" ht="25.5">
      <c r="A15" s="17" t="s">
        <v>2776</v>
      </c>
      <c r="B15" s="31" t="s">
        <v>2272</v>
      </c>
      <c r="C15" s="31" t="s">
        <v>2279</v>
      </c>
      <c r="D15" s="41" t="s">
        <v>4</v>
      </c>
      <c r="E15" s="13">
        <v>42348</v>
      </c>
      <c r="F15" s="13">
        <v>44638</v>
      </c>
      <c r="G15" s="111"/>
      <c r="H15" s="15">
        <f>EDATE(F15-1,1)</f>
        <v>44668</v>
      </c>
      <c r="I15" s="16">
        <f t="shared" ref="I15:I20" ca="1" si="2">IF(ISBLANK(H15),"",H15-DATE(YEAR(NOW()),MONTH(NOW()),DAY(NOW())))</f>
        <v>-2</v>
      </c>
      <c r="J15" s="17" t="str">
        <f t="shared" ref="J15:J20" ca="1" si="3">IF(I15="","",IF(I15&lt;0,"OVERDUE","NOT DUE"))</f>
        <v>OVERDUE</v>
      </c>
      <c r="K15" s="31" t="s">
        <v>2280</v>
      </c>
      <c r="L15" s="20"/>
    </row>
    <row r="16" spans="1:12" ht="25.5">
      <c r="A16" s="17" t="s">
        <v>2777</v>
      </c>
      <c r="B16" s="31" t="s">
        <v>2273</v>
      </c>
      <c r="C16" s="31" t="s">
        <v>2266</v>
      </c>
      <c r="D16" s="41" t="s">
        <v>377</v>
      </c>
      <c r="E16" s="13">
        <v>42348</v>
      </c>
      <c r="F16" s="13">
        <v>44638</v>
      </c>
      <c r="G16" s="111"/>
      <c r="H16" s="15">
        <f>DATE(YEAR(F16)+1,MONTH(F16),DAY(F16)-1)</f>
        <v>45002</v>
      </c>
      <c r="I16" s="16">
        <f t="shared" ca="1" si="2"/>
        <v>332</v>
      </c>
      <c r="J16" s="17" t="str">
        <f t="shared" ca="1" si="3"/>
        <v>NOT DUE</v>
      </c>
      <c r="K16" s="31"/>
      <c r="L16" s="20"/>
    </row>
    <row r="17" spans="1:12">
      <c r="A17" s="17" t="s">
        <v>2778</v>
      </c>
      <c r="B17" s="31" t="s">
        <v>2274</v>
      </c>
      <c r="C17" s="31" t="s">
        <v>2275</v>
      </c>
      <c r="D17" s="41" t="s">
        <v>377</v>
      </c>
      <c r="E17" s="13">
        <v>42348</v>
      </c>
      <c r="F17" s="13">
        <v>44607</v>
      </c>
      <c r="G17" s="111"/>
      <c r="H17" s="15">
        <f>DATE(YEAR(F17)+1,MONTH(F17),DAY(F17)-1)</f>
        <v>44971</v>
      </c>
      <c r="I17" s="16">
        <f t="shared" ca="1" si="2"/>
        <v>301</v>
      </c>
      <c r="J17" s="17" t="str">
        <f t="shared" ca="1" si="3"/>
        <v>NOT DUE</v>
      </c>
      <c r="K17" s="31"/>
      <c r="L17" s="20"/>
    </row>
    <row r="18" spans="1:12">
      <c r="A18" s="17" t="s">
        <v>2779</v>
      </c>
      <c r="B18" s="31" t="s">
        <v>2276</v>
      </c>
      <c r="C18" s="31" t="s">
        <v>2266</v>
      </c>
      <c r="D18" s="41" t="s">
        <v>377</v>
      </c>
      <c r="E18" s="13">
        <v>42348</v>
      </c>
      <c r="F18" s="13">
        <v>44607</v>
      </c>
      <c r="G18" s="111"/>
      <c r="H18" s="15">
        <f>DATE(YEAR(F18)+1,MONTH(F18),DAY(F18)-1)</f>
        <v>44971</v>
      </c>
      <c r="I18" s="16">
        <f t="shared" ca="1" si="2"/>
        <v>301</v>
      </c>
      <c r="J18" s="17" t="str">
        <f t="shared" ca="1" si="3"/>
        <v>NOT DUE</v>
      </c>
      <c r="K18" s="31"/>
      <c r="L18" s="20" t="s">
        <v>5483</v>
      </c>
    </row>
    <row r="19" spans="1:12" ht="24">
      <c r="A19" s="17" t="s">
        <v>2780</v>
      </c>
      <c r="B19" s="31" t="s">
        <v>2277</v>
      </c>
      <c r="C19" s="31" t="s">
        <v>605</v>
      </c>
      <c r="D19" s="41" t="s">
        <v>1</v>
      </c>
      <c r="E19" s="13">
        <v>42348</v>
      </c>
      <c r="F19" s="13">
        <v>44646</v>
      </c>
      <c r="G19" s="111"/>
      <c r="H19" s="15">
        <f>DATE(YEAR(F19),MONTH(F19),DAY(F19)+1)</f>
        <v>44647</v>
      </c>
      <c r="I19" s="16">
        <f t="shared" ca="1" si="2"/>
        <v>-23</v>
      </c>
      <c r="J19" s="17" t="str">
        <f t="shared" ca="1" si="3"/>
        <v>OVERDUE</v>
      </c>
      <c r="K19" s="31"/>
      <c r="L19" s="20" t="s">
        <v>5450</v>
      </c>
    </row>
    <row r="20" spans="1:12" ht="25.5">
      <c r="A20" s="17" t="s">
        <v>2781</v>
      </c>
      <c r="B20" s="31" t="s">
        <v>2278</v>
      </c>
      <c r="C20" s="31" t="s">
        <v>605</v>
      </c>
      <c r="D20" s="41" t="s">
        <v>377</v>
      </c>
      <c r="E20" s="13">
        <v>42348</v>
      </c>
      <c r="F20" s="13">
        <v>44574</v>
      </c>
      <c r="G20" s="111"/>
      <c r="H20" s="15">
        <f>DATE(YEAR(F20)+1,MONTH(F20),DAY(F20)-1)</f>
        <v>44938</v>
      </c>
      <c r="I20" s="16">
        <f t="shared" ca="1" si="2"/>
        <v>268</v>
      </c>
      <c r="J20" s="17" t="str">
        <f t="shared" ca="1" si="3"/>
        <v>NOT DUE</v>
      </c>
      <c r="K20" s="31"/>
      <c r="L20" s="20"/>
    </row>
    <row r="22" spans="1:12">
      <c r="A22" s="202"/>
    </row>
    <row r="23" spans="1:12">
      <c r="A23" s="202"/>
    </row>
    <row r="24" spans="1:12">
      <c r="A24" s="202"/>
    </row>
    <row r="25" spans="1:12">
      <c r="A25" s="260"/>
      <c r="B25" s="197" t="s">
        <v>4761</v>
      </c>
      <c r="D25" s="49" t="s">
        <v>4762</v>
      </c>
      <c r="G25" t="s">
        <v>4763</v>
      </c>
    </row>
    <row r="26" spans="1:12">
      <c r="A26" s="289"/>
      <c r="C26" s="198" t="s">
        <v>5506</v>
      </c>
      <c r="E26" s="371" t="s">
        <v>5518</v>
      </c>
      <c r="F26" s="371"/>
      <c r="H26" s="235" t="s">
        <v>5505</v>
      </c>
      <c r="I26" s="235"/>
    </row>
    <row r="28" spans="1:12">
      <c r="A28" s="260"/>
      <c r="B28" s="197"/>
    </row>
    <row r="29" spans="1:12">
      <c r="A29" s="260"/>
      <c r="C29" s="198"/>
      <c r="E29" s="371"/>
      <c r="F29" s="371"/>
      <c r="H29" s="235"/>
      <c r="I29" s="235"/>
    </row>
  </sheetData>
  <sheetProtection selectLockedCells="1"/>
  <mergeCells count="11">
    <mergeCell ref="A1:B1"/>
    <mergeCell ref="D1:E1"/>
    <mergeCell ref="A2:B2"/>
    <mergeCell ref="D2:E2"/>
    <mergeCell ref="A3:B3"/>
    <mergeCell ref="D3:E3"/>
    <mergeCell ref="E29:F29"/>
    <mergeCell ref="E26:F26"/>
    <mergeCell ref="A4:B4"/>
    <mergeCell ref="D4:E4"/>
    <mergeCell ref="A5:B5"/>
  </mergeCells>
  <phoneticPr fontId="33" type="noConversion"/>
  <conditionalFormatting sqref="J8:J20">
    <cfRule type="cellIs" dxfId="32"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1"/>
  <sheetViews>
    <sheetView workbookViewId="0">
      <selection activeCell="C14" sqref="C14"/>
    </sheetView>
  </sheetViews>
  <sheetFormatPr defaultRowHeight="15"/>
  <cols>
    <col min="1" max="5" width="15.85546875" customWidth="1"/>
  </cols>
  <sheetData>
    <row r="1" spans="1:6" ht="24.75" customHeight="1">
      <c r="A1" s="319" t="s">
        <v>3718</v>
      </c>
      <c r="B1" s="319"/>
      <c r="C1" s="319"/>
      <c r="D1" s="319"/>
    </row>
    <row r="2" spans="1:6" ht="30.75" customHeight="1">
      <c r="A2" s="115" t="s">
        <v>3719</v>
      </c>
      <c r="B2" s="115" t="s">
        <v>3720</v>
      </c>
      <c r="C2" s="115" t="s">
        <v>3721</v>
      </c>
      <c r="D2" s="115" t="s">
        <v>2547</v>
      </c>
      <c r="E2" s="115" t="s">
        <v>57</v>
      </c>
    </row>
    <row r="3" spans="1:6" ht="30.75" customHeight="1">
      <c r="A3" s="116">
        <v>1</v>
      </c>
      <c r="B3" s="117" t="s">
        <v>3724</v>
      </c>
      <c r="C3" s="117" t="s">
        <v>3724</v>
      </c>
      <c r="D3" s="13">
        <v>42348</v>
      </c>
      <c r="E3" s="117" t="s">
        <v>3722</v>
      </c>
    </row>
    <row r="4" spans="1:6" ht="30.75" customHeight="1">
      <c r="A4" s="116">
        <v>2</v>
      </c>
      <c r="B4" s="117" t="s">
        <v>3724</v>
      </c>
      <c r="C4" s="117" t="s">
        <v>3724</v>
      </c>
      <c r="D4" s="13">
        <v>42348</v>
      </c>
      <c r="E4" s="117" t="s">
        <v>3722</v>
      </c>
    </row>
    <row r="5" spans="1:6" ht="30.75" customHeight="1">
      <c r="A5" s="116">
        <v>3</v>
      </c>
      <c r="B5" s="117" t="s">
        <v>3724</v>
      </c>
      <c r="C5" s="117" t="s">
        <v>3724</v>
      </c>
      <c r="D5" s="13">
        <v>42348</v>
      </c>
      <c r="E5" s="117" t="s">
        <v>3722</v>
      </c>
    </row>
    <row r="6" spans="1:6" ht="30.75" customHeight="1">
      <c r="A6" s="116">
        <v>4</v>
      </c>
      <c r="B6" s="117" t="s">
        <v>3724</v>
      </c>
      <c r="C6" s="117" t="s">
        <v>3724</v>
      </c>
      <c r="D6" s="13">
        <v>42348</v>
      </c>
      <c r="E6" s="117" t="s">
        <v>3722</v>
      </c>
    </row>
    <row r="7" spans="1:6" ht="30.75" customHeight="1">
      <c r="A7" s="116">
        <v>5</v>
      </c>
      <c r="B7" s="117" t="s">
        <v>3724</v>
      </c>
      <c r="C7" s="117" t="s">
        <v>3724</v>
      </c>
      <c r="D7" s="13">
        <v>42348</v>
      </c>
      <c r="E7" s="117" t="s">
        <v>3722</v>
      </c>
    </row>
    <row r="8" spans="1:6" ht="30.75" customHeight="1">
      <c r="A8" s="116">
        <v>6</v>
      </c>
      <c r="B8" s="117" t="s">
        <v>3724</v>
      </c>
      <c r="C8" s="117" t="s">
        <v>3724</v>
      </c>
      <c r="D8" s="13">
        <v>42348</v>
      </c>
      <c r="E8" s="117" t="s">
        <v>3722</v>
      </c>
    </row>
    <row r="9" spans="1:6" ht="30.75" customHeight="1">
      <c r="A9" s="116" t="s">
        <v>3723</v>
      </c>
      <c r="B9" s="117"/>
      <c r="C9" s="117"/>
      <c r="D9" s="117" t="s">
        <v>3724</v>
      </c>
      <c r="E9" s="117" t="s">
        <v>3725</v>
      </c>
    </row>
    <row r="13" spans="1:6">
      <c r="A13" t="s">
        <v>4761</v>
      </c>
      <c r="C13" t="s">
        <v>4762</v>
      </c>
      <c r="D13" s="39"/>
      <c r="F13" s="49" t="s">
        <v>4763</v>
      </c>
    </row>
    <row r="15" spans="1:6">
      <c r="A15" s="77" t="s">
        <v>5508</v>
      </c>
      <c r="B15" s="290"/>
      <c r="C15" s="77" t="s">
        <v>5518</v>
      </c>
      <c r="F15" s="77" t="s">
        <v>5502</v>
      </c>
    </row>
    <row r="21" spans="1:16">
      <c r="A21" s="289"/>
      <c r="C21" s="289"/>
      <c r="D21" s="77"/>
      <c r="N21" s="289"/>
      <c r="O21" s="289"/>
      <c r="P21" s="289"/>
    </row>
  </sheetData>
  <mergeCells count="1">
    <mergeCell ref="A1:D1"/>
  </mergeCells>
  <phoneticPr fontId="33" type="noConversion"/>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topLeftCell="A7" zoomScaleNormal="100" workbookViewId="0">
      <selection activeCell="F18" sqref="F1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2295</v>
      </c>
      <c r="D3" s="309" t="s">
        <v>12</v>
      </c>
      <c r="E3" s="309"/>
      <c r="F3" s="5" t="s">
        <v>2586</v>
      </c>
    </row>
    <row r="4" spans="1:12" ht="18" customHeight="1">
      <c r="A4" s="308" t="s">
        <v>75</v>
      </c>
      <c r="B4" s="308"/>
      <c r="C4" s="37" t="s">
        <v>2296</v>
      </c>
      <c r="D4" s="309" t="s">
        <v>14</v>
      </c>
      <c r="E4" s="309"/>
      <c r="F4" s="6">
        <f>'Running Hours'!B14</f>
        <v>30290.7</v>
      </c>
    </row>
    <row r="5" spans="1:12" ht="18" customHeight="1">
      <c r="A5" s="308" t="s">
        <v>76</v>
      </c>
      <c r="B5" s="308"/>
      <c r="C5" s="38" t="s">
        <v>3854</v>
      </c>
      <c r="D5" s="46"/>
      <c r="E5" s="242"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2326</v>
      </c>
      <c r="B8" s="31" t="s">
        <v>2297</v>
      </c>
      <c r="C8" s="31" t="s">
        <v>2298</v>
      </c>
      <c r="D8" s="43">
        <v>4000</v>
      </c>
      <c r="E8" s="13">
        <v>42348</v>
      </c>
      <c r="F8" s="13">
        <v>44490</v>
      </c>
      <c r="G8" s="27">
        <v>28494.7</v>
      </c>
      <c r="H8" s="22">
        <f>IF(I8&lt;=4000,$F$5+(I8/24),"error")</f>
        <v>44758.833333333336</v>
      </c>
      <c r="I8" s="23">
        <f t="shared" ref="I8:I20" si="0">D8-($F$4-G8)</f>
        <v>2204</v>
      </c>
      <c r="J8" s="17" t="str">
        <f t="shared" ref="J8:J11" si="1">IF(I8="","",IF(I8&lt;0,"OVERDUE","NOT DUE"))</f>
        <v>NOT DUE</v>
      </c>
      <c r="K8" s="31" t="s">
        <v>2320</v>
      </c>
      <c r="L8" s="20"/>
    </row>
    <row r="9" spans="1:12" ht="30" customHeight="1">
      <c r="A9" s="17" t="s">
        <v>2327</v>
      </c>
      <c r="B9" s="31" t="s">
        <v>2299</v>
      </c>
      <c r="C9" s="31" t="s">
        <v>2300</v>
      </c>
      <c r="D9" s="43">
        <v>8000</v>
      </c>
      <c r="E9" s="13">
        <v>42348</v>
      </c>
      <c r="F9" s="13">
        <v>44159</v>
      </c>
      <c r="G9" s="27">
        <v>24576</v>
      </c>
      <c r="H9" s="22">
        <f>IF(I9&lt;=8000,$F$5+(I9/24),"error")</f>
        <v>44762.220833333333</v>
      </c>
      <c r="I9" s="23">
        <f t="shared" si="0"/>
        <v>2285.2999999999993</v>
      </c>
      <c r="J9" s="17" t="str">
        <f t="shared" si="1"/>
        <v>NOT DUE</v>
      </c>
      <c r="K9" s="31" t="s">
        <v>2321</v>
      </c>
      <c r="L9" s="20"/>
    </row>
    <row r="10" spans="1:12" ht="25.5">
      <c r="A10" s="17" t="s">
        <v>2328</v>
      </c>
      <c r="B10" s="31" t="s">
        <v>2301</v>
      </c>
      <c r="C10" s="31" t="s">
        <v>2302</v>
      </c>
      <c r="D10" s="43">
        <v>2000</v>
      </c>
      <c r="E10" s="13">
        <v>42348</v>
      </c>
      <c r="F10" s="13">
        <v>44480</v>
      </c>
      <c r="G10" s="27">
        <v>28494.7</v>
      </c>
      <c r="H10" s="22">
        <f>IF(I10&lt;=2000,$F$5+(I10/24),"error")</f>
        <v>44675.5</v>
      </c>
      <c r="I10" s="23">
        <f t="shared" si="0"/>
        <v>204</v>
      </c>
      <c r="J10" s="17" t="str">
        <f t="shared" si="1"/>
        <v>NOT DUE</v>
      </c>
      <c r="K10" s="31" t="s">
        <v>2322</v>
      </c>
      <c r="L10" s="20"/>
    </row>
    <row r="11" spans="1:12" ht="26.45" customHeight="1">
      <c r="A11" s="17" t="s">
        <v>2329</v>
      </c>
      <c r="B11" s="31" t="s">
        <v>2303</v>
      </c>
      <c r="C11" s="31" t="s">
        <v>2304</v>
      </c>
      <c r="D11" s="43">
        <v>2000</v>
      </c>
      <c r="E11" s="13">
        <v>42348</v>
      </c>
      <c r="F11" s="13">
        <v>44480</v>
      </c>
      <c r="G11" s="27">
        <v>28494.7</v>
      </c>
      <c r="H11" s="22">
        <f>IF(I11&lt;=2000,$F$5+(I11/24),"error")</f>
        <v>44675.5</v>
      </c>
      <c r="I11" s="23">
        <f t="shared" si="0"/>
        <v>204</v>
      </c>
      <c r="J11" s="17" t="str">
        <f t="shared" si="1"/>
        <v>NOT DUE</v>
      </c>
      <c r="K11" s="31" t="s">
        <v>2323</v>
      </c>
      <c r="L11" s="20"/>
    </row>
    <row r="12" spans="1:12" ht="25.5">
      <c r="A12" s="17" t="s">
        <v>2330</v>
      </c>
      <c r="B12" s="31" t="s">
        <v>2305</v>
      </c>
      <c r="C12" s="31" t="s">
        <v>2306</v>
      </c>
      <c r="D12" s="43">
        <v>8000</v>
      </c>
      <c r="E12" s="13">
        <v>42348</v>
      </c>
      <c r="F12" s="13">
        <v>44159</v>
      </c>
      <c r="G12" s="27">
        <v>24576</v>
      </c>
      <c r="H12" s="22">
        <f>IF(I12&lt;=8000,$F$5+(I12/24),"error")</f>
        <v>44762.220833333333</v>
      </c>
      <c r="I12" s="23">
        <f t="shared" si="0"/>
        <v>2285.2999999999993</v>
      </c>
      <c r="J12" s="17" t="str">
        <f t="shared" ref="J12:J20" si="2">IF(I12="","",IF(I12&lt;0,"OVERDUE","NOT DUE"))</f>
        <v>NOT DUE</v>
      </c>
      <c r="K12" s="31"/>
      <c r="L12" s="20"/>
    </row>
    <row r="13" spans="1:12" ht="38.25">
      <c r="A13" s="17" t="s">
        <v>2331</v>
      </c>
      <c r="B13" s="31" t="s">
        <v>2307</v>
      </c>
      <c r="C13" s="31" t="s">
        <v>2308</v>
      </c>
      <c r="D13" s="43">
        <v>8000</v>
      </c>
      <c r="E13" s="13">
        <v>42348</v>
      </c>
      <c r="F13" s="13">
        <v>44159</v>
      </c>
      <c r="G13" s="27">
        <v>24576</v>
      </c>
      <c r="H13" s="22">
        <f>IF(I13&lt;=8000,$F$5+(I13/24),"error")</f>
        <v>44762.220833333333</v>
      </c>
      <c r="I13" s="23">
        <f t="shared" si="0"/>
        <v>2285.2999999999993</v>
      </c>
      <c r="J13" s="17" t="str">
        <f t="shared" si="2"/>
        <v>NOT DUE</v>
      </c>
      <c r="K13" s="31" t="s">
        <v>2324</v>
      </c>
      <c r="L13" s="20"/>
    </row>
    <row r="14" spans="1:12">
      <c r="A14" s="17" t="s">
        <v>2332</v>
      </c>
      <c r="B14" s="31" t="s">
        <v>2309</v>
      </c>
      <c r="C14" s="31" t="s">
        <v>2310</v>
      </c>
      <c r="D14" s="43">
        <v>8000</v>
      </c>
      <c r="E14" s="13">
        <v>42348</v>
      </c>
      <c r="F14" s="13">
        <v>44159</v>
      </c>
      <c r="G14" s="27">
        <v>24576</v>
      </c>
      <c r="H14" s="22">
        <f>IF(I14&lt;=8000,$F$5+(I14/24),"error")</f>
        <v>44762.220833333333</v>
      </c>
      <c r="I14" s="23">
        <f t="shared" si="0"/>
        <v>2285.2999999999993</v>
      </c>
      <c r="J14" s="17" t="str">
        <f t="shared" si="2"/>
        <v>NOT DUE</v>
      </c>
      <c r="K14" s="31"/>
      <c r="L14" s="20"/>
    </row>
    <row r="15" spans="1:12">
      <c r="A15" s="17" t="s">
        <v>2333</v>
      </c>
      <c r="B15" s="31" t="s">
        <v>2311</v>
      </c>
      <c r="C15" s="31" t="s">
        <v>555</v>
      </c>
      <c r="D15" s="43">
        <v>4000</v>
      </c>
      <c r="E15" s="13">
        <v>42348</v>
      </c>
      <c r="F15" s="13">
        <v>44490</v>
      </c>
      <c r="G15" s="27">
        <v>28494.7</v>
      </c>
      <c r="H15" s="22">
        <f>IF(I15&lt;=4000,$F$5+(I15/24),"error")</f>
        <v>44758.833333333336</v>
      </c>
      <c r="I15" s="23">
        <f t="shared" si="0"/>
        <v>2204</v>
      </c>
      <c r="J15" s="17" t="str">
        <f t="shared" si="2"/>
        <v>NOT DUE</v>
      </c>
      <c r="K15" s="31"/>
      <c r="L15" s="20"/>
    </row>
    <row r="16" spans="1:12" ht="26.45" customHeight="1">
      <c r="A16" s="17" t="s">
        <v>2334</v>
      </c>
      <c r="B16" s="31" t="s">
        <v>2312</v>
      </c>
      <c r="C16" s="31" t="s">
        <v>2313</v>
      </c>
      <c r="D16" s="43">
        <v>8000</v>
      </c>
      <c r="E16" s="13">
        <v>42348</v>
      </c>
      <c r="F16" s="13">
        <v>44159</v>
      </c>
      <c r="G16" s="27">
        <v>24576</v>
      </c>
      <c r="H16" s="22">
        <f>IF(I16&lt;=8000,$F$5+(I16/24),"error")</f>
        <v>44762.220833333333</v>
      </c>
      <c r="I16" s="23">
        <f t="shared" si="0"/>
        <v>2285.2999999999993</v>
      </c>
      <c r="J16" s="17" t="str">
        <f t="shared" si="2"/>
        <v>NOT DUE</v>
      </c>
      <c r="K16" s="31"/>
      <c r="L16" s="144" t="s">
        <v>5495</v>
      </c>
    </row>
    <row r="17" spans="1:12" ht="25.5">
      <c r="A17" s="17" t="s">
        <v>2335</v>
      </c>
      <c r="B17" s="31" t="s">
        <v>2314</v>
      </c>
      <c r="C17" s="31" t="s">
        <v>2315</v>
      </c>
      <c r="D17" s="43">
        <v>2000</v>
      </c>
      <c r="E17" s="13">
        <v>42348</v>
      </c>
      <c r="F17" s="13">
        <v>44490</v>
      </c>
      <c r="G17" s="27">
        <v>28494.7</v>
      </c>
      <c r="H17" s="22">
        <f>IF(I17&lt;=2000,$F$5+(I17/24),"error")</f>
        <v>44675.5</v>
      </c>
      <c r="I17" s="23">
        <f t="shared" si="0"/>
        <v>204</v>
      </c>
      <c r="J17" s="17" t="str">
        <f t="shared" si="2"/>
        <v>NOT DUE</v>
      </c>
      <c r="K17" s="31"/>
      <c r="L17" s="20"/>
    </row>
    <row r="18" spans="1:12" ht="15" customHeight="1">
      <c r="A18" s="17" t="s">
        <v>2336</v>
      </c>
      <c r="B18" s="31" t="s">
        <v>2316</v>
      </c>
      <c r="C18" s="31" t="s">
        <v>2317</v>
      </c>
      <c r="D18" s="43">
        <v>8000</v>
      </c>
      <c r="E18" s="13">
        <v>42348</v>
      </c>
      <c r="F18" s="13">
        <v>43950</v>
      </c>
      <c r="G18" s="27">
        <v>21664</v>
      </c>
      <c r="H18" s="22">
        <f>IF(I18&lt;=8000,$F$5+(I18/24),"error")</f>
        <v>44640.887499999997</v>
      </c>
      <c r="I18" s="23">
        <f t="shared" si="0"/>
        <v>-626.70000000000073</v>
      </c>
      <c r="J18" s="17" t="str">
        <f t="shared" si="2"/>
        <v>OVERDUE</v>
      </c>
      <c r="K18" s="31" t="s">
        <v>2325</v>
      </c>
      <c r="L18" s="144" t="s">
        <v>5532</v>
      </c>
    </row>
    <row r="19" spans="1:12" ht="48">
      <c r="A19" s="17" t="s">
        <v>2337</v>
      </c>
      <c r="B19" s="31" t="s">
        <v>2339</v>
      </c>
      <c r="C19" s="31" t="s">
        <v>2318</v>
      </c>
      <c r="D19" s="43">
        <v>8000</v>
      </c>
      <c r="E19" s="13">
        <v>42348</v>
      </c>
      <c r="F19" s="13">
        <v>44159</v>
      </c>
      <c r="G19" s="27">
        <v>24576</v>
      </c>
      <c r="H19" s="22">
        <f t="shared" ref="H19" si="3">IF(I19&lt;=8000,$F$5+(I19/24),"error")</f>
        <v>44762.220833333333</v>
      </c>
      <c r="I19" s="23">
        <f t="shared" si="0"/>
        <v>2285.2999999999993</v>
      </c>
      <c r="J19" s="17" t="str">
        <f t="shared" si="2"/>
        <v>NOT DUE</v>
      </c>
      <c r="K19" s="31"/>
      <c r="L19" s="144" t="s">
        <v>5495</v>
      </c>
    </row>
    <row r="20" spans="1:12" ht="38.25" customHeight="1">
      <c r="A20" s="17" t="s">
        <v>2338</v>
      </c>
      <c r="B20" s="31" t="s">
        <v>2340</v>
      </c>
      <c r="C20" s="31" t="s">
        <v>2319</v>
      </c>
      <c r="D20" s="43">
        <v>8000</v>
      </c>
      <c r="E20" s="13">
        <v>42348</v>
      </c>
      <c r="F20" s="13">
        <v>44159</v>
      </c>
      <c r="G20" s="27">
        <v>24576</v>
      </c>
      <c r="H20" s="22">
        <f>IF(I20&lt;=8000,$F$5+(I20/24),"error")</f>
        <v>44762.220833333333</v>
      </c>
      <c r="I20" s="23">
        <f t="shared" si="0"/>
        <v>2285.2999999999993</v>
      </c>
      <c r="J20" s="17" t="str">
        <f t="shared" si="2"/>
        <v>NOT DUE</v>
      </c>
      <c r="K20" s="31"/>
      <c r="L20" s="144" t="s">
        <v>5495</v>
      </c>
    </row>
    <row r="22" spans="1:12">
      <c r="A22" s="202"/>
    </row>
    <row r="23" spans="1:12">
      <c r="A23" s="202"/>
    </row>
    <row r="24" spans="1:12">
      <c r="A24" s="202"/>
    </row>
    <row r="25" spans="1:12">
      <c r="A25" s="260"/>
      <c r="B25" s="197" t="s">
        <v>4761</v>
      </c>
      <c r="D25" s="49" t="s">
        <v>4762</v>
      </c>
      <c r="G25" t="s">
        <v>4763</v>
      </c>
    </row>
    <row r="26" spans="1:12">
      <c r="A26" s="289"/>
      <c r="C26" s="198" t="s">
        <v>5504</v>
      </c>
      <c r="E26" s="371" t="s">
        <v>5518</v>
      </c>
      <c r="F26" s="371"/>
      <c r="H26" s="235" t="s">
        <v>5505</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31"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10" sqref="F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2281</v>
      </c>
      <c r="D3" s="309" t="s">
        <v>12</v>
      </c>
      <c r="E3" s="309"/>
      <c r="F3" s="5" t="s">
        <v>2585</v>
      </c>
    </row>
    <row r="4" spans="1:12" ht="18" customHeight="1">
      <c r="A4" s="308" t="s">
        <v>75</v>
      </c>
      <c r="B4" s="308"/>
      <c r="C4" s="37" t="s">
        <v>2282</v>
      </c>
      <c r="D4" s="309" t="s">
        <v>14</v>
      </c>
      <c r="E4" s="309"/>
      <c r="F4" s="111"/>
    </row>
    <row r="5" spans="1:12" ht="18" customHeight="1">
      <c r="A5" s="308" t="s">
        <v>76</v>
      </c>
      <c r="B5" s="308"/>
      <c r="C5" s="38" t="s">
        <v>2283</v>
      </c>
      <c r="D5" s="46"/>
      <c r="E5" s="242"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2292</v>
      </c>
      <c r="B8" s="31" t="s">
        <v>2284</v>
      </c>
      <c r="C8" s="31" t="s">
        <v>2285</v>
      </c>
      <c r="D8" s="41" t="s">
        <v>0</v>
      </c>
      <c r="E8" s="13">
        <v>42348</v>
      </c>
      <c r="F8" s="13">
        <v>44629</v>
      </c>
      <c r="G8" s="111"/>
      <c r="H8" s="15">
        <f>DATE(YEAR(F8),MONTH(F8)+3,DAY(F8)-1)</f>
        <v>44720</v>
      </c>
      <c r="I8" s="16">
        <f t="shared" ref="I8:I12" ca="1" si="0">IF(ISBLANK(H8),"",H8-DATE(YEAR(NOW()),MONTH(NOW()),DAY(NOW())))</f>
        <v>50</v>
      </c>
      <c r="J8" s="17" t="str">
        <f t="shared" ref="J8:J12" ca="1" si="1">IF(I8="","",IF(I8&lt;0,"OVERDUE","NOT DUE"))</f>
        <v>NOT DUE</v>
      </c>
      <c r="K8" s="31"/>
      <c r="L8" s="20"/>
    </row>
    <row r="9" spans="1:12" ht="48">
      <c r="A9" s="17" t="s">
        <v>2293</v>
      </c>
      <c r="B9" s="31" t="s">
        <v>2286</v>
      </c>
      <c r="C9" s="31" t="s">
        <v>2287</v>
      </c>
      <c r="D9" s="41" t="s">
        <v>3</v>
      </c>
      <c r="E9" s="13">
        <v>42348</v>
      </c>
      <c r="F9" s="13">
        <v>44629</v>
      </c>
      <c r="G9" s="111"/>
      <c r="H9" s="15">
        <f>DATE(YEAR(F9),MONTH(F9)+6,DAY(F9)-1)</f>
        <v>44812</v>
      </c>
      <c r="I9" s="16">
        <f t="shared" ca="1" si="0"/>
        <v>142</v>
      </c>
      <c r="J9" s="17" t="str">
        <f t="shared" ca="1" si="1"/>
        <v>NOT DUE</v>
      </c>
      <c r="K9" s="31" t="s">
        <v>2290</v>
      </c>
      <c r="L9" s="144" t="s">
        <v>5495</v>
      </c>
    </row>
    <row r="10" spans="1:12" ht="48">
      <c r="A10" s="17" t="s">
        <v>2294</v>
      </c>
      <c r="B10" s="31" t="s">
        <v>2288</v>
      </c>
      <c r="C10" s="31" t="s">
        <v>2289</v>
      </c>
      <c r="D10" s="41" t="s">
        <v>3</v>
      </c>
      <c r="E10" s="13">
        <v>42348</v>
      </c>
      <c r="F10" s="13">
        <v>44629</v>
      </c>
      <c r="G10" s="111"/>
      <c r="H10" s="15">
        <f>DATE(YEAR(F10),MONTH(F10)+6,DAY(F10)-1)</f>
        <v>44812</v>
      </c>
      <c r="I10" s="16">
        <f t="shared" ca="1" si="0"/>
        <v>142</v>
      </c>
      <c r="J10" s="17" t="str">
        <f t="shared" ca="1" si="1"/>
        <v>NOT DUE</v>
      </c>
      <c r="K10" s="31" t="s">
        <v>2291</v>
      </c>
      <c r="L10" s="144" t="s">
        <v>5495</v>
      </c>
    </row>
    <row r="11" spans="1:12" ht="38.25">
      <c r="A11" s="192" t="s">
        <v>4816</v>
      </c>
      <c r="B11" s="193" t="s">
        <v>4817</v>
      </c>
      <c r="C11" s="193" t="s">
        <v>4818</v>
      </c>
      <c r="D11" s="194" t="s">
        <v>4819</v>
      </c>
      <c r="E11" s="13">
        <v>41662</v>
      </c>
      <c r="F11" s="13">
        <v>43473</v>
      </c>
      <c r="G11" s="111"/>
      <c r="H11" s="15">
        <f>DATE(YEAR(F11)+5,MONTH(F11),DAY(F11)-1)</f>
        <v>45298</v>
      </c>
      <c r="I11" s="16">
        <f t="shared" ca="1" si="0"/>
        <v>628</v>
      </c>
      <c r="J11" s="17" t="str">
        <f t="shared" ca="1" si="1"/>
        <v>NOT DUE</v>
      </c>
      <c r="K11" s="193" t="s">
        <v>4820</v>
      </c>
      <c r="L11" s="20" t="s">
        <v>4821</v>
      </c>
    </row>
    <row r="12" spans="1:12" ht="38.25">
      <c r="A12" s="192" t="s">
        <v>4822</v>
      </c>
      <c r="B12" s="193" t="s">
        <v>4823</v>
      </c>
      <c r="C12" s="193" t="s">
        <v>4824</v>
      </c>
      <c r="D12" s="194" t="s">
        <v>4819</v>
      </c>
      <c r="E12" s="13">
        <v>41662</v>
      </c>
      <c r="F12" s="13">
        <v>43662</v>
      </c>
      <c r="G12" s="111"/>
      <c r="H12" s="15">
        <f>DATE(YEAR(F12)+5,MONTH(F12),DAY(F12)-1)</f>
        <v>45488</v>
      </c>
      <c r="I12" s="16">
        <f t="shared" ca="1" si="0"/>
        <v>818</v>
      </c>
      <c r="J12" s="17" t="str">
        <f t="shared" ca="1" si="1"/>
        <v>NOT DUE</v>
      </c>
      <c r="K12" s="193" t="s">
        <v>4825</v>
      </c>
      <c r="L12" s="20"/>
    </row>
    <row r="14" spans="1:12">
      <c r="A14" s="202"/>
    </row>
    <row r="15" spans="1:12">
      <c r="A15" s="202"/>
    </row>
    <row r="16" spans="1:12">
      <c r="A16" s="202"/>
    </row>
    <row r="17" spans="1:9">
      <c r="A17" s="260"/>
      <c r="B17" s="197" t="s">
        <v>4761</v>
      </c>
      <c r="D17" s="49" t="s">
        <v>4762</v>
      </c>
      <c r="G17" t="s">
        <v>4763</v>
      </c>
    </row>
    <row r="18" spans="1:9">
      <c r="A18" s="289"/>
      <c r="C18" s="198" t="s">
        <v>5506</v>
      </c>
      <c r="E18" s="371" t="s">
        <v>5518</v>
      </c>
      <c r="F18" s="371"/>
      <c r="H18" s="235" t="s">
        <v>5505</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J10">
    <cfRule type="cellIs" dxfId="30" priority="2" operator="equal">
      <formula>"overdue"</formula>
    </cfRule>
  </conditionalFormatting>
  <conditionalFormatting sqref="J11:J12">
    <cfRule type="cellIs" dxfId="29"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F11" sqref="F1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2341</v>
      </c>
      <c r="D3" s="309" t="s">
        <v>12</v>
      </c>
      <c r="E3" s="309"/>
      <c r="F3" s="5" t="s">
        <v>2638</v>
      </c>
    </row>
    <row r="4" spans="1:12" ht="18" customHeight="1">
      <c r="A4" s="308" t="s">
        <v>75</v>
      </c>
      <c r="B4" s="308"/>
      <c r="C4" s="37" t="s">
        <v>3855</v>
      </c>
      <c r="D4" s="309" t="s">
        <v>14</v>
      </c>
      <c r="E4" s="309"/>
      <c r="F4" s="111"/>
    </row>
    <row r="5" spans="1:12" ht="18" customHeight="1">
      <c r="A5" s="308" t="s">
        <v>76</v>
      </c>
      <c r="B5" s="308"/>
      <c r="C5" s="38" t="s">
        <v>3856</v>
      </c>
      <c r="D5" s="46"/>
      <c r="E5" s="242"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2765</v>
      </c>
      <c r="B8" s="31" t="s">
        <v>2342</v>
      </c>
      <c r="C8" s="31" t="s">
        <v>2343</v>
      </c>
      <c r="D8" s="41" t="s">
        <v>4</v>
      </c>
      <c r="E8" s="13">
        <v>42348</v>
      </c>
      <c r="F8" s="13">
        <v>44625</v>
      </c>
      <c r="G8" s="111"/>
      <c r="H8" s="15">
        <f>EDATE(F8-1,1)</f>
        <v>44655</v>
      </c>
      <c r="I8" s="16">
        <f t="shared" ref="I8:I10" ca="1" si="0">IF(ISBLANK(H8),"",H8-DATE(YEAR(NOW()),MONTH(NOW()),DAY(NOW())))</f>
        <v>-15</v>
      </c>
      <c r="J8" s="17" t="str">
        <f t="shared" ref="J8:J11" ca="1" si="1">IF(I8="","",IF(I8&lt;0,"OVERDUE","NOT DUE"))</f>
        <v>OVERDUE</v>
      </c>
      <c r="K8" s="31"/>
      <c r="L8" s="144" t="s">
        <v>5495</v>
      </c>
    </row>
    <row r="9" spans="1:12">
      <c r="A9" s="17" t="s">
        <v>2766</v>
      </c>
      <c r="B9" s="31" t="s">
        <v>2344</v>
      </c>
      <c r="C9" s="31" t="s">
        <v>2345</v>
      </c>
      <c r="D9" s="41" t="s">
        <v>1</v>
      </c>
      <c r="E9" s="13">
        <v>42348</v>
      </c>
      <c r="F9" s="13">
        <f t="shared" ref="F9" si="2">F$5</f>
        <v>44667</v>
      </c>
      <c r="G9" s="111"/>
      <c r="H9" s="15">
        <f>DATE(YEAR(F9),MONTH(F9),DAY(F9)+1)</f>
        <v>44668</v>
      </c>
      <c r="I9" s="16">
        <f t="shared" ca="1" si="0"/>
        <v>-2</v>
      </c>
      <c r="J9" s="17" t="str">
        <f t="shared" ca="1" si="1"/>
        <v>OVERDUE</v>
      </c>
      <c r="K9" s="31"/>
      <c r="L9" s="20"/>
    </row>
    <row r="10" spans="1:12" ht="48">
      <c r="A10" s="17" t="s">
        <v>2767</v>
      </c>
      <c r="B10" s="31" t="s">
        <v>2346</v>
      </c>
      <c r="C10" s="31" t="s">
        <v>2347</v>
      </c>
      <c r="D10" s="41" t="s">
        <v>4</v>
      </c>
      <c r="E10" s="13">
        <v>42348</v>
      </c>
      <c r="F10" s="13">
        <v>44625</v>
      </c>
      <c r="G10" s="111"/>
      <c r="H10" s="15">
        <f>EDATE(F10-1,1)</f>
        <v>44655</v>
      </c>
      <c r="I10" s="16">
        <f t="shared" ca="1" si="0"/>
        <v>-15</v>
      </c>
      <c r="J10" s="17" t="str">
        <f t="shared" ca="1" si="1"/>
        <v>OVERDUE</v>
      </c>
      <c r="K10" s="31"/>
      <c r="L10" s="144" t="s">
        <v>5495</v>
      </c>
    </row>
    <row r="11" spans="1:12" ht="38.25">
      <c r="A11" s="17" t="s">
        <v>2768</v>
      </c>
      <c r="B11" s="31" t="s">
        <v>2348</v>
      </c>
      <c r="C11" s="31" t="s">
        <v>2349</v>
      </c>
      <c r="D11" s="41" t="s">
        <v>2350</v>
      </c>
      <c r="E11" s="13">
        <v>42348</v>
      </c>
      <c r="F11" s="13">
        <v>44239</v>
      </c>
      <c r="G11" s="111"/>
      <c r="H11" s="15"/>
      <c r="I11" s="16"/>
      <c r="J11" s="17" t="str">
        <f t="shared" si="1"/>
        <v/>
      </c>
      <c r="K11" s="31"/>
      <c r="L11" s="20" t="s">
        <v>5462</v>
      </c>
    </row>
    <row r="13" spans="1:12">
      <c r="A13" s="202"/>
    </row>
    <row r="14" spans="1:12">
      <c r="A14" s="202"/>
    </row>
    <row r="15" spans="1:12">
      <c r="A15" s="202"/>
    </row>
    <row r="16" spans="1:12">
      <c r="A16" s="260"/>
      <c r="B16" s="197" t="s">
        <v>4761</v>
      </c>
      <c r="D16" s="49" t="s">
        <v>4762</v>
      </c>
      <c r="G16" t="s">
        <v>4763</v>
      </c>
    </row>
    <row r="17" spans="1:9">
      <c r="A17" s="289"/>
      <c r="C17" s="198" t="s">
        <v>5520</v>
      </c>
      <c r="E17" s="371" t="s">
        <v>5519</v>
      </c>
      <c r="F17" s="371"/>
      <c r="H17" s="235" t="s">
        <v>5505</v>
      </c>
      <c r="I17" s="235"/>
    </row>
  </sheetData>
  <sheetProtection selectLockedCells="1"/>
  <mergeCells count="10">
    <mergeCell ref="E17:F17"/>
    <mergeCell ref="A4:B4"/>
    <mergeCell ref="D4:E4"/>
    <mergeCell ref="A5:B5"/>
    <mergeCell ref="A1:B1"/>
    <mergeCell ref="D1:E1"/>
    <mergeCell ref="A2:B2"/>
    <mergeCell ref="D2:E2"/>
    <mergeCell ref="A3:B3"/>
    <mergeCell ref="D3:E3"/>
  </mergeCells>
  <phoneticPr fontId="33" type="noConversion"/>
  <conditionalFormatting sqref="J8:J11">
    <cfRule type="cellIs" dxfId="28"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2354</v>
      </c>
      <c r="D3" s="309" t="s">
        <v>12</v>
      </c>
      <c r="E3" s="309"/>
      <c r="F3" s="5" t="s">
        <v>2639</v>
      </c>
    </row>
    <row r="4" spans="1:12" ht="18" customHeight="1">
      <c r="A4" s="308" t="s">
        <v>75</v>
      </c>
      <c r="B4" s="308"/>
      <c r="C4" s="37" t="s">
        <v>2355</v>
      </c>
      <c r="D4" s="309" t="s">
        <v>14</v>
      </c>
      <c r="E4" s="309"/>
      <c r="F4" s="111"/>
    </row>
    <row r="5" spans="1:12" ht="18" customHeight="1">
      <c r="A5" s="308" t="s">
        <v>76</v>
      </c>
      <c r="B5" s="308"/>
      <c r="C5" s="38" t="s">
        <v>2356</v>
      </c>
      <c r="D5" s="46"/>
      <c r="E5" s="242"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2762</v>
      </c>
      <c r="B8" s="31" t="s">
        <v>2351</v>
      </c>
      <c r="C8" s="31" t="s">
        <v>555</v>
      </c>
      <c r="D8" s="41" t="s">
        <v>4</v>
      </c>
      <c r="E8" s="13">
        <v>42348</v>
      </c>
      <c r="F8" s="13">
        <v>44643</v>
      </c>
      <c r="G8" s="111"/>
      <c r="H8" s="15">
        <f>EDATE(F8-1,1)</f>
        <v>44673</v>
      </c>
      <c r="I8" s="16">
        <f t="shared" ref="I8:I10" ca="1" si="0">IF(ISBLANK(H8),"",H8-DATE(YEAR(NOW()),MONTH(NOW()),DAY(NOW())))</f>
        <v>3</v>
      </c>
      <c r="J8" s="17" t="str">
        <f t="shared" ref="J8:J10" ca="1" si="1">IF(I8="","",IF(I8&lt;0,"OVERDUE","NOT DUE"))</f>
        <v>NOT DUE</v>
      </c>
      <c r="K8" s="31"/>
      <c r="L8" s="20"/>
    </row>
    <row r="9" spans="1:12">
      <c r="A9" s="17" t="s">
        <v>2763</v>
      </c>
      <c r="B9" s="31" t="s">
        <v>2352</v>
      </c>
      <c r="C9" s="31" t="s">
        <v>36</v>
      </c>
      <c r="D9" s="41" t="s">
        <v>787</v>
      </c>
      <c r="E9" s="13">
        <v>42348</v>
      </c>
      <c r="F9" s="13">
        <v>44508</v>
      </c>
      <c r="G9" s="111"/>
      <c r="H9" s="15">
        <f>DATE(YEAR(F9),MONTH(F9)+6,DAY(F9)-1)</f>
        <v>44688</v>
      </c>
      <c r="I9" s="16">
        <f t="shared" ca="1" si="0"/>
        <v>18</v>
      </c>
      <c r="J9" s="17" t="str">
        <f t="shared" ca="1" si="1"/>
        <v>NOT DUE</v>
      </c>
      <c r="K9" s="31"/>
      <c r="L9" s="20" t="s">
        <v>3870</v>
      </c>
    </row>
    <row r="10" spans="1:12">
      <c r="A10" s="17" t="s">
        <v>2764</v>
      </c>
      <c r="B10" s="31" t="s">
        <v>2353</v>
      </c>
      <c r="C10" s="31" t="s">
        <v>555</v>
      </c>
      <c r="D10" s="41" t="s">
        <v>4</v>
      </c>
      <c r="E10" s="13">
        <v>42348</v>
      </c>
      <c r="F10" s="13">
        <v>44643</v>
      </c>
      <c r="G10" s="111"/>
      <c r="H10" s="15">
        <f>EDATE(F10-1,1)</f>
        <v>44673</v>
      </c>
      <c r="I10" s="16">
        <f t="shared" ca="1" si="0"/>
        <v>3</v>
      </c>
      <c r="J10" s="17" t="str">
        <f t="shared" ca="1" si="1"/>
        <v>NOT DUE</v>
      </c>
      <c r="K10" s="31"/>
      <c r="L10" s="20"/>
    </row>
    <row r="12" spans="1:12">
      <c r="A12" s="202"/>
    </row>
    <row r="13" spans="1:12">
      <c r="A13" s="202"/>
    </row>
    <row r="14" spans="1:12">
      <c r="A14" s="202"/>
    </row>
    <row r="15" spans="1:12">
      <c r="A15" s="260"/>
      <c r="B15" s="197" t="s">
        <v>4761</v>
      </c>
      <c r="D15" s="49" t="s">
        <v>4762</v>
      </c>
      <c r="G15" t="s">
        <v>4763</v>
      </c>
    </row>
    <row r="16" spans="1:12">
      <c r="A16" s="289"/>
      <c r="C16" s="198" t="s">
        <v>5504</v>
      </c>
      <c r="E16" s="371" t="s">
        <v>5518</v>
      </c>
      <c r="F16" s="371"/>
      <c r="H16" s="235" t="s">
        <v>5505</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8:J10">
    <cfRule type="cellIs" dxfId="27"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F14" sqref="F14"/>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2394</v>
      </c>
      <c r="D3" s="309" t="s">
        <v>12</v>
      </c>
      <c r="E3" s="309"/>
      <c r="F3" s="60" t="s">
        <v>2641</v>
      </c>
    </row>
    <row r="4" spans="1:12" ht="18" customHeight="1">
      <c r="A4" s="308" t="s">
        <v>75</v>
      </c>
      <c r="B4" s="308"/>
      <c r="C4" s="37" t="s">
        <v>3858</v>
      </c>
      <c r="D4" s="309" t="s">
        <v>14</v>
      </c>
      <c r="E4" s="309"/>
      <c r="F4" s="111"/>
    </row>
    <row r="5" spans="1:12" ht="18" customHeight="1">
      <c r="A5" s="308" t="s">
        <v>76</v>
      </c>
      <c r="B5" s="308"/>
      <c r="C5" s="38" t="s">
        <v>2368</v>
      </c>
      <c r="D5" s="46"/>
      <c r="E5" s="242"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13" t="s">
        <v>2749</v>
      </c>
      <c r="B8" s="31" t="s">
        <v>2389</v>
      </c>
      <c r="C8" s="31" t="s">
        <v>555</v>
      </c>
      <c r="D8" s="41" t="s">
        <v>2365</v>
      </c>
      <c r="E8" s="13">
        <v>42348</v>
      </c>
      <c r="F8" s="13">
        <v>44659</v>
      </c>
      <c r="G8" s="111"/>
      <c r="H8" s="15">
        <f>DATE(YEAR(F8),MONTH(F8),DAY(F8)+14)</f>
        <v>44673</v>
      </c>
      <c r="I8" s="16">
        <f t="shared" ref="I8:I16" ca="1" si="0">IF(ISBLANK(H8),"",H8-DATE(YEAR(NOW()),MONTH(NOW()),DAY(NOW())))</f>
        <v>3</v>
      </c>
      <c r="J8" s="17" t="str">
        <f t="shared" ref="J8:J16" ca="1" si="1">IF(I8="","",IF(I8&lt;0,"OVERDUE","NOT DUE"))</f>
        <v>NOT DUE</v>
      </c>
      <c r="K8" s="31"/>
      <c r="L8" s="20"/>
    </row>
    <row r="9" spans="1:12">
      <c r="A9" s="113" t="s">
        <v>2750</v>
      </c>
      <c r="B9" s="31" t="s">
        <v>2358</v>
      </c>
      <c r="C9" s="31" t="s">
        <v>555</v>
      </c>
      <c r="D9" s="41" t="s">
        <v>0</v>
      </c>
      <c r="E9" s="13">
        <v>42348</v>
      </c>
      <c r="F9" s="13">
        <v>44628</v>
      </c>
      <c r="G9" s="111"/>
      <c r="H9" s="15">
        <f>DATE(YEAR(F9),MONTH(F9)+3,DAY(F9)-1)</f>
        <v>44719</v>
      </c>
      <c r="I9" s="16">
        <f t="shared" ca="1" si="0"/>
        <v>49</v>
      </c>
      <c r="J9" s="17" t="str">
        <f t="shared" ca="1" si="1"/>
        <v>NOT DUE</v>
      </c>
      <c r="K9" s="31"/>
      <c r="L9" s="20"/>
    </row>
    <row r="10" spans="1:12" ht="37.5" customHeight="1">
      <c r="A10" s="113" t="s">
        <v>2751</v>
      </c>
      <c r="B10" s="31" t="s">
        <v>2390</v>
      </c>
      <c r="C10" s="31" t="s">
        <v>2391</v>
      </c>
      <c r="D10" s="41" t="s">
        <v>0</v>
      </c>
      <c r="E10" s="13">
        <v>42348</v>
      </c>
      <c r="F10" s="13">
        <v>44664</v>
      </c>
      <c r="G10" s="111"/>
      <c r="H10" s="15">
        <f>DATE(YEAR(F10),MONTH(F10)+3,DAY(F10)-1)</f>
        <v>44754</v>
      </c>
      <c r="I10" s="16">
        <f t="shared" ca="1" si="0"/>
        <v>84</v>
      </c>
      <c r="J10" s="17" t="str">
        <f t="shared" ca="1" si="1"/>
        <v>NOT DUE</v>
      </c>
      <c r="K10" s="31" t="s">
        <v>2366</v>
      </c>
      <c r="L10" s="276"/>
    </row>
    <row r="11" spans="1:12">
      <c r="A11" s="113" t="s">
        <v>2752</v>
      </c>
      <c r="B11" s="31" t="s">
        <v>2359</v>
      </c>
      <c r="C11" s="31" t="s">
        <v>2360</v>
      </c>
      <c r="D11" s="41" t="s">
        <v>0</v>
      </c>
      <c r="E11" s="13">
        <v>42348</v>
      </c>
      <c r="F11" s="13">
        <v>44613</v>
      </c>
      <c r="G11" s="111"/>
      <c r="H11" s="15">
        <f>DATE(YEAR(F11),MONTH(F11)+3,DAY(F11)-1)</f>
        <v>44701</v>
      </c>
      <c r="I11" s="16">
        <f t="shared" ref="I11:I12" ca="1" si="2">IF(ISBLANK(H11),"",H11-DATE(YEAR(NOW()),MONTH(NOW()),DAY(NOW())))</f>
        <v>31</v>
      </c>
      <c r="J11" s="17" t="str">
        <f t="shared" ref="J11:J12" ca="1" si="3">IF(I11="","",IF(I11&lt;0,"OVERDUE","NOT DUE"))</f>
        <v>NOT DUE</v>
      </c>
      <c r="K11" s="31"/>
      <c r="L11" s="20"/>
    </row>
    <row r="12" spans="1:12">
      <c r="A12" s="113" t="s">
        <v>2753</v>
      </c>
      <c r="B12" s="31" t="s">
        <v>2361</v>
      </c>
      <c r="C12" s="31" t="s">
        <v>2362</v>
      </c>
      <c r="D12" s="41" t="s">
        <v>0</v>
      </c>
      <c r="E12" s="13">
        <v>42348</v>
      </c>
      <c r="F12" s="13">
        <v>44610</v>
      </c>
      <c r="G12" s="111"/>
      <c r="H12" s="15">
        <f>DATE(YEAR(F12),MONTH(F12)+3,DAY(F12)-1)</f>
        <v>44698</v>
      </c>
      <c r="I12" s="16">
        <f t="shared" ca="1" si="2"/>
        <v>28</v>
      </c>
      <c r="J12" s="17" t="str">
        <f t="shared" ca="1" si="3"/>
        <v>NOT DUE</v>
      </c>
      <c r="K12" s="31"/>
      <c r="L12" s="20"/>
    </row>
    <row r="13" spans="1:12">
      <c r="A13" s="113" t="s">
        <v>2754</v>
      </c>
      <c r="B13" s="31" t="s">
        <v>2359</v>
      </c>
      <c r="C13" s="31" t="s">
        <v>825</v>
      </c>
      <c r="D13" s="41" t="s">
        <v>2094</v>
      </c>
      <c r="E13" s="13">
        <v>42348</v>
      </c>
      <c r="F13" s="13">
        <v>44249</v>
      </c>
      <c r="G13" s="111"/>
      <c r="H13" s="15">
        <f>DATE(YEAR(F13)+4,MONTH(F13),DAY(F13)-1)</f>
        <v>45709</v>
      </c>
      <c r="I13" s="16">
        <f t="shared" ca="1" si="0"/>
        <v>1039</v>
      </c>
      <c r="J13" s="17" t="str">
        <f t="shared" ca="1" si="1"/>
        <v>NOT DUE</v>
      </c>
      <c r="K13" s="31"/>
      <c r="L13" s="20" t="s">
        <v>5388</v>
      </c>
    </row>
    <row r="14" spans="1:12">
      <c r="A14" s="113" t="s">
        <v>2755</v>
      </c>
      <c r="B14" s="31" t="s">
        <v>2361</v>
      </c>
      <c r="C14" s="31" t="s">
        <v>825</v>
      </c>
      <c r="D14" s="41" t="s">
        <v>377</v>
      </c>
      <c r="E14" s="13">
        <v>42348</v>
      </c>
      <c r="F14" s="13">
        <v>44615</v>
      </c>
      <c r="G14" s="111"/>
      <c r="H14" s="15">
        <f>DATE(YEAR(F14)+1,MONTH(F14),DAY(F14)-1)</f>
        <v>44979</v>
      </c>
      <c r="I14" s="16">
        <f t="shared" ref="I14" ca="1" si="4">IF(ISBLANK(H14),"",H14-DATE(YEAR(NOW()),MONTH(NOW()),DAY(NOW())))</f>
        <v>309</v>
      </c>
      <c r="J14" s="17" t="str">
        <f t="shared" ref="J14" ca="1" si="5">IF(I14="","",IF(I14&lt;0,"OVERDUE","NOT DUE"))</f>
        <v>NOT DUE</v>
      </c>
      <c r="K14" s="31"/>
      <c r="L14" s="20" t="s">
        <v>5388</v>
      </c>
    </row>
    <row r="15" spans="1:12">
      <c r="A15" s="113" t="s">
        <v>4009</v>
      </c>
      <c r="B15" s="31" t="s">
        <v>4006</v>
      </c>
      <c r="C15" s="31" t="s">
        <v>3998</v>
      </c>
      <c r="D15" s="41" t="s">
        <v>2094</v>
      </c>
      <c r="E15" s="13">
        <v>42348</v>
      </c>
      <c r="F15" s="13">
        <v>44249</v>
      </c>
      <c r="G15" s="111"/>
      <c r="H15" s="15">
        <f>DATE(YEAR(F15)+4,MONTH(F15),DAY(F15)-1)</f>
        <v>45709</v>
      </c>
      <c r="I15" s="16">
        <f t="shared" ca="1" si="0"/>
        <v>1039</v>
      </c>
      <c r="J15" s="17" t="str">
        <f t="shared" ca="1" si="1"/>
        <v>NOT DUE</v>
      </c>
      <c r="K15" s="31"/>
      <c r="L15" s="20" t="s">
        <v>5388</v>
      </c>
    </row>
    <row r="16" spans="1:12" ht="64.5" customHeight="1">
      <c r="A16" s="113" t="s">
        <v>4010</v>
      </c>
      <c r="B16" s="31" t="s">
        <v>2363</v>
      </c>
      <c r="C16" s="31" t="s">
        <v>2364</v>
      </c>
      <c r="D16" s="41" t="s">
        <v>1</v>
      </c>
      <c r="E16" s="13">
        <v>42348</v>
      </c>
      <c r="F16" s="13">
        <f t="shared" ref="F16" si="6">F$5</f>
        <v>44667</v>
      </c>
      <c r="G16" s="111"/>
      <c r="H16" s="15">
        <f>DATE(YEAR(F16),MONTH(F16),DAY(F16)+1)</f>
        <v>44668</v>
      </c>
      <c r="I16" s="16">
        <f t="shared" ca="1" si="0"/>
        <v>-2</v>
      </c>
      <c r="J16" s="17" t="str">
        <f t="shared" ca="1" si="1"/>
        <v>OVERDUE</v>
      </c>
      <c r="K16" s="31" t="s">
        <v>2367</v>
      </c>
      <c r="L16" s="20"/>
    </row>
    <row r="17" spans="1:12" ht="26.45" customHeight="1">
      <c r="A17" s="113" t="s">
        <v>4011</v>
      </c>
      <c r="B17" s="31" t="s">
        <v>1469</v>
      </c>
      <c r="C17" s="31" t="s">
        <v>2392</v>
      </c>
      <c r="D17" s="41" t="s">
        <v>377</v>
      </c>
      <c r="E17" s="13">
        <v>42348</v>
      </c>
      <c r="F17" s="13">
        <v>44526</v>
      </c>
      <c r="G17" s="111"/>
      <c r="H17" s="15">
        <f>DATE(YEAR(F17)+1,MONTH(F17),DAY(F17)-1)</f>
        <v>44890</v>
      </c>
      <c r="I17" s="16">
        <f t="shared" ref="I17" ca="1" si="7">IF(ISBLANK(H17),"",H17-DATE(YEAR(NOW()),MONTH(NOW()),DAY(NOW())))</f>
        <v>220</v>
      </c>
      <c r="J17" s="17" t="str">
        <f t="shared" ref="J17" ca="1" si="8">IF(I17="","",IF(I17&lt;0,"OVERDUE","NOT DUE"))</f>
        <v>NOT DUE</v>
      </c>
      <c r="K17" s="31" t="s">
        <v>2393</v>
      </c>
      <c r="L17" s="20"/>
    </row>
    <row r="18" spans="1:12" ht="15" customHeight="1">
      <c r="A18" s="51"/>
      <c r="B18" s="52"/>
      <c r="C18" s="52"/>
      <c r="D18" s="63"/>
      <c r="E18" s="54"/>
      <c r="F18" s="64"/>
      <c r="G18" s="55"/>
      <c r="H18" s="56"/>
      <c r="I18" s="57"/>
      <c r="J18" s="51"/>
      <c r="K18" s="52"/>
      <c r="L18" s="58"/>
    </row>
    <row r="19" spans="1:12">
      <c r="A19" s="202"/>
    </row>
    <row r="20" spans="1:12">
      <c r="A20" s="202"/>
    </row>
    <row r="21" spans="1:12">
      <c r="A21" s="202"/>
    </row>
    <row r="22" spans="1:12">
      <c r="A22" s="260"/>
      <c r="B22" s="197" t="s">
        <v>4761</v>
      </c>
      <c r="D22" s="49" t="s">
        <v>4762</v>
      </c>
      <c r="G22" t="s">
        <v>4763</v>
      </c>
    </row>
    <row r="23" spans="1:12">
      <c r="A23" s="289"/>
      <c r="C23" s="198" t="s">
        <v>5504</v>
      </c>
      <c r="E23" s="371" t="s">
        <v>5518</v>
      </c>
      <c r="F23" s="371"/>
      <c r="H23" s="235" t="s">
        <v>5505</v>
      </c>
      <c r="I23" s="235"/>
    </row>
  </sheetData>
  <sheetProtection selectLockedCells="1"/>
  <mergeCells count="10">
    <mergeCell ref="E23:F23"/>
    <mergeCell ref="A1:B1"/>
    <mergeCell ref="D1:E1"/>
    <mergeCell ref="A2:B2"/>
    <mergeCell ref="D2:E2"/>
    <mergeCell ref="A5:B5"/>
    <mergeCell ref="A3:B3"/>
    <mergeCell ref="D3:E3"/>
    <mergeCell ref="A4:B4"/>
    <mergeCell ref="D4:E4"/>
  </mergeCells>
  <phoneticPr fontId="33" type="noConversion"/>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9"/>
  <sheetViews>
    <sheetView zoomScaleNormal="100" workbookViewId="0">
      <selection activeCell="G13" sqref="G1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2357</v>
      </c>
      <c r="D3" s="309" t="s">
        <v>12</v>
      </c>
      <c r="E3" s="309"/>
      <c r="F3" s="5" t="s">
        <v>2640</v>
      </c>
    </row>
    <row r="4" spans="1:12" ht="18" customHeight="1">
      <c r="A4" s="308" t="s">
        <v>75</v>
      </c>
      <c r="B4" s="308"/>
      <c r="C4" s="37" t="s">
        <v>3857</v>
      </c>
      <c r="D4" s="309" t="s">
        <v>14</v>
      </c>
      <c r="E4" s="309"/>
      <c r="F4" s="111"/>
    </row>
    <row r="5" spans="1:12" ht="18" customHeight="1">
      <c r="A5" s="308" t="s">
        <v>76</v>
      </c>
      <c r="B5" s="308"/>
      <c r="C5" s="38" t="s">
        <v>2368</v>
      </c>
      <c r="D5" s="46"/>
      <c r="E5" s="242"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2756</v>
      </c>
      <c r="B8" s="31" t="s">
        <v>2389</v>
      </c>
      <c r="C8" s="31" t="s">
        <v>555</v>
      </c>
      <c r="D8" s="41" t="s">
        <v>2365</v>
      </c>
      <c r="E8" s="13">
        <v>42348</v>
      </c>
      <c r="F8" s="13">
        <v>44659</v>
      </c>
      <c r="G8" s="111"/>
      <c r="H8" s="15">
        <f>DATE(YEAR(F8),MONTH(F8),DAY(F8)+14)</f>
        <v>44673</v>
      </c>
      <c r="I8" s="16">
        <f t="shared" ref="I8:I10" ca="1" si="0">IF(ISBLANK(H8),"",H8-DATE(YEAR(NOW()),MONTH(NOW()),DAY(NOW())))</f>
        <v>3</v>
      </c>
      <c r="J8" s="17" t="str">
        <f t="shared" ref="J8:J11" ca="1" si="1">IF(I8="","",IF(I8&lt;0,"OVERDUE","NOT DUE"))</f>
        <v>NOT DUE</v>
      </c>
      <c r="K8" s="31"/>
      <c r="L8" s="20"/>
    </row>
    <row r="9" spans="1:12" ht="48">
      <c r="A9" s="17" t="s">
        <v>2757</v>
      </c>
      <c r="B9" s="31" t="s">
        <v>2358</v>
      </c>
      <c r="C9" s="31" t="s">
        <v>555</v>
      </c>
      <c r="D9" s="41" t="s">
        <v>0</v>
      </c>
      <c r="E9" s="13">
        <v>42348</v>
      </c>
      <c r="F9" s="13">
        <v>44645</v>
      </c>
      <c r="G9" s="111"/>
      <c r="H9" s="15">
        <f>DATE(YEAR(F9),MONTH(F9)+3,DAY(F9)-1)</f>
        <v>44736</v>
      </c>
      <c r="I9" s="16">
        <f t="shared" ca="1" si="0"/>
        <v>66</v>
      </c>
      <c r="J9" s="17" t="str">
        <f t="shared" ca="1" si="1"/>
        <v>NOT DUE</v>
      </c>
      <c r="K9" s="31"/>
      <c r="L9" s="144" t="s">
        <v>5495</v>
      </c>
    </row>
    <row r="10" spans="1:12" ht="26.45" customHeight="1">
      <c r="A10" s="17" t="s">
        <v>2758</v>
      </c>
      <c r="B10" s="31" t="s">
        <v>2390</v>
      </c>
      <c r="C10" s="31" t="s">
        <v>2391</v>
      </c>
      <c r="D10" s="41" t="s">
        <v>0</v>
      </c>
      <c r="E10" s="13">
        <v>42348</v>
      </c>
      <c r="F10" s="13">
        <v>44620</v>
      </c>
      <c r="G10" s="111"/>
      <c r="H10" s="15">
        <f>DATE(YEAR(F10),MONTH(F10)+3,DAY(F10)-1)</f>
        <v>44708</v>
      </c>
      <c r="I10" s="16">
        <f t="shared" ca="1" si="0"/>
        <v>38</v>
      </c>
      <c r="J10" s="17" t="str">
        <f t="shared" ca="1" si="1"/>
        <v>NOT DUE</v>
      </c>
      <c r="K10" s="31" t="s">
        <v>2366</v>
      </c>
      <c r="L10" s="144" t="s">
        <v>5495</v>
      </c>
    </row>
    <row r="11" spans="1:12">
      <c r="A11" s="17" t="s">
        <v>2759</v>
      </c>
      <c r="B11" s="31" t="s">
        <v>2359</v>
      </c>
      <c r="C11" s="31" t="s">
        <v>2360</v>
      </c>
      <c r="D11" s="41" t="s">
        <v>0</v>
      </c>
      <c r="E11" s="13">
        <v>42348</v>
      </c>
      <c r="F11" s="13">
        <v>44616</v>
      </c>
      <c r="G11" s="111"/>
      <c r="H11" s="15">
        <f>DATE(YEAR(F11),MONTH(F11)+3,DAY(F11)-1)</f>
        <v>44704</v>
      </c>
      <c r="I11" s="16">
        <f t="shared" ref="I11" ca="1" si="2">IF(ISBLANK(H11),"",H11-DATE(YEAR(NOW()),MONTH(NOW()),DAY(NOW())))</f>
        <v>34</v>
      </c>
      <c r="J11" s="17" t="str">
        <f t="shared" ca="1" si="1"/>
        <v>NOT DUE</v>
      </c>
      <c r="K11" s="31"/>
      <c r="L11" s="20" t="s">
        <v>5494</v>
      </c>
    </row>
    <row r="12" spans="1:12">
      <c r="A12" s="17" t="s">
        <v>2760</v>
      </c>
      <c r="B12" s="31" t="s">
        <v>2361</v>
      </c>
      <c r="C12" s="31" t="s">
        <v>2362</v>
      </c>
      <c r="D12" s="41" t="s">
        <v>0</v>
      </c>
      <c r="E12" s="13">
        <v>42348</v>
      </c>
      <c r="F12" s="13">
        <v>44616</v>
      </c>
      <c r="G12" s="111"/>
      <c r="H12" s="15">
        <f>DATE(YEAR(F12),MONTH(F12)+3,DAY(F12)-1)</f>
        <v>44704</v>
      </c>
      <c r="I12" s="16">
        <f t="shared" ref="I12:I13" ca="1" si="3">IF(ISBLANK(H12),"",H12-DATE(YEAR(NOW()),MONTH(NOW()),DAY(NOW())))</f>
        <v>34</v>
      </c>
      <c r="J12" s="17" t="str">
        <f t="shared" ref="J12:J13" ca="1" si="4">IF(I12="","",IF(I12&lt;0,"OVERDUE","NOT DUE"))</f>
        <v>NOT DUE</v>
      </c>
      <c r="K12" s="31"/>
      <c r="L12" s="20"/>
    </row>
    <row r="13" spans="1:12" ht="64.5" customHeight="1">
      <c r="A13" s="17" t="s">
        <v>2761</v>
      </c>
      <c r="B13" s="31" t="s">
        <v>2363</v>
      </c>
      <c r="C13" s="31" t="s">
        <v>2364</v>
      </c>
      <c r="D13" s="41" t="s">
        <v>1</v>
      </c>
      <c r="E13" s="13">
        <v>42348</v>
      </c>
      <c r="F13" s="13">
        <f t="shared" ref="F13" si="5">F$5</f>
        <v>44667</v>
      </c>
      <c r="G13" s="111"/>
      <c r="H13" s="15">
        <f>DATE(YEAR(F13),MONTH(F13),DAY(F13)+1)</f>
        <v>44668</v>
      </c>
      <c r="I13" s="16">
        <f t="shared" ca="1" si="3"/>
        <v>-2</v>
      </c>
      <c r="J13" s="17" t="str">
        <f t="shared" ca="1" si="4"/>
        <v>OVERDUE</v>
      </c>
      <c r="K13" s="31" t="s">
        <v>2367</v>
      </c>
      <c r="L13" s="20"/>
    </row>
    <row r="14" spans="1:12" ht="15" customHeight="1">
      <c r="A14" s="51"/>
      <c r="B14" s="52"/>
      <c r="C14" s="52"/>
      <c r="D14" s="63"/>
      <c r="E14" s="54"/>
      <c r="F14" s="64"/>
      <c r="G14" s="55"/>
      <c r="H14" s="56"/>
      <c r="I14" s="57"/>
      <c r="J14" s="51"/>
      <c r="K14" s="52"/>
      <c r="L14" s="58"/>
    </row>
    <row r="15" spans="1:12">
      <c r="A15" s="202"/>
    </row>
    <row r="16" spans="1:12">
      <c r="A16" s="202"/>
    </row>
    <row r="17" spans="1:9">
      <c r="A17" s="202"/>
    </row>
    <row r="18" spans="1:9">
      <c r="A18" s="260"/>
      <c r="B18" s="197" t="s">
        <v>4761</v>
      </c>
      <c r="D18" s="49" t="s">
        <v>4762</v>
      </c>
      <c r="G18" t="s">
        <v>4763</v>
      </c>
    </row>
    <row r="19" spans="1:9">
      <c r="A19" s="289"/>
      <c r="C19" s="198" t="s">
        <v>5504</v>
      </c>
      <c r="E19" s="371" t="s">
        <v>5518</v>
      </c>
      <c r="F19" s="371"/>
      <c r="H19" s="235" t="s">
        <v>5505</v>
      </c>
      <c r="I19" s="235"/>
    </row>
  </sheetData>
  <sheetProtection selectLockedCells="1"/>
  <mergeCells count="10">
    <mergeCell ref="E19:F19"/>
    <mergeCell ref="A4:B4"/>
    <mergeCell ref="D4:E4"/>
    <mergeCell ref="A5:B5"/>
    <mergeCell ref="A1:B1"/>
    <mergeCell ref="D1:E1"/>
    <mergeCell ref="A2:B2"/>
    <mergeCell ref="D2:E2"/>
    <mergeCell ref="A3:B3"/>
    <mergeCell ref="D3:E3"/>
  </mergeCells>
  <phoneticPr fontId="33" type="noConversion"/>
  <conditionalFormatting sqref="J8:J14">
    <cfRule type="cellIs" dxfId="23"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8"/>
  <sheetViews>
    <sheetView zoomScaleNormal="100" workbookViewId="0">
      <selection activeCell="G18" sqref="G1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3"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3" ht="19.5" customHeight="1">
      <c r="A3" s="308" t="s">
        <v>10</v>
      </c>
      <c r="B3" s="308"/>
      <c r="C3" s="37" t="s">
        <v>2504</v>
      </c>
      <c r="D3" s="309" t="s">
        <v>12</v>
      </c>
      <c r="E3" s="309"/>
      <c r="F3" s="60" t="s">
        <v>2509</v>
      </c>
    </row>
    <row r="4" spans="1:13" ht="18" customHeight="1">
      <c r="A4" s="308" t="s">
        <v>75</v>
      </c>
      <c r="B4" s="308"/>
      <c r="C4" s="37" t="s">
        <v>3859</v>
      </c>
      <c r="D4" s="309" t="s">
        <v>14</v>
      </c>
      <c r="E4" s="309"/>
      <c r="F4" s="111"/>
    </row>
    <row r="5" spans="1:13" ht="18" customHeight="1">
      <c r="A5" s="308" t="s">
        <v>76</v>
      </c>
      <c r="B5" s="308"/>
      <c r="C5" s="38" t="s">
        <v>2368</v>
      </c>
      <c r="D5" s="46"/>
      <c r="E5" s="242" t="str">
        <f>'Running Hours'!$C5</f>
        <v>Date updated:</v>
      </c>
      <c r="F5" s="196">
        <f>'Running Hours'!$D5</f>
        <v>44667</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90" customHeight="1">
      <c r="A8" s="17" t="s">
        <v>2490</v>
      </c>
      <c r="B8" s="31" t="s">
        <v>2481</v>
      </c>
      <c r="C8" s="31" t="s">
        <v>2482</v>
      </c>
      <c r="D8" s="41" t="s">
        <v>1</v>
      </c>
      <c r="E8" s="13">
        <v>42348</v>
      </c>
      <c r="F8" s="13">
        <f t="shared" ref="F8" si="0">F$5</f>
        <v>44667</v>
      </c>
      <c r="G8" s="111"/>
      <c r="H8" s="15">
        <f>DATE(YEAR(F8),MONTH(F8),DAY(F8)+1)</f>
        <v>44668</v>
      </c>
      <c r="I8" s="16">
        <f t="shared" ref="I8:I12" ca="1" si="1">IF(ISBLANK(H8),"",H8-DATE(YEAR(NOW()),MONTH(NOW()),DAY(NOW())))</f>
        <v>-2</v>
      </c>
      <c r="J8" s="17" t="str">
        <f t="shared" ref="J8:J12" ca="1" si="2">IF(I8="","",IF(I8&lt;0,"OVERDUE","NOT DUE"))</f>
        <v>OVERDUE</v>
      </c>
      <c r="K8" s="31"/>
      <c r="L8" s="209"/>
      <c r="M8" s="268"/>
    </row>
    <row r="9" spans="1:13" ht="15" customHeight="1">
      <c r="A9" s="17" t="s">
        <v>2491</v>
      </c>
      <c r="B9" s="31" t="s">
        <v>2483</v>
      </c>
      <c r="C9" s="31" t="s">
        <v>1765</v>
      </c>
      <c r="D9" s="41" t="s">
        <v>0</v>
      </c>
      <c r="E9" s="13">
        <v>42348</v>
      </c>
      <c r="F9" s="13">
        <v>44624</v>
      </c>
      <c r="G9" s="111"/>
      <c r="H9" s="15">
        <f>DATE(YEAR(F9),MONTH(F9)+3,DAY(F9)-1)</f>
        <v>44715</v>
      </c>
      <c r="I9" s="16">
        <f t="shared" ca="1" si="1"/>
        <v>45</v>
      </c>
      <c r="J9" s="17" t="str">
        <f t="shared" ca="1" si="2"/>
        <v>NOT DUE</v>
      </c>
      <c r="K9" s="31" t="s">
        <v>2500</v>
      </c>
      <c r="L9" s="144"/>
    </row>
    <row r="10" spans="1:13" ht="15" customHeight="1">
      <c r="A10" s="17" t="s">
        <v>2492</v>
      </c>
      <c r="B10" s="31" t="s">
        <v>2484</v>
      </c>
      <c r="C10" s="31" t="s">
        <v>2485</v>
      </c>
      <c r="D10" s="41" t="s">
        <v>0</v>
      </c>
      <c r="E10" s="13">
        <v>42348</v>
      </c>
      <c r="F10" s="13">
        <v>44624</v>
      </c>
      <c r="G10" s="111"/>
      <c r="H10" s="15">
        <f>DATE(YEAR(F10),MONTH(F10)+3,DAY(F10)-1)</f>
        <v>44715</v>
      </c>
      <c r="I10" s="16">
        <f t="shared" ca="1" si="1"/>
        <v>45</v>
      </c>
      <c r="J10" s="17" t="str">
        <f t="shared" ca="1" si="2"/>
        <v>NOT DUE</v>
      </c>
      <c r="K10" s="31" t="s">
        <v>2501</v>
      </c>
      <c r="L10" s="209"/>
    </row>
    <row r="11" spans="1:13" ht="15" customHeight="1">
      <c r="A11" s="17" t="s">
        <v>2493</v>
      </c>
      <c r="B11" s="31" t="s">
        <v>2486</v>
      </c>
      <c r="C11" s="31" t="s">
        <v>2487</v>
      </c>
      <c r="D11" s="41" t="s">
        <v>0</v>
      </c>
      <c r="E11" s="13">
        <v>42348</v>
      </c>
      <c r="F11" s="13">
        <v>44624</v>
      </c>
      <c r="G11" s="111"/>
      <c r="H11" s="15">
        <f>DATE(YEAR(F11),MONTH(F11)+3,DAY(F11)-1)</f>
        <v>44715</v>
      </c>
      <c r="I11" s="16">
        <f t="shared" ca="1" si="1"/>
        <v>45</v>
      </c>
      <c r="J11" s="17" t="str">
        <f t="shared" ca="1" si="2"/>
        <v>NOT DUE</v>
      </c>
      <c r="K11" s="31" t="s">
        <v>2502</v>
      </c>
      <c r="L11" s="209"/>
    </row>
    <row r="12" spans="1:13" ht="26.45" customHeight="1">
      <c r="A12" s="17" t="s">
        <v>2494</v>
      </c>
      <c r="B12" s="31" t="s">
        <v>2488</v>
      </c>
      <c r="C12" s="31" t="s">
        <v>2489</v>
      </c>
      <c r="D12" s="41" t="s">
        <v>2094</v>
      </c>
      <c r="E12" s="13">
        <v>42348</v>
      </c>
      <c r="F12" s="13">
        <v>43936</v>
      </c>
      <c r="G12" s="111"/>
      <c r="H12" s="15">
        <f>DATE(YEAR(F12)+4,MONTH(F12),DAY(F12)-1)</f>
        <v>45396</v>
      </c>
      <c r="I12" s="16">
        <f t="shared" ca="1" si="1"/>
        <v>726</v>
      </c>
      <c r="J12" s="17" t="str">
        <f t="shared" ca="1" si="2"/>
        <v>NOT DUE</v>
      </c>
      <c r="K12" s="31" t="s">
        <v>2503</v>
      </c>
      <c r="L12" s="144" t="s">
        <v>5395</v>
      </c>
    </row>
    <row r="13" spans="1:13" ht="15" customHeight="1">
      <c r="A13" s="51"/>
      <c r="B13" s="52"/>
      <c r="C13" s="52"/>
      <c r="D13" s="63"/>
      <c r="E13" s="54"/>
      <c r="F13" s="64"/>
      <c r="G13" s="55"/>
      <c r="H13" s="56"/>
      <c r="I13" s="57"/>
      <c r="J13" s="51"/>
      <c r="K13" s="52"/>
      <c r="L13" s="58"/>
    </row>
    <row r="14" spans="1:13">
      <c r="A14" s="202"/>
    </row>
    <row r="15" spans="1:13">
      <c r="A15" s="202"/>
    </row>
    <row r="16" spans="1:13">
      <c r="A16" s="202"/>
    </row>
    <row r="17" spans="1:9">
      <c r="A17" s="260"/>
      <c r="B17" s="197" t="s">
        <v>4761</v>
      </c>
      <c r="D17" s="49" t="s">
        <v>4762</v>
      </c>
      <c r="G17" t="s">
        <v>4763</v>
      </c>
    </row>
    <row r="18" spans="1:9">
      <c r="A18" s="289"/>
      <c r="C18" s="198" t="s">
        <v>5504</v>
      </c>
      <c r="E18" s="371" t="s">
        <v>5518</v>
      </c>
      <c r="F18" s="371"/>
      <c r="H18" s="235" t="s">
        <v>5505</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3">
    <cfRule type="cellIs" dxfId="22"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E17" sqref="E1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2505</v>
      </c>
      <c r="D3" s="309" t="s">
        <v>12</v>
      </c>
      <c r="E3" s="309"/>
      <c r="F3" s="60" t="s">
        <v>2510</v>
      </c>
    </row>
    <row r="4" spans="1:12" ht="18" customHeight="1">
      <c r="A4" s="308" t="s">
        <v>75</v>
      </c>
      <c r="B4" s="308"/>
      <c r="C4" s="37" t="s">
        <v>3859</v>
      </c>
      <c r="D4" s="309" t="s">
        <v>14</v>
      </c>
      <c r="E4" s="309"/>
      <c r="F4" s="111"/>
    </row>
    <row r="5" spans="1:12" ht="18" customHeight="1">
      <c r="A5" s="308" t="s">
        <v>76</v>
      </c>
      <c r="B5" s="308"/>
      <c r="C5" s="38" t="s">
        <v>2368</v>
      </c>
      <c r="D5" s="46"/>
      <c r="E5" s="242"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90" customHeight="1">
      <c r="A8" s="17" t="s">
        <v>2495</v>
      </c>
      <c r="B8" s="31" t="s">
        <v>2481</v>
      </c>
      <c r="C8" s="31" t="s">
        <v>2482</v>
      </c>
      <c r="D8" s="41" t="s">
        <v>1</v>
      </c>
      <c r="E8" s="13">
        <v>42348</v>
      </c>
      <c r="F8" s="13">
        <f t="shared" ref="F8" si="0">F$5</f>
        <v>44667</v>
      </c>
      <c r="G8" s="111"/>
      <c r="H8" s="15">
        <f>DATE(YEAR(F8),MONTH(F8),DAY(F8)+1)</f>
        <v>44668</v>
      </c>
      <c r="I8" s="16">
        <f t="shared" ref="I8:I12" ca="1" si="1">IF(ISBLANK(H8),"",H8-DATE(YEAR(NOW()),MONTH(NOW()),DAY(NOW())))</f>
        <v>-2</v>
      </c>
      <c r="J8" s="17" t="str">
        <f t="shared" ref="J8:J12" ca="1" si="2">IF(I8="","",IF(I8&lt;0,"OVERDUE","NOT DUE"))</f>
        <v>OVERDUE</v>
      </c>
      <c r="K8" s="31"/>
      <c r="L8" s="209"/>
    </row>
    <row r="9" spans="1:12" ht="15" customHeight="1">
      <c r="A9" s="17" t="s">
        <v>2496</v>
      </c>
      <c r="B9" s="31" t="s">
        <v>2483</v>
      </c>
      <c r="C9" s="31" t="s">
        <v>1765</v>
      </c>
      <c r="D9" s="41" t="s">
        <v>0</v>
      </c>
      <c r="E9" s="13">
        <v>42348</v>
      </c>
      <c r="F9" s="13">
        <v>44624</v>
      </c>
      <c r="G9" s="111"/>
      <c r="H9" s="15">
        <f>DATE(YEAR(F9),MONTH(F9)+3,DAY(F9)-1)</f>
        <v>44715</v>
      </c>
      <c r="I9" s="16">
        <f t="shared" ca="1" si="1"/>
        <v>45</v>
      </c>
      <c r="J9" s="17" t="str">
        <f t="shared" ca="1" si="2"/>
        <v>NOT DUE</v>
      </c>
      <c r="K9" s="31" t="s">
        <v>2500</v>
      </c>
      <c r="L9" s="144"/>
    </row>
    <row r="10" spans="1:12" ht="15" customHeight="1">
      <c r="A10" s="17" t="s">
        <v>2497</v>
      </c>
      <c r="B10" s="31" t="s">
        <v>2484</v>
      </c>
      <c r="C10" s="31" t="s">
        <v>2485</v>
      </c>
      <c r="D10" s="41" t="s">
        <v>0</v>
      </c>
      <c r="E10" s="13">
        <v>42348</v>
      </c>
      <c r="F10" s="13">
        <v>44624</v>
      </c>
      <c r="G10" s="111"/>
      <c r="H10" s="15">
        <f>DATE(YEAR(F10),MONTH(F10)+3,DAY(F10)-1)</f>
        <v>44715</v>
      </c>
      <c r="I10" s="16">
        <f t="shared" ca="1" si="1"/>
        <v>45</v>
      </c>
      <c r="J10" s="17" t="str">
        <f t="shared" ca="1" si="2"/>
        <v>NOT DUE</v>
      </c>
      <c r="K10" s="31" t="s">
        <v>2501</v>
      </c>
      <c r="L10" s="144"/>
    </row>
    <row r="11" spans="1:12" ht="15" customHeight="1">
      <c r="A11" s="17" t="s">
        <v>2498</v>
      </c>
      <c r="B11" s="31" t="s">
        <v>2486</v>
      </c>
      <c r="C11" s="31" t="s">
        <v>2487</v>
      </c>
      <c r="D11" s="41" t="s">
        <v>0</v>
      </c>
      <c r="E11" s="13">
        <v>42348</v>
      </c>
      <c r="F11" s="13">
        <v>44624</v>
      </c>
      <c r="G11" s="111"/>
      <c r="H11" s="15">
        <f>DATE(YEAR(F11),MONTH(F11)+3,DAY(F11)-1)</f>
        <v>44715</v>
      </c>
      <c r="I11" s="16">
        <f t="shared" ca="1" si="1"/>
        <v>45</v>
      </c>
      <c r="J11" s="17" t="str">
        <f t="shared" ca="1" si="2"/>
        <v>NOT DUE</v>
      </c>
      <c r="K11" s="31" t="s">
        <v>2502</v>
      </c>
      <c r="L11" s="144"/>
    </row>
    <row r="12" spans="1:12" ht="26.45" customHeight="1">
      <c r="A12" s="17" t="s">
        <v>2499</v>
      </c>
      <c r="B12" s="31" t="s">
        <v>2488</v>
      </c>
      <c r="C12" s="31" t="s">
        <v>2489</v>
      </c>
      <c r="D12" s="41" t="s">
        <v>2094</v>
      </c>
      <c r="E12" s="13">
        <v>42348</v>
      </c>
      <c r="F12" s="13">
        <v>43901</v>
      </c>
      <c r="G12" s="111"/>
      <c r="H12" s="15">
        <f>DATE(YEAR(F12)+4,MONTH(F12),DAY(F12)-1)</f>
        <v>45361</v>
      </c>
      <c r="I12" s="16">
        <f t="shared" ca="1" si="1"/>
        <v>691</v>
      </c>
      <c r="J12" s="17" t="str">
        <f t="shared" ca="1" si="2"/>
        <v>NOT DUE</v>
      </c>
      <c r="K12" s="31" t="s">
        <v>2503</v>
      </c>
      <c r="L12" s="144" t="s">
        <v>5395</v>
      </c>
    </row>
    <row r="14" spans="1:12">
      <c r="A14" s="202"/>
    </row>
    <row r="15" spans="1:12">
      <c r="A15" s="202"/>
    </row>
    <row r="16" spans="1:12">
      <c r="A16" s="202"/>
    </row>
    <row r="17" spans="1:9">
      <c r="A17" s="260"/>
      <c r="B17" s="197" t="s">
        <v>4761</v>
      </c>
      <c r="D17" s="49" t="s">
        <v>4762</v>
      </c>
      <c r="G17" t="s">
        <v>4763</v>
      </c>
    </row>
    <row r="18" spans="1:9">
      <c r="A18" s="289"/>
      <c r="C18" s="198" t="s">
        <v>5504</v>
      </c>
      <c r="E18" s="371" t="s">
        <v>5518</v>
      </c>
      <c r="F18" s="371"/>
      <c r="H18" s="235" t="s">
        <v>5505</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2">
    <cfRule type="cellIs" dxfId="21"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9" sqref="F9:F1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2386</v>
      </c>
      <c r="D3" s="309" t="s">
        <v>12</v>
      </c>
      <c r="E3" s="309"/>
      <c r="F3" s="5" t="s">
        <v>2642</v>
      </c>
    </row>
    <row r="4" spans="1:12" ht="18" customHeight="1">
      <c r="A4" s="308" t="s">
        <v>75</v>
      </c>
      <c r="B4" s="308"/>
      <c r="C4" s="37" t="s">
        <v>3860</v>
      </c>
      <c r="D4" s="309" t="s">
        <v>14</v>
      </c>
      <c r="E4" s="309"/>
      <c r="F4" s="111"/>
    </row>
    <row r="5" spans="1:12" ht="18" customHeight="1">
      <c r="A5" s="308" t="s">
        <v>76</v>
      </c>
      <c r="B5" s="308"/>
      <c r="C5" s="38" t="s">
        <v>2385</v>
      </c>
      <c r="D5" s="46"/>
      <c r="E5" s="242"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2718</v>
      </c>
      <c r="B8" s="31" t="s">
        <v>2369</v>
      </c>
      <c r="C8" s="31" t="s">
        <v>2370</v>
      </c>
      <c r="D8" s="41" t="s">
        <v>1</v>
      </c>
      <c r="E8" s="13">
        <v>42348</v>
      </c>
      <c r="F8" s="13">
        <f t="shared" ref="F8" si="0">F$5</f>
        <v>44667</v>
      </c>
      <c r="G8" s="111"/>
      <c r="H8" s="15">
        <f>DATE(YEAR(F8),MONTH(F8),DAY(F8)+1)</f>
        <v>44668</v>
      </c>
      <c r="I8" s="16">
        <f t="shared" ref="I8:I18" ca="1" si="1">IF(ISBLANK(H8),"",H8-DATE(YEAR(NOW()),MONTH(NOW()),DAY(NOW())))</f>
        <v>-2</v>
      </c>
      <c r="J8" s="17" t="str">
        <f t="shared" ref="J8:J18" ca="1" si="2">IF(I8="","",IF(I8&lt;0,"OVERDUE","NOT DUE"))</f>
        <v>OVERDUE</v>
      </c>
      <c r="K8" s="31"/>
      <c r="L8" s="20"/>
    </row>
    <row r="9" spans="1:12">
      <c r="A9" s="61" t="s">
        <v>2719</v>
      </c>
      <c r="B9" s="31" t="s">
        <v>2371</v>
      </c>
      <c r="C9" s="31" t="s">
        <v>2372</v>
      </c>
      <c r="D9" s="41" t="s">
        <v>0</v>
      </c>
      <c r="E9" s="13">
        <v>42348</v>
      </c>
      <c r="F9" s="13">
        <v>44639</v>
      </c>
      <c r="G9" s="111"/>
      <c r="H9" s="15">
        <f>DATE(YEAR(F9),MONTH(F9)+3,DAY(F9)-1)</f>
        <v>44730</v>
      </c>
      <c r="I9" s="16">
        <f t="shared" ca="1" si="1"/>
        <v>60</v>
      </c>
      <c r="J9" s="17" t="str">
        <f t="shared" ca="1" si="2"/>
        <v>NOT DUE</v>
      </c>
      <c r="K9" s="31"/>
      <c r="L9" s="20"/>
    </row>
    <row r="10" spans="1:12" ht="26.45" customHeight="1">
      <c r="A10" s="61" t="s">
        <v>2720</v>
      </c>
      <c r="B10" s="31" t="s">
        <v>2373</v>
      </c>
      <c r="C10" s="31" t="s">
        <v>2374</v>
      </c>
      <c r="D10" s="41" t="s">
        <v>0</v>
      </c>
      <c r="E10" s="13">
        <v>42348</v>
      </c>
      <c r="F10" s="13">
        <v>44638</v>
      </c>
      <c r="G10" s="111"/>
      <c r="H10" s="15">
        <f>DATE(YEAR(F10),MONTH(F10)+3,DAY(F10)-1)</f>
        <v>44729</v>
      </c>
      <c r="I10" s="16">
        <f t="shared" ca="1" si="1"/>
        <v>59</v>
      </c>
      <c r="J10" s="17" t="str">
        <f t="shared" ca="1" si="2"/>
        <v>NOT DUE</v>
      </c>
      <c r="K10" s="31" t="s">
        <v>2383</v>
      </c>
      <c r="L10" s="20"/>
    </row>
    <row r="11" spans="1:12" ht="25.5">
      <c r="A11" s="61" t="s">
        <v>2721</v>
      </c>
      <c r="B11" s="31" t="s">
        <v>2375</v>
      </c>
      <c r="C11" s="31" t="s">
        <v>2376</v>
      </c>
      <c r="D11" s="41" t="s">
        <v>0</v>
      </c>
      <c r="E11" s="13">
        <v>42348</v>
      </c>
      <c r="F11" s="13">
        <v>44639</v>
      </c>
      <c r="G11" s="111"/>
      <c r="H11" s="15">
        <f>DATE(YEAR(F11),MONTH(F11)+3,DAY(F11)-1)</f>
        <v>44730</v>
      </c>
      <c r="I11" s="16">
        <f t="shared" ca="1" si="1"/>
        <v>60</v>
      </c>
      <c r="J11" s="17" t="str">
        <f t="shared" ca="1" si="2"/>
        <v>NOT DUE</v>
      </c>
      <c r="K11" s="31"/>
      <c r="L11" s="20"/>
    </row>
    <row r="12" spans="1:12" ht="25.5">
      <c r="A12" s="61" t="s">
        <v>2722</v>
      </c>
      <c r="B12" s="31" t="s">
        <v>2377</v>
      </c>
      <c r="C12" s="31" t="s">
        <v>2378</v>
      </c>
      <c r="D12" s="41" t="s">
        <v>0</v>
      </c>
      <c r="E12" s="13">
        <v>42348</v>
      </c>
      <c r="F12" s="13">
        <v>44639</v>
      </c>
      <c r="G12" s="111"/>
      <c r="H12" s="15">
        <f>DATE(YEAR(F12),MONTH(F12)+3,DAY(F12)-1)</f>
        <v>44730</v>
      </c>
      <c r="I12" s="16">
        <f t="shared" ca="1" si="1"/>
        <v>60</v>
      </c>
      <c r="J12" s="17" t="str">
        <f t="shared" ca="1" si="2"/>
        <v>NOT DUE</v>
      </c>
      <c r="K12" s="31"/>
      <c r="L12" s="20"/>
    </row>
    <row r="13" spans="1:12">
      <c r="A13" s="61" t="s">
        <v>2723</v>
      </c>
      <c r="B13" s="31" t="s">
        <v>1618</v>
      </c>
      <c r="C13" s="31" t="s">
        <v>2384</v>
      </c>
      <c r="D13" s="41" t="s">
        <v>379</v>
      </c>
      <c r="E13" s="13">
        <v>42348</v>
      </c>
      <c r="F13" s="13">
        <v>44247</v>
      </c>
      <c r="G13" s="111"/>
      <c r="H13" s="15">
        <f t="shared" ref="H13:H18" si="3">DATE(YEAR(F13)+2,MONTH(F13),DAY(F13)-1)</f>
        <v>44976</v>
      </c>
      <c r="I13" s="16">
        <f t="shared" ca="1" si="1"/>
        <v>306</v>
      </c>
      <c r="J13" s="17" t="str">
        <f t="shared" ca="1" si="2"/>
        <v>NOT DUE</v>
      </c>
      <c r="K13" s="31"/>
      <c r="L13" s="20" t="s">
        <v>5460</v>
      </c>
    </row>
    <row r="14" spans="1:12">
      <c r="A14" s="61" t="s">
        <v>2724</v>
      </c>
      <c r="B14" s="31" t="s">
        <v>2379</v>
      </c>
      <c r="C14" s="31" t="s">
        <v>2384</v>
      </c>
      <c r="D14" s="41" t="s">
        <v>379</v>
      </c>
      <c r="E14" s="13">
        <v>42348</v>
      </c>
      <c r="F14" s="13">
        <v>44247</v>
      </c>
      <c r="G14" s="111"/>
      <c r="H14" s="15">
        <f t="shared" si="3"/>
        <v>44976</v>
      </c>
      <c r="I14" s="16">
        <f t="shared" ca="1" si="1"/>
        <v>306</v>
      </c>
      <c r="J14" s="17" t="str">
        <f t="shared" ca="1" si="2"/>
        <v>NOT DUE</v>
      </c>
      <c r="K14" s="31"/>
      <c r="L14" s="20" t="s">
        <v>5460</v>
      </c>
    </row>
    <row r="15" spans="1:12">
      <c r="A15" s="61" t="s">
        <v>2725</v>
      </c>
      <c r="B15" s="31" t="s">
        <v>2380</v>
      </c>
      <c r="C15" s="31" t="s">
        <v>2384</v>
      </c>
      <c r="D15" s="41" t="s">
        <v>379</v>
      </c>
      <c r="E15" s="13">
        <v>42348</v>
      </c>
      <c r="F15" s="13">
        <v>44247</v>
      </c>
      <c r="G15" s="111"/>
      <c r="H15" s="15">
        <f t="shared" si="3"/>
        <v>44976</v>
      </c>
      <c r="I15" s="16">
        <f t="shared" ca="1" si="1"/>
        <v>306</v>
      </c>
      <c r="J15" s="17" t="str">
        <f t="shared" ca="1" si="2"/>
        <v>NOT DUE</v>
      </c>
      <c r="K15" s="31"/>
      <c r="L15" s="20" t="s">
        <v>5460</v>
      </c>
    </row>
    <row r="16" spans="1:12" ht="25.5">
      <c r="A16" s="61" t="s">
        <v>2726</v>
      </c>
      <c r="B16" s="31" t="s">
        <v>2381</v>
      </c>
      <c r="C16" s="31" t="s">
        <v>2382</v>
      </c>
      <c r="D16" s="41" t="s">
        <v>379</v>
      </c>
      <c r="E16" s="13">
        <v>42348</v>
      </c>
      <c r="F16" s="13">
        <v>44247</v>
      </c>
      <c r="G16" s="111"/>
      <c r="H16" s="15">
        <f t="shared" si="3"/>
        <v>44976</v>
      </c>
      <c r="I16" s="16">
        <f t="shared" ca="1" si="1"/>
        <v>306</v>
      </c>
      <c r="J16" s="17" t="str">
        <f t="shared" ca="1" si="2"/>
        <v>NOT DUE</v>
      </c>
      <c r="K16" s="31"/>
      <c r="L16" s="20" t="s">
        <v>5460</v>
      </c>
    </row>
    <row r="17" spans="1:12">
      <c r="A17" s="61" t="s">
        <v>2727</v>
      </c>
      <c r="B17" s="31" t="s">
        <v>4017</v>
      </c>
      <c r="C17" s="31" t="s">
        <v>36</v>
      </c>
      <c r="D17" s="41" t="s">
        <v>379</v>
      </c>
      <c r="E17" s="13">
        <v>42348</v>
      </c>
      <c r="F17" s="13">
        <v>44247</v>
      </c>
      <c r="G17" s="111"/>
      <c r="H17" s="15">
        <f t="shared" si="3"/>
        <v>44976</v>
      </c>
      <c r="I17" s="16">
        <f t="shared" ref="I17" ca="1" si="4">IF(ISBLANK(H17),"",H17-DATE(YEAR(NOW()),MONTH(NOW()),DAY(NOW())))</f>
        <v>306</v>
      </c>
      <c r="J17" s="17" t="str">
        <f t="shared" ref="J17" ca="1" si="5">IF(I17="","",IF(I17&lt;0,"OVERDUE","NOT DUE"))</f>
        <v>NOT DUE</v>
      </c>
      <c r="K17" s="31"/>
      <c r="L17" s="20" t="s">
        <v>5460</v>
      </c>
    </row>
    <row r="18" spans="1:12">
      <c r="A18" s="61" t="s">
        <v>4008</v>
      </c>
      <c r="B18" s="31" t="s">
        <v>4018</v>
      </c>
      <c r="C18" s="31" t="s">
        <v>3998</v>
      </c>
      <c r="D18" s="41" t="s">
        <v>379</v>
      </c>
      <c r="E18" s="13">
        <v>42348</v>
      </c>
      <c r="F18" s="13">
        <v>44247</v>
      </c>
      <c r="G18" s="111"/>
      <c r="H18" s="15">
        <f t="shared" si="3"/>
        <v>44976</v>
      </c>
      <c r="I18" s="16">
        <f t="shared" ca="1" si="1"/>
        <v>306</v>
      </c>
      <c r="J18" s="17" t="str">
        <f t="shared" ca="1" si="2"/>
        <v>NOT DUE</v>
      </c>
      <c r="K18" s="31"/>
      <c r="L18" s="20" t="s">
        <v>5460</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5504</v>
      </c>
      <c r="E24" s="371" t="s">
        <v>5518</v>
      </c>
      <c r="F24" s="371"/>
      <c r="H24" s="235" t="s">
        <v>5505</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6 J18:J19">
    <cfRule type="cellIs" dxfId="20" priority="4" operator="equal">
      <formula>"overdue"</formula>
    </cfRule>
  </conditionalFormatting>
  <conditionalFormatting sqref="J17">
    <cfRule type="cellIs" dxfId="19"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9" sqref="F9:F1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2387</v>
      </c>
      <c r="D3" s="309" t="s">
        <v>12</v>
      </c>
      <c r="E3" s="309"/>
      <c r="F3" s="60" t="s">
        <v>2643</v>
      </c>
    </row>
    <row r="4" spans="1:12" ht="18" customHeight="1">
      <c r="A4" s="308" t="s">
        <v>75</v>
      </c>
      <c r="B4" s="308"/>
      <c r="C4" s="37" t="s">
        <v>3860</v>
      </c>
      <c r="D4" s="309" t="s">
        <v>14</v>
      </c>
      <c r="E4" s="309"/>
      <c r="F4" s="111"/>
    </row>
    <row r="5" spans="1:12" ht="18" customHeight="1">
      <c r="A5" s="308" t="s">
        <v>76</v>
      </c>
      <c r="B5" s="308"/>
      <c r="C5" s="38" t="s">
        <v>2385</v>
      </c>
      <c r="D5" s="46"/>
      <c r="E5" s="242"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2728</v>
      </c>
      <c r="B8" s="31" t="s">
        <v>2369</v>
      </c>
      <c r="C8" s="31" t="s">
        <v>2370</v>
      </c>
      <c r="D8" s="41" t="s">
        <v>1</v>
      </c>
      <c r="E8" s="13">
        <v>42348</v>
      </c>
      <c r="F8" s="13">
        <f t="shared" ref="F8" si="0">F$5</f>
        <v>44667</v>
      </c>
      <c r="G8" s="111"/>
      <c r="H8" s="15">
        <f>DATE(YEAR(F8),MONTH(F8),DAY(F8)+1)</f>
        <v>44668</v>
      </c>
      <c r="I8" s="16">
        <f t="shared" ref="I8:I16" ca="1" si="1">IF(ISBLANK(H8),"",H8-DATE(YEAR(NOW()),MONTH(NOW()),DAY(NOW())))</f>
        <v>-2</v>
      </c>
      <c r="J8" s="17" t="str">
        <f t="shared" ref="J8:J16" ca="1" si="2">IF(I8="","",IF(I8&lt;0,"OVERDUE","NOT DUE"))</f>
        <v>OVERDUE</v>
      </c>
      <c r="K8" s="31"/>
      <c r="L8" s="20"/>
    </row>
    <row r="9" spans="1:12">
      <c r="A9" s="61" t="s">
        <v>2729</v>
      </c>
      <c r="B9" s="31" t="s">
        <v>2371</v>
      </c>
      <c r="C9" s="31" t="s">
        <v>2372</v>
      </c>
      <c r="D9" s="41" t="s">
        <v>0</v>
      </c>
      <c r="E9" s="13">
        <v>42348</v>
      </c>
      <c r="F9" s="13">
        <v>44639</v>
      </c>
      <c r="G9" s="111"/>
      <c r="H9" s="15">
        <f>DATE(YEAR(F9),MONTH(F9)+3,DAY(F9)-1)</f>
        <v>44730</v>
      </c>
      <c r="I9" s="16">
        <f t="shared" ca="1" si="1"/>
        <v>60</v>
      </c>
      <c r="J9" s="17" t="str">
        <f t="shared" ca="1" si="2"/>
        <v>NOT DUE</v>
      </c>
      <c r="K9" s="31"/>
      <c r="L9" s="20"/>
    </row>
    <row r="10" spans="1:12" ht="26.45" customHeight="1">
      <c r="A10" s="61" t="s">
        <v>2730</v>
      </c>
      <c r="B10" s="31" t="s">
        <v>2373</v>
      </c>
      <c r="C10" s="31" t="s">
        <v>2374</v>
      </c>
      <c r="D10" s="41" t="s">
        <v>0</v>
      </c>
      <c r="E10" s="13">
        <v>42348</v>
      </c>
      <c r="F10" s="13">
        <v>44638</v>
      </c>
      <c r="G10" s="111"/>
      <c r="H10" s="15">
        <f>DATE(YEAR(F10),MONTH(F10)+3,DAY(F10)-1)</f>
        <v>44729</v>
      </c>
      <c r="I10" s="16">
        <f t="shared" ca="1" si="1"/>
        <v>59</v>
      </c>
      <c r="J10" s="17" t="str">
        <f t="shared" ca="1" si="2"/>
        <v>NOT DUE</v>
      </c>
      <c r="K10" s="31" t="s">
        <v>2383</v>
      </c>
      <c r="L10" s="20"/>
    </row>
    <row r="11" spans="1:12" ht="25.5">
      <c r="A11" s="61" t="s">
        <v>2731</v>
      </c>
      <c r="B11" s="31" t="s">
        <v>2375</v>
      </c>
      <c r="C11" s="31" t="s">
        <v>2376</v>
      </c>
      <c r="D11" s="41" t="s">
        <v>0</v>
      </c>
      <c r="E11" s="13">
        <v>42348</v>
      </c>
      <c r="F11" s="13">
        <v>44639</v>
      </c>
      <c r="G11" s="111"/>
      <c r="H11" s="15">
        <f>DATE(YEAR(F11),MONTH(F11)+3,DAY(F11)-1)</f>
        <v>44730</v>
      </c>
      <c r="I11" s="16">
        <f t="shared" ca="1" si="1"/>
        <v>60</v>
      </c>
      <c r="J11" s="17" t="str">
        <f t="shared" ca="1" si="2"/>
        <v>NOT DUE</v>
      </c>
      <c r="K11" s="31"/>
      <c r="L11" s="20"/>
    </row>
    <row r="12" spans="1:12" ht="25.5">
      <c r="A12" s="61" t="s">
        <v>2732</v>
      </c>
      <c r="B12" s="31" t="s">
        <v>2377</v>
      </c>
      <c r="C12" s="31" t="s">
        <v>2378</v>
      </c>
      <c r="D12" s="41" t="s">
        <v>0</v>
      </c>
      <c r="E12" s="13">
        <v>42348</v>
      </c>
      <c r="F12" s="13">
        <v>44639</v>
      </c>
      <c r="G12" s="111"/>
      <c r="H12" s="15">
        <f>DATE(YEAR(F12),MONTH(F12)+3,DAY(F12)-1)</f>
        <v>44730</v>
      </c>
      <c r="I12" s="16">
        <f t="shared" ca="1" si="1"/>
        <v>60</v>
      </c>
      <c r="J12" s="17" t="str">
        <f t="shared" ca="1" si="2"/>
        <v>NOT DUE</v>
      </c>
      <c r="K12" s="31"/>
      <c r="L12" s="20"/>
    </row>
    <row r="13" spans="1:12">
      <c r="A13" s="61" t="s">
        <v>2733</v>
      </c>
      <c r="B13" s="31" t="s">
        <v>1618</v>
      </c>
      <c r="C13" s="31" t="s">
        <v>2384</v>
      </c>
      <c r="D13" s="41" t="s">
        <v>379</v>
      </c>
      <c r="E13" s="13">
        <v>42348</v>
      </c>
      <c r="F13" s="13">
        <v>44247</v>
      </c>
      <c r="G13" s="111"/>
      <c r="H13" s="15">
        <f t="shared" ref="H13:H18" si="3">DATE(YEAR(F13)+2,MONTH(F13),DAY(F13)-1)</f>
        <v>44976</v>
      </c>
      <c r="I13" s="16">
        <f t="shared" ca="1" si="1"/>
        <v>306</v>
      </c>
      <c r="J13" s="17" t="str">
        <f t="shared" ca="1" si="2"/>
        <v>NOT DUE</v>
      </c>
      <c r="K13" s="31"/>
      <c r="L13" s="20" t="s">
        <v>5460</v>
      </c>
    </row>
    <row r="14" spans="1:12">
      <c r="A14" s="61" t="s">
        <v>2734</v>
      </c>
      <c r="B14" s="31" t="s">
        <v>2379</v>
      </c>
      <c r="C14" s="31" t="s">
        <v>2384</v>
      </c>
      <c r="D14" s="41" t="s">
        <v>379</v>
      </c>
      <c r="E14" s="13">
        <v>42348</v>
      </c>
      <c r="F14" s="13">
        <v>44247</v>
      </c>
      <c r="G14" s="111"/>
      <c r="H14" s="15">
        <f t="shared" si="3"/>
        <v>44976</v>
      </c>
      <c r="I14" s="16">
        <f t="shared" ca="1" si="1"/>
        <v>306</v>
      </c>
      <c r="J14" s="17" t="str">
        <f t="shared" ca="1" si="2"/>
        <v>NOT DUE</v>
      </c>
      <c r="K14" s="31"/>
      <c r="L14" s="20" t="s">
        <v>5460</v>
      </c>
    </row>
    <row r="15" spans="1:12">
      <c r="A15" s="61" t="s">
        <v>2735</v>
      </c>
      <c r="B15" s="31" t="s">
        <v>2380</v>
      </c>
      <c r="C15" s="31" t="s">
        <v>2384</v>
      </c>
      <c r="D15" s="41" t="s">
        <v>379</v>
      </c>
      <c r="E15" s="13">
        <v>42348</v>
      </c>
      <c r="F15" s="13">
        <v>44247</v>
      </c>
      <c r="G15" s="111"/>
      <c r="H15" s="15">
        <f t="shared" si="3"/>
        <v>44976</v>
      </c>
      <c r="I15" s="16">
        <f t="shared" ca="1" si="1"/>
        <v>306</v>
      </c>
      <c r="J15" s="17" t="str">
        <f t="shared" ca="1" si="2"/>
        <v>NOT DUE</v>
      </c>
      <c r="K15" s="31"/>
      <c r="L15" s="20" t="s">
        <v>5460</v>
      </c>
    </row>
    <row r="16" spans="1:12" ht="25.5">
      <c r="A16" s="61" t="s">
        <v>2736</v>
      </c>
      <c r="B16" s="31" t="s">
        <v>2381</v>
      </c>
      <c r="C16" s="31" t="s">
        <v>2382</v>
      </c>
      <c r="D16" s="41" t="s">
        <v>379</v>
      </c>
      <c r="E16" s="13">
        <v>42348</v>
      </c>
      <c r="F16" s="13">
        <v>44247</v>
      </c>
      <c r="G16" s="111"/>
      <c r="H16" s="15">
        <f t="shared" si="3"/>
        <v>44976</v>
      </c>
      <c r="I16" s="16">
        <f t="shared" ca="1" si="1"/>
        <v>306</v>
      </c>
      <c r="J16" s="17" t="str">
        <f t="shared" ca="1" si="2"/>
        <v>NOT DUE</v>
      </c>
      <c r="K16" s="31"/>
      <c r="L16" s="20" t="s">
        <v>5460</v>
      </c>
    </row>
    <row r="17" spans="1:12">
      <c r="A17" s="61" t="s">
        <v>2737</v>
      </c>
      <c r="B17" s="31" t="s">
        <v>4017</v>
      </c>
      <c r="C17" s="31" t="s">
        <v>36</v>
      </c>
      <c r="D17" s="41" t="s">
        <v>379</v>
      </c>
      <c r="E17" s="13">
        <v>42348</v>
      </c>
      <c r="F17" s="13">
        <v>44247</v>
      </c>
      <c r="G17" s="111"/>
      <c r="H17" s="15">
        <f t="shared" si="3"/>
        <v>44976</v>
      </c>
      <c r="I17" s="16">
        <f t="shared" ref="I17:I18" ca="1" si="4">IF(ISBLANK(H17),"",H17-DATE(YEAR(NOW()),MONTH(NOW()),DAY(NOW())))</f>
        <v>306</v>
      </c>
      <c r="J17" s="17" t="str">
        <f t="shared" ref="J17:J18" ca="1" si="5">IF(I17="","",IF(I17&lt;0,"OVERDUE","NOT DUE"))</f>
        <v>NOT DUE</v>
      </c>
      <c r="K17" s="31"/>
      <c r="L17" s="20" t="s">
        <v>5460</v>
      </c>
    </row>
    <row r="18" spans="1:12">
      <c r="A18" s="61" t="s">
        <v>4007</v>
      </c>
      <c r="B18" s="31" t="s">
        <v>4018</v>
      </c>
      <c r="C18" s="31" t="s">
        <v>3998</v>
      </c>
      <c r="D18" s="41" t="s">
        <v>379</v>
      </c>
      <c r="E18" s="13">
        <v>42348</v>
      </c>
      <c r="F18" s="13">
        <v>44247</v>
      </c>
      <c r="G18" s="111"/>
      <c r="H18" s="15">
        <f t="shared" si="3"/>
        <v>44976</v>
      </c>
      <c r="I18" s="16">
        <f t="shared" ca="1" si="4"/>
        <v>306</v>
      </c>
      <c r="J18" s="17" t="str">
        <f t="shared" ca="1" si="5"/>
        <v>NOT DUE</v>
      </c>
      <c r="K18" s="31"/>
      <c r="L18" s="20" t="s">
        <v>5460</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5504</v>
      </c>
      <c r="E24" s="371" t="s">
        <v>5518</v>
      </c>
      <c r="F24" s="371"/>
      <c r="H24" s="235" t="s">
        <v>5505</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8" priority="5" operator="equal">
      <formula>"overdue"</formula>
    </cfRule>
  </conditionalFormatting>
  <conditionalFormatting sqref="J17">
    <cfRule type="cellIs" dxfId="17" priority="2" operator="equal">
      <formula>"overdue"</formula>
    </cfRule>
  </conditionalFormatting>
  <conditionalFormatting sqref="J18">
    <cfRule type="cellIs" dxfId="16"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AU30"/>
  <sheetViews>
    <sheetView topLeftCell="AB1" workbookViewId="0">
      <selection activeCell="AL35" sqref="AL35"/>
    </sheetView>
  </sheetViews>
  <sheetFormatPr defaultRowHeight="15"/>
  <cols>
    <col min="2" max="2" width="8.5703125" customWidth="1"/>
    <col min="3" max="3" width="12.5703125" customWidth="1"/>
    <col min="4" max="4" width="13.42578125" customWidth="1"/>
    <col min="5" max="5" width="14.42578125" customWidth="1"/>
    <col min="6" max="6" width="12.28515625" customWidth="1"/>
    <col min="7" max="7" width="16.140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1" max="41" width="9" customWidth="1"/>
    <col min="43" max="43" width="11.85546875" customWidth="1"/>
    <col min="44" max="44" width="14" customWidth="1"/>
    <col min="45" max="45" width="13.7109375" customWidth="1"/>
    <col min="47" max="47" width="13.42578125" customWidth="1"/>
  </cols>
  <sheetData>
    <row r="4" spans="1:47" ht="15.75" thickBot="1">
      <c r="A4" s="77" t="s">
        <v>3773</v>
      </c>
    </row>
    <row r="5" spans="1:47" ht="15" customHeight="1">
      <c r="A5" s="336" t="s">
        <v>2540</v>
      </c>
      <c r="B5" s="350" t="s">
        <v>2541</v>
      </c>
      <c r="C5" s="350"/>
      <c r="D5" s="350"/>
      <c r="E5" s="350"/>
      <c r="F5" s="350"/>
      <c r="G5" s="351"/>
      <c r="I5" s="336" t="s">
        <v>2540</v>
      </c>
      <c r="J5" s="338" t="s">
        <v>2542</v>
      </c>
      <c r="K5" s="339"/>
      <c r="L5" s="339"/>
      <c r="M5" s="339"/>
      <c r="N5" s="339"/>
      <c r="O5" s="340"/>
      <c r="Q5" s="336" t="s">
        <v>2540</v>
      </c>
      <c r="R5" s="350" t="s">
        <v>2543</v>
      </c>
      <c r="S5" s="350"/>
      <c r="T5" s="350"/>
      <c r="U5" s="350"/>
      <c r="V5" s="350"/>
      <c r="W5" s="351"/>
      <c r="Y5" s="336" t="s">
        <v>2540</v>
      </c>
      <c r="Z5" s="338" t="s">
        <v>2544</v>
      </c>
      <c r="AA5" s="339"/>
      <c r="AB5" s="339"/>
      <c r="AC5" s="339"/>
      <c r="AD5" s="339"/>
      <c r="AE5" s="340"/>
      <c r="AG5" s="336" t="s">
        <v>2540</v>
      </c>
      <c r="AH5" s="338" t="s">
        <v>2553</v>
      </c>
      <c r="AI5" s="339"/>
      <c r="AJ5" s="339"/>
      <c r="AK5" s="339"/>
      <c r="AL5" s="339"/>
      <c r="AM5" s="340"/>
      <c r="AO5" s="336" t="s">
        <v>2540</v>
      </c>
      <c r="AP5" s="338" t="s">
        <v>5420</v>
      </c>
      <c r="AQ5" s="339"/>
      <c r="AR5" s="339"/>
      <c r="AS5" s="339"/>
      <c r="AT5" s="339"/>
      <c r="AU5" s="340"/>
    </row>
    <row r="6" spans="1:47" ht="39" customHeight="1">
      <c r="A6" s="337"/>
      <c r="B6" s="78" t="s">
        <v>2545</v>
      </c>
      <c r="C6" s="79" t="s">
        <v>2546</v>
      </c>
      <c r="D6" s="80" t="s">
        <v>2547</v>
      </c>
      <c r="E6" s="81" t="s">
        <v>2548</v>
      </c>
      <c r="F6" s="82" t="s">
        <v>2549</v>
      </c>
      <c r="G6" s="83" t="s">
        <v>2550</v>
      </c>
      <c r="I6" s="337"/>
      <c r="J6" s="78" t="s">
        <v>2545</v>
      </c>
      <c r="K6" s="79" t="s">
        <v>2546</v>
      </c>
      <c r="L6" s="80" t="s">
        <v>2547</v>
      </c>
      <c r="M6" s="81" t="s">
        <v>2548</v>
      </c>
      <c r="N6" s="82" t="s">
        <v>2549</v>
      </c>
      <c r="O6" s="83" t="s">
        <v>2550</v>
      </c>
      <c r="Q6" s="337"/>
      <c r="R6" s="78" t="s">
        <v>2545</v>
      </c>
      <c r="S6" s="84" t="s">
        <v>2546</v>
      </c>
      <c r="T6" s="80" t="s">
        <v>2547</v>
      </c>
      <c r="U6" s="81" t="s">
        <v>2548</v>
      </c>
      <c r="V6" s="82" t="s">
        <v>2549</v>
      </c>
      <c r="W6" s="83" t="s">
        <v>2550</v>
      </c>
      <c r="Y6" s="337"/>
      <c r="Z6" s="78" t="s">
        <v>2545</v>
      </c>
      <c r="AA6" s="85" t="s">
        <v>2546</v>
      </c>
      <c r="AB6" s="86" t="s">
        <v>2547</v>
      </c>
      <c r="AC6" s="81" t="s">
        <v>2548</v>
      </c>
      <c r="AD6" s="87" t="s">
        <v>2549</v>
      </c>
      <c r="AE6" s="88" t="s">
        <v>2550</v>
      </c>
      <c r="AG6" s="337"/>
      <c r="AH6" s="266" t="s">
        <v>2545</v>
      </c>
      <c r="AI6" s="85" t="s">
        <v>2546</v>
      </c>
      <c r="AJ6" s="86" t="s">
        <v>2547</v>
      </c>
      <c r="AK6" s="81" t="s">
        <v>2548</v>
      </c>
      <c r="AL6" s="87" t="s">
        <v>2549</v>
      </c>
      <c r="AM6" s="88" t="s">
        <v>2550</v>
      </c>
      <c r="AO6" s="337"/>
      <c r="AP6" s="266" t="s">
        <v>2545</v>
      </c>
      <c r="AQ6" s="85" t="s">
        <v>2546</v>
      </c>
      <c r="AR6" s="86" t="s">
        <v>2547</v>
      </c>
      <c r="AS6" s="81" t="s">
        <v>2548</v>
      </c>
      <c r="AT6" s="87" t="s">
        <v>2549</v>
      </c>
      <c r="AU6" s="88" t="s">
        <v>2550</v>
      </c>
    </row>
    <row r="7" spans="1:47" ht="17.25" customHeight="1">
      <c r="A7" s="89">
        <v>1</v>
      </c>
      <c r="B7" s="90">
        <v>7</v>
      </c>
      <c r="C7" s="91">
        <v>0</v>
      </c>
      <c r="D7" s="129">
        <v>42745</v>
      </c>
      <c r="E7" s="92">
        <v>6540</v>
      </c>
      <c r="F7" s="92">
        <v>1</v>
      </c>
      <c r="G7" s="130">
        <v>6540</v>
      </c>
      <c r="I7" s="89">
        <v>1</v>
      </c>
      <c r="J7" s="94">
        <v>3</v>
      </c>
      <c r="K7" s="136">
        <v>10097</v>
      </c>
      <c r="L7" s="137">
        <v>43095</v>
      </c>
      <c r="M7" s="131">
        <v>12370</v>
      </c>
      <c r="N7" s="132">
        <v>7</v>
      </c>
      <c r="O7" s="93">
        <f>M7-G7</f>
        <v>5830</v>
      </c>
      <c r="Q7" s="89">
        <v>1</v>
      </c>
      <c r="R7" s="94">
        <v>1</v>
      </c>
      <c r="S7" s="136">
        <v>11822</v>
      </c>
      <c r="T7" s="137">
        <v>43614</v>
      </c>
      <c r="U7" s="131">
        <v>18847</v>
      </c>
      <c r="V7" s="132">
        <v>3</v>
      </c>
      <c r="W7" s="93">
        <v>6477</v>
      </c>
      <c r="Y7" s="89">
        <v>1</v>
      </c>
      <c r="Z7" s="94">
        <v>2</v>
      </c>
      <c r="AA7" s="92">
        <v>6540</v>
      </c>
      <c r="AB7" s="137">
        <v>43664</v>
      </c>
      <c r="AC7" s="92">
        <v>19724</v>
      </c>
      <c r="AD7" s="92">
        <v>1</v>
      </c>
      <c r="AE7" s="93">
        <v>877</v>
      </c>
      <c r="AG7" s="89">
        <v>1</v>
      </c>
      <c r="AH7" s="94">
        <v>7</v>
      </c>
      <c r="AI7" s="92">
        <v>15334</v>
      </c>
      <c r="AJ7" s="137">
        <v>43948</v>
      </c>
      <c r="AK7" s="92">
        <v>23724</v>
      </c>
      <c r="AL7" s="92">
        <v>2</v>
      </c>
      <c r="AM7" s="93">
        <v>4000</v>
      </c>
      <c r="AO7" s="89">
        <v>1</v>
      </c>
      <c r="AP7" s="94">
        <v>6</v>
      </c>
      <c r="AQ7" s="92">
        <v>17254</v>
      </c>
      <c r="AR7" s="137">
        <v>44299</v>
      </c>
      <c r="AS7" s="92">
        <v>29199</v>
      </c>
      <c r="AT7" s="92">
        <v>7</v>
      </c>
      <c r="AU7" s="93">
        <v>5475</v>
      </c>
    </row>
    <row r="8" spans="1:47" ht="17.25" customHeight="1">
      <c r="A8" s="89">
        <v>2</v>
      </c>
      <c r="B8" s="90">
        <v>8</v>
      </c>
      <c r="C8" s="91">
        <v>0</v>
      </c>
      <c r="D8" s="129">
        <v>42745</v>
      </c>
      <c r="E8" s="92">
        <v>6540</v>
      </c>
      <c r="F8" s="92">
        <v>2</v>
      </c>
      <c r="G8" s="130">
        <v>6540</v>
      </c>
      <c r="I8" s="89">
        <v>2</v>
      </c>
      <c r="J8" s="94">
        <v>5</v>
      </c>
      <c r="K8" s="131">
        <v>7977</v>
      </c>
      <c r="L8" s="137">
        <v>43095</v>
      </c>
      <c r="M8" s="131">
        <v>12370</v>
      </c>
      <c r="N8" s="92">
        <v>8</v>
      </c>
      <c r="O8" s="93">
        <f>M8-G8</f>
        <v>5830</v>
      </c>
      <c r="Q8" s="89">
        <v>2</v>
      </c>
      <c r="R8" s="94">
        <v>1</v>
      </c>
      <c r="S8" s="131">
        <v>12699</v>
      </c>
      <c r="T8" s="137">
        <v>43663</v>
      </c>
      <c r="U8" s="131">
        <v>19809</v>
      </c>
      <c r="V8" s="92">
        <v>5</v>
      </c>
      <c r="W8" s="93">
        <v>7439</v>
      </c>
      <c r="Y8" s="89">
        <v>2</v>
      </c>
      <c r="Z8" s="94">
        <v>1</v>
      </c>
      <c r="AA8" s="131">
        <v>12699</v>
      </c>
      <c r="AB8" s="137">
        <v>43664</v>
      </c>
      <c r="AC8" s="131">
        <v>19809</v>
      </c>
      <c r="AD8" s="92">
        <v>5</v>
      </c>
      <c r="AE8" s="93">
        <v>7439</v>
      </c>
      <c r="AG8" s="89">
        <v>2</v>
      </c>
      <c r="AH8" s="94">
        <v>5</v>
      </c>
      <c r="AI8" s="92">
        <v>17213</v>
      </c>
      <c r="AJ8" s="137">
        <v>43906</v>
      </c>
      <c r="AK8" s="92">
        <v>23117</v>
      </c>
      <c r="AL8" s="92">
        <v>1</v>
      </c>
      <c r="AM8" s="93">
        <v>3308</v>
      </c>
      <c r="AO8" s="89">
        <v>2</v>
      </c>
      <c r="AP8" s="94">
        <v>9</v>
      </c>
      <c r="AQ8" s="92">
        <v>14276</v>
      </c>
      <c r="AR8" s="137">
        <v>44299</v>
      </c>
      <c r="AS8" s="92">
        <v>29199</v>
      </c>
      <c r="AT8" s="92">
        <v>5</v>
      </c>
      <c r="AU8" s="93">
        <v>6082</v>
      </c>
    </row>
    <row r="9" spans="1:47" ht="17.25" customHeight="1">
      <c r="A9" s="89">
        <v>3</v>
      </c>
      <c r="B9" s="90">
        <v>4</v>
      </c>
      <c r="C9" s="92">
        <v>9141</v>
      </c>
      <c r="D9" s="129">
        <v>42952</v>
      </c>
      <c r="E9" s="131">
        <v>10097</v>
      </c>
      <c r="F9" s="132">
        <v>3</v>
      </c>
      <c r="G9" s="130">
        <v>10097</v>
      </c>
      <c r="I9" s="89">
        <v>3</v>
      </c>
      <c r="J9" s="90">
        <v>1</v>
      </c>
      <c r="K9" s="92">
        <v>11804</v>
      </c>
      <c r="L9" s="137">
        <v>43350</v>
      </c>
      <c r="M9" s="131">
        <v>16092</v>
      </c>
      <c r="N9" s="132">
        <v>4</v>
      </c>
      <c r="O9" s="93">
        <f>M9-G9</f>
        <v>5995</v>
      </c>
      <c r="Q9" s="89">
        <v>3</v>
      </c>
      <c r="R9" s="94">
        <v>6</v>
      </c>
      <c r="S9" s="131">
        <v>12077</v>
      </c>
      <c r="T9" s="137">
        <v>43364</v>
      </c>
      <c r="U9" s="92">
        <v>16110</v>
      </c>
      <c r="V9" s="92">
        <v>1</v>
      </c>
      <c r="W9" s="93">
        <v>18</v>
      </c>
      <c r="Y9" s="89">
        <v>3</v>
      </c>
      <c r="Z9" s="94">
        <v>3</v>
      </c>
      <c r="AA9" s="92">
        <v>6477</v>
      </c>
      <c r="AB9" s="137">
        <v>43763</v>
      </c>
      <c r="AC9" s="92">
        <v>21287</v>
      </c>
      <c r="AD9" s="92">
        <v>6</v>
      </c>
      <c r="AE9" s="93">
        <v>5195</v>
      </c>
      <c r="AG9" s="89">
        <v>3</v>
      </c>
      <c r="AH9" s="94">
        <v>8</v>
      </c>
      <c r="AI9" s="92">
        <v>18694</v>
      </c>
      <c r="AJ9" s="137">
        <v>44188</v>
      </c>
      <c r="AK9" s="92">
        <v>27575</v>
      </c>
      <c r="AL9" s="92">
        <v>3</v>
      </c>
      <c r="AM9" s="93">
        <v>6288</v>
      </c>
      <c r="AO9" s="89">
        <v>3</v>
      </c>
      <c r="AP9" s="94">
        <v>4</v>
      </c>
      <c r="AQ9" s="92">
        <v>26117</v>
      </c>
      <c r="AR9" s="137">
        <v>44632</v>
      </c>
      <c r="AS9" s="92">
        <v>32176</v>
      </c>
      <c r="AT9" s="92">
        <v>8</v>
      </c>
      <c r="AU9" s="93">
        <v>4601</v>
      </c>
    </row>
    <row r="10" spans="1:47" ht="17.25" customHeight="1">
      <c r="A10" s="89">
        <v>4</v>
      </c>
      <c r="B10" s="90">
        <v>6</v>
      </c>
      <c r="C10" s="92">
        <v>7977</v>
      </c>
      <c r="D10" s="129">
        <v>42900</v>
      </c>
      <c r="E10" s="92">
        <v>9141</v>
      </c>
      <c r="F10" s="92">
        <v>4</v>
      </c>
      <c r="G10" s="130">
        <v>9141</v>
      </c>
      <c r="I10" s="89">
        <v>4</v>
      </c>
      <c r="J10" s="90">
        <v>9</v>
      </c>
      <c r="K10" s="101">
        <v>4467</v>
      </c>
      <c r="L10" s="137">
        <v>43163</v>
      </c>
      <c r="M10" s="92">
        <v>13241</v>
      </c>
      <c r="N10" s="92">
        <v>6</v>
      </c>
      <c r="O10" s="93">
        <f>M10-E10</f>
        <v>4100</v>
      </c>
      <c r="Q10" s="89">
        <v>4</v>
      </c>
      <c r="R10" s="94">
        <v>4</v>
      </c>
      <c r="S10" s="101">
        <v>15136</v>
      </c>
      <c r="T10" s="137">
        <v>43414</v>
      </c>
      <c r="U10" s="92">
        <v>16879</v>
      </c>
      <c r="V10" s="92">
        <v>9</v>
      </c>
      <c r="W10" s="93">
        <v>3638</v>
      </c>
      <c r="Y10" s="89">
        <v>4</v>
      </c>
      <c r="Z10" s="94">
        <v>8</v>
      </c>
      <c r="AA10" s="92">
        <v>13945</v>
      </c>
      <c r="AB10" s="137">
        <v>43874</v>
      </c>
      <c r="AC10" s="92">
        <v>22386</v>
      </c>
      <c r="AD10" s="92">
        <v>4</v>
      </c>
      <c r="AE10" s="93">
        <v>5507</v>
      </c>
      <c r="AG10" s="89">
        <v>4</v>
      </c>
      <c r="AH10" s="94"/>
      <c r="AI10" s="92"/>
      <c r="AJ10" s="91"/>
      <c r="AK10" s="92"/>
      <c r="AL10" s="92"/>
      <c r="AM10" s="93"/>
      <c r="AO10" s="89">
        <v>4</v>
      </c>
      <c r="AP10" s="94">
        <v>7</v>
      </c>
      <c r="AQ10" s="92">
        <v>20809</v>
      </c>
      <c r="AR10" s="300">
        <v>44458</v>
      </c>
      <c r="AS10" s="92">
        <v>30550</v>
      </c>
      <c r="AT10" s="92">
        <v>1</v>
      </c>
      <c r="AU10" s="93">
        <v>3414</v>
      </c>
    </row>
    <row r="11" spans="1:47" ht="17.25" customHeight="1">
      <c r="A11" s="89">
        <v>5</v>
      </c>
      <c r="B11" s="90">
        <v>1</v>
      </c>
      <c r="C11" s="95">
        <v>6540</v>
      </c>
      <c r="D11" s="129">
        <v>42829</v>
      </c>
      <c r="E11" s="92">
        <v>7977</v>
      </c>
      <c r="F11" s="92">
        <v>5</v>
      </c>
      <c r="G11" s="130">
        <v>7977</v>
      </c>
      <c r="I11" s="89">
        <v>5</v>
      </c>
      <c r="J11" s="90">
        <v>7</v>
      </c>
      <c r="K11" s="95">
        <v>5830</v>
      </c>
      <c r="L11" s="137">
        <v>43164</v>
      </c>
      <c r="M11" s="92">
        <v>13241</v>
      </c>
      <c r="N11" s="92">
        <v>1</v>
      </c>
      <c r="O11" s="93">
        <f>M11-E11</f>
        <v>5264</v>
      </c>
      <c r="Q11" s="89">
        <v>5</v>
      </c>
      <c r="R11" s="90">
        <v>5</v>
      </c>
      <c r="S11" s="95">
        <v>15416</v>
      </c>
      <c r="T11" s="137">
        <v>43681</v>
      </c>
      <c r="U11" s="92">
        <v>20183</v>
      </c>
      <c r="V11" s="92">
        <v>7</v>
      </c>
      <c r="W11" s="93">
        <v>6942</v>
      </c>
      <c r="Y11" s="89">
        <v>5</v>
      </c>
      <c r="Z11" s="94">
        <v>9</v>
      </c>
      <c r="AA11" s="92">
        <v>8105</v>
      </c>
      <c r="AB11" s="137">
        <v>43832</v>
      </c>
      <c r="AC11" s="92">
        <v>21980</v>
      </c>
      <c r="AD11" s="92">
        <v>5</v>
      </c>
      <c r="AE11" s="93">
        <v>1797</v>
      </c>
      <c r="AG11" s="89">
        <v>5</v>
      </c>
      <c r="AH11" s="94"/>
      <c r="AI11" s="92"/>
      <c r="AJ11" s="91"/>
      <c r="AK11" s="92"/>
      <c r="AL11" s="92"/>
      <c r="AM11" s="93"/>
      <c r="AO11" s="89">
        <v>5</v>
      </c>
      <c r="AP11" s="94">
        <v>3</v>
      </c>
      <c r="AQ11" s="92">
        <v>22862</v>
      </c>
      <c r="AR11" s="137">
        <v>44221</v>
      </c>
      <c r="AS11" s="92">
        <v>28151</v>
      </c>
      <c r="AT11" s="92">
        <v>9</v>
      </c>
      <c r="AU11" s="93">
        <v>6171</v>
      </c>
    </row>
    <row r="12" spans="1:47" ht="15.75" thickBot="1">
      <c r="A12" s="96">
        <v>6</v>
      </c>
      <c r="B12" s="97">
        <v>9</v>
      </c>
      <c r="C12" s="98">
        <v>0</v>
      </c>
      <c r="D12" s="133">
        <v>42831</v>
      </c>
      <c r="E12" s="134">
        <v>7977</v>
      </c>
      <c r="F12" s="98">
        <v>6</v>
      </c>
      <c r="G12" s="135">
        <v>7977</v>
      </c>
      <c r="I12" s="96">
        <v>6</v>
      </c>
      <c r="J12" s="97">
        <v>8</v>
      </c>
      <c r="K12" s="98">
        <v>5830</v>
      </c>
      <c r="L12" s="138">
        <v>43105</v>
      </c>
      <c r="M12" s="134">
        <v>12444</v>
      </c>
      <c r="N12" s="98">
        <v>9</v>
      </c>
      <c r="O12" s="99">
        <f>M12-E12</f>
        <v>4467</v>
      </c>
      <c r="Q12" s="96">
        <v>6</v>
      </c>
      <c r="R12" s="97">
        <v>7</v>
      </c>
      <c r="S12" s="98">
        <v>12772</v>
      </c>
      <c r="T12" s="138">
        <v>43704</v>
      </c>
      <c r="U12" s="134">
        <v>20559</v>
      </c>
      <c r="V12" s="98">
        <v>8</v>
      </c>
      <c r="W12" s="99">
        <v>8115</v>
      </c>
      <c r="Y12" s="96">
        <v>6</v>
      </c>
      <c r="Z12" s="100">
        <v>1</v>
      </c>
      <c r="AA12" s="98">
        <v>16007</v>
      </c>
      <c r="AB12" s="137">
        <v>43917</v>
      </c>
      <c r="AC12" s="98">
        <v>23121</v>
      </c>
      <c r="AD12" s="98">
        <v>7</v>
      </c>
      <c r="AE12" s="99">
        <v>2562</v>
      </c>
      <c r="AG12" s="96">
        <v>6</v>
      </c>
      <c r="AH12" s="100">
        <v>4</v>
      </c>
      <c r="AI12" s="98">
        <v>20643</v>
      </c>
      <c r="AJ12" s="267">
        <v>44111</v>
      </c>
      <c r="AK12" s="98">
        <v>26397</v>
      </c>
      <c r="AL12" s="98">
        <v>1</v>
      </c>
      <c r="AM12" s="99">
        <v>3276</v>
      </c>
      <c r="AO12" s="96">
        <v>6</v>
      </c>
      <c r="AP12" s="100">
        <v>2</v>
      </c>
      <c r="AQ12" s="98">
        <v>10540</v>
      </c>
      <c r="AR12" s="267">
        <v>44613</v>
      </c>
      <c r="AS12" s="98">
        <v>31871</v>
      </c>
      <c r="AT12" s="98">
        <v>4</v>
      </c>
      <c r="AU12" s="99">
        <v>5474</v>
      </c>
    </row>
    <row r="13" spans="1:47" ht="15.75" thickBot="1"/>
    <row r="14" spans="1:47" ht="51.75" customHeight="1">
      <c r="B14" s="103" t="s">
        <v>2551</v>
      </c>
      <c r="C14" s="106" t="s">
        <v>2552</v>
      </c>
      <c r="D14" s="341" t="s">
        <v>57</v>
      </c>
      <c r="E14" s="342"/>
      <c r="F14" s="342"/>
      <c r="G14" s="343"/>
      <c r="J14" s="103" t="s">
        <v>2551</v>
      </c>
      <c r="K14" s="106" t="s">
        <v>2552</v>
      </c>
      <c r="L14" s="341" t="s">
        <v>57</v>
      </c>
      <c r="M14" s="342"/>
      <c r="N14" s="342"/>
      <c r="O14" s="343"/>
      <c r="R14" s="103" t="s">
        <v>2551</v>
      </c>
      <c r="S14" s="106" t="s">
        <v>2552</v>
      </c>
      <c r="T14" s="341" t="s">
        <v>57</v>
      </c>
      <c r="U14" s="342"/>
      <c r="V14" s="342"/>
      <c r="W14" s="343"/>
      <c r="Z14" s="103" t="s">
        <v>2551</v>
      </c>
      <c r="AA14" s="106" t="s">
        <v>2552</v>
      </c>
      <c r="AB14" s="341" t="s">
        <v>57</v>
      </c>
      <c r="AC14" s="342"/>
      <c r="AD14" s="342"/>
      <c r="AE14" s="343"/>
      <c r="AH14" s="103" t="s">
        <v>2551</v>
      </c>
      <c r="AI14" s="106" t="s">
        <v>2552</v>
      </c>
      <c r="AJ14" s="341" t="s">
        <v>57</v>
      </c>
      <c r="AK14" s="342"/>
      <c r="AL14" s="342"/>
      <c r="AM14" s="343"/>
      <c r="AP14" s="103" t="s">
        <v>2551</v>
      </c>
      <c r="AQ14" s="106" t="s">
        <v>2552</v>
      </c>
      <c r="AR14" s="341" t="s">
        <v>57</v>
      </c>
      <c r="AS14" s="342"/>
      <c r="AT14" s="342"/>
      <c r="AU14" s="343"/>
    </row>
    <row r="15" spans="1:47" ht="18" customHeight="1">
      <c r="B15" s="104">
        <v>1</v>
      </c>
      <c r="C15" s="131">
        <v>6540</v>
      </c>
      <c r="D15" s="327"/>
      <c r="E15" s="328"/>
      <c r="F15" s="328"/>
      <c r="G15" s="329"/>
      <c r="J15" s="104">
        <v>1</v>
      </c>
      <c r="K15" s="131">
        <v>11804</v>
      </c>
      <c r="L15" s="327"/>
      <c r="M15" s="328"/>
      <c r="N15" s="328"/>
      <c r="O15" s="329"/>
      <c r="R15" s="104">
        <v>1</v>
      </c>
      <c r="S15" s="131">
        <v>11822</v>
      </c>
      <c r="T15" s="352"/>
      <c r="U15" s="353"/>
      <c r="V15" s="353"/>
      <c r="W15" s="354"/>
      <c r="Z15" s="104">
        <v>1</v>
      </c>
      <c r="AA15" s="254">
        <v>12699</v>
      </c>
      <c r="AB15" s="355" t="s">
        <v>5061</v>
      </c>
      <c r="AC15" s="356"/>
      <c r="AD15" s="356"/>
      <c r="AE15" s="357"/>
      <c r="AH15" s="104">
        <v>1</v>
      </c>
      <c r="AI15" s="101">
        <v>16007</v>
      </c>
      <c r="AJ15" s="327" t="s">
        <v>5389</v>
      </c>
      <c r="AK15" s="328"/>
      <c r="AL15" s="328"/>
      <c r="AM15" s="329"/>
      <c r="AN15">
        <v>19283</v>
      </c>
      <c r="AP15" s="104">
        <v>1</v>
      </c>
      <c r="AQ15" s="296">
        <v>22697</v>
      </c>
      <c r="AR15" s="327" t="s">
        <v>5458</v>
      </c>
      <c r="AS15" s="328"/>
      <c r="AT15" s="328"/>
      <c r="AU15" s="329"/>
    </row>
    <row r="16" spans="1:47" ht="18" customHeight="1">
      <c r="B16" s="104">
        <v>2</v>
      </c>
      <c r="C16" s="131">
        <v>6540</v>
      </c>
      <c r="D16" s="327"/>
      <c r="E16" s="328"/>
      <c r="F16" s="328"/>
      <c r="G16" s="329"/>
      <c r="J16" s="104">
        <v>2</v>
      </c>
      <c r="K16" s="131">
        <v>6540</v>
      </c>
      <c r="L16" s="327"/>
      <c r="M16" s="328"/>
      <c r="N16" s="328"/>
      <c r="O16" s="329"/>
      <c r="R16" s="104">
        <v>2</v>
      </c>
      <c r="S16" s="131">
        <v>6540</v>
      </c>
      <c r="T16" s="352"/>
      <c r="U16" s="353"/>
      <c r="V16" s="353"/>
      <c r="W16" s="354"/>
      <c r="Z16" s="104">
        <v>2</v>
      </c>
      <c r="AA16" s="101">
        <v>10540</v>
      </c>
      <c r="AB16" s="327" t="s">
        <v>5403</v>
      </c>
      <c r="AC16" s="328"/>
      <c r="AD16" s="328"/>
      <c r="AE16" s="329"/>
      <c r="AH16" s="104">
        <v>2</v>
      </c>
      <c r="AI16" s="101"/>
      <c r="AJ16" s="327"/>
      <c r="AK16" s="328"/>
      <c r="AL16" s="328"/>
      <c r="AM16" s="329"/>
      <c r="AP16" s="104">
        <v>2</v>
      </c>
      <c r="AQ16" s="101">
        <v>10540</v>
      </c>
      <c r="AR16" s="327" t="s">
        <v>5524</v>
      </c>
      <c r="AS16" s="328"/>
      <c r="AT16" s="328"/>
      <c r="AU16" s="329"/>
    </row>
    <row r="17" spans="2:47" ht="18" customHeight="1">
      <c r="B17" s="104">
        <v>3</v>
      </c>
      <c r="C17" s="131">
        <v>10097</v>
      </c>
      <c r="D17" s="327"/>
      <c r="E17" s="328"/>
      <c r="F17" s="328"/>
      <c r="G17" s="329"/>
      <c r="J17" s="104">
        <v>3</v>
      </c>
      <c r="K17" s="131">
        <v>10097</v>
      </c>
      <c r="L17" s="327"/>
      <c r="M17" s="328"/>
      <c r="N17" s="328"/>
      <c r="O17" s="329"/>
      <c r="R17" s="104">
        <v>3</v>
      </c>
      <c r="S17" s="247">
        <v>16574</v>
      </c>
      <c r="T17" s="327" t="s">
        <v>5061</v>
      </c>
      <c r="U17" s="328"/>
      <c r="V17" s="328"/>
      <c r="W17" s="329"/>
      <c r="Z17" s="104">
        <v>3</v>
      </c>
      <c r="AA17" s="101"/>
      <c r="AB17" s="327"/>
      <c r="AC17" s="328"/>
      <c r="AD17" s="328"/>
      <c r="AE17" s="329"/>
      <c r="AH17" s="104">
        <v>3</v>
      </c>
      <c r="AI17" s="101"/>
      <c r="AJ17" s="327"/>
      <c r="AK17" s="328"/>
      <c r="AL17" s="328"/>
      <c r="AM17" s="329"/>
      <c r="AP17" s="104">
        <v>3</v>
      </c>
      <c r="AQ17" s="101">
        <v>22862</v>
      </c>
      <c r="AR17" s="327"/>
      <c r="AS17" s="328"/>
      <c r="AT17" s="328"/>
      <c r="AU17" s="329"/>
    </row>
    <row r="18" spans="2:47" ht="18" customHeight="1">
      <c r="B18" s="104">
        <v>4</v>
      </c>
      <c r="C18" s="131">
        <f>9141+(10097-10097)</f>
        <v>9141</v>
      </c>
      <c r="D18" s="327"/>
      <c r="E18" s="328"/>
      <c r="F18" s="328"/>
      <c r="G18" s="329"/>
      <c r="J18" s="104">
        <v>4</v>
      </c>
      <c r="K18" s="131">
        <v>15136</v>
      </c>
      <c r="L18" s="327"/>
      <c r="M18" s="328"/>
      <c r="N18" s="328"/>
      <c r="O18" s="329"/>
      <c r="R18" s="104">
        <v>4</v>
      </c>
      <c r="S18" s="131">
        <v>15136</v>
      </c>
      <c r="T18" s="327"/>
      <c r="U18" s="328"/>
      <c r="V18" s="328"/>
      <c r="W18" s="329"/>
      <c r="Z18" s="104">
        <v>4</v>
      </c>
      <c r="AA18" s="248">
        <v>20643</v>
      </c>
      <c r="AB18" s="347" t="s">
        <v>5385</v>
      </c>
      <c r="AC18" s="348"/>
      <c r="AD18" s="348"/>
      <c r="AE18" s="349"/>
      <c r="AH18" s="104">
        <v>4</v>
      </c>
      <c r="AI18" s="255">
        <v>20643</v>
      </c>
      <c r="AJ18" s="355" t="s">
        <v>5061</v>
      </c>
      <c r="AK18" s="356"/>
      <c r="AL18" s="356"/>
      <c r="AM18" s="357"/>
      <c r="AP18" s="104">
        <v>4</v>
      </c>
      <c r="AQ18" s="299">
        <v>26117</v>
      </c>
      <c r="AR18" s="330" t="s">
        <v>5526</v>
      </c>
      <c r="AS18" s="331"/>
      <c r="AT18" s="331"/>
      <c r="AU18" s="332"/>
    </row>
    <row r="19" spans="2:47" ht="18" customHeight="1">
      <c r="B19" s="104">
        <v>5</v>
      </c>
      <c r="C19" s="131">
        <v>7977</v>
      </c>
      <c r="D19" s="327"/>
      <c r="E19" s="328"/>
      <c r="F19" s="328"/>
      <c r="G19" s="329"/>
      <c r="J19" s="104">
        <v>5</v>
      </c>
      <c r="K19" s="131">
        <v>7977</v>
      </c>
      <c r="L19" s="327"/>
      <c r="M19" s="328"/>
      <c r="N19" s="328"/>
      <c r="O19" s="329"/>
      <c r="R19" s="104">
        <v>5</v>
      </c>
      <c r="S19" s="131">
        <v>15416</v>
      </c>
      <c r="T19" s="327"/>
      <c r="U19" s="328"/>
      <c r="V19" s="328"/>
      <c r="W19" s="329"/>
      <c r="Z19" s="104">
        <v>5</v>
      </c>
      <c r="AA19" s="101">
        <v>17213</v>
      </c>
      <c r="AB19" s="327" t="s">
        <v>5379</v>
      </c>
      <c r="AC19" s="328"/>
      <c r="AD19" s="328"/>
      <c r="AE19" s="329"/>
      <c r="AH19" s="104">
        <v>5</v>
      </c>
      <c r="AI19" s="101"/>
      <c r="AJ19" s="327"/>
      <c r="AK19" s="328"/>
      <c r="AL19" s="328"/>
      <c r="AM19" s="329"/>
      <c r="AP19" s="104">
        <v>5</v>
      </c>
      <c r="AQ19" s="296">
        <v>23295</v>
      </c>
      <c r="AR19" s="327" t="s">
        <v>5459</v>
      </c>
      <c r="AS19" s="328"/>
      <c r="AT19" s="328"/>
      <c r="AU19" s="329"/>
    </row>
    <row r="20" spans="2:47" ht="18" customHeight="1">
      <c r="B20" s="104">
        <v>6</v>
      </c>
      <c r="C20" s="131">
        <v>7977</v>
      </c>
      <c r="D20" s="327"/>
      <c r="E20" s="328"/>
      <c r="F20" s="328"/>
      <c r="G20" s="329"/>
      <c r="J20" s="104">
        <v>6</v>
      </c>
      <c r="K20" s="131">
        <v>12077</v>
      </c>
      <c r="L20" s="327"/>
      <c r="M20" s="328"/>
      <c r="N20" s="328"/>
      <c r="O20" s="329"/>
      <c r="R20" s="104">
        <v>6</v>
      </c>
      <c r="S20" s="101">
        <v>17254</v>
      </c>
      <c r="T20" s="327" t="s">
        <v>5385</v>
      </c>
      <c r="U20" s="328"/>
      <c r="V20" s="328"/>
      <c r="W20" s="329"/>
      <c r="Z20" s="104">
        <v>6</v>
      </c>
      <c r="AA20" s="248">
        <v>17254</v>
      </c>
      <c r="AB20" s="347" t="s">
        <v>5385</v>
      </c>
      <c r="AC20" s="348"/>
      <c r="AD20" s="348"/>
      <c r="AE20" s="349"/>
      <c r="AH20" s="104">
        <v>6</v>
      </c>
      <c r="AI20" s="101"/>
      <c r="AJ20" s="327"/>
      <c r="AK20" s="328"/>
      <c r="AL20" s="328"/>
      <c r="AM20" s="329"/>
      <c r="AP20" s="104">
        <v>6</v>
      </c>
      <c r="AQ20" s="101">
        <v>17254</v>
      </c>
      <c r="AR20" s="327"/>
      <c r="AS20" s="328"/>
      <c r="AT20" s="328"/>
      <c r="AU20" s="329"/>
    </row>
    <row r="21" spans="2:47" ht="18" customHeight="1">
      <c r="B21" s="104">
        <v>7</v>
      </c>
      <c r="C21" s="139">
        <v>0</v>
      </c>
      <c r="D21" s="327"/>
      <c r="E21" s="328"/>
      <c r="F21" s="328"/>
      <c r="G21" s="329"/>
      <c r="J21" s="104">
        <v>7</v>
      </c>
      <c r="K21" s="139">
        <f>5830+(13241-13241)</f>
        <v>5830</v>
      </c>
      <c r="L21" s="327"/>
      <c r="M21" s="328"/>
      <c r="N21" s="328"/>
      <c r="O21" s="329"/>
      <c r="R21" s="104">
        <v>7</v>
      </c>
      <c r="S21" s="101">
        <v>12772</v>
      </c>
      <c r="T21" s="327"/>
      <c r="U21" s="328"/>
      <c r="V21" s="328"/>
      <c r="W21" s="329"/>
      <c r="Z21" s="104">
        <v>7</v>
      </c>
      <c r="AA21" s="101">
        <v>15334</v>
      </c>
      <c r="AB21" s="327" t="s">
        <v>5394</v>
      </c>
      <c r="AC21" s="328"/>
      <c r="AD21" s="328"/>
      <c r="AE21" s="329"/>
      <c r="AH21" s="104">
        <v>7</v>
      </c>
      <c r="AI21" s="101">
        <v>15334</v>
      </c>
      <c r="AJ21" s="333" t="s">
        <v>5404</v>
      </c>
      <c r="AK21" s="334"/>
      <c r="AL21" s="334"/>
      <c r="AM21" s="335"/>
      <c r="AP21" s="104">
        <v>7</v>
      </c>
      <c r="AQ21" s="101">
        <v>20809</v>
      </c>
      <c r="AR21" s="333" t="s">
        <v>5481</v>
      </c>
      <c r="AS21" s="334"/>
      <c r="AT21" s="334"/>
      <c r="AU21" s="335"/>
    </row>
    <row r="22" spans="2:47" ht="18" customHeight="1" thickBot="1">
      <c r="B22" s="104">
        <v>8</v>
      </c>
      <c r="C22" s="139">
        <v>0</v>
      </c>
      <c r="D22" s="327"/>
      <c r="E22" s="328"/>
      <c r="F22" s="328"/>
      <c r="G22" s="329"/>
      <c r="J22" s="104">
        <v>8</v>
      </c>
      <c r="K22" s="139">
        <v>5830</v>
      </c>
      <c r="L22" s="327"/>
      <c r="M22" s="328"/>
      <c r="N22" s="328"/>
      <c r="O22" s="329"/>
      <c r="R22" s="104">
        <v>8</v>
      </c>
      <c r="S22" s="101">
        <v>13945</v>
      </c>
      <c r="T22" s="344" t="s">
        <v>5384</v>
      </c>
      <c r="U22" s="345"/>
      <c r="V22" s="345"/>
      <c r="W22" s="346"/>
      <c r="Z22" s="104">
        <v>8</v>
      </c>
      <c r="AA22" s="101"/>
      <c r="AB22" s="327"/>
      <c r="AC22" s="328"/>
      <c r="AD22" s="328"/>
      <c r="AE22" s="329"/>
      <c r="AH22" s="104">
        <v>8</v>
      </c>
      <c r="AI22" s="101">
        <v>18694</v>
      </c>
      <c r="AJ22" s="320" t="s">
        <v>5424</v>
      </c>
      <c r="AK22" s="321"/>
      <c r="AL22" s="321"/>
      <c r="AM22" s="322"/>
      <c r="AP22" s="104">
        <v>8</v>
      </c>
      <c r="AQ22" s="296">
        <v>23295</v>
      </c>
      <c r="AR22" s="320" t="s">
        <v>5459</v>
      </c>
      <c r="AS22" s="321"/>
      <c r="AT22" s="321"/>
      <c r="AU22" s="322"/>
    </row>
    <row r="23" spans="2:47" ht="20.25" customHeight="1" thickBot="1">
      <c r="B23" s="105">
        <v>9</v>
      </c>
      <c r="C23" s="102">
        <v>0</v>
      </c>
      <c r="D23" s="323"/>
      <c r="E23" s="324"/>
      <c r="F23" s="324"/>
      <c r="G23" s="325"/>
      <c r="J23" s="105">
        <v>9</v>
      </c>
      <c r="K23" s="102">
        <v>4467</v>
      </c>
      <c r="L23" s="323"/>
      <c r="M23" s="324"/>
      <c r="N23" s="324"/>
      <c r="O23" s="325"/>
      <c r="R23" s="105">
        <v>9</v>
      </c>
      <c r="S23" s="140">
        <v>8105</v>
      </c>
      <c r="T23" s="344" t="s">
        <v>5378</v>
      </c>
      <c r="U23" s="345"/>
      <c r="V23" s="345"/>
      <c r="W23" s="346"/>
      <c r="Z23" s="105">
        <v>9</v>
      </c>
      <c r="AA23" s="102"/>
      <c r="AB23" s="323"/>
      <c r="AC23" s="324"/>
      <c r="AD23" s="324"/>
      <c r="AE23" s="325"/>
      <c r="AH23" s="105">
        <v>9</v>
      </c>
      <c r="AI23" s="102"/>
      <c r="AJ23" s="323"/>
      <c r="AK23" s="324"/>
      <c r="AL23" s="324"/>
      <c r="AM23" s="325"/>
      <c r="AP23" s="105">
        <v>9</v>
      </c>
      <c r="AQ23" s="102">
        <v>14276</v>
      </c>
      <c r="AR23" s="323"/>
      <c r="AS23" s="324"/>
      <c r="AT23" s="324"/>
      <c r="AU23" s="325"/>
    </row>
    <row r="28" spans="2:47">
      <c r="C28" t="s">
        <v>4761</v>
      </c>
      <c r="D28" s="39"/>
      <c r="E28" s="49" t="s">
        <v>4762</v>
      </c>
      <c r="G28" s="49" t="s">
        <v>4763</v>
      </c>
      <c r="H28" t="s">
        <v>4763</v>
      </c>
      <c r="I28" t="s">
        <v>4761</v>
      </c>
      <c r="K28" t="s">
        <v>4762</v>
      </c>
      <c r="L28" s="39"/>
      <c r="M28" s="49" t="s">
        <v>4763</v>
      </c>
      <c r="Q28" t="s">
        <v>4761</v>
      </c>
      <c r="S28" t="s">
        <v>4762</v>
      </c>
      <c r="T28" s="39"/>
      <c r="U28" s="49" t="s">
        <v>4763</v>
      </c>
      <c r="Y28" t="s">
        <v>4761</v>
      </c>
      <c r="AA28" t="s">
        <v>4762</v>
      </c>
      <c r="AB28" s="39"/>
      <c r="AD28" s="49" t="s">
        <v>4763</v>
      </c>
      <c r="AJ28" t="s">
        <v>4761</v>
      </c>
      <c r="AL28" t="s">
        <v>4762</v>
      </c>
      <c r="AM28" s="39"/>
      <c r="AO28" s="49" t="s">
        <v>4763</v>
      </c>
      <c r="AR28" s="39"/>
      <c r="AS28" s="49"/>
    </row>
    <row r="30" spans="2:47">
      <c r="B30" t="s">
        <v>4826</v>
      </c>
      <c r="D30" s="306" t="s">
        <v>4860</v>
      </c>
      <c r="E30" s="306"/>
      <c r="F30" s="306"/>
      <c r="G30" t="s">
        <v>4863</v>
      </c>
      <c r="I30" t="s">
        <v>4868</v>
      </c>
      <c r="K30" t="s">
        <v>4869</v>
      </c>
      <c r="M30" t="s">
        <v>4863</v>
      </c>
      <c r="Q30" t="s">
        <v>4826</v>
      </c>
      <c r="S30" t="s">
        <v>4860</v>
      </c>
      <c r="U30" t="s">
        <v>4863</v>
      </c>
      <c r="W30" s="306" t="s">
        <v>5475</v>
      </c>
      <c r="X30" s="306"/>
      <c r="Y30" s="306"/>
      <c r="Z30" s="306"/>
      <c r="AA30" s="77" t="s">
        <v>5519</v>
      </c>
      <c r="AD30" s="77" t="s">
        <v>5465</v>
      </c>
      <c r="AG30" s="262"/>
      <c r="AH30" s="306" t="s">
        <v>5507</v>
      </c>
      <c r="AI30" s="306"/>
      <c r="AJ30" s="306"/>
      <c r="AK30" s="306"/>
      <c r="AL30" s="77" t="s">
        <v>5518</v>
      </c>
      <c r="AO30" s="77" t="s">
        <v>5502</v>
      </c>
      <c r="AQ30" s="262"/>
      <c r="AR30" s="306"/>
      <c r="AS30" s="306"/>
      <c r="AT30" s="326"/>
      <c r="AU30" s="326"/>
    </row>
  </sheetData>
  <mergeCells count="77">
    <mergeCell ref="D30:F30"/>
    <mergeCell ref="A5:A6"/>
    <mergeCell ref="B5:G5"/>
    <mergeCell ref="I5:I6"/>
    <mergeCell ref="J5:O5"/>
    <mergeCell ref="D15:G15"/>
    <mergeCell ref="L15:O15"/>
    <mergeCell ref="D19:G19"/>
    <mergeCell ref="L19:O19"/>
    <mergeCell ref="D23:G23"/>
    <mergeCell ref="L23:O23"/>
    <mergeCell ref="D22:G22"/>
    <mergeCell ref="L22:O22"/>
    <mergeCell ref="AJ17:AM17"/>
    <mergeCell ref="AJ18:AM18"/>
    <mergeCell ref="AJ19:AM19"/>
    <mergeCell ref="AJ20:AM20"/>
    <mergeCell ref="D16:G16"/>
    <mergeCell ref="L16:O16"/>
    <mergeCell ref="T16:W16"/>
    <mergeCell ref="AB16:AE16"/>
    <mergeCell ref="T19:W19"/>
    <mergeCell ref="AB19:AE19"/>
    <mergeCell ref="AH5:AM5"/>
    <mergeCell ref="AJ14:AM14"/>
    <mergeCell ref="AJ15:AM15"/>
    <mergeCell ref="AJ16:AM16"/>
    <mergeCell ref="D21:G21"/>
    <mergeCell ref="L21:O21"/>
    <mergeCell ref="T21:W21"/>
    <mergeCell ref="AB21:AE21"/>
    <mergeCell ref="D17:G17"/>
    <mergeCell ref="L17:O17"/>
    <mergeCell ref="T17:W17"/>
    <mergeCell ref="AB17:AE17"/>
    <mergeCell ref="D18:G18"/>
    <mergeCell ref="L18:O18"/>
    <mergeCell ref="T18:W18"/>
    <mergeCell ref="AB18:AE18"/>
    <mergeCell ref="AG5:AG6"/>
    <mergeCell ref="D20:G20"/>
    <mergeCell ref="L20:O20"/>
    <mergeCell ref="T20:W20"/>
    <mergeCell ref="AB20:AE20"/>
    <mergeCell ref="L14:O14"/>
    <mergeCell ref="T14:W14"/>
    <mergeCell ref="AB14:AE14"/>
    <mergeCell ref="R5:W5"/>
    <mergeCell ref="T15:W15"/>
    <mergeCell ref="AB15:AE15"/>
    <mergeCell ref="Q5:Q6"/>
    <mergeCell ref="Y5:Y6"/>
    <mergeCell ref="Z5:AE5"/>
    <mergeCell ref="D14:G14"/>
    <mergeCell ref="AJ21:AM21"/>
    <mergeCell ref="AJ22:AM22"/>
    <mergeCell ref="AJ23:AM23"/>
    <mergeCell ref="AH30:AK30"/>
    <mergeCell ref="T23:W23"/>
    <mergeCell ref="AB23:AE23"/>
    <mergeCell ref="W30:Z30"/>
    <mergeCell ref="T22:W22"/>
    <mergeCell ref="AB22:AE22"/>
    <mergeCell ref="AO5:AO6"/>
    <mergeCell ref="AP5:AU5"/>
    <mergeCell ref="AR14:AU14"/>
    <mergeCell ref="AR15:AU15"/>
    <mergeCell ref="AR16:AU16"/>
    <mergeCell ref="AR22:AU22"/>
    <mergeCell ref="AR23:AU23"/>
    <mergeCell ref="AR30:AS30"/>
    <mergeCell ref="AT30:AU30"/>
    <mergeCell ref="AR17:AU17"/>
    <mergeCell ref="AR18:AU18"/>
    <mergeCell ref="AR19:AU19"/>
    <mergeCell ref="AR20:AU20"/>
    <mergeCell ref="AR21:AU21"/>
  </mergeCells>
  <phoneticPr fontId="33" type="noConversion"/>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topLeftCell="B1" zoomScaleNormal="100" workbookViewId="0">
      <selection activeCell="E15" sqref="E1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2395</v>
      </c>
      <c r="D3" s="309" t="s">
        <v>12</v>
      </c>
      <c r="E3" s="309"/>
      <c r="F3" s="5" t="s">
        <v>2508</v>
      </c>
    </row>
    <row r="4" spans="1:12" ht="18" customHeight="1">
      <c r="A4" s="308" t="s">
        <v>75</v>
      </c>
      <c r="B4" s="308"/>
      <c r="C4" s="37" t="s">
        <v>2396</v>
      </c>
      <c r="D4" s="309" t="s">
        <v>14</v>
      </c>
      <c r="E4" s="309"/>
      <c r="F4" s="111"/>
    </row>
    <row r="5" spans="1:12" ht="18" customHeight="1">
      <c r="A5" s="308" t="s">
        <v>76</v>
      </c>
      <c r="B5" s="308"/>
      <c r="C5" s="38" t="s">
        <v>2397</v>
      </c>
      <c r="D5" s="46"/>
      <c r="E5" s="242"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2402</v>
      </c>
      <c r="B8" s="31" t="s">
        <v>2398</v>
      </c>
      <c r="C8" s="31" t="s">
        <v>2399</v>
      </c>
      <c r="D8" s="41" t="s">
        <v>54</v>
      </c>
      <c r="E8" s="13">
        <v>42348</v>
      </c>
      <c r="F8" s="13">
        <v>44242</v>
      </c>
      <c r="G8" s="111"/>
      <c r="H8" s="15">
        <f>DATE(YEAR(F8)+3,MONTH(F8),DAY(F8)-1)</f>
        <v>45336</v>
      </c>
      <c r="I8" s="16">
        <f t="shared" ref="I8" ca="1" si="0">IF(ISBLANK(H8),"",H8-DATE(YEAR(NOW()),MONTH(NOW()),DAY(NOW())))</f>
        <v>666</v>
      </c>
      <c r="J8" s="17" t="str">
        <f t="shared" ref="J8" ca="1" si="1">IF(I8="","",IF(I8&lt;0,"OVERDUE","NOT DUE"))</f>
        <v>NOT DUE</v>
      </c>
      <c r="K8" s="31" t="s">
        <v>2367</v>
      </c>
      <c r="L8" s="20"/>
    </row>
    <row r="9" spans="1:12">
      <c r="A9" s="17" t="s">
        <v>2403</v>
      </c>
      <c r="B9" s="31" t="s">
        <v>4013</v>
      </c>
      <c r="C9" s="31" t="s">
        <v>2399</v>
      </c>
      <c r="D9" s="41" t="s">
        <v>2218</v>
      </c>
      <c r="E9" s="13">
        <v>42348</v>
      </c>
      <c r="F9" s="13">
        <v>43249</v>
      </c>
      <c r="G9" s="111"/>
      <c r="H9" s="15">
        <f>DATE(YEAR(F9)+5,MONTH(F9),DAY(F9)-1)</f>
        <v>45074</v>
      </c>
      <c r="I9" s="16">
        <f t="shared" ref="I9:I10" ca="1" si="2">IF(ISBLANK(H9),"",H9-DATE(YEAR(NOW()),MONTH(NOW()),DAY(NOW())))</f>
        <v>404</v>
      </c>
      <c r="J9" s="17" t="str">
        <f t="shared" ref="J9:J10" ca="1" si="3">IF(I9="","",IF(I9&lt;0,"OVERDUE","NOT DUE"))</f>
        <v>NOT DUE</v>
      </c>
      <c r="K9" s="31" t="s">
        <v>2367</v>
      </c>
      <c r="L9" s="20"/>
    </row>
    <row r="10" spans="1:12" ht="38.25">
      <c r="A10" s="17" t="s">
        <v>4012</v>
      </c>
      <c r="B10" s="31" t="s">
        <v>2400</v>
      </c>
      <c r="C10" s="31" t="s">
        <v>2401</v>
      </c>
      <c r="D10" s="41" t="s">
        <v>3</v>
      </c>
      <c r="E10" s="13">
        <v>42348</v>
      </c>
      <c r="F10" s="13">
        <v>44484</v>
      </c>
      <c r="G10" s="111"/>
      <c r="H10" s="15">
        <f>DATE(YEAR(F10),MONTH(F10)+6,DAY(F10)-1)</f>
        <v>44665</v>
      </c>
      <c r="I10" s="16">
        <f t="shared" ca="1" si="2"/>
        <v>-5</v>
      </c>
      <c r="J10" s="17" t="str">
        <f t="shared" ca="1" si="3"/>
        <v>OVERDUE</v>
      </c>
      <c r="K10" s="31" t="s">
        <v>2404</v>
      </c>
      <c r="L10" s="20" t="s">
        <v>5079</v>
      </c>
    </row>
    <row r="12" spans="1:12">
      <c r="A12" s="202"/>
    </row>
    <row r="13" spans="1:12">
      <c r="A13" s="202"/>
    </row>
    <row r="14" spans="1:12">
      <c r="A14" s="202"/>
    </row>
    <row r="15" spans="1:12">
      <c r="A15" s="260"/>
      <c r="B15" s="197" t="s">
        <v>4761</v>
      </c>
      <c r="D15" s="49" t="s">
        <v>4762</v>
      </c>
      <c r="G15" t="s">
        <v>4763</v>
      </c>
    </row>
    <row r="16" spans="1:12">
      <c r="A16" s="289"/>
      <c r="C16" s="198" t="s">
        <v>5506</v>
      </c>
      <c r="E16" s="371" t="s">
        <v>5518</v>
      </c>
      <c r="F16" s="371"/>
      <c r="H16" s="235" t="s">
        <v>5505</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9:J10">
    <cfRule type="cellIs" dxfId="15" priority="2" operator="equal">
      <formula>"overdue"</formula>
    </cfRule>
  </conditionalFormatting>
  <conditionalFormatting sqref="J8">
    <cfRule type="cellIs" dxfId="14"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K21" sqref="K2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2388</v>
      </c>
      <c r="D3" s="309" t="s">
        <v>12</v>
      </c>
      <c r="E3" s="309"/>
      <c r="F3" s="60" t="s">
        <v>2738</v>
      </c>
    </row>
    <row r="4" spans="1:12" ht="18" customHeight="1">
      <c r="A4" s="308" t="s">
        <v>75</v>
      </c>
      <c r="B4" s="308"/>
      <c r="C4" s="37" t="s">
        <v>3860</v>
      </c>
      <c r="D4" s="309" t="s">
        <v>14</v>
      </c>
      <c r="E4" s="309"/>
      <c r="F4" s="111"/>
    </row>
    <row r="5" spans="1:12" ht="18" customHeight="1">
      <c r="A5" s="308" t="s">
        <v>76</v>
      </c>
      <c r="B5" s="308"/>
      <c r="C5" s="38" t="s">
        <v>2385</v>
      </c>
      <c r="D5" s="46"/>
      <c r="E5" s="242"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2739</v>
      </c>
      <c r="B8" s="31" t="s">
        <v>2369</v>
      </c>
      <c r="C8" s="31" t="s">
        <v>2370</v>
      </c>
      <c r="D8" s="41" t="s">
        <v>1</v>
      </c>
      <c r="E8" s="13">
        <v>42348</v>
      </c>
      <c r="F8" s="13">
        <f t="shared" ref="F8" si="0">F$5</f>
        <v>44667</v>
      </c>
      <c r="G8" s="111"/>
      <c r="H8" s="15">
        <f>DATE(YEAR(F8),MONTH(F8),DAY(F8)+1)</f>
        <v>44668</v>
      </c>
      <c r="I8" s="16">
        <f t="shared" ref="I8:I16" ca="1" si="1">IF(ISBLANK(H8),"",H8-DATE(YEAR(NOW()),MONTH(NOW()),DAY(NOW())))</f>
        <v>-2</v>
      </c>
      <c r="J8" s="17" t="str">
        <f t="shared" ref="J8:J16" ca="1" si="2">IF(I8="","",IF(I8&lt;0,"OVERDUE","NOT DUE"))</f>
        <v>OVERDUE</v>
      </c>
      <c r="K8" s="31"/>
      <c r="L8" s="20"/>
    </row>
    <row r="9" spans="1:12">
      <c r="A9" s="61" t="s">
        <v>2740</v>
      </c>
      <c r="B9" s="31" t="s">
        <v>2371</v>
      </c>
      <c r="C9" s="31" t="s">
        <v>2372</v>
      </c>
      <c r="D9" s="41" t="s">
        <v>0</v>
      </c>
      <c r="E9" s="13">
        <v>42348</v>
      </c>
      <c r="F9" s="13">
        <v>44639</v>
      </c>
      <c r="G9" s="111"/>
      <c r="H9" s="15">
        <f>DATE(YEAR(F9),MONTH(F9)+3,DAY(F9)-1)</f>
        <v>44730</v>
      </c>
      <c r="I9" s="16">
        <f t="shared" ca="1" si="1"/>
        <v>60</v>
      </c>
      <c r="J9" s="17" t="str">
        <f t="shared" ca="1" si="2"/>
        <v>NOT DUE</v>
      </c>
      <c r="K9" s="31"/>
      <c r="L9" s="20"/>
    </row>
    <row r="10" spans="1:12" ht="26.45" customHeight="1">
      <c r="A10" s="61" t="s">
        <v>2741</v>
      </c>
      <c r="B10" s="31" t="s">
        <v>2373</v>
      </c>
      <c r="C10" s="31" t="s">
        <v>2374</v>
      </c>
      <c r="D10" s="41" t="s">
        <v>0</v>
      </c>
      <c r="E10" s="13">
        <v>42348</v>
      </c>
      <c r="F10" s="13">
        <v>44638</v>
      </c>
      <c r="G10" s="111"/>
      <c r="H10" s="15">
        <f>DATE(YEAR(F10),MONTH(F10)+3,DAY(F10)-1)</f>
        <v>44729</v>
      </c>
      <c r="I10" s="16">
        <f t="shared" ca="1" si="1"/>
        <v>59</v>
      </c>
      <c r="J10" s="17" t="str">
        <f t="shared" ca="1" si="2"/>
        <v>NOT DUE</v>
      </c>
      <c r="K10" s="31" t="s">
        <v>2383</v>
      </c>
      <c r="L10" s="20"/>
    </row>
    <row r="11" spans="1:12" ht="25.5">
      <c r="A11" s="61" t="s">
        <v>2742</v>
      </c>
      <c r="B11" s="31" t="s">
        <v>2375</v>
      </c>
      <c r="C11" s="31" t="s">
        <v>2376</v>
      </c>
      <c r="D11" s="41" t="s">
        <v>0</v>
      </c>
      <c r="E11" s="13">
        <v>42348</v>
      </c>
      <c r="F11" s="13">
        <v>44639</v>
      </c>
      <c r="G11" s="111"/>
      <c r="H11" s="15">
        <f>DATE(YEAR(F11),MONTH(F11)+3,DAY(F11)-1)</f>
        <v>44730</v>
      </c>
      <c r="I11" s="16">
        <f t="shared" ca="1" si="1"/>
        <v>60</v>
      </c>
      <c r="J11" s="17" t="str">
        <f t="shared" ca="1" si="2"/>
        <v>NOT DUE</v>
      </c>
      <c r="K11" s="31"/>
      <c r="L11" s="20"/>
    </row>
    <row r="12" spans="1:12" ht="25.5">
      <c r="A12" s="61" t="s">
        <v>2743</v>
      </c>
      <c r="B12" s="31" t="s">
        <v>2377</v>
      </c>
      <c r="C12" s="31" t="s">
        <v>2378</v>
      </c>
      <c r="D12" s="41" t="s">
        <v>0</v>
      </c>
      <c r="E12" s="13">
        <v>42348</v>
      </c>
      <c r="F12" s="13">
        <v>44639</v>
      </c>
      <c r="G12" s="111"/>
      <c r="H12" s="15">
        <f>DATE(YEAR(F12),MONTH(F12)+3,DAY(F12)-1)</f>
        <v>44730</v>
      </c>
      <c r="I12" s="16">
        <f t="shared" ca="1" si="1"/>
        <v>60</v>
      </c>
      <c r="J12" s="17" t="str">
        <f t="shared" ca="1" si="2"/>
        <v>NOT DUE</v>
      </c>
      <c r="K12" s="31"/>
      <c r="L12" s="20"/>
    </row>
    <row r="13" spans="1:12">
      <c r="A13" s="61" t="s">
        <v>2744</v>
      </c>
      <c r="B13" s="31" t="s">
        <v>1618</v>
      </c>
      <c r="C13" s="31" t="s">
        <v>2384</v>
      </c>
      <c r="D13" s="41" t="s">
        <v>379</v>
      </c>
      <c r="E13" s="13">
        <v>42348</v>
      </c>
      <c r="F13" s="13">
        <v>44247</v>
      </c>
      <c r="G13" s="111"/>
      <c r="H13" s="15">
        <f t="shared" ref="H13:H18" si="3">DATE(YEAR(F13)+2,MONTH(F13),DAY(F13)-1)</f>
        <v>44976</v>
      </c>
      <c r="I13" s="16">
        <f t="shared" ca="1" si="1"/>
        <v>306</v>
      </c>
      <c r="J13" s="17" t="str">
        <f t="shared" ca="1" si="2"/>
        <v>NOT DUE</v>
      </c>
      <c r="K13" s="31"/>
      <c r="L13" s="20" t="s">
        <v>5460</v>
      </c>
    </row>
    <row r="14" spans="1:12">
      <c r="A14" s="61" t="s">
        <v>2745</v>
      </c>
      <c r="B14" s="31" t="s">
        <v>2379</v>
      </c>
      <c r="C14" s="31" t="s">
        <v>2384</v>
      </c>
      <c r="D14" s="41" t="s">
        <v>379</v>
      </c>
      <c r="E14" s="13">
        <v>42348</v>
      </c>
      <c r="F14" s="13">
        <v>44247</v>
      </c>
      <c r="G14" s="111"/>
      <c r="H14" s="15">
        <f t="shared" si="3"/>
        <v>44976</v>
      </c>
      <c r="I14" s="16">
        <f t="shared" ca="1" si="1"/>
        <v>306</v>
      </c>
      <c r="J14" s="17" t="str">
        <f t="shared" ca="1" si="2"/>
        <v>NOT DUE</v>
      </c>
      <c r="K14" s="31"/>
      <c r="L14" s="20" t="s">
        <v>5460</v>
      </c>
    </row>
    <row r="15" spans="1:12">
      <c r="A15" s="61" t="s">
        <v>2746</v>
      </c>
      <c r="B15" s="31" t="s">
        <v>2380</v>
      </c>
      <c r="C15" s="31" t="s">
        <v>2384</v>
      </c>
      <c r="D15" s="41" t="s">
        <v>379</v>
      </c>
      <c r="E15" s="13">
        <v>42348</v>
      </c>
      <c r="F15" s="13">
        <v>44247</v>
      </c>
      <c r="G15" s="111"/>
      <c r="H15" s="15">
        <f t="shared" si="3"/>
        <v>44976</v>
      </c>
      <c r="I15" s="16">
        <f t="shared" ca="1" si="1"/>
        <v>306</v>
      </c>
      <c r="J15" s="17" t="str">
        <f t="shared" ca="1" si="2"/>
        <v>NOT DUE</v>
      </c>
      <c r="K15" s="31"/>
      <c r="L15" s="20" t="s">
        <v>5460</v>
      </c>
    </row>
    <row r="16" spans="1:12" ht="25.5">
      <c r="A16" s="61" t="s">
        <v>2747</v>
      </c>
      <c r="B16" s="31" t="s">
        <v>2381</v>
      </c>
      <c r="C16" s="31" t="s">
        <v>2382</v>
      </c>
      <c r="D16" s="41" t="s">
        <v>379</v>
      </c>
      <c r="E16" s="13">
        <v>42348</v>
      </c>
      <c r="F16" s="13">
        <v>44247</v>
      </c>
      <c r="G16" s="111"/>
      <c r="H16" s="15">
        <f t="shared" si="3"/>
        <v>44976</v>
      </c>
      <c r="I16" s="16">
        <f t="shared" ca="1" si="1"/>
        <v>306</v>
      </c>
      <c r="J16" s="17" t="str">
        <f t="shared" ca="1" si="2"/>
        <v>NOT DUE</v>
      </c>
      <c r="K16" s="31"/>
      <c r="L16" s="20" t="s">
        <v>5460</v>
      </c>
    </row>
    <row r="17" spans="1:12">
      <c r="A17" s="61" t="s">
        <v>2748</v>
      </c>
      <c r="B17" s="31" t="s">
        <v>4017</v>
      </c>
      <c r="C17" s="31" t="s">
        <v>36</v>
      </c>
      <c r="D17" s="41" t="s">
        <v>379</v>
      </c>
      <c r="E17" s="13">
        <v>42348</v>
      </c>
      <c r="F17" s="13">
        <v>44247</v>
      </c>
      <c r="G17" s="111"/>
      <c r="H17" s="15">
        <f t="shared" si="3"/>
        <v>44976</v>
      </c>
      <c r="I17" s="16">
        <f t="shared" ref="I17:I18" ca="1" si="4">IF(ISBLANK(H17),"",H17-DATE(YEAR(NOW()),MONTH(NOW()),DAY(NOW())))</f>
        <v>306</v>
      </c>
      <c r="J17" s="17" t="str">
        <f t="shared" ref="J17:J18" ca="1" si="5">IF(I17="","",IF(I17&lt;0,"OVERDUE","NOT DUE"))</f>
        <v>NOT DUE</v>
      </c>
      <c r="K17" s="31"/>
      <c r="L17" s="20" t="s">
        <v>5460</v>
      </c>
    </row>
    <row r="18" spans="1:12">
      <c r="A18" s="61" t="s">
        <v>4007</v>
      </c>
      <c r="B18" s="31" t="s">
        <v>4018</v>
      </c>
      <c r="C18" s="31" t="s">
        <v>3998</v>
      </c>
      <c r="D18" s="41" t="s">
        <v>379</v>
      </c>
      <c r="E18" s="13">
        <v>42348</v>
      </c>
      <c r="F18" s="13">
        <v>44247</v>
      </c>
      <c r="G18" s="111"/>
      <c r="H18" s="15">
        <f t="shared" si="3"/>
        <v>44976</v>
      </c>
      <c r="I18" s="16">
        <f t="shared" ca="1" si="4"/>
        <v>306</v>
      </c>
      <c r="J18" s="17" t="str">
        <f t="shared" ca="1" si="5"/>
        <v>NOT DUE</v>
      </c>
      <c r="K18" s="31"/>
      <c r="L18" s="20" t="s">
        <v>5460</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5504</v>
      </c>
      <c r="E24" s="371" t="s">
        <v>5518</v>
      </c>
      <c r="F24" s="371"/>
      <c r="H24" s="235" t="s">
        <v>5505</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3" priority="5" operator="equal">
      <formula>"overdue"</formula>
    </cfRule>
  </conditionalFormatting>
  <conditionalFormatting sqref="J17">
    <cfRule type="cellIs" dxfId="12" priority="2" operator="equal">
      <formula>"overdue"</formula>
    </cfRule>
  </conditionalFormatting>
  <conditionalFormatting sqref="J18">
    <cfRule type="cellIs" dxfId="11"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5"/>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9" sqref="F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2405</v>
      </c>
      <c r="D3" s="309" t="s">
        <v>12</v>
      </c>
      <c r="E3" s="309"/>
      <c r="F3" s="5" t="s">
        <v>2507</v>
      </c>
    </row>
    <row r="4" spans="1:12" ht="18" customHeight="1">
      <c r="A4" s="308" t="s">
        <v>75</v>
      </c>
      <c r="B4" s="308"/>
      <c r="C4" s="37" t="s">
        <v>3864</v>
      </c>
      <c r="D4" s="309" t="s">
        <v>14</v>
      </c>
      <c r="E4" s="309"/>
      <c r="F4" s="110"/>
    </row>
    <row r="5" spans="1:12" ht="18" customHeight="1">
      <c r="A5" s="308" t="s">
        <v>76</v>
      </c>
      <c r="B5" s="308"/>
      <c r="C5" s="38" t="s">
        <v>3865</v>
      </c>
      <c r="D5" s="46"/>
      <c r="E5" s="242"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1.75" customHeight="1">
      <c r="A8" s="17" t="s">
        <v>2411</v>
      </c>
      <c r="B8" s="31" t="s">
        <v>2406</v>
      </c>
      <c r="C8" s="31" t="s">
        <v>2407</v>
      </c>
      <c r="D8" s="41" t="s">
        <v>1</v>
      </c>
      <c r="E8" s="13">
        <v>42348</v>
      </c>
      <c r="F8" s="13">
        <f t="shared" ref="F8" si="0">F$5</f>
        <v>44667</v>
      </c>
      <c r="G8" s="111"/>
      <c r="H8" s="15">
        <f>DATE(YEAR(F8),MONTH(F8),DAY(F8)+1)</f>
        <v>44668</v>
      </c>
      <c r="I8" s="16">
        <f t="shared" ref="I8:I10" ca="1" si="1">IF(ISBLANK(H8),"",H8-DATE(YEAR(NOW()),MONTH(NOW()),DAY(NOW())))</f>
        <v>-2</v>
      </c>
      <c r="J8" s="17" t="str">
        <f t="shared" ref="J8:J12" ca="1" si="2">IF(I8="","",IF(I8&lt;0,"OVERDUE","NOT DUE"))</f>
        <v>OVERDUE</v>
      </c>
      <c r="K8" s="31"/>
      <c r="L8" s="20"/>
    </row>
    <row r="9" spans="1:12" ht="28.5" customHeight="1">
      <c r="A9" s="17" t="s">
        <v>2412</v>
      </c>
      <c r="B9" s="31" t="s">
        <v>4861</v>
      </c>
      <c r="C9" s="31" t="s">
        <v>389</v>
      </c>
      <c r="D9" s="41" t="s">
        <v>4</v>
      </c>
      <c r="E9" s="13">
        <v>42348</v>
      </c>
      <c r="F9" s="13">
        <v>44644</v>
      </c>
      <c r="G9" s="111"/>
      <c r="H9" s="15">
        <f>EDATE(F9-1,1)</f>
        <v>44674</v>
      </c>
      <c r="I9" s="16">
        <f t="shared" ref="I9" ca="1" si="3">IF(ISBLANK(H9),"",H9-DATE(YEAR(NOW()),MONTH(NOW()),DAY(NOW())))</f>
        <v>4</v>
      </c>
      <c r="J9" s="17" t="str">
        <f t="shared" ref="J9" ca="1" si="4">IF(I9="","",IF(I9&lt;0,"OVERDUE","NOT DUE"))</f>
        <v>NOT DUE</v>
      </c>
      <c r="K9" s="31"/>
      <c r="L9" s="20" t="s">
        <v>5533</v>
      </c>
    </row>
    <row r="10" spans="1:12" ht="28.5" customHeight="1">
      <c r="A10" s="17" t="s">
        <v>2412</v>
      </c>
      <c r="B10" s="31" t="s">
        <v>4862</v>
      </c>
      <c r="C10" s="31" t="s">
        <v>2408</v>
      </c>
      <c r="D10" s="41" t="s">
        <v>379</v>
      </c>
      <c r="E10" s="13">
        <v>42348</v>
      </c>
      <c r="F10" s="13">
        <v>44329</v>
      </c>
      <c r="G10" s="111"/>
      <c r="H10" s="15">
        <f>DATE(YEAR(F10)+2,MONTH(F10),DAY(F10)-1)</f>
        <v>45058</v>
      </c>
      <c r="I10" s="16">
        <f t="shared" ca="1" si="1"/>
        <v>388</v>
      </c>
      <c r="J10" s="17" t="str">
        <f t="shared" ca="1" si="2"/>
        <v>NOT DUE</v>
      </c>
      <c r="K10" s="31"/>
      <c r="L10" s="20"/>
    </row>
    <row r="11" spans="1:12" ht="18" customHeight="1">
      <c r="A11" s="17" t="s">
        <v>2413</v>
      </c>
      <c r="B11" s="31" t="s">
        <v>2409</v>
      </c>
      <c r="C11" s="31" t="s">
        <v>2408</v>
      </c>
      <c r="D11" s="41" t="s">
        <v>2415</v>
      </c>
      <c r="E11" s="13">
        <v>42348</v>
      </c>
      <c r="F11" s="13">
        <v>42348</v>
      </c>
      <c r="G11" s="111"/>
      <c r="H11" s="15">
        <f>DATE(YEAR(F11)+10,MONTH(F11),DAY(F11)-1)</f>
        <v>46000</v>
      </c>
      <c r="I11" s="16">
        <f t="shared" ref="I11:I12" ca="1" si="5">IF(ISBLANK(H11),"",H11-DATE(YEAR(NOW()),MONTH(NOW()),DAY(NOW())))</f>
        <v>1330</v>
      </c>
      <c r="J11" s="17" t="str">
        <f t="shared" ca="1" si="2"/>
        <v>NOT DUE</v>
      </c>
      <c r="K11" s="31"/>
      <c r="L11" s="20"/>
    </row>
    <row r="12" spans="1:12" ht="24" customHeight="1">
      <c r="A12" s="17" t="s">
        <v>2414</v>
      </c>
      <c r="B12" s="31" t="s">
        <v>2410</v>
      </c>
      <c r="C12" s="31" t="s">
        <v>825</v>
      </c>
      <c r="D12" s="41" t="s">
        <v>379</v>
      </c>
      <c r="E12" s="13">
        <v>42348</v>
      </c>
      <c r="F12" s="13">
        <v>44329</v>
      </c>
      <c r="G12" s="111"/>
      <c r="H12" s="15">
        <f>DATE(YEAR(F12)+2,MONTH(F12),DAY(F12)-1)</f>
        <v>45058</v>
      </c>
      <c r="I12" s="16">
        <f t="shared" ca="1" si="5"/>
        <v>388</v>
      </c>
      <c r="J12" s="17" t="str">
        <f t="shared" ca="1" si="2"/>
        <v>NOT DUE</v>
      </c>
      <c r="K12" s="31"/>
      <c r="L12" s="20"/>
    </row>
    <row r="14" spans="1:12">
      <c r="A14" s="202"/>
    </row>
    <row r="15" spans="1:12">
      <c r="A15" s="202"/>
    </row>
    <row r="16" spans="1:12">
      <c r="A16" s="202"/>
    </row>
    <row r="17" spans="1:9">
      <c r="A17" s="260"/>
      <c r="B17" s="197" t="s">
        <v>4761</v>
      </c>
      <c r="D17" s="49" t="s">
        <v>4762</v>
      </c>
      <c r="G17" t="s">
        <v>4763</v>
      </c>
    </row>
    <row r="18" spans="1:9">
      <c r="A18" s="289"/>
      <c r="C18" s="198" t="s">
        <v>5504</v>
      </c>
      <c r="E18" s="371" t="s">
        <v>5518</v>
      </c>
      <c r="F18" s="371"/>
      <c r="H18" s="235" t="s">
        <v>5505</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 J10:J12">
    <cfRule type="cellIs" dxfId="10" priority="2" operator="equal">
      <formula>"overdue"</formula>
    </cfRule>
  </conditionalFormatting>
  <conditionalFormatting sqref="J9">
    <cfRule type="cellIs" dxfId="9"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55" zoomScaleNormal="100" workbookViewId="0">
      <selection activeCell="H9" sqref="H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8" t="s">
        <v>5</v>
      </c>
      <c r="B1" s="308"/>
      <c r="C1" s="35" t="str">
        <f>'Main Engine'!C1</f>
        <v>VALIANT SPRING</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2432</v>
      </c>
      <c r="D3" s="309" t="s">
        <v>12</v>
      </c>
      <c r="E3" s="309"/>
      <c r="F3" s="5" t="s">
        <v>2645</v>
      </c>
    </row>
    <row r="4" spans="1:12" ht="18" customHeight="1">
      <c r="A4" s="308" t="s">
        <v>75</v>
      </c>
      <c r="B4" s="308"/>
      <c r="C4" s="37" t="s">
        <v>3866</v>
      </c>
      <c r="D4" s="309" t="s">
        <v>14</v>
      </c>
      <c r="E4" s="309"/>
      <c r="F4" s="6">
        <f>'Running Hours'!B19</f>
        <v>25303.8</v>
      </c>
    </row>
    <row r="5" spans="1:12" ht="18" customHeight="1">
      <c r="A5" s="308" t="s">
        <v>76</v>
      </c>
      <c r="B5" s="308"/>
      <c r="C5" s="38" t="s">
        <v>2431</v>
      </c>
      <c r="D5" s="46"/>
      <c r="E5" s="242"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02">
      <c r="A8" s="17" t="s">
        <v>2669</v>
      </c>
      <c r="B8" s="31" t="s">
        <v>2433</v>
      </c>
      <c r="C8" s="31" t="s">
        <v>2434</v>
      </c>
      <c r="D8" s="41" t="s">
        <v>1</v>
      </c>
      <c r="E8" s="13">
        <v>42348</v>
      </c>
      <c r="F8" s="13">
        <f>F5</f>
        <v>44667</v>
      </c>
      <c r="G8" s="65"/>
      <c r="H8" s="15">
        <f>DATE(YEAR(F8),MONTH(F8),DAY(F8)+1)</f>
        <v>44668</v>
      </c>
      <c r="I8" s="16">
        <f t="shared" ref="I8:I9" ca="1" si="0">IF(ISBLANK(H8),"",H8-DATE(YEAR(NOW()),MONTH(NOW()),DAY(NOW())))</f>
        <v>-2</v>
      </c>
      <c r="J8" s="17" t="str">
        <f t="shared" ref="J8:J11" ca="1" si="1">IF(I8="","",IF(I8&lt;0,"OVERDUE","NOT DUE"))</f>
        <v>OVERDUE</v>
      </c>
      <c r="K8" s="31"/>
      <c r="L8" s="20"/>
    </row>
    <row r="9" spans="1:12" ht="53.25" customHeight="1">
      <c r="A9" s="17" t="s">
        <v>2670</v>
      </c>
      <c r="B9" s="31" t="s">
        <v>2435</v>
      </c>
      <c r="C9" s="31" t="s">
        <v>2436</v>
      </c>
      <c r="D9" s="41" t="s">
        <v>25</v>
      </c>
      <c r="E9" s="13">
        <v>42348</v>
      </c>
      <c r="F9" s="13">
        <f>F8</f>
        <v>44667</v>
      </c>
      <c r="G9" s="65"/>
      <c r="H9" s="15">
        <f>DATE(YEAR(F9),MONTH(F9),DAY(F9)+7)</f>
        <v>44674</v>
      </c>
      <c r="I9" s="16">
        <f t="shared" ca="1" si="0"/>
        <v>4</v>
      </c>
      <c r="J9" s="17" t="str">
        <f t="shared" ca="1" si="1"/>
        <v>NOT DUE</v>
      </c>
      <c r="K9" s="31"/>
      <c r="L9" s="20"/>
    </row>
    <row r="10" spans="1:12" ht="51">
      <c r="A10" s="17" t="s">
        <v>2671</v>
      </c>
      <c r="B10" s="31" t="s">
        <v>2437</v>
      </c>
      <c r="C10" s="31" t="s">
        <v>2436</v>
      </c>
      <c r="D10" s="41" t="s">
        <v>2219</v>
      </c>
      <c r="E10" s="13">
        <v>42348</v>
      </c>
      <c r="F10" s="13">
        <v>44659</v>
      </c>
      <c r="G10" s="65"/>
      <c r="H10" s="15">
        <f>EDATE(F10-1,1)</f>
        <v>44688</v>
      </c>
      <c r="I10" s="16">
        <f t="shared" ref="I10:I11" ca="1" si="2">IF(ISBLANK(H10),"",H10-DATE(YEAR(NOW()),MONTH(NOW()),DAY(NOW())))</f>
        <v>18</v>
      </c>
      <c r="J10" s="17" t="str">
        <f t="shared" ca="1" si="1"/>
        <v>NOT DUE</v>
      </c>
      <c r="K10" s="31"/>
      <c r="L10" s="20"/>
    </row>
    <row r="11" spans="1:12" ht="38.25">
      <c r="A11" s="17" t="s">
        <v>2672</v>
      </c>
      <c r="B11" s="31" t="s">
        <v>2438</v>
      </c>
      <c r="C11" s="31" t="s">
        <v>2436</v>
      </c>
      <c r="D11" s="41" t="s">
        <v>0</v>
      </c>
      <c r="E11" s="13">
        <v>42348</v>
      </c>
      <c r="F11" s="13">
        <v>44624</v>
      </c>
      <c r="G11" s="65"/>
      <c r="H11" s="15">
        <f>DATE(YEAR(F11),MONTH(F11)+3,DAY(F11)-1)</f>
        <v>44715</v>
      </c>
      <c r="I11" s="16">
        <f t="shared" ca="1" si="2"/>
        <v>45</v>
      </c>
      <c r="J11" s="17" t="str">
        <f t="shared" ca="1" si="1"/>
        <v>NOT DUE</v>
      </c>
      <c r="K11" s="31"/>
      <c r="L11" s="20"/>
    </row>
    <row r="12" spans="1:12" ht="38.25">
      <c r="A12" s="17" t="s">
        <v>2673</v>
      </c>
      <c r="B12" s="31" t="s">
        <v>2439</v>
      </c>
      <c r="C12" s="31" t="s">
        <v>2436</v>
      </c>
      <c r="D12" s="41" t="s">
        <v>2468</v>
      </c>
      <c r="E12" s="13">
        <v>42348</v>
      </c>
      <c r="F12" s="13">
        <v>44624</v>
      </c>
      <c r="G12" s="65"/>
      <c r="H12" s="15">
        <f>DATE(YEAR(F12),MONTH(F12)+6,DAY(F12)-1)</f>
        <v>44807</v>
      </c>
      <c r="I12" s="16">
        <f t="shared" ref="I12:I33" ca="1" si="3">IF(ISBLANK(H12),"",H12-DATE(YEAR(NOW()),MONTH(NOW()),DAY(NOW())))</f>
        <v>137</v>
      </c>
      <c r="J12" s="17" t="str">
        <f t="shared" ref="J12:J33" ca="1" si="4">IF(I12="","",IF(I12&lt;0,"OVERDUE","NOT DUE"))</f>
        <v>NOT DUE</v>
      </c>
      <c r="K12" s="31"/>
      <c r="L12" s="20"/>
    </row>
    <row r="13" spans="1:12" ht="38.25">
      <c r="A13" s="17" t="s">
        <v>2674</v>
      </c>
      <c r="B13" s="31" t="s">
        <v>2440</v>
      </c>
      <c r="C13" s="31" t="s">
        <v>2436</v>
      </c>
      <c r="D13" s="41" t="s">
        <v>377</v>
      </c>
      <c r="E13" s="13">
        <v>42348</v>
      </c>
      <c r="F13" s="13">
        <v>44548</v>
      </c>
      <c r="G13" s="65"/>
      <c r="H13" s="15">
        <f>DATE(YEAR(F13)+1,MONTH(F13),DAY(F13)-1)</f>
        <v>44912</v>
      </c>
      <c r="I13" s="16">
        <f t="shared" ca="1" si="3"/>
        <v>242</v>
      </c>
      <c r="J13" s="17" t="str">
        <f t="shared" ca="1" si="4"/>
        <v>NOT DUE</v>
      </c>
      <c r="K13" s="31"/>
      <c r="L13" s="20"/>
    </row>
    <row r="14" spans="1:12" ht="15" customHeight="1">
      <c r="A14" s="17" t="s">
        <v>2675</v>
      </c>
      <c r="B14" s="31" t="s">
        <v>2441</v>
      </c>
      <c r="C14" s="31" t="s">
        <v>2442</v>
      </c>
      <c r="D14" s="41" t="s">
        <v>2218</v>
      </c>
      <c r="E14" s="13">
        <v>42348</v>
      </c>
      <c r="F14" s="13">
        <v>44247</v>
      </c>
      <c r="G14" s="65"/>
      <c r="H14" s="15">
        <f>DATE(YEAR(F14)+5,MONTH(F14),DAY(F14)-1)</f>
        <v>46072</v>
      </c>
      <c r="I14" s="16">
        <f t="shared" ca="1" si="3"/>
        <v>1402</v>
      </c>
      <c r="J14" s="17" t="str">
        <f t="shared" ca="1" si="4"/>
        <v>NOT DUE</v>
      </c>
      <c r="K14" s="31" t="s">
        <v>2471</v>
      </c>
      <c r="L14" s="144" t="s">
        <v>5495</v>
      </c>
    </row>
    <row r="15" spans="1:12" ht="26.45" customHeight="1">
      <c r="A15" s="17" t="s">
        <v>2676</v>
      </c>
      <c r="B15" s="31" t="s">
        <v>2443</v>
      </c>
      <c r="C15" s="31" t="s">
        <v>2444</v>
      </c>
      <c r="D15" s="41" t="s">
        <v>2218</v>
      </c>
      <c r="E15" s="13">
        <v>42348</v>
      </c>
      <c r="F15" s="13">
        <v>44247</v>
      </c>
      <c r="G15" s="65"/>
      <c r="H15" s="15">
        <f>DATE(YEAR(F15)+5,MONTH(F15),DAY(F15)-1)</f>
        <v>46072</v>
      </c>
      <c r="I15" s="16">
        <f t="shared" ca="1" si="3"/>
        <v>1402</v>
      </c>
      <c r="J15" s="17" t="str">
        <f t="shared" ca="1" si="4"/>
        <v>NOT DUE</v>
      </c>
      <c r="K15" s="31" t="s">
        <v>2472</v>
      </c>
      <c r="L15" s="144" t="s">
        <v>5495</v>
      </c>
    </row>
    <row r="16" spans="1:12" ht="15" customHeight="1">
      <c r="A16" s="17" t="s">
        <v>2677</v>
      </c>
      <c r="B16" s="31" t="s">
        <v>2445</v>
      </c>
      <c r="C16" s="31" t="s">
        <v>2444</v>
      </c>
      <c r="D16" s="41" t="s">
        <v>2218</v>
      </c>
      <c r="E16" s="13">
        <v>42348</v>
      </c>
      <c r="F16" s="13">
        <v>44365</v>
      </c>
      <c r="G16" s="65"/>
      <c r="H16" s="15">
        <f>DATE(YEAR(F16)+5,MONTH(F16),DAY(F16)-1)</f>
        <v>46190</v>
      </c>
      <c r="I16" s="16">
        <f t="shared" ca="1" si="3"/>
        <v>1520</v>
      </c>
      <c r="J16" s="17" t="str">
        <f t="shared" ca="1" si="4"/>
        <v>NOT DUE</v>
      </c>
      <c r="K16" s="31" t="s">
        <v>2473</v>
      </c>
      <c r="L16" s="20"/>
    </row>
    <row r="17" spans="1:12" ht="38.25">
      <c r="A17" s="17" t="s">
        <v>2678</v>
      </c>
      <c r="B17" s="31" t="s">
        <v>1473</v>
      </c>
      <c r="C17" s="31" t="s">
        <v>1474</v>
      </c>
      <c r="D17" s="41" t="s">
        <v>1</v>
      </c>
      <c r="E17" s="13">
        <v>42348</v>
      </c>
      <c r="F17" s="196">
        <f>F5</f>
        <v>44667</v>
      </c>
      <c r="G17" s="65"/>
      <c r="H17" s="15">
        <f>DATE(YEAR(F17),MONTH(F17),DAY(F17)+1)</f>
        <v>44668</v>
      </c>
      <c r="I17" s="16">
        <f t="shared" ca="1" si="3"/>
        <v>-2</v>
      </c>
      <c r="J17" s="17" t="str">
        <f t="shared" ca="1" si="4"/>
        <v>OVERDUE</v>
      </c>
      <c r="K17" s="31" t="s">
        <v>1503</v>
      </c>
      <c r="L17" s="20"/>
    </row>
    <row r="18" spans="1:12" ht="38.25">
      <c r="A18" s="17" t="s">
        <v>2679</v>
      </c>
      <c r="B18" s="31" t="s">
        <v>1475</v>
      </c>
      <c r="C18" s="31" t="s">
        <v>1476</v>
      </c>
      <c r="D18" s="41" t="s">
        <v>1</v>
      </c>
      <c r="E18" s="13">
        <v>42348</v>
      </c>
      <c r="F18" s="196">
        <f>F5</f>
        <v>44667</v>
      </c>
      <c r="G18" s="65"/>
      <c r="H18" s="15">
        <f>DATE(YEAR(F18),MONTH(F18),DAY(F18)+1)</f>
        <v>44668</v>
      </c>
      <c r="I18" s="16">
        <f t="shared" ca="1" si="3"/>
        <v>-2</v>
      </c>
      <c r="J18" s="17" t="str">
        <f t="shared" ca="1" si="4"/>
        <v>OVERDUE</v>
      </c>
      <c r="K18" s="31" t="s">
        <v>1504</v>
      </c>
      <c r="L18" s="20"/>
    </row>
    <row r="19" spans="1:12" ht="38.25">
      <c r="A19" s="17" t="s">
        <v>2680</v>
      </c>
      <c r="B19" s="31" t="s">
        <v>1477</v>
      </c>
      <c r="C19" s="31" t="s">
        <v>1478</v>
      </c>
      <c r="D19" s="41" t="s">
        <v>1</v>
      </c>
      <c r="E19" s="13">
        <v>42348</v>
      </c>
      <c r="F19" s="196">
        <f>F5</f>
        <v>44667</v>
      </c>
      <c r="G19" s="65"/>
      <c r="H19" s="15">
        <f>DATE(YEAR(F19),MONTH(F19),DAY(F19)+1)</f>
        <v>44668</v>
      </c>
      <c r="I19" s="16">
        <f t="shared" ca="1" si="3"/>
        <v>-2</v>
      </c>
      <c r="J19" s="17" t="str">
        <f t="shared" ca="1" si="4"/>
        <v>OVERDUE</v>
      </c>
      <c r="K19" s="31" t="s">
        <v>1505</v>
      </c>
      <c r="L19" s="20"/>
    </row>
    <row r="20" spans="1:12" ht="38.25" customHeight="1">
      <c r="A20" s="17" t="s">
        <v>2681</v>
      </c>
      <c r="B20" s="31" t="s">
        <v>1479</v>
      </c>
      <c r="C20" s="31" t="s">
        <v>1480</v>
      </c>
      <c r="D20" s="41" t="s">
        <v>4</v>
      </c>
      <c r="E20" s="13">
        <v>42348</v>
      </c>
      <c r="F20" s="13">
        <v>44658</v>
      </c>
      <c r="G20" s="65"/>
      <c r="H20" s="15">
        <f>EDATE(F20-1,1)</f>
        <v>44687</v>
      </c>
      <c r="I20" s="16">
        <f t="shared" ca="1" si="3"/>
        <v>17</v>
      </c>
      <c r="J20" s="17" t="str">
        <f t="shared" ca="1" si="4"/>
        <v>NOT DUE</v>
      </c>
      <c r="K20" s="31" t="s">
        <v>1506</v>
      </c>
      <c r="L20" s="20"/>
    </row>
    <row r="21" spans="1:12" ht="25.5">
      <c r="A21" s="17" t="s">
        <v>2682</v>
      </c>
      <c r="B21" s="31" t="s">
        <v>1481</v>
      </c>
      <c r="C21" s="31" t="s">
        <v>1482</v>
      </c>
      <c r="D21" s="41" t="s">
        <v>1</v>
      </c>
      <c r="E21" s="13">
        <v>42348</v>
      </c>
      <c r="F21" s="13">
        <f>F5</f>
        <v>44667</v>
      </c>
      <c r="G21" s="65"/>
      <c r="H21" s="15">
        <f>DATE(YEAR(F21),MONTH(F21),DAY(F21)+1)</f>
        <v>44668</v>
      </c>
      <c r="I21" s="16">
        <f t="shared" ca="1" si="3"/>
        <v>-2</v>
      </c>
      <c r="J21" s="17" t="str">
        <f t="shared" ca="1" si="4"/>
        <v>OVERDUE</v>
      </c>
      <c r="K21" s="31" t="s">
        <v>1507</v>
      </c>
      <c r="L21" s="20"/>
    </row>
    <row r="22" spans="1:12" ht="26.45" customHeight="1">
      <c r="A22" s="17" t="s">
        <v>2683</v>
      </c>
      <c r="B22" s="31" t="s">
        <v>1483</v>
      </c>
      <c r="C22" s="31" t="s">
        <v>1484</v>
      </c>
      <c r="D22" s="41" t="s">
        <v>1</v>
      </c>
      <c r="E22" s="13">
        <v>42348</v>
      </c>
      <c r="F22" s="13">
        <f>F5</f>
        <v>44667</v>
      </c>
      <c r="G22" s="65"/>
      <c r="H22" s="15">
        <f>DATE(YEAR(F22),MONTH(F22),DAY(F22)+1)</f>
        <v>44668</v>
      </c>
      <c r="I22" s="16">
        <f t="shared" ca="1" si="3"/>
        <v>-2</v>
      </c>
      <c r="J22" s="17" t="str">
        <f t="shared" ca="1" si="4"/>
        <v>OVERDUE</v>
      </c>
      <c r="K22" s="31" t="s">
        <v>1508</v>
      </c>
      <c r="L22" s="20"/>
    </row>
    <row r="23" spans="1:12" ht="26.45" customHeight="1">
      <c r="A23" s="17" t="s">
        <v>2684</v>
      </c>
      <c r="B23" s="31" t="s">
        <v>1485</v>
      </c>
      <c r="C23" s="31" t="s">
        <v>1486</v>
      </c>
      <c r="D23" s="41" t="s">
        <v>1</v>
      </c>
      <c r="E23" s="13">
        <v>42348</v>
      </c>
      <c r="F23" s="13">
        <f>F5</f>
        <v>44667</v>
      </c>
      <c r="G23" s="65"/>
      <c r="H23" s="15">
        <f>DATE(YEAR(F23),MONTH(F23),DAY(F23)+1)</f>
        <v>44668</v>
      </c>
      <c r="I23" s="16">
        <f t="shared" ca="1" si="3"/>
        <v>-2</v>
      </c>
      <c r="J23" s="17" t="str">
        <f t="shared" ca="1" si="4"/>
        <v>OVERDUE</v>
      </c>
      <c r="K23" s="31" t="s">
        <v>1508</v>
      </c>
      <c r="L23" s="20"/>
    </row>
    <row r="24" spans="1:12" ht="26.45" customHeight="1">
      <c r="A24" s="17" t="s">
        <v>2685</v>
      </c>
      <c r="B24" s="31" t="s">
        <v>1487</v>
      </c>
      <c r="C24" s="31" t="s">
        <v>1474</v>
      </c>
      <c r="D24" s="41" t="s">
        <v>1</v>
      </c>
      <c r="E24" s="13">
        <v>42348</v>
      </c>
      <c r="F24" s="13">
        <f>F5</f>
        <v>44667</v>
      </c>
      <c r="G24" s="65"/>
      <c r="H24" s="15">
        <f>DATE(YEAR(F24),MONTH(F24),DAY(F24)+1)</f>
        <v>44668</v>
      </c>
      <c r="I24" s="16">
        <f t="shared" ca="1" si="3"/>
        <v>-2</v>
      </c>
      <c r="J24" s="17" t="str">
        <f t="shared" ca="1" si="4"/>
        <v>OVERDUE</v>
      </c>
      <c r="K24" s="31" t="s">
        <v>1508</v>
      </c>
      <c r="L24" s="20"/>
    </row>
    <row r="25" spans="1:12" ht="26.45" customHeight="1">
      <c r="A25" s="17" t="s">
        <v>2686</v>
      </c>
      <c r="B25" s="31" t="s">
        <v>1488</v>
      </c>
      <c r="C25" s="31" t="s">
        <v>1489</v>
      </c>
      <c r="D25" s="41" t="s">
        <v>3</v>
      </c>
      <c r="E25" s="13">
        <v>42348</v>
      </c>
      <c r="F25" s="13">
        <v>44548</v>
      </c>
      <c r="G25" s="65"/>
      <c r="H25" s="15">
        <f>DATE(YEAR(F25),MONTH(F25)+6,DAY(F25)-1)</f>
        <v>44729</v>
      </c>
      <c r="I25" s="16">
        <f t="shared" ca="1" si="3"/>
        <v>59</v>
      </c>
      <c r="J25" s="17" t="str">
        <f t="shared" ca="1" si="4"/>
        <v>NOT DUE</v>
      </c>
      <c r="K25" s="31" t="s">
        <v>1508</v>
      </c>
      <c r="L25" s="20"/>
    </row>
    <row r="26" spans="1:12" ht="25.5">
      <c r="A26" s="17" t="s">
        <v>2687</v>
      </c>
      <c r="B26" s="31" t="s">
        <v>1490</v>
      </c>
      <c r="C26" s="31"/>
      <c r="D26" s="41" t="s">
        <v>4</v>
      </c>
      <c r="E26" s="13">
        <v>42348</v>
      </c>
      <c r="F26" s="13">
        <v>44887</v>
      </c>
      <c r="G26" s="65"/>
      <c r="H26" s="15">
        <f>EDATE(F26-1,1)</f>
        <v>44916</v>
      </c>
      <c r="I26" s="16">
        <f t="shared" ref="I26:I27" ca="1" si="5">IF(ISBLANK(H26),"",H26-DATE(YEAR(NOW()),MONTH(NOW()),DAY(NOW())))</f>
        <v>246</v>
      </c>
      <c r="J26" s="17" t="str">
        <f t="shared" ref="J26:J27" ca="1" si="6">IF(I26="","",IF(I26&lt;0,"OVERDUE","NOT DUE"))</f>
        <v>NOT DUE</v>
      </c>
      <c r="K26" s="31"/>
      <c r="L26" s="20"/>
    </row>
    <row r="27" spans="1:12" ht="26.45" customHeight="1">
      <c r="A27" s="17" t="s">
        <v>2688</v>
      </c>
      <c r="B27" s="31" t="s">
        <v>4015</v>
      </c>
      <c r="C27" s="31" t="s">
        <v>2442</v>
      </c>
      <c r="D27" s="41" t="s">
        <v>54</v>
      </c>
      <c r="E27" s="13">
        <v>42348</v>
      </c>
      <c r="F27" s="13">
        <v>44550</v>
      </c>
      <c r="G27" s="65"/>
      <c r="H27" s="15">
        <f>DATE(YEAR(F27)+3,MONTH(F27),DAY(F27)-1)</f>
        <v>45645</v>
      </c>
      <c r="I27" s="16">
        <f t="shared" ca="1" si="5"/>
        <v>975</v>
      </c>
      <c r="J27" s="17" t="str">
        <f t="shared" ca="1" si="6"/>
        <v>NOT DUE</v>
      </c>
      <c r="K27" s="31" t="s">
        <v>1509</v>
      </c>
      <c r="L27" s="20" t="s">
        <v>5491</v>
      </c>
    </row>
    <row r="28" spans="1:12" ht="26.45" customHeight="1">
      <c r="A28" s="17" t="s">
        <v>2689</v>
      </c>
      <c r="B28" s="31" t="s">
        <v>1491</v>
      </c>
      <c r="C28" s="31" t="s">
        <v>1492</v>
      </c>
      <c r="D28" s="41" t="s">
        <v>0</v>
      </c>
      <c r="E28" s="13">
        <v>42348</v>
      </c>
      <c r="F28" s="13">
        <v>44638</v>
      </c>
      <c r="G28" s="65"/>
      <c r="H28" s="15">
        <f>DATE(YEAR(F28),MONTH(F28)+3,DAY(F28)-1)</f>
        <v>44729</v>
      </c>
      <c r="I28" s="16">
        <f t="shared" ca="1" si="3"/>
        <v>59</v>
      </c>
      <c r="J28" s="17" t="str">
        <f t="shared" ca="1" si="4"/>
        <v>NOT DUE</v>
      </c>
      <c r="K28" s="31" t="s">
        <v>1509</v>
      </c>
      <c r="L28" s="20"/>
    </row>
    <row r="29" spans="1:12" ht="15" customHeight="1">
      <c r="A29" s="17" t="s">
        <v>2690</v>
      </c>
      <c r="B29" s="31" t="s">
        <v>1493</v>
      </c>
      <c r="C29" s="31" t="s">
        <v>1494</v>
      </c>
      <c r="D29" s="41" t="s">
        <v>377</v>
      </c>
      <c r="E29" s="13">
        <v>42348</v>
      </c>
      <c r="F29" s="13">
        <v>44616</v>
      </c>
      <c r="G29" s="65"/>
      <c r="H29" s="15">
        <f t="shared" ref="H29:H34" si="7">DATE(YEAR(F29)+1,MONTH(F29),DAY(F29)-1)</f>
        <v>44980</v>
      </c>
      <c r="I29" s="16">
        <f t="shared" ca="1" si="3"/>
        <v>310</v>
      </c>
      <c r="J29" s="17" t="str">
        <f t="shared" ca="1" si="4"/>
        <v>NOT DUE</v>
      </c>
      <c r="K29" s="31" t="s">
        <v>1509</v>
      </c>
      <c r="L29" s="144" t="s">
        <v>4024</v>
      </c>
    </row>
    <row r="30" spans="1:12" ht="25.5">
      <c r="A30" s="17" t="s">
        <v>2691</v>
      </c>
      <c r="B30" s="31" t="s">
        <v>1495</v>
      </c>
      <c r="C30" s="31" t="s">
        <v>1496</v>
      </c>
      <c r="D30" s="41" t="s">
        <v>377</v>
      </c>
      <c r="E30" s="13">
        <v>42348</v>
      </c>
      <c r="F30" s="13">
        <v>44548</v>
      </c>
      <c r="G30" s="65"/>
      <c r="H30" s="15">
        <f t="shared" si="7"/>
        <v>44912</v>
      </c>
      <c r="I30" s="16">
        <f t="shared" ca="1" si="3"/>
        <v>242</v>
      </c>
      <c r="J30" s="17" t="str">
        <f t="shared" ca="1" si="4"/>
        <v>NOT DUE</v>
      </c>
      <c r="K30" s="31" t="s">
        <v>1510</v>
      </c>
      <c r="L30" s="20"/>
    </row>
    <row r="31" spans="1:12" ht="25.5">
      <c r="A31" s="17" t="s">
        <v>2692</v>
      </c>
      <c r="B31" s="31" t="s">
        <v>1497</v>
      </c>
      <c r="C31" s="31" t="s">
        <v>1498</v>
      </c>
      <c r="D31" s="41" t="s">
        <v>377</v>
      </c>
      <c r="E31" s="13">
        <v>42348</v>
      </c>
      <c r="F31" s="13">
        <v>44548</v>
      </c>
      <c r="G31" s="65"/>
      <c r="H31" s="15">
        <f t="shared" si="7"/>
        <v>44912</v>
      </c>
      <c r="I31" s="16">
        <f t="shared" ca="1" si="3"/>
        <v>242</v>
      </c>
      <c r="J31" s="17" t="str">
        <f t="shared" ca="1" si="4"/>
        <v>NOT DUE</v>
      </c>
      <c r="K31" s="31" t="s">
        <v>1510</v>
      </c>
      <c r="L31" s="20"/>
    </row>
    <row r="32" spans="1:12" ht="25.5">
      <c r="A32" s="17" t="s">
        <v>2693</v>
      </c>
      <c r="B32" s="31" t="s">
        <v>1499</v>
      </c>
      <c r="C32" s="31" t="s">
        <v>1500</v>
      </c>
      <c r="D32" s="41" t="s">
        <v>377</v>
      </c>
      <c r="E32" s="13">
        <v>42348</v>
      </c>
      <c r="F32" s="13">
        <v>44548</v>
      </c>
      <c r="G32" s="65"/>
      <c r="H32" s="15">
        <f t="shared" si="7"/>
        <v>44912</v>
      </c>
      <c r="I32" s="16">
        <f t="shared" ca="1" si="3"/>
        <v>242</v>
      </c>
      <c r="J32" s="17" t="str">
        <f t="shared" ca="1" si="4"/>
        <v>NOT DUE</v>
      </c>
      <c r="K32" s="31" t="s">
        <v>1510</v>
      </c>
      <c r="L32" s="20"/>
    </row>
    <row r="33" spans="1:12" ht="25.5">
      <c r="A33" s="17" t="s">
        <v>2694</v>
      </c>
      <c r="B33" s="31" t="s">
        <v>1501</v>
      </c>
      <c r="C33" s="31" t="s">
        <v>1502</v>
      </c>
      <c r="D33" s="41" t="s">
        <v>377</v>
      </c>
      <c r="E33" s="13">
        <v>42348</v>
      </c>
      <c r="F33" s="13">
        <v>44548</v>
      </c>
      <c r="G33" s="65"/>
      <c r="H33" s="15">
        <f t="shared" si="7"/>
        <v>44912</v>
      </c>
      <c r="I33" s="16">
        <f t="shared" ca="1" si="3"/>
        <v>242</v>
      </c>
      <c r="J33" s="17" t="str">
        <f t="shared" ca="1" si="4"/>
        <v>NOT DUE</v>
      </c>
      <c r="K33" s="31" t="s">
        <v>1511</v>
      </c>
      <c r="L33" s="20"/>
    </row>
    <row r="34" spans="1:12" ht="15" customHeight="1">
      <c r="A34" s="17" t="s">
        <v>2695</v>
      </c>
      <c r="B34" s="31" t="s">
        <v>1512</v>
      </c>
      <c r="C34" s="31" t="s">
        <v>1513</v>
      </c>
      <c r="D34" s="41" t="s">
        <v>377</v>
      </c>
      <c r="E34" s="13">
        <v>42348</v>
      </c>
      <c r="F34" s="13">
        <v>44548</v>
      </c>
      <c r="G34" s="65"/>
      <c r="H34" s="15">
        <f t="shared" si="7"/>
        <v>44912</v>
      </c>
      <c r="I34" s="16">
        <f t="shared" ref="I34:I57" ca="1" si="8">IF(ISBLANK(H34),"",H34-DATE(YEAR(NOW()),MONTH(NOW()),DAY(NOW())))</f>
        <v>242</v>
      </c>
      <c r="J34" s="17" t="str">
        <f t="shared" ref="J34:J57" ca="1" si="9">IF(I34="","",IF(I34&lt;0,"OVERDUE","NOT DUE"))</f>
        <v>NOT DUE</v>
      </c>
      <c r="K34" s="31" t="s">
        <v>1511</v>
      </c>
      <c r="L34" s="20"/>
    </row>
    <row r="35" spans="1:12" ht="15" customHeight="1">
      <c r="A35" s="17" t="s">
        <v>2696</v>
      </c>
      <c r="B35" s="31" t="s">
        <v>5451</v>
      </c>
      <c r="C35" s="31" t="s">
        <v>3998</v>
      </c>
      <c r="D35" s="41" t="s">
        <v>2094</v>
      </c>
      <c r="E35" s="13">
        <v>42348</v>
      </c>
      <c r="F35" s="13">
        <v>44247</v>
      </c>
      <c r="G35" s="65"/>
      <c r="H35" s="15">
        <f>DATE(YEAR(F35)+4,MONTH(F35),DAY(F35)-1)</f>
        <v>45707</v>
      </c>
      <c r="I35" s="16">
        <f t="shared" ca="1" si="8"/>
        <v>1037</v>
      </c>
      <c r="J35" s="17" t="str">
        <f t="shared" ca="1" si="9"/>
        <v>NOT DUE</v>
      </c>
      <c r="K35" s="31" t="s">
        <v>2474</v>
      </c>
      <c r="L35" s="144"/>
    </row>
    <row r="36" spans="1:12" ht="15" customHeight="1">
      <c r="A36" s="17" t="s">
        <v>2697</v>
      </c>
      <c r="B36" s="31" t="s">
        <v>2446</v>
      </c>
      <c r="C36" s="31" t="s">
        <v>2447</v>
      </c>
      <c r="D36" s="41" t="s">
        <v>379</v>
      </c>
      <c r="E36" s="13">
        <v>42348</v>
      </c>
      <c r="F36" s="13">
        <v>44365</v>
      </c>
      <c r="G36" s="65"/>
      <c r="H36" s="15">
        <f>DATE(YEAR(F36)+2,MONTH(F36),DAY(F36)-1)</f>
        <v>45094</v>
      </c>
      <c r="I36" s="16">
        <f t="shared" ca="1" si="8"/>
        <v>424</v>
      </c>
      <c r="J36" s="17" t="str">
        <f t="shared" ca="1" si="9"/>
        <v>NOT DUE</v>
      </c>
      <c r="K36" s="31" t="s">
        <v>2475</v>
      </c>
      <c r="L36" s="20"/>
    </row>
    <row r="37" spans="1:12" ht="15" customHeight="1">
      <c r="A37" s="17" t="s">
        <v>2698</v>
      </c>
      <c r="B37" s="31" t="s">
        <v>2448</v>
      </c>
      <c r="C37" s="31" t="s">
        <v>2447</v>
      </c>
      <c r="D37" s="41" t="s">
        <v>2469</v>
      </c>
      <c r="E37" s="13">
        <v>42348</v>
      </c>
      <c r="F37" s="13">
        <v>44365</v>
      </c>
      <c r="G37" s="65"/>
      <c r="H37" s="15">
        <f>DATE(YEAR(F37)+2,MONTH(F37),DAY(F37)-1)</f>
        <v>45094</v>
      </c>
      <c r="I37" s="16">
        <f t="shared" ca="1" si="8"/>
        <v>424</v>
      </c>
      <c r="J37" s="17" t="str">
        <f t="shared" ca="1" si="9"/>
        <v>NOT DUE</v>
      </c>
      <c r="K37" s="31" t="s">
        <v>2476</v>
      </c>
      <c r="L37" s="20"/>
    </row>
    <row r="38" spans="1:12" ht="15" customHeight="1">
      <c r="A38" s="17" t="s">
        <v>2699</v>
      </c>
      <c r="B38" s="31" t="s">
        <v>2449</v>
      </c>
      <c r="C38" s="31" t="s">
        <v>2450</v>
      </c>
      <c r="D38" s="41" t="s">
        <v>3</v>
      </c>
      <c r="E38" s="13">
        <v>42348</v>
      </c>
      <c r="F38" s="13">
        <v>44529</v>
      </c>
      <c r="G38" s="65"/>
      <c r="H38" s="15">
        <f>DATE(YEAR(F38),MONTH(F38)+6,DAY(F38)-1)</f>
        <v>44709</v>
      </c>
      <c r="I38" s="16">
        <f t="shared" ca="1" si="8"/>
        <v>39</v>
      </c>
      <c r="J38" s="17" t="str">
        <f t="shared" ca="1" si="9"/>
        <v>NOT DUE</v>
      </c>
      <c r="K38" s="31" t="s">
        <v>2477</v>
      </c>
      <c r="L38" s="20"/>
    </row>
    <row r="39" spans="1:12">
      <c r="A39" s="17" t="s">
        <v>2700</v>
      </c>
      <c r="B39" s="31" t="s">
        <v>2451</v>
      </c>
      <c r="C39" s="31" t="s">
        <v>1472</v>
      </c>
      <c r="D39" s="41" t="s">
        <v>2470</v>
      </c>
      <c r="E39" s="13">
        <v>42348</v>
      </c>
      <c r="F39" s="13">
        <v>42348</v>
      </c>
      <c r="G39" s="65"/>
      <c r="H39" s="15">
        <f t="shared" ref="H39:H57" si="10">DATE(YEAR(F39)+7,MONTH(F39)+6,DAY(F39)-1)</f>
        <v>45086</v>
      </c>
      <c r="I39" s="16">
        <f t="shared" ca="1" si="8"/>
        <v>416</v>
      </c>
      <c r="J39" s="17" t="str">
        <f t="shared" ca="1" si="9"/>
        <v>NOT DUE</v>
      </c>
      <c r="K39" s="31"/>
      <c r="L39" s="20"/>
    </row>
    <row r="40" spans="1:12" ht="25.5">
      <c r="A40" s="17" t="s">
        <v>2701</v>
      </c>
      <c r="B40" s="31" t="s">
        <v>2452</v>
      </c>
      <c r="C40" s="31" t="s">
        <v>2444</v>
      </c>
      <c r="D40" s="41" t="s">
        <v>2470</v>
      </c>
      <c r="E40" s="13">
        <v>42348</v>
      </c>
      <c r="F40" s="13">
        <v>42348</v>
      </c>
      <c r="G40" s="65"/>
      <c r="H40" s="15">
        <f t="shared" si="10"/>
        <v>45086</v>
      </c>
      <c r="I40" s="16">
        <f t="shared" ca="1" si="8"/>
        <v>416</v>
      </c>
      <c r="J40" s="17" t="str">
        <f t="shared" ca="1" si="9"/>
        <v>NOT DUE</v>
      </c>
      <c r="K40" s="31"/>
      <c r="L40" s="20"/>
    </row>
    <row r="41" spans="1:12">
      <c r="A41" s="17" t="s">
        <v>2702</v>
      </c>
      <c r="B41" s="31" t="s">
        <v>2453</v>
      </c>
      <c r="C41" s="31" t="s">
        <v>2444</v>
      </c>
      <c r="D41" s="41" t="s">
        <v>2470</v>
      </c>
      <c r="E41" s="13">
        <v>42348</v>
      </c>
      <c r="F41" s="13">
        <v>42348</v>
      </c>
      <c r="G41" s="65"/>
      <c r="H41" s="15">
        <f t="shared" si="10"/>
        <v>45086</v>
      </c>
      <c r="I41" s="16">
        <f t="shared" ca="1" si="8"/>
        <v>416</v>
      </c>
      <c r="J41" s="17" t="str">
        <f t="shared" ca="1" si="9"/>
        <v>NOT DUE</v>
      </c>
      <c r="K41" s="31"/>
      <c r="L41" s="20"/>
    </row>
    <row r="42" spans="1:12" ht="25.5">
      <c r="A42" s="17" t="s">
        <v>2703</v>
      </c>
      <c r="B42" s="31" t="s">
        <v>2454</v>
      </c>
      <c r="C42" s="31" t="s">
        <v>2444</v>
      </c>
      <c r="D42" s="41" t="s">
        <v>2470</v>
      </c>
      <c r="E42" s="13">
        <v>42348</v>
      </c>
      <c r="F42" s="13">
        <v>42348</v>
      </c>
      <c r="G42" s="65"/>
      <c r="H42" s="15">
        <f t="shared" si="10"/>
        <v>45086</v>
      </c>
      <c r="I42" s="16">
        <f t="shared" ca="1" si="8"/>
        <v>416</v>
      </c>
      <c r="J42" s="17" t="str">
        <f t="shared" ca="1" si="9"/>
        <v>NOT DUE</v>
      </c>
      <c r="K42" s="31"/>
      <c r="L42" s="20"/>
    </row>
    <row r="43" spans="1:12">
      <c r="A43" s="17" t="s">
        <v>2704</v>
      </c>
      <c r="B43" s="31" t="s">
        <v>2455</v>
      </c>
      <c r="C43" s="31" t="s">
        <v>2444</v>
      </c>
      <c r="D43" s="41" t="s">
        <v>2470</v>
      </c>
      <c r="E43" s="13">
        <v>42348</v>
      </c>
      <c r="F43" s="13">
        <v>42348</v>
      </c>
      <c r="G43" s="65"/>
      <c r="H43" s="15">
        <f t="shared" si="10"/>
        <v>45086</v>
      </c>
      <c r="I43" s="16">
        <f t="shared" ca="1" si="8"/>
        <v>416</v>
      </c>
      <c r="J43" s="17" t="str">
        <f t="shared" ca="1" si="9"/>
        <v>NOT DUE</v>
      </c>
      <c r="K43" s="31" t="s">
        <v>2478</v>
      </c>
      <c r="L43" s="20"/>
    </row>
    <row r="44" spans="1:12">
      <c r="A44" s="17" t="s">
        <v>2705</v>
      </c>
      <c r="B44" s="31" t="s">
        <v>2456</v>
      </c>
      <c r="C44" s="31" t="s">
        <v>2444</v>
      </c>
      <c r="D44" s="41" t="s">
        <v>2470</v>
      </c>
      <c r="E44" s="13">
        <v>42348</v>
      </c>
      <c r="F44" s="13">
        <v>42348</v>
      </c>
      <c r="G44" s="65"/>
      <c r="H44" s="15">
        <f t="shared" si="10"/>
        <v>45086</v>
      </c>
      <c r="I44" s="16">
        <f t="shared" ca="1" si="8"/>
        <v>416</v>
      </c>
      <c r="J44" s="17" t="str">
        <f t="shared" ca="1" si="9"/>
        <v>NOT DUE</v>
      </c>
      <c r="K44" s="31"/>
      <c r="L44" s="20"/>
    </row>
    <row r="45" spans="1:12">
      <c r="A45" s="17" t="s">
        <v>2706</v>
      </c>
      <c r="B45" s="31" t="s">
        <v>2457</v>
      </c>
      <c r="C45" s="31" t="s">
        <v>1472</v>
      </c>
      <c r="D45" s="41" t="s">
        <v>2470</v>
      </c>
      <c r="E45" s="13">
        <v>42348</v>
      </c>
      <c r="F45" s="13">
        <v>42348</v>
      </c>
      <c r="G45" s="65"/>
      <c r="H45" s="15">
        <f t="shared" si="10"/>
        <v>45086</v>
      </c>
      <c r="I45" s="16">
        <f t="shared" ca="1" si="8"/>
        <v>416</v>
      </c>
      <c r="J45" s="17" t="str">
        <f t="shared" ca="1" si="9"/>
        <v>NOT DUE</v>
      </c>
      <c r="K45" s="31"/>
      <c r="L45" s="20"/>
    </row>
    <row r="46" spans="1:12" ht="25.5">
      <c r="A46" s="17" t="s">
        <v>2707</v>
      </c>
      <c r="B46" s="31" t="s">
        <v>2458</v>
      </c>
      <c r="C46" s="31" t="s">
        <v>2444</v>
      </c>
      <c r="D46" s="41" t="s">
        <v>2470</v>
      </c>
      <c r="E46" s="13">
        <v>42348</v>
      </c>
      <c r="F46" s="13">
        <v>42348</v>
      </c>
      <c r="G46" s="65"/>
      <c r="H46" s="15">
        <f t="shared" si="10"/>
        <v>45086</v>
      </c>
      <c r="I46" s="16">
        <f t="shared" ca="1" si="8"/>
        <v>416</v>
      </c>
      <c r="J46" s="17" t="str">
        <f t="shared" ca="1" si="9"/>
        <v>NOT DUE</v>
      </c>
      <c r="K46" s="31"/>
      <c r="L46" s="20"/>
    </row>
    <row r="47" spans="1:12">
      <c r="A47" s="17" t="s">
        <v>2708</v>
      </c>
      <c r="B47" s="31" t="s">
        <v>2459</v>
      </c>
      <c r="C47" s="31" t="s">
        <v>1472</v>
      </c>
      <c r="D47" s="41" t="s">
        <v>2470</v>
      </c>
      <c r="E47" s="13">
        <v>42348</v>
      </c>
      <c r="F47" s="13">
        <v>42348</v>
      </c>
      <c r="G47" s="65"/>
      <c r="H47" s="15">
        <f t="shared" si="10"/>
        <v>45086</v>
      </c>
      <c r="I47" s="16">
        <f t="shared" ca="1" si="8"/>
        <v>416</v>
      </c>
      <c r="J47" s="17" t="str">
        <f t="shared" ca="1" si="9"/>
        <v>NOT DUE</v>
      </c>
      <c r="K47" s="31"/>
      <c r="L47" s="20"/>
    </row>
    <row r="48" spans="1:12" ht="25.5">
      <c r="A48" s="17" t="s">
        <v>2709</v>
      </c>
      <c r="B48" s="31" t="s">
        <v>2460</v>
      </c>
      <c r="C48" s="31" t="s">
        <v>2444</v>
      </c>
      <c r="D48" s="41" t="s">
        <v>2470</v>
      </c>
      <c r="E48" s="13">
        <v>42348</v>
      </c>
      <c r="F48" s="13">
        <v>42348</v>
      </c>
      <c r="G48" s="65"/>
      <c r="H48" s="15">
        <f t="shared" si="10"/>
        <v>45086</v>
      </c>
      <c r="I48" s="16">
        <f t="shared" ca="1" si="8"/>
        <v>416</v>
      </c>
      <c r="J48" s="17" t="str">
        <f t="shared" ca="1" si="9"/>
        <v>NOT DUE</v>
      </c>
      <c r="K48" s="31"/>
      <c r="L48" s="20"/>
    </row>
    <row r="49" spans="1:12">
      <c r="A49" s="17" t="s">
        <v>2710</v>
      </c>
      <c r="B49" s="31" t="s">
        <v>2461</v>
      </c>
      <c r="C49" s="31" t="s">
        <v>1472</v>
      </c>
      <c r="D49" s="41" t="s">
        <v>2470</v>
      </c>
      <c r="E49" s="13">
        <v>42348</v>
      </c>
      <c r="F49" s="13">
        <v>42348</v>
      </c>
      <c r="G49" s="65"/>
      <c r="H49" s="15">
        <f t="shared" si="10"/>
        <v>45086</v>
      </c>
      <c r="I49" s="16">
        <f t="shared" ca="1" si="8"/>
        <v>416</v>
      </c>
      <c r="J49" s="17" t="str">
        <f t="shared" ca="1" si="9"/>
        <v>NOT DUE</v>
      </c>
      <c r="K49" s="31"/>
      <c r="L49" s="20"/>
    </row>
    <row r="50" spans="1:12" ht="25.5">
      <c r="A50" s="17" t="s">
        <v>2711</v>
      </c>
      <c r="B50" s="31" t="s">
        <v>2462</v>
      </c>
      <c r="C50" s="31" t="s">
        <v>2444</v>
      </c>
      <c r="D50" s="41" t="s">
        <v>2470</v>
      </c>
      <c r="E50" s="13">
        <v>42348</v>
      </c>
      <c r="F50" s="13">
        <v>42348</v>
      </c>
      <c r="G50" s="65"/>
      <c r="H50" s="15">
        <f t="shared" si="10"/>
        <v>45086</v>
      </c>
      <c r="I50" s="16">
        <f t="shared" ca="1" si="8"/>
        <v>416</v>
      </c>
      <c r="J50" s="17" t="str">
        <f t="shared" ca="1" si="9"/>
        <v>NOT DUE</v>
      </c>
      <c r="K50" s="31"/>
      <c r="L50" s="20"/>
    </row>
    <row r="51" spans="1:12">
      <c r="A51" s="17" t="s">
        <v>2712</v>
      </c>
      <c r="B51" s="31" t="s">
        <v>2461</v>
      </c>
      <c r="C51" s="31" t="s">
        <v>2444</v>
      </c>
      <c r="D51" s="41" t="s">
        <v>2470</v>
      </c>
      <c r="E51" s="13">
        <v>42348</v>
      </c>
      <c r="F51" s="13">
        <v>42348</v>
      </c>
      <c r="G51" s="65"/>
      <c r="H51" s="15">
        <f t="shared" si="10"/>
        <v>45086</v>
      </c>
      <c r="I51" s="16">
        <f t="shared" ca="1" si="8"/>
        <v>416</v>
      </c>
      <c r="J51" s="17" t="str">
        <f t="shared" ca="1" si="9"/>
        <v>NOT DUE</v>
      </c>
      <c r="K51" s="31"/>
      <c r="L51" s="20"/>
    </row>
    <row r="52" spans="1:12">
      <c r="A52" s="17" t="s">
        <v>2713</v>
      </c>
      <c r="B52" s="31" t="s">
        <v>2463</v>
      </c>
      <c r="C52" s="31" t="s">
        <v>1472</v>
      </c>
      <c r="D52" s="41" t="s">
        <v>2470</v>
      </c>
      <c r="E52" s="13">
        <v>42348</v>
      </c>
      <c r="F52" s="13">
        <v>42348</v>
      </c>
      <c r="G52" s="65"/>
      <c r="H52" s="15">
        <f t="shared" si="10"/>
        <v>45086</v>
      </c>
      <c r="I52" s="16">
        <f t="shared" ca="1" si="8"/>
        <v>416</v>
      </c>
      <c r="J52" s="17" t="str">
        <f t="shared" ca="1" si="9"/>
        <v>NOT DUE</v>
      </c>
      <c r="K52" s="31"/>
      <c r="L52" s="20"/>
    </row>
    <row r="53" spans="1:12" ht="25.5">
      <c r="A53" s="17" t="s">
        <v>2714</v>
      </c>
      <c r="B53" s="31" t="s">
        <v>2464</v>
      </c>
      <c r="C53" s="31" t="s">
        <v>2444</v>
      </c>
      <c r="D53" s="41" t="s">
        <v>2470</v>
      </c>
      <c r="E53" s="13">
        <v>42348</v>
      </c>
      <c r="F53" s="13">
        <v>42348</v>
      </c>
      <c r="G53" s="65"/>
      <c r="H53" s="15">
        <f t="shared" si="10"/>
        <v>45086</v>
      </c>
      <c r="I53" s="16">
        <f t="shared" ca="1" si="8"/>
        <v>416</v>
      </c>
      <c r="J53" s="17" t="str">
        <f t="shared" ca="1" si="9"/>
        <v>NOT DUE</v>
      </c>
      <c r="K53" s="31"/>
      <c r="L53" s="20"/>
    </row>
    <row r="54" spans="1:12">
      <c r="A54" s="17" t="s">
        <v>2715</v>
      </c>
      <c r="B54" s="31" t="s">
        <v>2463</v>
      </c>
      <c r="C54" s="31" t="s">
        <v>2444</v>
      </c>
      <c r="D54" s="41" t="s">
        <v>2470</v>
      </c>
      <c r="E54" s="13">
        <v>42348</v>
      </c>
      <c r="F54" s="13">
        <v>42348</v>
      </c>
      <c r="G54" s="65"/>
      <c r="H54" s="15">
        <f t="shared" si="10"/>
        <v>45086</v>
      </c>
      <c r="I54" s="16">
        <f t="shared" ca="1" si="8"/>
        <v>416</v>
      </c>
      <c r="J54" s="17" t="str">
        <f t="shared" ca="1" si="9"/>
        <v>NOT DUE</v>
      </c>
      <c r="K54" s="31"/>
      <c r="L54" s="20"/>
    </row>
    <row r="55" spans="1:12" ht="25.5">
      <c r="A55" s="17" t="s">
        <v>2716</v>
      </c>
      <c r="B55" s="31" t="s">
        <v>2465</v>
      </c>
      <c r="C55" s="31" t="s">
        <v>2444</v>
      </c>
      <c r="D55" s="41" t="s">
        <v>2470</v>
      </c>
      <c r="E55" s="13">
        <v>42348</v>
      </c>
      <c r="F55" s="13">
        <v>42348</v>
      </c>
      <c r="G55" s="65"/>
      <c r="H55" s="15">
        <f t="shared" si="10"/>
        <v>45086</v>
      </c>
      <c r="I55" s="16">
        <f t="shared" ca="1" si="8"/>
        <v>416</v>
      </c>
      <c r="J55" s="17" t="str">
        <f t="shared" ca="1" si="9"/>
        <v>NOT DUE</v>
      </c>
      <c r="K55" s="31"/>
      <c r="L55" s="20"/>
    </row>
    <row r="56" spans="1:12" ht="15" customHeight="1">
      <c r="A56" s="17" t="s">
        <v>2717</v>
      </c>
      <c r="B56" s="31" t="s">
        <v>2466</v>
      </c>
      <c r="C56" s="31" t="s">
        <v>2444</v>
      </c>
      <c r="D56" s="41" t="s">
        <v>2470</v>
      </c>
      <c r="E56" s="13">
        <v>42348</v>
      </c>
      <c r="F56" s="13">
        <v>42348</v>
      </c>
      <c r="G56" s="65"/>
      <c r="H56" s="15">
        <f t="shared" si="10"/>
        <v>45086</v>
      </c>
      <c r="I56" s="16">
        <f t="shared" ca="1" si="8"/>
        <v>416</v>
      </c>
      <c r="J56" s="17" t="str">
        <f t="shared" ca="1" si="9"/>
        <v>NOT DUE</v>
      </c>
      <c r="K56" s="31"/>
      <c r="L56" s="20"/>
    </row>
    <row r="57" spans="1:12" ht="25.5">
      <c r="A57" s="17" t="s">
        <v>4014</v>
      </c>
      <c r="B57" s="31" t="s">
        <v>2467</v>
      </c>
      <c r="C57" s="31" t="s">
        <v>2444</v>
      </c>
      <c r="D57" s="41" t="s">
        <v>2470</v>
      </c>
      <c r="E57" s="13">
        <v>42348</v>
      </c>
      <c r="F57" s="13">
        <v>42348</v>
      </c>
      <c r="G57" s="65"/>
      <c r="H57" s="15">
        <f t="shared" si="10"/>
        <v>45086</v>
      </c>
      <c r="I57" s="16">
        <f t="shared" ca="1" si="8"/>
        <v>416</v>
      </c>
      <c r="J57" s="17" t="str">
        <f t="shared" ca="1" si="9"/>
        <v>NOT DUE</v>
      </c>
      <c r="K57" s="31"/>
      <c r="L57" s="20"/>
    </row>
    <row r="58" spans="1:12">
      <c r="A58" s="51"/>
      <c r="B58" s="52"/>
      <c r="C58" s="52"/>
      <c r="D58" s="63"/>
      <c r="E58" s="54"/>
      <c r="F58" s="54"/>
      <c r="G58" s="55"/>
      <c r="H58" s="56"/>
      <c r="I58" s="57"/>
      <c r="J58" s="51"/>
      <c r="K58" s="52"/>
      <c r="L58" s="58"/>
    </row>
    <row r="59" spans="1:12">
      <c r="A59" s="202"/>
    </row>
    <row r="60" spans="1:12">
      <c r="A60" s="202"/>
    </row>
    <row r="61" spans="1:12">
      <c r="A61" s="202"/>
    </row>
    <row r="62" spans="1:12">
      <c r="A62" s="260"/>
      <c r="B62" s="197" t="s">
        <v>4761</v>
      </c>
      <c r="D62" s="49" t="s">
        <v>4762</v>
      </c>
      <c r="G62" t="s">
        <v>4763</v>
      </c>
    </row>
    <row r="63" spans="1:12">
      <c r="A63" s="289"/>
      <c r="C63" s="198" t="s">
        <v>5504</v>
      </c>
      <c r="E63" s="371" t="s">
        <v>5518</v>
      </c>
      <c r="F63" s="371"/>
      <c r="H63" s="235" t="s">
        <v>5505</v>
      </c>
      <c r="I63" s="235"/>
    </row>
  </sheetData>
  <sheetProtection selectLockedCells="1"/>
  <mergeCells count="10">
    <mergeCell ref="E63:F63"/>
    <mergeCell ref="A4:B4"/>
    <mergeCell ref="D4:E4"/>
    <mergeCell ref="A5:B5"/>
    <mergeCell ref="A1:B1"/>
    <mergeCell ref="D1:E1"/>
    <mergeCell ref="A2:B2"/>
    <mergeCell ref="D2:E2"/>
    <mergeCell ref="A3:B3"/>
    <mergeCell ref="D3:E3"/>
  </mergeCells>
  <phoneticPr fontId="33" type="noConversion"/>
  <conditionalFormatting sqref="J8:J25 J28:J58">
    <cfRule type="cellIs" dxfId="8" priority="2" operator="equal">
      <formula>"overdue"</formula>
    </cfRule>
  </conditionalFormatting>
  <conditionalFormatting sqref="J26:J27">
    <cfRule type="cellIs" dxfId="7"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31" zoomScaleNormal="100" workbookViewId="0">
      <selection activeCell="H30" sqref="H30"/>
    </sheetView>
  </sheetViews>
  <sheetFormatPr defaultRowHeight="15"/>
  <cols>
    <col min="1" max="1" width="10.7109375" style="45" customWidth="1"/>
    <col min="2" max="2" width="24.57031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8" t="s">
        <v>5</v>
      </c>
      <c r="B1" s="308"/>
      <c r="C1" s="35" t="s">
        <v>3771</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36"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37" t="s">
        <v>2479</v>
      </c>
      <c r="D3" s="309" t="s">
        <v>12</v>
      </c>
      <c r="E3" s="309"/>
      <c r="F3" s="60" t="s">
        <v>2646</v>
      </c>
    </row>
    <row r="4" spans="1:12" ht="18" customHeight="1">
      <c r="A4" s="308" t="s">
        <v>75</v>
      </c>
      <c r="B4" s="308"/>
      <c r="C4" s="37" t="s">
        <v>3866</v>
      </c>
      <c r="D4" s="309" t="s">
        <v>14</v>
      </c>
      <c r="E4" s="309"/>
      <c r="F4" s="59">
        <f>'Running Hours'!B20</f>
        <v>24878.799999999999</v>
      </c>
    </row>
    <row r="5" spans="1:12" ht="18" customHeight="1">
      <c r="A5" s="308" t="s">
        <v>76</v>
      </c>
      <c r="B5" s="308"/>
      <c r="C5" s="38" t="s">
        <v>2431</v>
      </c>
      <c r="D5" s="46"/>
      <c r="E5" s="242" t="str">
        <f>'Running Hours'!$C5</f>
        <v>Date updated:</v>
      </c>
      <c r="F5" s="196">
        <f>'Running Hours'!$D5</f>
        <v>44667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76.5">
      <c r="A8" s="17" t="s">
        <v>4913</v>
      </c>
      <c r="B8" s="31" t="s">
        <v>2433</v>
      </c>
      <c r="C8" s="31" t="s">
        <v>2434</v>
      </c>
      <c r="D8" s="41" t="s">
        <v>1</v>
      </c>
      <c r="E8" s="13">
        <v>42348</v>
      </c>
      <c r="F8" s="13">
        <f>F5</f>
        <v>44667</v>
      </c>
      <c r="G8" s="65"/>
      <c r="H8" s="15">
        <f>DATE(YEAR(F8),MONTH(F8),DAY(F8)+1)</f>
        <v>44668</v>
      </c>
      <c r="I8" s="16">
        <f t="shared" ref="I8:I57" ca="1" si="0">IF(ISBLANK(H8),"",H8-DATE(YEAR(NOW()),MONTH(NOW()),DAY(NOW())))</f>
        <v>-2</v>
      </c>
      <c r="J8" s="17" t="str">
        <f t="shared" ref="J8:J57" ca="1" si="1">IF(I8="","",IF(I8&lt;0,"OVERDUE","NOT DUE"))</f>
        <v>OVERDUE</v>
      </c>
      <c r="K8" s="31"/>
      <c r="L8" s="20"/>
    </row>
    <row r="9" spans="1:12" ht="53.25" customHeight="1">
      <c r="A9" s="17" t="s">
        <v>4914</v>
      </c>
      <c r="B9" s="31" t="s">
        <v>2435</v>
      </c>
      <c r="C9" s="31" t="s">
        <v>2436</v>
      </c>
      <c r="D9" s="41" t="s">
        <v>25</v>
      </c>
      <c r="E9" s="13">
        <v>42348</v>
      </c>
      <c r="F9" s="13">
        <f>F5</f>
        <v>44667</v>
      </c>
      <c r="G9" s="65"/>
      <c r="H9" s="15">
        <f>DATE(YEAR(F9),MONTH(F9),DAY(F9)+7)</f>
        <v>44674</v>
      </c>
      <c r="I9" s="16">
        <f t="shared" ca="1" si="0"/>
        <v>4</v>
      </c>
      <c r="J9" s="17" t="str">
        <f t="shared" ca="1" si="1"/>
        <v>NOT DUE</v>
      </c>
      <c r="K9" s="31"/>
      <c r="L9" s="20"/>
    </row>
    <row r="10" spans="1:12" ht="51">
      <c r="A10" s="17" t="s">
        <v>4915</v>
      </c>
      <c r="B10" s="31" t="s">
        <v>2437</v>
      </c>
      <c r="C10" s="31" t="s">
        <v>2436</v>
      </c>
      <c r="D10" s="41" t="s">
        <v>2219</v>
      </c>
      <c r="E10" s="13">
        <v>42348</v>
      </c>
      <c r="F10" s="13">
        <v>44658</v>
      </c>
      <c r="G10" s="65"/>
      <c r="H10" s="15">
        <f>EDATE(F10-1,1)</f>
        <v>44687</v>
      </c>
      <c r="I10" s="16">
        <f t="shared" ca="1" si="0"/>
        <v>17</v>
      </c>
      <c r="J10" s="17" t="str">
        <f t="shared" ca="1" si="1"/>
        <v>NOT DUE</v>
      </c>
      <c r="K10" s="31"/>
      <c r="L10" s="20"/>
    </row>
    <row r="11" spans="1:12" ht="38.25">
      <c r="A11" s="17" t="s">
        <v>4916</v>
      </c>
      <c r="B11" s="31" t="s">
        <v>2438</v>
      </c>
      <c r="C11" s="31" t="s">
        <v>2436</v>
      </c>
      <c r="D11" s="41" t="s">
        <v>0</v>
      </c>
      <c r="E11" s="13">
        <v>42348</v>
      </c>
      <c r="F11" s="13">
        <v>44658</v>
      </c>
      <c r="G11" s="65"/>
      <c r="H11" s="15">
        <f>DATE(YEAR(F11),MONTH(F11)+3,DAY(F11)-1)</f>
        <v>44748</v>
      </c>
      <c r="I11" s="16">
        <f t="shared" ca="1" si="0"/>
        <v>78</v>
      </c>
      <c r="J11" s="17" t="str">
        <f t="shared" ca="1" si="1"/>
        <v>NOT DUE</v>
      </c>
      <c r="K11" s="31"/>
      <c r="L11" s="20" t="s">
        <v>5530</v>
      </c>
    </row>
    <row r="12" spans="1:12" ht="25.5">
      <c r="A12" s="17" t="s">
        <v>4917</v>
      </c>
      <c r="B12" s="31" t="s">
        <v>2439</v>
      </c>
      <c r="C12" s="31" t="s">
        <v>2436</v>
      </c>
      <c r="D12" s="41" t="s">
        <v>2468</v>
      </c>
      <c r="E12" s="13">
        <v>42348</v>
      </c>
      <c r="F12" s="13">
        <v>44625</v>
      </c>
      <c r="G12" s="65"/>
      <c r="H12" s="15">
        <f>DATE(YEAR(F12),MONTH(F12)+6,DAY(F12)-1)</f>
        <v>44808</v>
      </c>
      <c r="I12" s="16">
        <f t="shared" ca="1" si="0"/>
        <v>138</v>
      </c>
      <c r="J12" s="17" t="str">
        <f t="shared" ca="1" si="1"/>
        <v>NOT DUE</v>
      </c>
      <c r="K12" s="20"/>
      <c r="L12" s="20"/>
    </row>
    <row r="13" spans="1:12" ht="38.25">
      <c r="A13" s="17" t="s">
        <v>4918</v>
      </c>
      <c r="B13" s="31" t="s">
        <v>2440</v>
      </c>
      <c r="C13" s="31" t="s">
        <v>2436</v>
      </c>
      <c r="D13" s="41" t="s">
        <v>377</v>
      </c>
      <c r="E13" s="13">
        <v>42348</v>
      </c>
      <c r="F13" s="13">
        <v>44548</v>
      </c>
      <c r="G13" s="65"/>
      <c r="H13" s="15">
        <f>DATE(YEAR(F13)+1,MONTH(F13),DAY(F13)-1)</f>
        <v>44912</v>
      </c>
      <c r="I13" s="16">
        <f t="shared" ca="1" si="0"/>
        <v>242</v>
      </c>
      <c r="J13" s="17" t="str">
        <f t="shared" ca="1" si="1"/>
        <v>NOT DUE</v>
      </c>
      <c r="K13" s="31"/>
      <c r="L13" s="20"/>
    </row>
    <row r="14" spans="1:12" ht="15" customHeight="1">
      <c r="A14" s="17" t="s">
        <v>4919</v>
      </c>
      <c r="B14" s="31" t="s">
        <v>2441</v>
      </c>
      <c r="C14" s="31" t="s">
        <v>2442</v>
      </c>
      <c r="D14" s="41" t="s">
        <v>2218</v>
      </c>
      <c r="E14" s="13">
        <v>42348</v>
      </c>
      <c r="F14" s="13">
        <v>44365</v>
      </c>
      <c r="G14" s="65"/>
      <c r="H14" s="15">
        <f>DATE(YEAR(F14)+5,MONTH(F14),DAY(F14)-1)</f>
        <v>46190</v>
      </c>
      <c r="I14" s="16">
        <f t="shared" ca="1" si="0"/>
        <v>1520</v>
      </c>
      <c r="J14" s="17" t="str">
        <f t="shared" ca="1" si="1"/>
        <v>NOT DUE</v>
      </c>
      <c r="K14" s="31" t="s">
        <v>2471</v>
      </c>
      <c r="L14" s="20"/>
    </row>
    <row r="15" spans="1:12" ht="26.45" customHeight="1">
      <c r="A15" s="17" t="s">
        <v>4920</v>
      </c>
      <c r="B15" s="31" t="s">
        <v>2443</v>
      </c>
      <c r="C15" s="31" t="s">
        <v>2444</v>
      </c>
      <c r="D15" s="41" t="s">
        <v>2218</v>
      </c>
      <c r="E15" s="13">
        <v>42348</v>
      </c>
      <c r="F15" s="13">
        <v>44365</v>
      </c>
      <c r="G15" s="65"/>
      <c r="H15" s="15">
        <f>DATE(YEAR(F15)+5,MONTH(F15),DAY(F15)-1)</f>
        <v>46190</v>
      </c>
      <c r="I15" s="16">
        <f t="shared" ca="1" si="0"/>
        <v>1520</v>
      </c>
      <c r="J15" s="17" t="str">
        <f t="shared" ca="1" si="1"/>
        <v>NOT DUE</v>
      </c>
      <c r="K15" s="31" t="s">
        <v>2472</v>
      </c>
      <c r="L15" s="20"/>
    </row>
    <row r="16" spans="1:12" ht="15" customHeight="1">
      <c r="A16" s="17" t="s">
        <v>4921</v>
      </c>
      <c r="B16" s="31" t="s">
        <v>2445</v>
      </c>
      <c r="C16" s="31" t="s">
        <v>2444</v>
      </c>
      <c r="D16" s="41" t="s">
        <v>2218</v>
      </c>
      <c r="E16" s="13">
        <v>42348</v>
      </c>
      <c r="F16" s="13">
        <v>44365</v>
      </c>
      <c r="G16" s="65"/>
      <c r="H16" s="15">
        <f>DATE(YEAR(F16)+5,MONTH(F16),DAY(F16)-1)</f>
        <v>46190</v>
      </c>
      <c r="I16" s="16">
        <f t="shared" ca="1" si="0"/>
        <v>1520</v>
      </c>
      <c r="J16" s="17" t="str">
        <f t="shared" ca="1" si="1"/>
        <v>NOT DUE</v>
      </c>
      <c r="K16" s="31" t="s">
        <v>2473</v>
      </c>
      <c r="L16" s="20"/>
    </row>
    <row r="17" spans="1:12" ht="25.5">
      <c r="A17" s="17" t="s">
        <v>4922</v>
      </c>
      <c r="B17" s="31" t="s">
        <v>1473</v>
      </c>
      <c r="C17" s="31" t="s">
        <v>1474</v>
      </c>
      <c r="D17" s="41" t="s">
        <v>1</v>
      </c>
      <c r="E17" s="13">
        <v>42348</v>
      </c>
      <c r="F17" s="13">
        <f>F5</f>
        <v>44667</v>
      </c>
      <c r="G17" s="65"/>
      <c r="H17" s="15">
        <f>DATE(YEAR(F17),MONTH(F17),DAY(F17)+1)</f>
        <v>44668</v>
      </c>
      <c r="I17" s="16">
        <f t="shared" ca="1" si="0"/>
        <v>-2</v>
      </c>
      <c r="J17" s="17" t="str">
        <f t="shared" ca="1" si="1"/>
        <v>OVERDUE</v>
      </c>
      <c r="K17" s="31" t="s">
        <v>1503</v>
      </c>
      <c r="L17" s="20"/>
    </row>
    <row r="18" spans="1:12" ht="25.5">
      <c r="A18" s="17" t="s">
        <v>4923</v>
      </c>
      <c r="B18" s="31" t="s">
        <v>1475</v>
      </c>
      <c r="C18" s="31" t="s">
        <v>1476</v>
      </c>
      <c r="D18" s="41" t="s">
        <v>1</v>
      </c>
      <c r="E18" s="13">
        <v>42348</v>
      </c>
      <c r="F18" s="13">
        <f>F5</f>
        <v>44667</v>
      </c>
      <c r="G18" s="65"/>
      <c r="H18" s="15">
        <f>DATE(YEAR(F18),MONTH(F18),DAY(F18)+1)</f>
        <v>44668</v>
      </c>
      <c r="I18" s="16">
        <f t="shared" ca="1" si="0"/>
        <v>-2</v>
      </c>
      <c r="J18" s="17" t="str">
        <f t="shared" ca="1" si="1"/>
        <v>OVERDUE</v>
      </c>
      <c r="K18" s="31" t="s">
        <v>1504</v>
      </c>
      <c r="L18" s="20"/>
    </row>
    <row r="19" spans="1:12" ht="25.5">
      <c r="A19" s="17" t="s">
        <v>4924</v>
      </c>
      <c r="B19" s="31" t="s">
        <v>1477</v>
      </c>
      <c r="C19" s="31" t="s">
        <v>1478</v>
      </c>
      <c r="D19" s="41" t="s">
        <v>1</v>
      </c>
      <c r="E19" s="13">
        <v>42348</v>
      </c>
      <c r="F19" s="13">
        <f>F5</f>
        <v>44667</v>
      </c>
      <c r="G19" s="65"/>
      <c r="H19" s="15">
        <f>DATE(YEAR(F19),MONTH(F19),DAY(F19)+1)</f>
        <v>44668</v>
      </c>
      <c r="I19" s="16">
        <f t="shared" ca="1" si="0"/>
        <v>-2</v>
      </c>
      <c r="J19" s="17" t="str">
        <f t="shared" ca="1" si="1"/>
        <v>OVERDUE</v>
      </c>
      <c r="K19" s="31" t="s">
        <v>1505</v>
      </c>
      <c r="L19" s="20"/>
    </row>
    <row r="20" spans="1:12" ht="38.25" customHeight="1">
      <c r="A20" s="17" t="s">
        <v>4925</v>
      </c>
      <c r="B20" s="31" t="s">
        <v>1479</v>
      </c>
      <c r="C20" s="31" t="s">
        <v>1480</v>
      </c>
      <c r="D20" s="41" t="s">
        <v>4</v>
      </c>
      <c r="E20" s="13">
        <v>42348</v>
      </c>
      <c r="F20" s="13">
        <v>44649</v>
      </c>
      <c r="G20" s="65"/>
      <c r="H20" s="15">
        <f>EDATE(F20-1,1)</f>
        <v>44679</v>
      </c>
      <c r="I20" s="16">
        <f t="shared" ca="1" si="0"/>
        <v>9</v>
      </c>
      <c r="J20" s="17" t="str">
        <f t="shared" ca="1" si="1"/>
        <v>NOT DUE</v>
      </c>
      <c r="K20" s="31" t="s">
        <v>1506</v>
      </c>
      <c r="L20" s="20"/>
    </row>
    <row r="21" spans="1:12" ht="25.5">
      <c r="A21" s="17" t="s">
        <v>4926</v>
      </c>
      <c r="B21" s="31" t="s">
        <v>1481</v>
      </c>
      <c r="C21" s="31" t="s">
        <v>1482</v>
      </c>
      <c r="D21" s="41" t="s">
        <v>1</v>
      </c>
      <c r="E21" s="13">
        <v>42348</v>
      </c>
      <c r="F21" s="13">
        <f>F5</f>
        <v>44667</v>
      </c>
      <c r="G21" s="65"/>
      <c r="H21" s="15">
        <f>DATE(YEAR(F21),MONTH(F21),DAY(F21)+1)</f>
        <v>44668</v>
      </c>
      <c r="I21" s="16">
        <f t="shared" ca="1" si="0"/>
        <v>-2</v>
      </c>
      <c r="J21" s="17" t="str">
        <f t="shared" ca="1" si="1"/>
        <v>OVERDUE</v>
      </c>
      <c r="K21" s="31" t="s">
        <v>1507</v>
      </c>
      <c r="L21" s="20"/>
    </row>
    <row r="22" spans="1:12" ht="26.45" customHeight="1">
      <c r="A22" s="17" t="s">
        <v>4927</v>
      </c>
      <c r="B22" s="31" t="s">
        <v>1483</v>
      </c>
      <c r="C22" s="31" t="s">
        <v>1484</v>
      </c>
      <c r="D22" s="41" t="s">
        <v>1</v>
      </c>
      <c r="E22" s="13">
        <v>42348</v>
      </c>
      <c r="F22" s="13">
        <f>F5</f>
        <v>44667</v>
      </c>
      <c r="G22" s="65"/>
      <c r="H22" s="15">
        <f>DATE(YEAR(F22),MONTH(F22),DAY(F22)+1)</f>
        <v>44668</v>
      </c>
      <c r="I22" s="16">
        <f t="shared" ca="1" si="0"/>
        <v>-2</v>
      </c>
      <c r="J22" s="17" t="str">
        <f t="shared" ca="1" si="1"/>
        <v>OVERDUE</v>
      </c>
      <c r="K22" s="31" t="s">
        <v>1508</v>
      </c>
      <c r="L22" s="20"/>
    </row>
    <row r="23" spans="1:12" ht="26.45" customHeight="1">
      <c r="A23" s="17" t="s">
        <v>4928</v>
      </c>
      <c r="B23" s="31" t="s">
        <v>1485</v>
      </c>
      <c r="C23" s="31" t="s">
        <v>1486</v>
      </c>
      <c r="D23" s="41" t="s">
        <v>1</v>
      </c>
      <c r="E23" s="13">
        <v>42348</v>
      </c>
      <c r="F23" s="13">
        <f>F5</f>
        <v>44667</v>
      </c>
      <c r="G23" s="65"/>
      <c r="H23" s="15">
        <f>DATE(YEAR(F23),MONTH(F23),DAY(F23)+1)</f>
        <v>44668</v>
      </c>
      <c r="I23" s="16">
        <f t="shared" ca="1" si="0"/>
        <v>-2</v>
      </c>
      <c r="J23" s="17" t="str">
        <f t="shared" ca="1" si="1"/>
        <v>OVERDUE</v>
      </c>
      <c r="K23" s="31" t="s">
        <v>1508</v>
      </c>
      <c r="L23" s="20"/>
    </row>
    <row r="24" spans="1:12" ht="26.45" customHeight="1">
      <c r="A24" s="17" t="s">
        <v>4929</v>
      </c>
      <c r="B24" s="31" t="s">
        <v>1487</v>
      </c>
      <c r="C24" s="31" t="s">
        <v>1474</v>
      </c>
      <c r="D24" s="41" t="s">
        <v>1</v>
      </c>
      <c r="E24" s="13">
        <v>42348</v>
      </c>
      <c r="F24" s="13">
        <f>F5</f>
        <v>44667</v>
      </c>
      <c r="G24" s="65"/>
      <c r="H24" s="15">
        <f>DATE(YEAR(F24),MONTH(F24),DAY(F24)+1)</f>
        <v>44668</v>
      </c>
      <c r="I24" s="16">
        <f t="shared" ca="1" si="0"/>
        <v>-2</v>
      </c>
      <c r="J24" s="17" t="str">
        <f t="shared" ca="1" si="1"/>
        <v>OVERDUE</v>
      </c>
      <c r="K24" s="31" t="s">
        <v>1508</v>
      </c>
      <c r="L24" s="20"/>
    </row>
    <row r="25" spans="1:12" ht="26.45" customHeight="1">
      <c r="A25" s="17" t="s">
        <v>4930</v>
      </c>
      <c r="B25" s="31" t="s">
        <v>1488</v>
      </c>
      <c r="C25" s="31" t="s">
        <v>1489</v>
      </c>
      <c r="D25" s="41" t="s">
        <v>3</v>
      </c>
      <c r="E25" s="13">
        <v>42348</v>
      </c>
      <c r="F25" s="13">
        <v>44513</v>
      </c>
      <c r="G25" s="65"/>
      <c r="H25" s="15">
        <f>DATE(YEAR(F25),MONTH(F25)+6,DAY(F25)-1)</f>
        <v>44693</v>
      </c>
      <c r="I25" s="16">
        <f t="shared" ca="1" si="0"/>
        <v>23</v>
      </c>
      <c r="J25" s="17" t="str">
        <f t="shared" ca="1" si="1"/>
        <v>NOT DUE</v>
      </c>
      <c r="K25" s="31" t="s">
        <v>1508</v>
      </c>
      <c r="L25" s="20"/>
    </row>
    <row r="26" spans="1:12" ht="25.5">
      <c r="A26" s="17" t="s">
        <v>4931</v>
      </c>
      <c r="B26" s="31" t="s">
        <v>1490</v>
      </c>
      <c r="C26" s="31"/>
      <c r="D26" s="41" t="s">
        <v>4</v>
      </c>
      <c r="E26" s="13">
        <v>42348</v>
      </c>
      <c r="F26" s="13">
        <v>44658</v>
      </c>
      <c r="G26" s="65"/>
      <c r="H26" s="15">
        <f>EDATE(F26-1,1)</f>
        <v>44687</v>
      </c>
      <c r="I26" s="16">
        <f t="shared" ca="1" si="0"/>
        <v>17</v>
      </c>
      <c r="J26" s="17" t="str">
        <f t="shared" ca="1" si="1"/>
        <v>NOT DUE</v>
      </c>
      <c r="K26" s="31"/>
      <c r="L26" s="20"/>
    </row>
    <row r="27" spans="1:12" ht="26.45" customHeight="1">
      <c r="A27" s="17" t="s">
        <v>4932</v>
      </c>
      <c r="B27" s="31" t="s">
        <v>4015</v>
      </c>
      <c r="C27" s="31" t="s">
        <v>2442</v>
      </c>
      <c r="D27" s="41" t="s">
        <v>54</v>
      </c>
      <c r="E27" s="13">
        <v>42348</v>
      </c>
      <c r="F27" s="13">
        <v>44550</v>
      </c>
      <c r="G27" s="65"/>
      <c r="H27" s="15">
        <f>DATE(YEAR(F27)+3,MONTH(F27),DAY(F27)-1)</f>
        <v>45645</v>
      </c>
      <c r="I27" s="16">
        <f t="shared" ref="I27" ca="1" si="2">IF(ISBLANK(H27),"",H27-DATE(YEAR(NOW()),MONTH(NOW()),DAY(NOW())))</f>
        <v>975</v>
      </c>
      <c r="J27" s="17" t="str">
        <f t="shared" ref="J27" ca="1" si="3">IF(I27="","",IF(I27&lt;0,"OVERDUE","NOT DUE"))</f>
        <v>NOT DUE</v>
      </c>
      <c r="K27" s="31" t="s">
        <v>1509</v>
      </c>
      <c r="L27" s="20" t="s">
        <v>5491</v>
      </c>
    </row>
    <row r="28" spans="1:12" ht="26.45" customHeight="1">
      <c r="A28" s="17" t="s">
        <v>4933</v>
      </c>
      <c r="B28" s="31" t="s">
        <v>1491</v>
      </c>
      <c r="C28" s="31" t="s">
        <v>1492</v>
      </c>
      <c r="D28" s="41" t="s">
        <v>0</v>
      </c>
      <c r="E28" s="13">
        <v>42348</v>
      </c>
      <c r="F28" s="13">
        <v>44638</v>
      </c>
      <c r="G28" s="65"/>
      <c r="H28" s="15">
        <f>DATE(YEAR(F28),MONTH(F28)+3,DAY(F28)-1)</f>
        <v>44729</v>
      </c>
      <c r="I28" s="16">
        <f t="shared" ca="1" si="0"/>
        <v>59</v>
      </c>
      <c r="J28" s="17" t="str">
        <f t="shared" ca="1" si="1"/>
        <v>NOT DUE</v>
      </c>
      <c r="K28" s="31" t="s">
        <v>1509</v>
      </c>
      <c r="L28" s="20"/>
    </row>
    <row r="29" spans="1:12" ht="15" customHeight="1">
      <c r="A29" s="17" t="s">
        <v>4934</v>
      </c>
      <c r="B29" s="31" t="s">
        <v>1493</v>
      </c>
      <c r="C29" s="31" t="s">
        <v>1494</v>
      </c>
      <c r="D29" s="41" t="s">
        <v>377</v>
      </c>
      <c r="E29" s="13">
        <v>42348</v>
      </c>
      <c r="F29" s="13">
        <v>44616</v>
      </c>
      <c r="G29" s="65"/>
      <c r="H29" s="15">
        <f t="shared" ref="H29:H34" si="4">DATE(YEAR(F29)+1,MONTH(F29),DAY(F29)-1)</f>
        <v>44980</v>
      </c>
      <c r="I29" s="16">
        <f t="shared" ca="1" si="0"/>
        <v>310</v>
      </c>
      <c r="J29" s="17" t="str">
        <f t="shared" ca="1" si="1"/>
        <v>NOT DUE</v>
      </c>
      <c r="K29" s="31" t="s">
        <v>1509</v>
      </c>
      <c r="L29" s="144" t="s">
        <v>4024</v>
      </c>
    </row>
    <row r="30" spans="1:12" ht="25.5">
      <c r="A30" s="17" t="s">
        <v>4935</v>
      </c>
      <c r="B30" s="31" t="s">
        <v>1495</v>
      </c>
      <c r="C30" s="31" t="s">
        <v>1496</v>
      </c>
      <c r="D30" s="41" t="s">
        <v>377</v>
      </c>
      <c r="E30" s="13">
        <v>42348</v>
      </c>
      <c r="F30" s="13">
        <v>44548</v>
      </c>
      <c r="G30" s="65"/>
      <c r="H30" s="15">
        <f t="shared" si="4"/>
        <v>44912</v>
      </c>
      <c r="I30" s="16">
        <f t="shared" ca="1" si="0"/>
        <v>242</v>
      </c>
      <c r="J30" s="17" t="str">
        <f t="shared" ca="1" si="1"/>
        <v>NOT DUE</v>
      </c>
      <c r="K30" s="31" t="s">
        <v>1510</v>
      </c>
      <c r="L30" s="20"/>
    </row>
    <row r="31" spans="1:12" ht="25.5">
      <c r="A31" s="17" t="s">
        <v>4936</v>
      </c>
      <c r="B31" s="31" t="s">
        <v>1497</v>
      </c>
      <c r="C31" s="31" t="s">
        <v>1498</v>
      </c>
      <c r="D31" s="41" t="s">
        <v>377</v>
      </c>
      <c r="E31" s="13">
        <v>42348</v>
      </c>
      <c r="F31" s="13">
        <v>44548</v>
      </c>
      <c r="G31" s="65"/>
      <c r="H31" s="15">
        <f t="shared" si="4"/>
        <v>44912</v>
      </c>
      <c r="I31" s="16">
        <f t="shared" ca="1" si="0"/>
        <v>242</v>
      </c>
      <c r="J31" s="17" t="str">
        <f t="shared" ca="1" si="1"/>
        <v>NOT DUE</v>
      </c>
      <c r="K31" s="31" t="s">
        <v>1510</v>
      </c>
      <c r="L31" s="20"/>
    </row>
    <row r="32" spans="1:12" ht="25.5">
      <c r="A32" s="17" t="s">
        <v>4937</v>
      </c>
      <c r="B32" s="31" t="s">
        <v>1499</v>
      </c>
      <c r="C32" s="31" t="s">
        <v>1500</v>
      </c>
      <c r="D32" s="41" t="s">
        <v>377</v>
      </c>
      <c r="E32" s="13">
        <v>42348</v>
      </c>
      <c r="F32" s="13">
        <v>44548</v>
      </c>
      <c r="G32" s="65"/>
      <c r="H32" s="15">
        <f t="shared" si="4"/>
        <v>44912</v>
      </c>
      <c r="I32" s="16">
        <f t="shared" ca="1" si="0"/>
        <v>242</v>
      </c>
      <c r="J32" s="17" t="str">
        <f t="shared" ca="1" si="1"/>
        <v>NOT DUE</v>
      </c>
      <c r="K32" s="31" t="s">
        <v>1510</v>
      </c>
      <c r="L32" s="20"/>
    </row>
    <row r="33" spans="1:12" ht="25.5">
      <c r="A33" s="17" t="s">
        <v>4938</v>
      </c>
      <c r="B33" s="31" t="s">
        <v>1501</v>
      </c>
      <c r="C33" s="31" t="s">
        <v>1502</v>
      </c>
      <c r="D33" s="41" t="s">
        <v>377</v>
      </c>
      <c r="E33" s="13">
        <v>42348</v>
      </c>
      <c r="F33" s="13">
        <v>44548</v>
      </c>
      <c r="G33" s="65"/>
      <c r="H33" s="15">
        <f t="shared" si="4"/>
        <v>44912</v>
      </c>
      <c r="I33" s="16">
        <f t="shared" ca="1" si="0"/>
        <v>242</v>
      </c>
      <c r="J33" s="17" t="str">
        <f t="shared" ca="1" si="1"/>
        <v>NOT DUE</v>
      </c>
      <c r="K33" s="31" t="s">
        <v>1511</v>
      </c>
      <c r="L33" s="20"/>
    </row>
    <row r="34" spans="1:12" ht="15" customHeight="1">
      <c r="A34" s="17" t="s">
        <v>4939</v>
      </c>
      <c r="B34" s="31" t="s">
        <v>1512</v>
      </c>
      <c r="C34" s="31" t="s">
        <v>1513</v>
      </c>
      <c r="D34" s="41" t="s">
        <v>377</v>
      </c>
      <c r="E34" s="13">
        <v>42348</v>
      </c>
      <c r="F34" s="13">
        <v>44548</v>
      </c>
      <c r="G34" s="65"/>
      <c r="H34" s="15">
        <f t="shared" si="4"/>
        <v>44912</v>
      </c>
      <c r="I34" s="16">
        <f t="shared" ca="1" si="0"/>
        <v>242</v>
      </c>
      <c r="J34" s="17" t="str">
        <f t="shared" ca="1" si="1"/>
        <v>NOT DUE</v>
      </c>
      <c r="K34" s="31" t="s">
        <v>1511</v>
      </c>
      <c r="L34" s="20"/>
    </row>
    <row r="35" spans="1:12" ht="15" customHeight="1">
      <c r="A35" s="17" t="s">
        <v>4940</v>
      </c>
      <c r="B35" s="31" t="s">
        <v>5451</v>
      </c>
      <c r="C35" s="31" t="s">
        <v>3998</v>
      </c>
      <c r="D35" s="41" t="s">
        <v>2094</v>
      </c>
      <c r="E35" s="13">
        <v>42348</v>
      </c>
      <c r="F35" s="13">
        <v>44247</v>
      </c>
      <c r="G35" s="65"/>
      <c r="H35" s="15">
        <f>DATE(YEAR(F35)+4,MONTH(F35),DAY(F35)-1)</f>
        <v>45707</v>
      </c>
      <c r="I35" s="16">
        <f t="shared" ca="1" si="0"/>
        <v>1037</v>
      </c>
      <c r="J35" s="17" t="str">
        <f t="shared" ca="1" si="1"/>
        <v>NOT DUE</v>
      </c>
      <c r="K35" s="31" t="s">
        <v>2474</v>
      </c>
      <c r="L35" s="20"/>
    </row>
    <row r="36" spans="1:12" ht="15" customHeight="1">
      <c r="A36" s="17" t="s">
        <v>4941</v>
      </c>
      <c r="B36" s="31" t="s">
        <v>2446</v>
      </c>
      <c r="C36" s="31" t="s">
        <v>2447</v>
      </c>
      <c r="D36" s="41" t="s">
        <v>379</v>
      </c>
      <c r="E36" s="13">
        <v>42348</v>
      </c>
      <c r="F36" s="13">
        <v>44365</v>
      </c>
      <c r="G36" s="65"/>
      <c r="H36" s="15">
        <f>DATE(YEAR(F36)+2,MONTH(F36),DAY(F36)-1)</f>
        <v>45094</v>
      </c>
      <c r="I36" s="16">
        <f t="shared" ca="1" si="0"/>
        <v>424</v>
      </c>
      <c r="J36" s="17" t="str">
        <f t="shared" ca="1" si="1"/>
        <v>NOT DUE</v>
      </c>
      <c r="K36" s="31" t="s">
        <v>2475</v>
      </c>
      <c r="L36" s="20"/>
    </row>
    <row r="37" spans="1:12" ht="15" customHeight="1">
      <c r="A37" s="17" t="s">
        <v>4942</v>
      </c>
      <c r="B37" s="31" t="s">
        <v>2448</v>
      </c>
      <c r="C37" s="31" t="s">
        <v>2447</v>
      </c>
      <c r="D37" s="41" t="s">
        <v>2469</v>
      </c>
      <c r="E37" s="13">
        <v>42348</v>
      </c>
      <c r="F37" s="13">
        <v>44365</v>
      </c>
      <c r="G37" s="65"/>
      <c r="H37" s="15">
        <f>DATE(YEAR(F37)+2,MONTH(F37),DAY(F37)-1)</f>
        <v>45094</v>
      </c>
      <c r="I37" s="16">
        <f t="shared" ca="1" si="0"/>
        <v>424</v>
      </c>
      <c r="J37" s="17" t="str">
        <f t="shared" ca="1" si="1"/>
        <v>NOT DUE</v>
      </c>
      <c r="K37" s="31" t="s">
        <v>2476</v>
      </c>
      <c r="L37" s="20"/>
    </row>
    <row r="38" spans="1:12" ht="15" customHeight="1">
      <c r="A38" s="17" t="s">
        <v>4943</v>
      </c>
      <c r="B38" s="31" t="s">
        <v>2449</v>
      </c>
      <c r="C38" s="31" t="s">
        <v>2450</v>
      </c>
      <c r="D38" s="41" t="s">
        <v>3</v>
      </c>
      <c r="E38" s="13">
        <v>42348</v>
      </c>
      <c r="F38" s="13">
        <v>44529</v>
      </c>
      <c r="G38" s="65"/>
      <c r="H38" s="15">
        <f>DATE(YEAR(F38),MONTH(F38)+6,DAY(F38)-1)</f>
        <v>44709</v>
      </c>
      <c r="I38" s="16">
        <f t="shared" ca="1" si="0"/>
        <v>39</v>
      </c>
      <c r="J38" s="17" t="str">
        <f t="shared" ca="1" si="1"/>
        <v>NOT DUE</v>
      </c>
      <c r="K38" s="31" t="s">
        <v>2477</v>
      </c>
      <c r="L38" s="20"/>
    </row>
    <row r="39" spans="1:12">
      <c r="A39" s="17" t="s">
        <v>4944</v>
      </c>
      <c r="B39" s="31" t="s">
        <v>2451</v>
      </c>
      <c r="C39" s="31" t="s">
        <v>1472</v>
      </c>
      <c r="D39" s="41" t="s">
        <v>2470</v>
      </c>
      <c r="E39" s="13">
        <v>42348</v>
      </c>
      <c r="F39" s="13">
        <v>42348</v>
      </c>
      <c r="G39" s="65"/>
      <c r="H39" s="15">
        <f t="shared" ref="H39:H57" si="5">DATE(YEAR(F39)+7,MONTH(F39)+6,DAY(F39)-1)</f>
        <v>45086</v>
      </c>
      <c r="I39" s="16">
        <f t="shared" ca="1" si="0"/>
        <v>416</v>
      </c>
      <c r="J39" s="17" t="str">
        <f t="shared" ca="1" si="1"/>
        <v>NOT DUE</v>
      </c>
      <c r="K39" s="31"/>
      <c r="L39" s="20"/>
    </row>
    <row r="40" spans="1:12" ht="25.5">
      <c r="A40" s="17" t="s">
        <v>4945</v>
      </c>
      <c r="B40" s="31" t="s">
        <v>2452</v>
      </c>
      <c r="C40" s="31" t="s">
        <v>2444</v>
      </c>
      <c r="D40" s="41" t="s">
        <v>2470</v>
      </c>
      <c r="E40" s="13">
        <v>42348</v>
      </c>
      <c r="F40" s="13">
        <v>42348</v>
      </c>
      <c r="G40" s="65"/>
      <c r="H40" s="15">
        <f t="shared" si="5"/>
        <v>45086</v>
      </c>
      <c r="I40" s="16">
        <f t="shared" ca="1" si="0"/>
        <v>416</v>
      </c>
      <c r="J40" s="17" t="str">
        <f t="shared" ca="1" si="1"/>
        <v>NOT DUE</v>
      </c>
      <c r="K40" s="31"/>
      <c r="L40" s="20"/>
    </row>
    <row r="41" spans="1:12">
      <c r="A41" s="17" t="s">
        <v>4946</v>
      </c>
      <c r="B41" s="31" t="s">
        <v>2453</v>
      </c>
      <c r="C41" s="31" t="s">
        <v>2444</v>
      </c>
      <c r="D41" s="41" t="s">
        <v>2470</v>
      </c>
      <c r="E41" s="13">
        <v>42348</v>
      </c>
      <c r="F41" s="13">
        <v>42348</v>
      </c>
      <c r="G41" s="65"/>
      <c r="H41" s="15">
        <f t="shared" si="5"/>
        <v>45086</v>
      </c>
      <c r="I41" s="16">
        <f t="shared" ca="1" si="0"/>
        <v>416</v>
      </c>
      <c r="J41" s="17" t="str">
        <f t="shared" ca="1" si="1"/>
        <v>NOT DUE</v>
      </c>
      <c r="K41" s="31"/>
      <c r="L41" s="20"/>
    </row>
    <row r="42" spans="1:12">
      <c r="A42" s="17" t="s">
        <v>4947</v>
      </c>
      <c r="B42" s="31" t="s">
        <v>2454</v>
      </c>
      <c r="C42" s="31" t="s">
        <v>2444</v>
      </c>
      <c r="D42" s="41" t="s">
        <v>2470</v>
      </c>
      <c r="E42" s="13">
        <v>42348</v>
      </c>
      <c r="F42" s="13">
        <v>42348</v>
      </c>
      <c r="G42" s="65"/>
      <c r="H42" s="15">
        <f t="shared" si="5"/>
        <v>45086</v>
      </c>
      <c r="I42" s="16">
        <f t="shared" ca="1" si="0"/>
        <v>416</v>
      </c>
      <c r="J42" s="17" t="str">
        <f t="shared" ca="1" si="1"/>
        <v>NOT DUE</v>
      </c>
      <c r="K42" s="31"/>
      <c r="L42" s="20"/>
    </row>
    <row r="43" spans="1:12">
      <c r="A43" s="17" t="s">
        <v>4948</v>
      </c>
      <c r="B43" s="31" t="s">
        <v>2455</v>
      </c>
      <c r="C43" s="31" t="s">
        <v>2444</v>
      </c>
      <c r="D43" s="41" t="s">
        <v>2470</v>
      </c>
      <c r="E43" s="13">
        <v>42348</v>
      </c>
      <c r="F43" s="13">
        <v>42348</v>
      </c>
      <c r="G43" s="65"/>
      <c r="H43" s="15">
        <f t="shared" si="5"/>
        <v>45086</v>
      </c>
      <c r="I43" s="16">
        <f t="shared" ca="1" si="0"/>
        <v>416</v>
      </c>
      <c r="J43" s="17" t="str">
        <f t="shared" ca="1" si="1"/>
        <v>NOT DUE</v>
      </c>
      <c r="K43" s="31" t="s">
        <v>2478</v>
      </c>
      <c r="L43" s="20"/>
    </row>
    <row r="44" spans="1:12">
      <c r="A44" s="17" t="s">
        <v>4949</v>
      </c>
      <c r="B44" s="31" t="s">
        <v>2456</v>
      </c>
      <c r="C44" s="31" t="s">
        <v>2444</v>
      </c>
      <c r="D44" s="41" t="s">
        <v>2470</v>
      </c>
      <c r="E44" s="13">
        <v>42348</v>
      </c>
      <c r="F44" s="13">
        <v>42348</v>
      </c>
      <c r="G44" s="65"/>
      <c r="H44" s="15">
        <f t="shared" si="5"/>
        <v>45086</v>
      </c>
      <c r="I44" s="16">
        <f t="shared" ca="1" si="0"/>
        <v>416</v>
      </c>
      <c r="J44" s="17" t="str">
        <f t="shared" ca="1" si="1"/>
        <v>NOT DUE</v>
      </c>
      <c r="K44" s="31"/>
      <c r="L44" s="20"/>
    </row>
    <row r="45" spans="1:12">
      <c r="A45" s="17" t="s">
        <v>4950</v>
      </c>
      <c r="B45" s="31" t="s">
        <v>2457</v>
      </c>
      <c r="C45" s="31" t="s">
        <v>1472</v>
      </c>
      <c r="D45" s="41" t="s">
        <v>2470</v>
      </c>
      <c r="E45" s="13">
        <v>42348</v>
      </c>
      <c r="F45" s="13">
        <v>42348</v>
      </c>
      <c r="G45" s="65"/>
      <c r="H45" s="15">
        <f t="shared" si="5"/>
        <v>45086</v>
      </c>
      <c r="I45" s="16">
        <f t="shared" ca="1" si="0"/>
        <v>416</v>
      </c>
      <c r="J45" s="17" t="str">
        <f t="shared" ca="1" si="1"/>
        <v>NOT DUE</v>
      </c>
      <c r="K45" s="31"/>
      <c r="L45" s="20"/>
    </row>
    <row r="46" spans="1:12" ht="25.5">
      <c r="A46" s="17" t="s">
        <v>4951</v>
      </c>
      <c r="B46" s="31" t="s">
        <v>2458</v>
      </c>
      <c r="C46" s="31" t="s">
        <v>2444</v>
      </c>
      <c r="D46" s="41" t="s">
        <v>2470</v>
      </c>
      <c r="E46" s="13">
        <v>42348</v>
      </c>
      <c r="F46" s="13">
        <v>42348</v>
      </c>
      <c r="G46" s="65"/>
      <c r="H46" s="15">
        <f t="shared" si="5"/>
        <v>45086</v>
      </c>
      <c r="I46" s="16">
        <f t="shared" ca="1" si="0"/>
        <v>416</v>
      </c>
      <c r="J46" s="17" t="str">
        <f t="shared" ca="1" si="1"/>
        <v>NOT DUE</v>
      </c>
      <c r="K46" s="31"/>
      <c r="L46" s="20"/>
    </row>
    <row r="47" spans="1:12">
      <c r="A47" s="17" t="s">
        <v>4952</v>
      </c>
      <c r="B47" s="31" t="s">
        <v>2459</v>
      </c>
      <c r="C47" s="31" t="s">
        <v>1472</v>
      </c>
      <c r="D47" s="41" t="s">
        <v>2470</v>
      </c>
      <c r="E47" s="13">
        <v>42348</v>
      </c>
      <c r="F47" s="13">
        <v>42348</v>
      </c>
      <c r="G47" s="65"/>
      <c r="H47" s="15">
        <f t="shared" si="5"/>
        <v>45086</v>
      </c>
      <c r="I47" s="16">
        <f t="shared" ca="1" si="0"/>
        <v>416</v>
      </c>
      <c r="J47" s="17" t="str">
        <f t="shared" ca="1" si="1"/>
        <v>NOT DUE</v>
      </c>
      <c r="K47" s="31"/>
      <c r="L47" s="20"/>
    </row>
    <row r="48" spans="1:12" ht="25.5">
      <c r="A48" s="17" t="s">
        <v>4953</v>
      </c>
      <c r="B48" s="31" t="s">
        <v>2460</v>
      </c>
      <c r="C48" s="31" t="s">
        <v>2444</v>
      </c>
      <c r="D48" s="41" t="s">
        <v>2470</v>
      </c>
      <c r="E48" s="13">
        <v>42348</v>
      </c>
      <c r="F48" s="13">
        <v>42348</v>
      </c>
      <c r="G48" s="65"/>
      <c r="H48" s="15">
        <f t="shared" si="5"/>
        <v>45086</v>
      </c>
      <c r="I48" s="16">
        <f t="shared" ca="1" si="0"/>
        <v>416</v>
      </c>
      <c r="J48" s="17" t="str">
        <f t="shared" ca="1" si="1"/>
        <v>NOT DUE</v>
      </c>
      <c r="K48" s="31"/>
      <c r="L48" s="20"/>
    </row>
    <row r="49" spans="1:12">
      <c r="A49" s="17" t="s">
        <v>4954</v>
      </c>
      <c r="B49" s="31" t="s">
        <v>2461</v>
      </c>
      <c r="C49" s="31" t="s">
        <v>1472</v>
      </c>
      <c r="D49" s="41" t="s">
        <v>2470</v>
      </c>
      <c r="E49" s="13">
        <v>42348</v>
      </c>
      <c r="F49" s="13">
        <v>42348</v>
      </c>
      <c r="G49" s="65"/>
      <c r="H49" s="15">
        <f t="shared" si="5"/>
        <v>45086</v>
      </c>
      <c r="I49" s="16">
        <f t="shared" ca="1" si="0"/>
        <v>416</v>
      </c>
      <c r="J49" s="17" t="str">
        <f t="shared" ca="1" si="1"/>
        <v>NOT DUE</v>
      </c>
      <c r="K49" s="31"/>
      <c r="L49" s="20"/>
    </row>
    <row r="50" spans="1:12" ht="25.5">
      <c r="A50" s="17" t="s">
        <v>4955</v>
      </c>
      <c r="B50" s="31" t="s">
        <v>2462</v>
      </c>
      <c r="C50" s="31" t="s">
        <v>2444</v>
      </c>
      <c r="D50" s="41" t="s">
        <v>2470</v>
      </c>
      <c r="E50" s="13">
        <v>42348</v>
      </c>
      <c r="F50" s="13">
        <v>42348</v>
      </c>
      <c r="G50" s="65"/>
      <c r="H50" s="15">
        <f t="shared" si="5"/>
        <v>45086</v>
      </c>
      <c r="I50" s="16">
        <f t="shared" ca="1" si="0"/>
        <v>416</v>
      </c>
      <c r="J50" s="17" t="str">
        <f t="shared" ca="1" si="1"/>
        <v>NOT DUE</v>
      </c>
      <c r="K50" s="31"/>
      <c r="L50" s="20"/>
    </row>
    <row r="51" spans="1:12">
      <c r="A51" s="17" t="s">
        <v>4956</v>
      </c>
      <c r="B51" s="31" t="s">
        <v>2461</v>
      </c>
      <c r="C51" s="31" t="s">
        <v>2444</v>
      </c>
      <c r="D51" s="41" t="s">
        <v>2470</v>
      </c>
      <c r="E51" s="13">
        <v>42348</v>
      </c>
      <c r="F51" s="13">
        <v>42348</v>
      </c>
      <c r="G51" s="65"/>
      <c r="H51" s="15">
        <f t="shared" si="5"/>
        <v>45086</v>
      </c>
      <c r="I51" s="16">
        <f t="shared" ca="1" si="0"/>
        <v>416</v>
      </c>
      <c r="J51" s="17" t="str">
        <f t="shared" ca="1" si="1"/>
        <v>NOT DUE</v>
      </c>
      <c r="K51" s="31"/>
      <c r="L51" s="20"/>
    </row>
    <row r="52" spans="1:12">
      <c r="A52" s="17" t="s">
        <v>4957</v>
      </c>
      <c r="B52" s="31" t="s">
        <v>2463</v>
      </c>
      <c r="C52" s="31" t="s">
        <v>1472</v>
      </c>
      <c r="D52" s="41" t="s">
        <v>2470</v>
      </c>
      <c r="E52" s="13">
        <v>42348</v>
      </c>
      <c r="F52" s="13">
        <v>42348</v>
      </c>
      <c r="G52" s="65"/>
      <c r="H52" s="15">
        <f t="shared" si="5"/>
        <v>45086</v>
      </c>
      <c r="I52" s="16">
        <f t="shared" ca="1" si="0"/>
        <v>416</v>
      </c>
      <c r="J52" s="17" t="str">
        <f t="shared" ca="1" si="1"/>
        <v>NOT DUE</v>
      </c>
      <c r="K52" s="31"/>
      <c r="L52" s="20"/>
    </row>
    <row r="53" spans="1:12" ht="25.5">
      <c r="A53" s="17" t="s">
        <v>4958</v>
      </c>
      <c r="B53" s="31" t="s">
        <v>2464</v>
      </c>
      <c r="C53" s="31" t="s">
        <v>2444</v>
      </c>
      <c r="D53" s="41" t="s">
        <v>2470</v>
      </c>
      <c r="E53" s="13">
        <v>42348</v>
      </c>
      <c r="F53" s="13">
        <v>42348</v>
      </c>
      <c r="G53" s="65"/>
      <c r="H53" s="15">
        <f t="shared" si="5"/>
        <v>45086</v>
      </c>
      <c r="I53" s="16">
        <f t="shared" ca="1" si="0"/>
        <v>416</v>
      </c>
      <c r="J53" s="17" t="str">
        <f t="shared" ca="1" si="1"/>
        <v>NOT DUE</v>
      </c>
      <c r="K53" s="31"/>
      <c r="L53" s="20"/>
    </row>
    <row r="54" spans="1:12">
      <c r="A54" s="17" t="s">
        <v>4959</v>
      </c>
      <c r="B54" s="31" t="s">
        <v>2463</v>
      </c>
      <c r="C54" s="31" t="s">
        <v>2444</v>
      </c>
      <c r="D54" s="41" t="s">
        <v>2470</v>
      </c>
      <c r="E54" s="13">
        <v>42348</v>
      </c>
      <c r="F54" s="13">
        <v>42348</v>
      </c>
      <c r="G54" s="65"/>
      <c r="H54" s="15">
        <f t="shared" si="5"/>
        <v>45086</v>
      </c>
      <c r="I54" s="16">
        <f t="shared" ca="1" si="0"/>
        <v>416</v>
      </c>
      <c r="J54" s="17" t="str">
        <f t="shared" ca="1" si="1"/>
        <v>NOT DUE</v>
      </c>
      <c r="K54" s="31"/>
      <c r="L54" s="20"/>
    </row>
    <row r="55" spans="1:12">
      <c r="A55" s="17" t="s">
        <v>4960</v>
      </c>
      <c r="B55" s="31" t="s">
        <v>2465</v>
      </c>
      <c r="C55" s="31" t="s">
        <v>2444</v>
      </c>
      <c r="D55" s="41" t="s">
        <v>2470</v>
      </c>
      <c r="E55" s="13">
        <v>42348</v>
      </c>
      <c r="F55" s="13">
        <v>42348</v>
      </c>
      <c r="G55" s="65"/>
      <c r="H55" s="15">
        <f t="shared" si="5"/>
        <v>45086</v>
      </c>
      <c r="I55" s="16">
        <f t="shared" ca="1" si="0"/>
        <v>416</v>
      </c>
      <c r="J55" s="17" t="str">
        <f t="shared" ca="1" si="1"/>
        <v>NOT DUE</v>
      </c>
      <c r="K55" s="31"/>
      <c r="L55" s="20"/>
    </row>
    <row r="56" spans="1:12" ht="15" customHeight="1">
      <c r="A56" s="17" t="s">
        <v>4961</v>
      </c>
      <c r="B56" s="31" t="s">
        <v>2466</v>
      </c>
      <c r="C56" s="31" t="s">
        <v>2444</v>
      </c>
      <c r="D56" s="41" t="s">
        <v>2470</v>
      </c>
      <c r="E56" s="13">
        <v>42348</v>
      </c>
      <c r="F56" s="13">
        <v>42348</v>
      </c>
      <c r="G56" s="65"/>
      <c r="H56" s="15">
        <f t="shared" si="5"/>
        <v>45086</v>
      </c>
      <c r="I56" s="16">
        <f t="shared" ca="1" si="0"/>
        <v>416</v>
      </c>
      <c r="J56" s="17" t="str">
        <f t="shared" ca="1" si="1"/>
        <v>NOT DUE</v>
      </c>
      <c r="K56" s="31"/>
      <c r="L56" s="20"/>
    </row>
    <row r="57" spans="1:12">
      <c r="A57" s="17" t="s">
        <v>4962</v>
      </c>
      <c r="B57" s="31" t="s">
        <v>2467</v>
      </c>
      <c r="C57" s="31" t="s">
        <v>2444</v>
      </c>
      <c r="D57" s="41" t="s">
        <v>2470</v>
      </c>
      <c r="E57" s="13">
        <v>42348</v>
      </c>
      <c r="F57" s="13">
        <v>42348</v>
      </c>
      <c r="G57" s="65"/>
      <c r="H57" s="15">
        <f t="shared" si="5"/>
        <v>45086</v>
      </c>
      <c r="I57" s="16">
        <f t="shared" ca="1" si="0"/>
        <v>416</v>
      </c>
      <c r="J57" s="17" t="str">
        <f t="shared" ca="1" si="1"/>
        <v>NOT DUE</v>
      </c>
      <c r="K57" s="31"/>
      <c r="L57" s="20"/>
    </row>
    <row r="59" spans="1:12">
      <c r="A59" s="202"/>
    </row>
    <row r="60" spans="1:12">
      <c r="A60" s="202"/>
    </row>
    <row r="61" spans="1:12">
      <c r="A61" s="202"/>
    </row>
    <row r="62" spans="1:12">
      <c r="A62" s="260"/>
      <c r="B62" s="197" t="s">
        <v>4761</v>
      </c>
      <c r="D62" s="49" t="s">
        <v>4762</v>
      </c>
      <c r="G62" t="s">
        <v>4763</v>
      </c>
    </row>
    <row r="63" spans="1:12">
      <c r="A63" s="289"/>
      <c r="C63" s="198" t="s">
        <v>5504</v>
      </c>
      <c r="E63" s="371" t="s">
        <v>5518</v>
      </c>
      <c r="F63" s="371"/>
      <c r="H63" s="235" t="s">
        <v>5505</v>
      </c>
      <c r="I63" s="235"/>
    </row>
  </sheetData>
  <sheetProtection selectLockedCells="1"/>
  <mergeCells count="10">
    <mergeCell ref="E63:F63"/>
    <mergeCell ref="A1:B1"/>
    <mergeCell ref="D1:E1"/>
    <mergeCell ref="A2:B2"/>
    <mergeCell ref="D2:E2"/>
    <mergeCell ref="A5:B5"/>
    <mergeCell ref="A3:B3"/>
    <mergeCell ref="D3:E3"/>
    <mergeCell ref="A4:B4"/>
    <mergeCell ref="D4:E4"/>
  </mergeCells>
  <phoneticPr fontId="33" type="noConversion"/>
  <conditionalFormatting sqref="J3:J26 J28:J57">
    <cfRule type="cellIs" dxfId="6" priority="2" operator="equal">
      <formula>"overdue"</formula>
    </cfRule>
  </conditionalFormatting>
  <conditionalFormatting sqref="J27">
    <cfRule type="cellIs" dxfId="5"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5"/>
  <sheetViews>
    <sheetView zoomScaleNormal="100" workbookViewId="0">
      <pane ySplit="7" topLeftCell="A20" activePane="bottomLeft" state="frozen"/>
      <selection pane="bottomLeft" activeCell="E9" sqref="E9:E10"/>
    </sheetView>
  </sheetViews>
  <sheetFormatPr defaultRowHeight="15"/>
  <cols>
    <col min="1" max="1" width="11.5703125" bestFit="1" customWidth="1"/>
    <col min="2" max="2" width="35.7109375" customWidth="1"/>
    <col min="3" max="3" width="35.4257812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08" t="s">
        <v>5</v>
      </c>
      <c r="B1" s="308"/>
      <c r="C1" s="1" t="s">
        <v>3771</v>
      </c>
      <c r="D1" s="309" t="s">
        <v>7</v>
      </c>
      <c r="E1" s="309"/>
      <c r="F1" s="2" t="str">
        <f>IF(C1="GL COLMENA",'[2]List of Vessels'!B2,IF(C1="GL IGUAZU",'[2]List of Vessels'!B3,IF(C1="GL LA PAZ",'[2]List of Vessels'!B4,IF(C1="GL PIRAPO",'[2]List of Vessels'!B5,IF(C1="VALIANT SPRING",'[2]List of Vessels'!B6,IF(C1="VALIANT SUMMER",'[2]List of Vessels'!B7,""))))))</f>
        <v>NK 154424</v>
      </c>
    </row>
    <row r="2" spans="1:12" ht="19.5" customHeight="1">
      <c r="A2" s="308" t="s">
        <v>8</v>
      </c>
      <c r="B2" s="308"/>
      <c r="C2" s="2" t="str">
        <f>IF(C1="GL COLMENA",'[2]List of Vessels'!D2,IF(C1="GL IGUAZU",'[2]List of Vessels'!D3,IF(C1="GL LA PAZ",'[2]List of Vessels'!D4,IF(C1="GL PIRAPO",'[2]List of Vessels'!D5,IF(C1="VALIANT SPRING",'[2]List of Vessels'!D6,IF(C1="VALIANT SUMMER",'[2]List of Vessels'!D7,""))))))</f>
        <v>SINGAPORE</v>
      </c>
      <c r="D2" s="309" t="s">
        <v>9</v>
      </c>
      <c r="E2" s="309"/>
      <c r="F2" s="3">
        <f>IF(C1="GL COLMENA",'[2]List of Vessels'!C2,IF(C1="GL IGUAZU",'[2]List of Vessels'!C3,IF(C1="GL LA PAZ",'[2]List of Vessels'!C4,IF(C1="GL PIRAPO",'[2]List of Vessels'!C5,IF(C1="VALIANT SPRING",'[2]List of Vessels'!C6,IF(C1="VALIANT SUMMER",'[2]List of Vessels'!C7,""))))))</f>
        <v>9731183</v>
      </c>
    </row>
    <row r="3" spans="1:12" ht="19.5" customHeight="1">
      <c r="A3" s="308" t="s">
        <v>10</v>
      </c>
      <c r="B3" s="308"/>
      <c r="C3" s="4" t="s">
        <v>11</v>
      </c>
      <c r="D3" s="309" t="s">
        <v>12</v>
      </c>
      <c r="E3" s="309"/>
      <c r="F3" s="5" t="s">
        <v>2644</v>
      </c>
    </row>
    <row r="4" spans="1:12" ht="18" customHeight="1">
      <c r="A4" s="308" t="s">
        <v>13</v>
      </c>
      <c r="B4" s="308"/>
      <c r="C4" s="4" t="s">
        <v>3867</v>
      </c>
      <c r="D4" s="309" t="s">
        <v>14</v>
      </c>
      <c r="E4" s="309"/>
      <c r="F4" s="6">
        <f>'Running Hours'!B8</f>
        <v>16.399999999999999</v>
      </c>
    </row>
    <row r="5" spans="1:12" ht="18" customHeight="1">
      <c r="A5" s="199"/>
      <c r="B5" s="199"/>
      <c r="C5" s="201"/>
      <c r="D5" s="200"/>
      <c r="E5" s="242" t="str">
        <f>'Running Hours'!$C5</f>
        <v>Date updated:</v>
      </c>
      <c r="F5" s="196">
        <f>'Running Hours'!$D5</f>
        <v>44667</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2647</v>
      </c>
      <c r="B8" s="12" t="s">
        <v>24</v>
      </c>
      <c r="C8" s="12" t="s">
        <v>5042</v>
      </c>
      <c r="D8" s="12" t="s">
        <v>25</v>
      </c>
      <c r="E8" s="66">
        <v>42348</v>
      </c>
      <c r="F8" s="13">
        <f t="shared" ref="F8:F12" si="0">F$5</f>
        <v>44667</v>
      </c>
      <c r="G8" s="65"/>
      <c r="H8" s="15">
        <f>DATE(YEAR(F8),MONTH(F8),DAY(F8)+7)</f>
        <v>44674</v>
      </c>
      <c r="I8" s="16">
        <f t="shared" ref="I8:I10" ca="1" si="1">IF(ISBLANK(H8),"",H8-DATE(YEAR(NOW()),MONTH(NOW()),DAY(NOW())))</f>
        <v>4</v>
      </c>
      <c r="J8" s="17" t="str">
        <f ca="1">IF(I8="","",IF(I8&lt;0,"OVERDUE","NOT DUE"))</f>
        <v>NOT DUE</v>
      </c>
      <c r="K8" s="18" t="s">
        <v>26</v>
      </c>
      <c r="L8" s="71"/>
    </row>
    <row r="9" spans="1:12" ht="25.5">
      <c r="A9" s="12" t="s">
        <v>2648</v>
      </c>
      <c r="B9" s="12" t="s">
        <v>27</v>
      </c>
      <c r="C9" s="12" t="s">
        <v>5043</v>
      </c>
      <c r="D9" s="12" t="s">
        <v>25</v>
      </c>
      <c r="E9" s="13">
        <v>42348</v>
      </c>
      <c r="F9" s="13">
        <f t="shared" si="0"/>
        <v>44667</v>
      </c>
      <c r="G9" s="65"/>
      <c r="H9" s="15">
        <f>DATE(YEAR(F9),MONTH(F9),DAY(F9)+7)</f>
        <v>44674</v>
      </c>
      <c r="I9" s="16">
        <f t="shared" ca="1" si="1"/>
        <v>4</v>
      </c>
      <c r="J9" s="17" t="str">
        <f t="shared" ref="J9:J29" ca="1" si="2">IF(I9="","",IF(I9&lt;0,"OVERDUE","NOT DUE"))</f>
        <v>NOT DUE</v>
      </c>
      <c r="K9" s="18" t="s">
        <v>26</v>
      </c>
      <c r="L9" s="71"/>
    </row>
    <row r="10" spans="1:12" ht="25.5">
      <c r="A10" s="12" t="s">
        <v>2649</v>
      </c>
      <c r="B10" s="18" t="s">
        <v>28</v>
      </c>
      <c r="C10" s="12" t="s">
        <v>5044</v>
      </c>
      <c r="D10" s="12" t="s">
        <v>25</v>
      </c>
      <c r="E10" s="13">
        <v>42348</v>
      </c>
      <c r="F10" s="13">
        <f t="shared" si="0"/>
        <v>44667</v>
      </c>
      <c r="G10" s="65"/>
      <c r="H10" s="15">
        <f>DATE(YEAR(F10),MONTH(F10),DAY(F10)+7)</f>
        <v>44674</v>
      </c>
      <c r="I10" s="16">
        <f t="shared" ca="1" si="1"/>
        <v>4</v>
      </c>
      <c r="J10" s="17" t="str">
        <f t="shared" ca="1" si="2"/>
        <v>NOT DUE</v>
      </c>
      <c r="K10" s="18" t="s">
        <v>26</v>
      </c>
      <c r="L10" s="71"/>
    </row>
    <row r="11" spans="1:12" ht="25.5">
      <c r="A11" s="12" t="s">
        <v>2650</v>
      </c>
      <c r="B11" s="12" t="s">
        <v>29</v>
      </c>
      <c r="C11" s="12" t="s">
        <v>5045</v>
      </c>
      <c r="D11" s="12" t="s">
        <v>25</v>
      </c>
      <c r="E11" s="13">
        <v>42348</v>
      </c>
      <c r="F11" s="13">
        <f t="shared" si="0"/>
        <v>44667</v>
      </c>
      <c r="G11" s="65"/>
      <c r="H11" s="15">
        <f>DATE(YEAR(F11),MONTH(F11),DAY(F11)+7)</f>
        <v>44674</v>
      </c>
      <c r="I11" s="16">
        <f ca="1">IF(ISBLANK(H11),"",H11-DATE(YEAR(NOW()),MONTH(NOW()),DAY(NOW())))</f>
        <v>4</v>
      </c>
      <c r="J11" s="17" t="str">
        <f t="shared" ca="1" si="2"/>
        <v>NOT DUE</v>
      </c>
      <c r="K11" s="18" t="s">
        <v>26</v>
      </c>
      <c r="L11" s="71"/>
    </row>
    <row r="12" spans="1:12" ht="27" customHeight="1">
      <c r="A12" s="12" t="s">
        <v>2651</v>
      </c>
      <c r="B12" s="12" t="s">
        <v>31</v>
      </c>
      <c r="C12" s="12" t="s">
        <v>5046</v>
      </c>
      <c r="D12" s="12" t="s">
        <v>25</v>
      </c>
      <c r="E12" s="13">
        <v>42348</v>
      </c>
      <c r="F12" s="13">
        <f t="shared" si="0"/>
        <v>44667</v>
      </c>
      <c r="G12" s="65"/>
      <c r="H12" s="15">
        <f>DATE(YEAR(F12),MONTH(F12),DAY(F12)+7)</f>
        <v>44674</v>
      </c>
      <c r="I12" s="16">
        <f t="shared" ref="I12:I28" ca="1" si="3">IF(ISBLANK(H12),"",H12-DATE(YEAR(NOW()),MONTH(NOW()),DAY(NOW())))</f>
        <v>4</v>
      </c>
      <c r="J12" s="17" t="str">
        <f t="shared" ca="1" si="2"/>
        <v>NOT DUE</v>
      </c>
      <c r="K12" s="18" t="s">
        <v>32</v>
      </c>
      <c r="L12" s="71"/>
    </row>
    <row r="13" spans="1:12" ht="21" customHeight="1">
      <c r="A13" s="12" t="s">
        <v>2652</v>
      </c>
      <c r="B13" s="12" t="s">
        <v>33</v>
      </c>
      <c r="C13" s="12" t="s">
        <v>5047</v>
      </c>
      <c r="D13" s="12" t="s">
        <v>0</v>
      </c>
      <c r="E13" s="13">
        <v>42348</v>
      </c>
      <c r="F13" s="13">
        <v>44625</v>
      </c>
      <c r="G13" s="65"/>
      <c r="H13" s="15">
        <f>DATE(YEAR(F13),MONTH(F13)+3,DAY(F13)-1)</f>
        <v>44716</v>
      </c>
      <c r="I13" s="16">
        <f t="shared" ca="1" si="3"/>
        <v>46</v>
      </c>
      <c r="J13" s="17" t="str">
        <f t="shared" ca="1" si="2"/>
        <v>NOT DUE</v>
      </c>
      <c r="K13" s="18" t="s">
        <v>32</v>
      </c>
      <c r="L13" s="71"/>
    </row>
    <row r="14" spans="1:12" ht="24">
      <c r="A14" s="12" t="s">
        <v>2653</v>
      </c>
      <c r="B14" s="18" t="s">
        <v>34</v>
      </c>
      <c r="C14" s="12" t="s">
        <v>5048</v>
      </c>
      <c r="D14" s="12" t="s">
        <v>0</v>
      </c>
      <c r="E14" s="13">
        <v>42348</v>
      </c>
      <c r="F14" s="13">
        <v>44646</v>
      </c>
      <c r="G14" s="65"/>
      <c r="H14" s="15">
        <f>DATE(YEAR(F14),MONTH(F14)+3,DAY(F14)-1)</f>
        <v>44737</v>
      </c>
      <c r="I14" s="19">
        <f ca="1">IF(ISBLANK(H14),"",H14-DATE(YEAR(NOW()),MONTH(NOW()),DAY(NOW())))</f>
        <v>67</v>
      </c>
      <c r="J14" s="17" t="str">
        <f t="shared" ca="1" si="2"/>
        <v>NOT DUE</v>
      </c>
      <c r="K14" s="20" t="s">
        <v>35</v>
      </c>
      <c r="L14" s="71"/>
    </row>
    <row r="15" spans="1:12" ht="25.5">
      <c r="A15" s="12" t="s">
        <v>2654</v>
      </c>
      <c r="B15" s="12" t="s">
        <v>37</v>
      </c>
      <c r="C15" s="12" t="s">
        <v>5049</v>
      </c>
      <c r="D15" s="12" t="s">
        <v>3</v>
      </c>
      <c r="E15" s="13">
        <v>42348</v>
      </c>
      <c r="F15" s="13">
        <v>44529</v>
      </c>
      <c r="G15" s="65"/>
      <c r="H15" s="15">
        <f>DATE(YEAR(F15),MONTH(F15)+6,DAY(F15)-1)</f>
        <v>44709</v>
      </c>
      <c r="I15" s="16">
        <f t="shared" ca="1" si="3"/>
        <v>39</v>
      </c>
      <c r="J15" s="17" t="str">
        <f t="shared" ca="1" si="2"/>
        <v>NOT DUE</v>
      </c>
      <c r="K15" s="18" t="s">
        <v>38</v>
      </c>
      <c r="L15" s="71"/>
    </row>
    <row r="16" spans="1:12" ht="25.5">
      <c r="A16" s="12" t="s">
        <v>2655</v>
      </c>
      <c r="B16" s="12" t="s">
        <v>39</v>
      </c>
      <c r="C16" s="12" t="s">
        <v>5050</v>
      </c>
      <c r="D16" s="12" t="s">
        <v>3</v>
      </c>
      <c r="E16" s="13">
        <v>42348</v>
      </c>
      <c r="F16" s="13">
        <v>44529</v>
      </c>
      <c r="G16" s="65"/>
      <c r="H16" s="15">
        <f>DATE(YEAR(F16),MONTH(F16)+6,DAY(F16)-1)</f>
        <v>44709</v>
      </c>
      <c r="I16" s="16">
        <f t="shared" ca="1" si="3"/>
        <v>39</v>
      </c>
      <c r="J16" s="17" t="str">
        <f t="shared" ca="1" si="2"/>
        <v>NOT DUE</v>
      </c>
      <c r="K16" s="18" t="s">
        <v>38</v>
      </c>
      <c r="L16" s="71" t="s">
        <v>5405</v>
      </c>
    </row>
    <row r="17" spans="1:12" ht="38.25">
      <c r="A17" s="12" t="s">
        <v>2656</v>
      </c>
      <c r="B17" s="18" t="s">
        <v>40</v>
      </c>
      <c r="C17" s="12" t="s">
        <v>5051</v>
      </c>
      <c r="D17" s="21">
        <v>500</v>
      </c>
      <c r="E17" s="13">
        <v>42348</v>
      </c>
      <c r="F17" s="13">
        <v>42348</v>
      </c>
      <c r="G17" s="14">
        <v>0</v>
      </c>
      <c r="H17" s="22">
        <f>IF(I17&lt;=500,$F$5+(I17/24),"error")</f>
        <v>44687.15</v>
      </c>
      <c r="I17" s="23">
        <f t="shared" ref="I17:I24" si="4">D17-($F$4-G17)</f>
        <v>483.6</v>
      </c>
      <c r="J17" s="17" t="str">
        <f t="shared" si="2"/>
        <v>NOT DUE</v>
      </c>
      <c r="K17" s="18" t="s">
        <v>38</v>
      </c>
      <c r="L17" s="71"/>
    </row>
    <row r="18" spans="1:12" ht="25.5">
      <c r="A18" s="12" t="s">
        <v>2657</v>
      </c>
      <c r="B18" s="12" t="s">
        <v>41</v>
      </c>
      <c r="C18" s="12" t="s">
        <v>5052</v>
      </c>
      <c r="D18" s="21">
        <v>500</v>
      </c>
      <c r="E18" s="13">
        <v>42348</v>
      </c>
      <c r="F18" s="13">
        <v>42348</v>
      </c>
      <c r="G18" s="14">
        <v>0</v>
      </c>
      <c r="H18" s="22">
        <f>IF(I18&lt;=500,$F$5+(I18/24),"error")</f>
        <v>44687.15</v>
      </c>
      <c r="I18" s="23">
        <f>D18-($F$4-G18)</f>
        <v>483.6</v>
      </c>
      <c r="J18" s="17" t="str">
        <f t="shared" si="2"/>
        <v>NOT DUE</v>
      </c>
      <c r="K18" s="18" t="s">
        <v>38</v>
      </c>
      <c r="L18" s="71"/>
    </row>
    <row r="19" spans="1:12" ht="25.5">
      <c r="A19" s="12" t="s">
        <v>2658</v>
      </c>
      <c r="B19" s="12" t="s">
        <v>42</v>
      </c>
      <c r="C19" s="12" t="s">
        <v>4845</v>
      </c>
      <c r="D19" s="21">
        <v>1000</v>
      </c>
      <c r="E19" s="13">
        <v>42348</v>
      </c>
      <c r="F19" s="13">
        <v>42348</v>
      </c>
      <c r="G19" s="14">
        <v>0</v>
      </c>
      <c r="H19" s="22">
        <f>IF(I19&lt;=1000,$F$5+(I19/24),"error")</f>
        <v>44707.98333333333</v>
      </c>
      <c r="I19" s="23">
        <f t="shared" si="4"/>
        <v>983.6</v>
      </c>
      <c r="J19" s="17" t="str">
        <f t="shared" si="2"/>
        <v>NOT DUE</v>
      </c>
      <c r="K19" s="18" t="s">
        <v>43</v>
      </c>
      <c r="L19" s="71"/>
    </row>
    <row r="20" spans="1:12" ht="25.5">
      <c r="A20" s="12" t="s">
        <v>2659</v>
      </c>
      <c r="B20" s="12" t="s">
        <v>44</v>
      </c>
      <c r="C20" s="12" t="s">
        <v>5053</v>
      </c>
      <c r="D20" s="21">
        <v>1000</v>
      </c>
      <c r="E20" s="13">
        <v>42348</v>
      </c>
      <c r="F20" s="13">
        <v>42348</v>
      </c>
      <c r="G20" s="14">
        <v>0</v>
      </c>
      <c r="H20" s="22">
        <f t="shared" ref="H20:H23" si="5">IF(I20&lt;=1000,$F$5+(I20/24),"error")</f>
        <v>44707.98333333333</v>
      </c>
      <c r="I20" s="23">
        <f t="shared" si="4"/>
        <v>983.6</v>
      </c>
      <c r="J20" s="17" t="str">
        <f t="shared" si="2"/>
        <v>NOT DUE</v>
      </c>
      <c r="K20" s="18" t="s">
        <v>43</v>
      </c>
      <c r="L20" s="71"/>
    </row>
    <row r="21" spans="1:12" ht="25.5">
      <c r="A21" s="12" t="s">
        <v>2660</v>
      </c>
      <c r="B21" s="18" t="s">
        <v>45</v>
      </c>
      <c r="C21" s="12" t="s">
        <v>5054</v>
      </c>
      <c r="D21" s="21">
        <v>1000</v>
      </c>
      <c r="E21" s="13">
        <v>42348</v>
      </c>
      <c r="F21" s="13">
        <v>42348</v>
      </c>
      <c r="G21" s="14">
        <v>0</v>
      </c>
      <c r="H21" s="22">
        <f t="shared" si="5"/>
        <v>44707.98333333333</v>
      </c>
      <c r="I21" s="23">
        <f t="shared" si="4"/>
        <v>983.6</v>
      </c>
      <c r="J21" s="17" t="str">
        <f t="shared" si="2"/>
        <v>NOT DUE</v>
      </c>
      <c r="K21" s="18" t="s">
        <v>43</v>
      </c>
      <c r="L21" s="71"/>
    </row>
    <row r="22" spans="1:12" ht="25.5">
      <c r="A22" s="12" t="s">
        <v>2661</v>
      </c>
      <c r="B22" s="12" t="s">
        <v>46</v>
      </c>
      <c r="C22" s="12" t="s">
        <v>5055</v>
      </c>
      <c r="D22" s="21">
        <v>1000</v>
      </c>
      <c r="E22" s="13">
        <v>42348</v>
      </c>
      <c r="F22" s="13">
        <v>42348</v>
      </c>
      <c r="G22" s="14">
        <v>0</v>
      </c>
      <c r="H22" s="22">
        <f t="shared" si="5"/>
        <v>44707.98333333333</v>
      </c>
      <c r="I22" s="23">
        <f t="shared" si="4"/>
        <v>983.6</v>
      </c>
      <c r="J22" s="17" t="str">
        <f t="shared" si="2"/>
        <v>NOT DUE</v>
      </c>
      <c r="K22" s="18" t="s">
        <v>43</v>
      </c>
      <c r="L22" s="71"/>
    </row>
    <row r="23" spans="1:12" ht="25.5">
      <c r="A23" s="12" t="s">
        <v>2662</v>
      </c>
      <c r="B23" s="12" t="s">
        <v>47</v>
      </c>
      <c r="C23" s="12" t="s">
        <v>5056</v>
      </c>
      <c r="D23" s="21">
        <v>1000</v>
      </c>
      <c r="E23" s="13">
        <v>42348</v>
      </c>
      <c r="F23" s="13">
        <v>42348</v>
      </c>
      <c r="G23" s="14">
        <v>0</v>
      </c>
      <c r="H23" s="22">
        <f t="shared" si="5"/>
        <v>44707.98333333333</v>
      </c>
      <c r="I23" s="23">
        <f t="shared" si="4"/>
        <v>983.6</v>
      </c>
      <c r="J23" s="17" t="str">
        <f t="shared" si="2"/>
        <v>NOT DUE</v>
      </c>
      <c r="K23" s="18" t="s">
        <v>43</v>
      </c>
      <c r="L23" s="71"/>
    </row>
    <row r="24" spans="1:12" ht="25.5">
      <c r="A24" s="12" t="s">
        <v>2663</v>
      </c>
      <c r="B24" s="18" t="s">
        <v>48</v>
      </c>
      <c r="C24" s="12" t="s">
        <v>5057</v>
      </c>
      <c r="D24" s="21">
        <v>1500</v>
      </c>
      <c r="E24" s="13">
        <v>42348</v>
      </c>
      <c r="F24" s="13">
        <v>42348</v>
      </c>
      <c r="G24" s="14">
        <v>0</v>
      </c>
      <c r="H24" s="22">
        <f>IF(I24&lt;=1500,$F$5+(I24/24),"error")</f>
        <v>44728.816666666666</v>
      </c>
      <c r="I24" s="23">
        <f t="shared" si="4"/>
        <v>1483.6</v>
      </c>
      <c r="J24" s="17" t="str">
        <f t="shared" si="2"/>
        <v>NOT DUE</v>
      </c>
      <c r="K24" s="18" t="s">
        <v>43</v>
      </c>
      <c r="L24" s="71"/>
    </row>
    <row r="25" spans="1:12" ht="25.5">
      <c r="A25" s="12" t="s">
        <v>2664</v>
      </c>
      <c r="B25" s="12" t="s">
        <v>49</v>
      </c>
      <c r="C25" s="12" t="s">
        <v>5058</v>
      </c>
      <c r="D25" s="12" t="s">
        <v>50</v>
      </c>
      <c r="E25" s="13">
        <v>42348</v>
      </c>
      <c r="F25" s="13">
        <v>44242</v>
      </c>
      <c r="G25" s="65"/>
      <c r="H25" s="15">
        <f>DATE(YEAR(F25)+2,MONTH(F25),DAY(F25)-1)</f>
        <v>44971</v>
      </c>
      <c r="I25" s="16">
        <f t="shared" ca="1" si="3"/>
        <v>301</v>
      </c>
      <c r="J25" s="17" t="str">
        <f t="shared" ca="1" si="2"/>
        <v>NOT DUE</v>
      </c>
      <c r="K25" s="18" t="s">
        <v>43</v>
      </c>
      <c r="L25" s="71" t="s">
        <v>5490</v>
      </c>
    </row>
    <row r="26" spans="1:12" ht="24">
      <c r="A26" s="12" t="s">
        <v>2665</v>
      </c>
      <c r="B26" s="12" t="s">
        <v>51</v>
      </c>
      <c r="C26" s="12" t="s">
        <v>30</v>
      </c>
      <c r="D26" s="12" t="s">
        <v>0</v>
      </c>
      <c r="E26" s="13">
        <v>42348</v>
      </c>
      <c r="F26" s="13">
        <v>44625</v>
      </c>
      <c r="G26" s="65"/>
      <c r="H26" s="15">
        <f>DATE(YEAR(F26),MONTH(F26)+3,DAY(F26)-1)</f>
        <v>44716</v>
      </c>
      <c r="I26" s="16">
        <f t="shared" ca="1" si="3"/>
        <v>46</v>
      </c>
      <c r="J26" s="17" t="str">
        <f t="shared" ca="1" si="2"/>
        <v>NOT DUE</v>
      </c>
      <c r="K26" s="20" t="s">
        <v>2513</v>
      </c>
      <c r="L26" s="71"/>
    </row>
    <row r="27" spans="1:12" ht="24">
      <c r="A27" s="12" t="s">
        <v>2666</v>
      </c>
      <c r="B27" s="12" t="s">
        <v>52</v>
      </c>
      <c r="C27" s="12" t="s">
        <v>30</v>
      </c>
      <c r="D27" s="12" t="s">
        <v>0</v>
      </c>
      <c r="E27" s="13">
        <v>42348</v>
      </c>
      <c r="F27" s="13">
        <v>44625</v>
      </c>
      <c r="G27" s="65"/>
      <c r="H27" s="15">
        <f t="shared" ref="H27:H28" si="6">DATE(YEAR(F27),MONTH(F27)+3,DAY(F27)-1)</f>
        <v>44716</v>
      </c>
      <c r="I27" s="16">
        <f t="shared" ca="1" si="3"/>
        <v>46</v>
      </c>
      <c r="J27" s="17" t="str">
        <f t="shared" ca="1" si="2"/>
        <v>NOT DUE</v>
      </c>
      <c r="K27" s="20" t="s">
        <v>2513</v>
      </c>
      <c r="L27" s="71"/>
    </row>
    <row r="28" spans="1:12" ht="24">
      <c r="A28" s="12" t="s">
        <v>2667</v>
      </c>
      <c r="B28" s="12" t="s">
        <v>53</v>
      </c>
      <c r="C28" s="12" t="s">
        <v>30</v>
      </c>
      <c r="D28" s="12" t="s">
        <v>0</v>
      </c>
      <c r="E28" s="13">
        <v>42348</v>
      </c>
      <c r="F28" s="13">
        <v>44625</v>
      </c>
      <c r="G28" s="65"/>
      <c r="H28" s="15">
        <f t="shared" si="6"/>
        <v>44716</v>
      </c>
      <c r="I28" s="16">
        <f t="shared" ca="1" si="3"/>
        <v>46</v>
      </c>
      <c r="J28" s="17" t="str">
        <f t="shared" ca="1" si="2"/>
        <v>NOT DUE</v>
      </c>
      <c r="K28" s="20" t="s">
        <v>2513</v>
      </c>
      <c r="L28" s="71"/>
    </row>
    <row r="29" spans="1:12" ht="25.5" customHeight="1">
      <c r="A29" s="12" t="s">
        <v>2668</v>
      </c>
      <c r="B29" s="12" t="s">
        <v>2517</v>
      </c>
      <c r="C29" s="12" t="s">
        <v>5059</v>
      </c>
      <c r="D29" s="12" t="s">
        <v>2218</v>
      </c>
      <c r="E29" s="13">
        <v>42348</v>
      </c>
      <c r="F29" s="13">
        <v>44462</v>
      </c>
      <c r="G29" s="65"/>
      <c r="H29" s="15">
        <f>DATE(YEAR(F29)+5,MONTH(F29),DAY(F29)-1)</f>
        <v>46287</v>
      </c>
      <c r="I29" s="16">
        <f ca="1">IF(ISBLANK(H29),"",H29-DATE(YEAR(NOW()),MONTH(NOW()),DAY(NOW())))</f>
        <v>1617</v>
      </c>
      <c r="J29" s="17" t="str">
        <f t="shared" ca="1" si="2"/>
        <v>NOT DUE</v>
      </c>
      <c r="K29" s="20" t="s">
        <v>55</v>
      </c>
      <c r="L29" s="71" t="s">
        <v>5480</v>
      </c>
    </row>
    <row r="31" spans="1:12">
      <c r="A31" s="202"/>
      <c r="C31" s="39"/>
      <c r="D31" s="49"/>
    </row>
    <row r="32" spans="1:12">
      <c r="A32" s="202"/>
      <c r="C32" s="39"/>
      <c r="D32" s="49"/>
    </row>
    <row r="33" spans="1:9">
      <c r="A33" s="202"/>
      <c r="C33" s="39"/>
      <c r="D33" s="49"/>
    </row>
    <row r="34" spans="1:9">
      <c r="A34" s="260"/>
      <c r="B34" s="197" t="s">
        <v>4761</v>
      </c>
      <c r="C34" s="39"/>
      <c r="D34" s="49" t="s">
        <v>4762</v>
      </c>
      <c r="G34" t="s">
        <v>4763</v>
      </c>
    </row>
    <row r="35" spans="1:9">
      <c r="A35" s="289"/>
      <c r="C35" s="198" t="s">
        <v>5504</v>
      </c>
      <c r="D35" s="49"/>
      <c r="E35" s="371" t="s">
        <v>5518</v>
      </c>
      <c r="F35" s="371"/>
      <c r="H35" s="235" t="s">
        <v>5505</v>
      </c>
      <c r="I35" s="235"/>
    </row>
  </sheetData>
  <sheetProtection selectLockedCells="1"/>
  <autoFilter ref="A7:L29"/>
  <mergeCells count="9">
    <mergeCell ref="E35:F35"/>
    <mergeCell ref="A4:B4"/>
    <mergeCell ref="D4:E4"/>
    <mergeCell ref="A1:B1"/>
    <mergeCell ref="D1:E1"/>
    <mergeCell ref="A2:B2"/>
    <mergeCell ref="D2:E2"/>
    <mergeCell ref="A3:B3"/>
    <mergeCell ref="D3:E3"/>
  </mergeCells>
  <phoneticPr fontId="33" type="noConversion"/>
  <conditionalFormatting sqref="J8:J29">
    <cfRule type="cellIs" dxfId="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
  <sheetViews>
    <sheetView workbookViewId="0">
      <pane ySplit="7" topLeftCell="A14" activePane="bottomLeft" state="frozen"/>
      <selection pane="bottomLeft" activeCell="F27" sqref="F27"/>
    </sheetView>
  </sheetViews>
  <sheetFormatPr defaultRowHeight="15"/>
  <cols>
    <col min="1" max="1" width="11.5703125" bestFit="1" customWidth="1"/>
    <col min="2" max="2" width="39.57031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08" t="s">
        <v>5</v>
      </c>
      <c r="B1" s="308"/>
      <c r="C1" s="1" t="s">
        <v>3771</v>
      </c>
      <c r="D1" s="309" t="s">
        <v>7</v>
      </c>
      <c r="E1" s="309"/>
      <c r="F1" s="2" t="str">
        <f>IF(C1="GL COLMENA",'[4]List of Vessels'!B2,IF(C1="GL IGUAZU",'[4]List of Vessels'!B3,IF(C1="GL LA PAZ",'[4]List of Vessels'!B4,IF(C1="GL PIRAPO",'[4]List of Vessels'!B5,IF(C1="VALIANT SPRING",'[4]List of Vessels'!B6,IF(C1="VALIANT SUMMER",'[4]List of Vessels'!B7,""))))))</f>
        <v>NK 154424</v>
      </c>
    </row>
    <row r="2" spans="1:12" ht="19.5" customHeight="1">
      <c r="A2" s="308" t="s">
        <v>8</v>
      </c>
      <c r="B2" s="308"/>
      <c r="C2" s="2" t="str">
        <f>IF(C1="GL COLMENA",'[4]List of Vessels'!D2,IF(C1="GL IGUAZU",'[4]List of Vessels'!D3,IF(C1="GL LA PAZ",'[4]List of Vessels'!D4,IF(C1="GL PIRAPO",'[4]List of Vessels'!D5,IF(C1="VALIANT SPRING",'[4]List of Vessels'!D6,IF(C1="VALIANT SUMMER",'[4]List of Vessels'!D7,""))))))</f>
        <v>SINGAPORE</v>
      </c>
      <c r="D2" s="309" t="s">
        <v>9</v>
      </c>
      <c r="E2" s="309"/>
      <c r="F2" s="3">
        <f>IF(C1="GL COLMENA",'[4]List of Vessels'!C2,IF(C1="GL IGUAZU",'[4]List of Vessels'!C3,IF(C1="GL LA PAZ",'[4]List of Vessels'!C4,IF(C1="GL PIRAPO",'[4]List of Vessels'!C5,IF(C1="VALIANT SPRING",'[4]List of Vessels'!C6,IF(C1="VALIANT SUMMER",'[4]List of Vessels'!C7,""))))))</f>
        <v>9731183</v>
      </c>
    </row>
    <row r="3" spans="1:12" ht="19.5" customHeight="1">
      <c r="A3" s="308" t="s">
        <v>4764</v>
      </c>
      <c r="B3" s="308"/>
      <c r="C3" s="4"/>
      <c r="D3" s="309" t="s">
        <v>12</v>
      </c>
      <c r="E3" s="309"/>
      <c r="F3" s="5" t="s">
        <v>4814</v>
      </c>
    </row>
    <row r="4" spans="1:12" ht="18" customHeight="1">
      <c r="A4" s="308" t="s">
        <v>13</v>
      </c>
      <c r="B4" s="308"/>
      <c r="C4" s="4" t="s">
        <v>5375</v>
      </c>
      <c r="D4" s="309" t="s">
        <v>14</v>
      </c>
      <c r="E4" s="309"/>
      <c r="F4" s="6">
        <v>29072</v>
      </c>
    </row>
    <row r="5" spans="1:12" ht="18" customHeight="1">
      <c r="A5" s="241"/>
      <c r="B5" s="241"/>
      <c r="C5" s="201"/>
      <c r="D5" s="242"/>
      <c r="E5" s="242" t="str">
        <f>'Running Hours'!$C5</f>
        <v>Date updated:</v>
      </c>
      <c r="F5" s="196">
        <f>'Running Hours'!$D5</f>
        <v>44667</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4765</v>
      </c>
      <c r="B8" s="12" t="s">
        <v>4767</v>
      </c>
      <c r="C8" s="12" t="s">
        <v>4766</v>
      </c>
      <c r="D8" s="12" t="s">
        <v>3</v>
      </c>
      <c r="E8" s="13">
        <v>42348</v>
      </c>
      <c r="F8" s="13">
        <v>44461</v>
      </c>
      <c r="G8" s="14">
        <v>30607</v>
      </c>
      <c r="H8" s="15">
        <f t="shared" ref="H8:H22" si="0">DATE(YEAR(F8),MONTH(F8)+6,DAY(F8)-1)</f>
        <v>44641</v>
      </c>
      <c r="I8" s="16">
        <f t="shared" ref="I8:I10" ca="1" si="1">IF(ISBLANK(H8),"",H8-DATE(YEAR(NOW()),MONTH(NOW()),DAY(NOW())))</f>
        <v>-29</v>
      </c>
      <c r="J8" s="17" t="str">
        <f ca="1">IF(I8="","",IF(I8&lt;0,"OVERDUE","NOT DUE"))</f>
        <v>OVERDUE</v>
      </c>
      <c r="K8" s="18" t="s">
        <v>26</v>
      </c>
      <c r="L8" s="71" t="s">
        <v>5482</v>
      </c>
    </row>
    <row r="9" spans="1:12" ht="25.5">
      <c r="A9" s="12" t="s">
        <v>4768</v>
      </c>
      <c r="B9" s="12" t="s">
        <v>4769</v>
      </c>
      <c r="C9" s="12" t="s">
        <v>4766</v>
      </c>
      <c r="D9" s="12" t="s">
        <v>3</v>
      </c>
      <c r="E9" s="13">
        <v>42348</v>
      </c>
      <c r="F9" s="13">
        <v>44461</v>
      </c>
      <c r="G9" s="14">
        <v>30607</v>
      </c>
      <c r="H9" s="15">
        <f t="shared" si="0"/>
        <v>44641</v>
      </c>
      <c r="I9" s="16">
        <f t="shared" ca="1" si="1"/>
        <v>-29</v>
      </c>
      <c r="J9" s="17" t="str">
        <f t="shared" ref="J9:J22" ca="1" si="2">IF(I9="","",IF(I9&lt;0,"OVERDUE","NOT DUE"))</f>
        <v>OVERDUE</v>
      </c>
      <c r="K9" s="18" t="s">
        <v>26</v>
      </c>
      <c r="L9" s="71" t="s">
        <v>5482</v>
      </c>
    </row>
    <row r="10" spans="1:12" ht="25.5">
      <c r="A10" s="12" t="s">
        <v>4770</v>
      </c>
      <c r="B10" s="18" t="s">
        <v>4771</v>
      </c>
      <c r="C10" s="12" t="s">
        <v>4766</v>
      </c>
      <c r="D10" s="12" t="s">
        <v>3</v>
      </c>
      <c r="E10" s="13">
        <v>42348</v>
      </c>
      <c r="F10" s="13">
        <v>44461</v>
      </c>
      <c r="G10" s="14">
        <v>30607</v>
      </c>
      <c r="H10" s="15">
        <f t="shared" si="0"/>
        <v>44641</v>
      </c>
      <c r="I10" s="16">
        <f t="shared" ca="1" si="1"/>
        <v>-29</v>
      </c>
      <c r="J10" s="17" t="str">
        <f t="shared" ca="1" si="2"/>
        <v>OVERDUE</v>
      </c>
      <c r="K10" s="18" t="s">
        <v>26</v>
      </c>
      <c r="L10" s="71" t="s">
        <v>5482</v>
      </c>
    </row>
    <row r="11" spans="1:12" ht="25.5">
      <c r="A11" s="12" t="s">
        <v>4772</v>
      </c>
      <c r="B11" s="18" t="s">
        <v>4773</v>
      </c>
      <c r="C11" s="12" t="s">
        <v>4766</v>
      </c>
      <c r="D11" s="12" t="s">
        <v>3</v>
      </c>
      <c r="E11" s="13">
        <v>42348</v>
      </c>
      <c r="F11" s="13">
        <v>44461</v>
      </c>
      <c r="G11" s="14">
        <v>30607</v>
      </c>
      <c r="H11" s="15">
        <f t="shared" si="0"/>
        <v>44641</v>
      </c>
      <c r="I11" s="16">
        <f ca="1">IF(ISBLANK(H11),"",H11-DATE(YEAR(NOW()),MONTH(NOW()),DAY(NOW())))</f>
        <v>-29</v>
      </c>
      <c r="J11" s="17" t="str">
        <f t="shared" ca="1" si="2"/>
        <v>OVERDUE</v>
      </c>
      <c r="K11" s="18" t="s">
        <v>26</v>
      </c>
      <c r="L11" s="71" t="s">
        <v>5482</v>
      </c>
    </row>
    <row r="12" spans="1:12" ht="27" customHeight="1">
      <c r="A12" s="12" t="s">
        <v>4774</v>
      </c>
      <c r="B12" s="18" t="s">
        <v>4775</v>
      </c>
      <c r="C12" s="12" t="s">
        <v>4766</v>
      </c>
      <c r="D12" s="12" t="s">
        <v>3</v>
      </c>
      <c r="E12" s="13">
        <v>42348</v>
      </c>
      <c r="F12" s="13">
        <v>44461</v>
      </c>
      <c r="G12" s="14">
        <v>30607</v>
      </c>
      <c r="H12" s="15">
        <f t="shared" si="0"/>
        <v>44641</v>
      </c>
      <c r="I12" s="16">
        <f t="shared" ref="I12:I22" ca="1" si="3">IF(ISBLANK(H12),"",H12-DATE(YEAR(NOW()),MONTH(NOW()),DAY(NOW())))</f>
        <v>-29</v>
      </c>
      <c r="J12" s="17" t="str">
        <f t="shared" ca="1" si="2"/>
        <v>OVERDUE</v>
      </c>
      <c r="K12" s="18" t="s">
        <v>32</v>
      </c>
      <c r="L12" s="71" t="s">
        <v>5482</v>
      </c>
    </row>
    <row r="13" spans="1:12" ht="21" customHeight="1">
      <c r="A13" s="12" t="s">
        <v>4776</v>
      </c>
      <c r="B13" s="18" t="s">
        <v>4777</v>
      </c>
      <c r="C13" s="12" t="s">
        <v>4766</v>
      </c>
      <c r="D13" s="12" t="s">
        <v>3</v>
      </c>
      <c r="E13" s="13">
        <v>42348</v>
      </c>
      <c r="F13" s="13">
        <v>44461</v>
      </c>
      <c r="G13" s="14">
        <v>30607</v>
      </c>
      <c r="H13" s="15">
        <f t="shared" si="0"/>
        <v>44641</v>
      </c>
      <c r="I13" s="16">
        <f t="shared" ca="1" si="3"/>
        <v>-29</v>
      </c>
      <c r="J13" s="17" t="str">
        <f t="shared" ca="1" si="2"/>
        <v>OVERDUE</v>
      </c>
      <c r="K13" s="18" t="s">
        <v>32</v>
      </c>
      <c r="L13" s="71" t="s">
        <v>5482</v>
      </c>
    </row>
    <row r="14" spans="1:12" ht="24">
      <c r="A14" s="12" t="s">
        <v>4778</v>
      </c>
      <c r="B14" s="18" t="s">
        <v>4779</v>
      </c>
      <c r="C14" s="12" t="s">
        <v>4766</v>
      </c>
      <c r="D14" s="12" t="s">
        <v>3</v>
      </c>
      <c r="E14" s="13">
        <v>42348</v>
      </c>
      <c r="F14" s="13">
        <v>44526</v>
      </c>
      <c r="G14" s="14">
        <v>31307</v>
      </c>
      <c r="H14" s="15">
        <f t="shared" si="0"/>
        <v>44706</v>
      </c>
      <c r="I14" s="19">
        <f ca="1">IF(ISBLANK(H14),"",H14-DATE(YEAR(NOW()),MONTH(NOW()),DAY(NOW())))</f>
        <v>36</v>
      </c>
      <c r="J14" s="17" t="str">
        <f t="shared" ca="1" si="2"/>
        <v>NOT DUE</v>
      </c>
      <c r="K14" s="20" t="s">
        <v>35</v>
      </c>
      <c r="L14" s="71" t="s">
        <v>5489</v>
      </c>
    </row>
    <row r="15" spans="1:12" ht="25.5">
      <c r="A15" s="12" t="s">
        <v>4780</v>
      </c>
      <c r="B15" s="12" t="s">
        <v>4781</v>
      </c>
      <c r="C15" s="12" t="s">
        <v>4766</v>
      </c>
      <c r="D15" s="12" t="s">
        <v>3</v>
      </c>
      <c r="E15" s="13">
        <v>42348</v>
      </c>
      <c r="F15" s="13">
        <v>44526</v>
      </c>
      <c r="G15" s="14">
        <v>28190</v>
      </c>
      <c r="H15" s="15">
        <f t="shared" si="0"/>
        <v>44706</v>
      </c>
      <c r="I15" s="16">
        <f t="shared" ca="1" si="3"/>
        <v>36</v>
      </c>
      <c r="J15" s="17" t="str">
        <f t="shared" ca="1" si="2"/>
        <v>NOT DUE</v>
      </c>
      <c r="K15" s="18" t="s">
        <v>38</v>
      </c>
      <c r="L15" s="71" t="s">
        <v>5489</v>
      </c>
    </row>
    <row r="16" spans="1:12" ht="20.25" customHeight="1">
      <c r="A16" s="12" t="s">
        <v>4782</v>
      </c>
      <c r="B16" s="12" t="s">
        <v>4783</v>
      </c>
      <c r="C16" s="12" t="s">
        <v>4766</v>
      </c>
      <c r="D16" s="12" t="s">
        <v>3</v>
      </c>
      <c r="E16" s="13">
        <v>42348</v>
      </c>
      <c r="F16" s="13">
        <v>44526</v>
      </c>
      <c r="G16" s="14">
        <v>20841</v>
      </c>
      <c r="H16" s="15">
        <f t="shared" si="0"/>
        <v>44706</v>
      </c>
      <c r="I16" s="16">
        <f t="shared" ca="1" si="3"/>
        <v>36</v>
      </c>
      <c r="J16" s="17" t="str">
        <f t="shared" ca="1" si="2"/>
        <v>NOT DUE</v>
      </c>
      <c r="K16" s="18" t="s">
        <v>38</v>
      </c>
      <c r="L16" s="71" t="s">
        <v>5489</v>
      </c>
    </row>
    <row r="17" spans="1:12" ht="25.5">
      <c r="A17" s="12" t="s">
        <v>4784</v>
      </c>
      <c r="B17" s="12" t="s">
        <v>4785</v>
      </c>
      <c r="C17" s="12" t="s">
        <v>4766</v>
      </c>
      <c r="D17" s="12" t="s">
        <v>3</v>
      </c>
      <c r="E17" s="13">
        <v>42348</v>
      </c>
      <c r="F17" s="13">
        <v>44526</v>
      </c>
      <c r="G17" s="14">
        <v>18622</v>
      </c>
      <c r="H17" s="15">
        <f t="shared" si="0"/>
        <v>44706</v>
      </c>
      <c r="I17" s="16">
        <f t="shared" ca="1" si="3"/>
        <v>36</v>
      </c>
      <c r="J17" s="17" t="str">
        <f t="shared" ca="1" si="2"/>
        <v>NOT DUE</v>
      </c>
      <c r="K17" s="18" t="s">
        <v>38</v>
      </c>
      <c r="L17" s="71" t="s">
        <v>5489</v>
      </c>
    </row>
    <row r="18" spans="1:12" ht="25.5">
      <c r="A18" s="12" t="s">
        <v>4786</v>
      </c>
      <c r="B18" s="12" t="s">
        <v>4787</v>
      </c>
      <c r="C18" s="12" t="s">
        <v>4766</v>
      </c>
      <c r="D18" s="12" t="s">
        <v>3</v>
      </c>
      <c r="E18" s="13">
        <v>42348</v>
      </c>
      <c r="F18" s="13">
        <v>44526</v>
      </c>
      <c r="G18" s="14">
        <v>23314</v>
      </c>
      <c r="H18" s="15">
        <f t="shared" si="0"/>
        <v>44706</v>
      </c>
      <c r="I18" s="16">
        <f t="shared" ca="1" si="3"/>
        <v>36</v>
      </c>
      <c r="J18" s="17" t="str">
        <f t="shared" ca="1" si="2"/>
        <v>NOT DUE</v>
      </c>
      <c r="K18" s="18" t="s">
        <v>38</v>
      </c>
      <c r="L18" s="71" t="s">
        <v>5489</v>
      </c>
    </row>
    <row r="19" spans="1:12" ht="25.5">
      <c r="A19" s="12" t="s">
        <v>4788</v>
      </c>
      <c r="B19" s="12" t="s">
        <v>4789</v>
      </c>
      <c r="C19" s="12" t="s">
        <v>4766</v>
      </c>
      <c r="D19" s="12" t="s">
        <v>3</v>
      </c>
      <c r="E19" s="13">
        <v>42348</v>
      </c>
      <c r="F19" s="13">
        <v>44526</v>
      </c>
      <c r="G19" s="14">
        <v>23603</v>
      </c>
      <c r="H19" s="15">
        <f t="shared" si="0"/>
        <v>44706</v>
      </c>
      <c r="I19" s="16">
        <f t="shared" ca="1" si="3"/>
        <v>36</v>
      </c>
      <c r="J19" s="17" t="str">
        <f t="shared" ca="1" si="2"/>
        <v>NOT DUE</v>
      </c>
      <c r="K19" s="18" t="s">
        <v>38</v>
      </c>
      <c r="L19" s="71" t="s">
        <v>5489</v>
      </c>
    </row>
    <row r="20" spans="1:12" ht="25.5">
      <c r="A20" s="12" t="s">
        <v>4790</v>
      </c>
      <c r="B20" s="12" t="s">
        <v>4791</v>
      </c>
      <c r="C20" s="12" t="s">
        <v>4766</v>
      </c>
      <c r="D20" s="12" t="s">
        <v>3</v>
      </c>
      <c r="E20" s="13">
        <v>42348</v>
      </c>
      <c r="F20" s="13">
        <v>44526</v>
      </c>
      <c r="G20" s="14">
        <v>23823.3</v>
      </c>
      <c r="H20" s="15">
        <f t="shared" si="0"/>
        <v>44706</v>
      </c>
      <c r="I20" s="16">
        <f t="shared" ca="1" si="3"/>
        <v>36</v>
      </c>
      <c r="J20" s="17" t="str">
        <f t="shared" ca="1" si="2"/>
        <v>NOT DUE</v>
      </c>
      <c r="K20" s="18" t="s">
        <v>43</v>
      </c>
      <c r="L20" s="71" t="s">
        <v>5489</v>
      </c>
    </row>
    <row r="21" spans="1:12" ht="25.5">
      <c r="A21" s="12" t="s">
        <v>4792</v>
      </c>
      <c r="B21" s="12" t="s">
        <v>4793</v>
      </c>
      <c r="C21" s="12" t="s">
        <v>4766</v>
      </c>
      <c r="D21" s="12" t="s">
        <v>3</v>
      </c>
      <c r="E21" s="13">
        <v>42348</v>
      </c>
      <c r="F21" s="13">
        <v>44526</v>
      </c>
      <c r="G21" s="14">
        <v>0</v>
      </c>
      <c r="H21" s="15">
        <f t="shared" si="0"/>
        <v>44706</v>
      </c>
      <c r="I21" s="16">
        <f t="shared" ca="1" si="3"/>
        <v>36</v>
      </c>
      <c r="J21" s="17" t="str">
        <f t="shared" ca="1" si="2"/>
        <v>NOT DUE</v>
      </c>
      <c r="K21" s="18" t="s">
        <v>43</v>
      </c>
      <c r="L21" s="71" t="s">
        <v>5489</v>
      </c>
    </row>
    <row r="22" spans="1:12" ht="25.5">
      <c r="A22" s="12" t="s">
        <v>4794</v>
      </c>
      <c r="B22" s="18" t="s">
        <v>4781</v>
      </c>
      <c r="C22" s="18" t="s">
        <v>4781</v>
      </c>
      <c r="D22" s="12" t="s">
        <v>3</v>
      </c>
      <c r="E22" s="13">
        <v>42348</v>
      </c>
      <c r="F22" s="13">
        <v>44526</v>
      </c>
      <c r="G22" s="14">
        <v>31307</v>
      </c>
      <c r="H22" s="15">
        <f t="shared" si="0"/>
        <v>44706</v>
      </c>
      <c r="I22" s="16">
        <f t="shared" ca="1" si="3"/>
        <v>36</v>
      </c>
      <c r="J22" s="17" t="str">
        <f t="shared" ca="1" si="2"/>
        <v>NOT DUE</v>
      </c>
      <c r="K22" s="18" t="s">
        <v>43</v>
      </c>
      <c r="L22" s="71" t="s">
        <v>5489</v>
      </c>
    </row>
    <row r="24" spans="1:12">
      <c r="A24" s="202"/>
      <c r="C24" s="39"/>
      <c r="D24" s="49"/>
    </row>
    <row r="25" spans="1:12">
      <c r="A25" s="202"/>
      <c r="C25" s="39"/>
      <c r="D25" s="49"/>
    </row>
    <row r="26" spans="1:12">
      <c r="A26" s="202"/>
      <c r="C26" s="39"/>
      <c r="D26" s="49"/>
    </row>
    <row r="27" spans="1:12">
      <c r="A27" s="202"/>
      <c r="B27" s="197" t="s">
        <v>4761</v>
      </c>
      <c r="C27" s="39"/>
      <c r="D27" s="49" t="s">
        <v>4762</v>
      </c>
      <c r="G27" t="s">
        <v>4763</v>
      </c>
    </row>
    <row r="28" spans="1:12">
      <c r="A28" s="289"/>
      <c r="C28" s="198" t="s">
        <v>5506</v>
      </c>
      <c r="D28" s="49"/>
      <c r="E28" s="371" t="s">
        <v>5518</v>
      </c>
      <c r="F28" s="371"/>
      <c r="H28" s="235" t="s">
        <v>5505</v>
      </c>
      <c r="I28" s="235"/>
    </row>
    <row r="29" spans="1:12">
      <c r="B29" s="39"/>
    </row>
    <row r="30" spans="1:12">
      <c r="B30" s="39"/>
      <c r="D30" s="39"/>
      <c r="E30" s="49"/>
    </row>
    <row r="31" spans="1:12">
      <c r="D31" s="39"/>
      <c r="E31" s="49"/>
    </row>
    <row r="32" spans="1:12">
      <c r="A32" s="260"/>
      <c r="B32" s="197"/>
      <c r="C32" s="39"/>
      <c r="D32" s="49"/>
    </row>
    <row r="33" spans="1:9">
      <c r="A33" s="260"/>
      <c r="C33" s="198"/>
      <c r="D33" s="49"/>
      <c r="E33" s="371"/>
      <c r="F33" s="371"/>
      <c r="H33" s="235"/>
      <c r="I33" s="235"/>
    </row>
  </sheetData>
  <sheetProtection selectLockedCells="1"/>
  <autoFilter ref="A7:L22"/>
  <mergeCells count="10">
    <mergeCell ref="E33:F33"/>
    <mergeCell ref="E28:F28"/>
    <mergeCell ref="A4:B4"/>
    <mergeCell ref="D4:E4"/>
    <mergeCell ref="A1:B1"/>
    <mergeCell ref="D1:E1"/>
    <mergeCell ref="A2:B2"/>
    <mergeCell ref="D2:E2"/>
    <mergeCell ref="A3:B3"/>
    <mergeCell ref="D3:E3"/>
  </mergeCells>
  <phoneticPr fontId="33" type="noConversion"/>
  <conditionalFormatting sqref="J8:J15 J17:J22">
    <cfRule type="cellIs" dxfId="3" priority="2" operator="equal">
      <formula>"overdue"</formula>
    </cfRule>
  </conditionalFormatting>
  <conditionalFormatting sqref="J16">
    <cfRule type="cellIs" dxfId="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09"/>
  <sheetViews>
    <sheetView zoomScale="90" zoomScaleNormal="90" workbookViewId="0">
      <pane ySplit="7" topLeftCell="A56" activePane="bottomLeft" state="frozen"/>
      <selection pane="bottomLeft" activeCell="F108" sqref="F108"/>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08" t="s">
        <v>5</v>
      </c>
      <c r="B1" s="308"/>
      <c r="C1" s="1" t="s">
        <v>3771</v>
      </c>
      <c r="D1" s="309" t="s">
        <v>7</v>
      </c>
      <c r="E1" s="309"/>
      <c r="F1" s="2" t="str">
        <f>IF(C1="GL COLMENA",'[4]List of Vessels'!B2,IF(C1="GL IGUAZU",'[4]List of Vessels'!B3,IF(C1="GL LA PAZ",'[4]List of Vessels'!B4,IF(C1="GL PIRAPO",'[4]List of Vessels'!B5,IF(C1="VALIANT SPRING",'[4]List of Vessels'!B6,IF(C1="VALIANT SUMMER",'[4]List of Vessels'!B7,""))))))</f>
        <v>NK 154424</v>
      </c>
    </row>
    <row r="2" spans="1:12" ht="19.5" customHeight="1">
      <c r="A2" s="308" t="s">
        <v>8</v>
      </c>
      <c r="B2" s="308"/>
      <c r="C2" s="2" t="str">
        <f>IF(C1="GL COLMENA",'[4]List of Vessels'!D2,IF(C1="GL IGUAZU",'[4]List of Vessels'!D3,IF(C1="GL LA PAZ",'[4]List of Vessels'!D4,IF(C1="GL PIRAPO",'[4]List of Vessels'!D5,IF(C1="VALIANT SPRING",'[4]List of Vessels'!D6,IF(C1="VALIANT SUMMER",'[4]List of Vessels'!D7,""))))))</f>
        <v>SINGAPORE</v>
      </c>
      <c r="D2" s="309" t="s">
        <v>9</v>
      </c>
      <c r="E2" s="309"/>
      <c r="F2" s="3">
        <f>IF(C1="GL COLMENA",'[4]List of Vessels'!C2,IF(C1="GL IGUAZU",'[4]List of Vessels'!C3,IF(C1="GL LA PAZ",'[4]List of Vessels'!C4,IF(C1="GL PIRAPO",'[4]List of Vessels'!C5,IF(C1="VALIANT SPRING",'[4]List of Vessels'!C6,IF(C1="VALIANT SUMMER",'[4]List of Vessels'!C7,""))))))</f>
        <v>9731183</v>
      </c>
    </row>
    <row r="3" spans="1:12" ht="19.5" customHeight="1">
      <c r="A3" s="308" t="s">
        <v>4764</v>
      </c>
      <c r="B3" s="308"/>
      <c r="C3" s="4"/>
      <c r="D3" s="309" t="s">
        <v>12</v>
      </c>
      <c r="E3" s="309"/>
      <c r="F3" s="5" t="s">
        <v>5096</v>
      </c>
    </row>
    <row r="4" spans="1:12" ht="18" customHeight="1">
      <c r="A4" s="308" t="s">
        <v>13</v>
      </c>
      <c r="B4" s="308"/>
      <c r="C4" s="4" t="s">
        <v>5380</v>
      </c>
      <c r="D4" s="309" t="s">
        <v>14</v>
      </c>
      <c r="E4" s="309"/>
      <c r="F4" s="6">
        <f>'Running Hours'!B7</f>
        <v>32786</v>
      </c>
    </row>
    <row r="5" spans="1:12" ht="18" customHeight="1">
      <c r="A5" s="244"/>
      <c r="B5" s="244"/>
      <c r="C5" s="201"/>
      <c r="D5" s="245"/>
      <c r="E5" s="245" t="str">
        <f>'Running Hours'!$C5</f>
        <v>Date updated:</v>
      </c>
      <c r="F5" s="196">
        <f>'Running Hours'!$D5</f>
        <v>44667</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60.75" customHeight="1">
      <c r="A8" s="12" t="s">
        <v>5097</v>
      </c>
      <c r="B8" s="12" t="s">
        <v>5099</v>
      </c>
      <c r="C8" s="18" t="s">
        <v>5098</v>
      </c>
      <c r="D8" s="12" t="s">
        <v>2218</v>
      </c>
      <c r="E8" s="13">
        <v>42348</v>
      </c>
      <c r="F8" s="13">
        <v>44086</v>
      </c>
      <c r="G8" s="14">
        <v>26178</v>
      </c>
      <c r="H8" s="15">
        <f t="shared" ref="H8:H39" si="0">DATE(YEAR(F8)+5,MONTH(F8),DAY(F8)-1)</f>
        <v>45911</v>
      </c>
      <c r="I8" s="16">
        <f t="shared" ref="I8:I10" ca="1" si="1">IF(ISBLANK(H8),"",H8-DATE(YEAR(NOW()),MONTH(NOW()),DAY(NOW())))</f>
        <v>1241</v>
      </c>
      <c r="J8" s="17" t="str">
        <f ca="1">IF(I8="","",IF(I8&lt;0,"OVERDUE","NOT DUE"))</f>
        <v>NOT DUE</v>
      </c>
      <c r="K8" s="18" t="s">
        <v>5110</v>
      </c>
      <c r="L8" s="71" t="s">
        <v>5381</v>
      </c>
    </row>
    <row r="9" spans="1:12" ht="60.75" customHeight="1">
      <c r="A9" s="12" t="s">
        <v>5111</v>
      </c>
      <c r="B9" s="12" t="s">
        <v>5100</v>
      </c>
      <c r="C9" s="18" t="s">
        <v>5105</v>
      </c>
      <c r="D9" s="12" t="s">
        <v>2218</v>
      </c>
      <c r="E9" s="13">
        <v>42348</v>
      </c>
      <c r="F9" s="13">
        <v>43906</v>
      </c>
      <c r="G9" s="14">
        <v>23117</v>
      </c>
      <c r="H9" s="15">
        <f t="shared" si="0"/>
        <v>45731</v>
      </c>
      <c r="I9" s="16">
        <f t="shared" ca="1" si="1"/>
        <v>1061</v>
      </c>
      <c r="J9" s="17" t="str">
        <f t="shared" ref="J9:J19" ca="1" si="2">IF(I9="","",IF(I9&lt;0,"OVERDUE","NOT DUE"))</f>
        <v>NOT DUE</v>
      </c>
      <c r="K9" s="18" t="s">
        <v>5110</v>
      </c>
      <c r="L9" s="71" t="s">
        <v>5381</v>
      </c>
    </row>
    <row r="10" spans="1:12" ht="60.75" customHeight="1">
      <c r="A10" s="12" t="s">
        <v>5112</v>
      </c>
      <c r="B10" s="12" t="s">
        <v>5101</v>
      </c>
      <c r="C10" s="18" t="s">
        <v>5106</v>
      </c>
      <c r="D10" s="12" t="s">
        <v>2218</v>
      </c>
      <c r="E10" s="13">
        <v>42348</v>
      </c>
      <c r="F10" s="13">
        <v>43763</v>
      </c>
      <c r="G10" s="14">
        <v>21287</v>
      </c>
      <c r="H10" s="15">
        <f t="shared" si="0"/>
        <v>45589</v>
      </c>
      <c r="I10" s="16">
        <f t="shared" ca="1" si="1"/>
        <v>919</v>
      </c>
      <c r="J10" s="17" t="str">
        <f t="shared" ca="1" si="2"/>
        <v>NOT DUE</v>
      </c>
      <c r="K10" s="18" t="s">
        <v>5110</v>
      </c>
      <c r="L10" s="71" t="s">
        <v>5381</v>
      </c>
    </row>
    <row r="11" spans="1:12" ht="60.75" customHeight="1">
      <c r="A11" s="12" t="s">
        <v>5113</v>
      </c>
      <c r="B11" s="12" t="s">
        <v>5102</v>
      </c>
      <c r="C11" s="18" t="s">
        <v>5107</v>
      </c>
      <c r="D11" s="12" t="s">
        <v>2218</v>
      </c>
      <c r="E11" s="13">
        <v>42348</v>
      </c>
      <c r="F11" s="13">
        <v>43873</v>
      </c>
      <c r="G11" s="14">
        <v>22387</v>
      </c>
      <c r="H11" s="15">
        <f t="shared" si="0"/>
        <v>45699</v>
      </c>
      <c r="I11" s="16">
        <f ca="1">IF(ISBLANK(H11),"",H11-DATE(YEAR(NOW()),MONTH(NOW()),DAY(NOW())))</f>
        <v>1029</v>
      </c>
      <c r="J11" s="17" t="str">
        <f t="shared" ca="1" si="2"/>
        <v>NOT DUE</v>
      </c>
      <c r="K11" s="18" t="s">
        <v>5110</v>
      </c>
      <c r="L11" s="71" t="s">
        <v>5381</v>
      </c>
    </row>
    <row r="12" spans="1:12" ht="60.75" customHeight="1">
      <c r="A12" s="12" t="s">
        <v>5114</v>
      </c>
      <c r="B12" s="12" t="s">
        <v>5103</v>
      </c>
      <c r="C12" s="18" t="s">
        <v>5108</v>
      </c>
      <c r="D12" s="12" t="s">
        <v>2218</v>
      </c>
      <c r="E12" s="13">
        <v>42348</v>
      </c>
      <c r="F12" s="13">
        <v>43722</v>
      </c>
      <c r="G12" s="14">
        <v>20559</v>
      </c>
      <c r="H12" s="15">
        <f t="shared" si="0"/>
        <v>45548</v>
      </c>
      <c r="I12" s="16">
        <f t="shared" ref="I12:I19" ca="1" si="3">IF(ISBLANK(H12),"",H12-DATE(YEAR(NOW()),MONTH(NOW()),DAY(NOW())))</f>
        <v>878</v>
      </c>
      <c r="J12" s="17" t="str">
        <f t="shared" ca="1" si="2"/>
        <v>NOT DUE</v>
      </c>
      <c r="K12" s="18" t="s">
        <v>5110</v>
      </c>
      <c r="L12" s="71" t="s">
        <v>5381</v>
      </c>
    </row>
    <row r="13" spans="1:12" ht="60.75" customHeight="1">
      <c r="A13" s="12" t="s">
        <v>5115</v>
      </c>
      <c r="B13" s="12" t="s">
        <v>5104</v>
      </c>
      <c r="C13" s="18" t="s">
        <v>5109</v>
      </c>
      <c r="D13" s="12" t="s">
        <v>2218</v>
      </c>
      <c r="E13" s="13">
        <v>42348</v>
      </c>
      <c r="F13" s="13">
        <v>43312</v>
      </c>
      <c r="G13" s="14">
        <v>15757</v>
      </c>
      <c r="H13" s="15">
        <f t="shared" si="0"/>
        <v>45137</v>
      </c>
      <c r="I13" s="16">
        <f t="shared" ca="1" si="3"/>
        <v>467</v>
      </c>
      <c r="J13" s="17" t="str">
        <f t="shared" ca="1" si="2"/>
        <v>NOT DUE</v>
      </c>
      <c r="K13" s="18" t="s">
        <v>5110</v>
      </c>
      <c r="L13" s="71" t="s">
        <v>5373</v>
      </c>
    </row>
    <row r="14" spans="1:12" ht="60.75" customHeight="1">
      <c r="A14" s="12" t="s">
        <v>5116</v>
      </c>
      <c r="B14" s="12" t="s">
        <v>5125</v>
      </c>
      <c r="C14" s="18" t="s">
        <v>5131</v>
      </c>
      <c r="D14" s="12" t="s">
        <v>2218</v>
      </c>
      <c r="E14" s="13">
        <v>42348</v>
      </c>
      <c r="F14" s="13">
        <v>44220</v>
      </c>
      <c r="G14" s="14">
        <v>281510</v>
      </c>
      <c r="H14" s="15">
        <f t="shared" si="0"/>
        <v>46045</v>
      </c>
      <c r="I14" s="19">
        <f ca="1">IF(ISBLANK(H14),"",H14-DATE(YEAR(NOW()),MONTH(NOW()),DAY(NOW())))</f>
        <v>1375</v>
      </c>
      <c r="J14" s="17" t="str">
        <f t="shared" ca="1" si="2"/>
        <v>NOT DUE</v>
      </c>
      <c r="K14" s="18" t="s">
        <v>5110</v>
      </c>
      <c r="L14" s="71"/>
    </row>
    <row r="15" spans="1:12" ht="60.75" customHeight="1">
      <c r="A15" s="12" t="s">
        <v>5117</v>
      </c>
      <c r="B15" s="12" t="s">
        <v>5126</v>
      </c>
      <c r="C15" s="18" t="s">
        <v>5132</v>
      </c>
      <c r="D15" s="12" t="s">
        <v>2218</v>
      </c>
      <c r="E15" s="13">
        <v>42348</v>
      </c>
      <c r="F15" s="13">
        <v>44220</v>
      </c>
      <c r="G15" s="14">
        <v>281510</v>
      </c>
      <c r="H15" s="15">
        <f t="shared" si="0"/>
        <v>46045</v>
      </c>
      <c r="I15" s="16">
        <f t="shared" ca="1" si="3"/>
        <v>1375</v>
      </c>
      <c r="J15" s="17" t="str">
        <f t="shared" ca="1" si="2"/>
        <v>NOT DUE</v>
      </c>
      <c r="K15" s="18" t="s">
        <v>5110</v>
      </c>
      <c r="L15" s="71"/>
    </row>
    <row r="16" spans="1:12" ht="60.75" customHeight="1">
      <c r="A16" s="12" t="s">
        <v>5118</v>
      </c>
      <c r="B16" s="12" t="s">
        <v>5127</v>
      </c>
      <c r="C16" s="18" t="s">
        <v>5133</v>
      </c>
      <c r="D16" s="12" t="s">
        <v>2218</v>
      </c>
      <c r="E16" s="13">
        <v>42348</v>
      </c>
      <c r="F16" s="13">
        <v>44220</v>
      </c>
      <c r="G16" s="14">
        <v>281510</v>
      </c>
      <c r="H16" s="15">
        <f t="shared" si="0"/>
        <v>46045</v>
      </c>
      <c r="I16" s="16">
        <f t="shared" ca="1" si="3"/>
        <v>1375</v>
      </c>
      <c r="J16" s="17" t="str">
        <f t="shared" ca="1" si="2"/>
        <v>NOT DUE</v>
      </c>
      <c r="K16" s="18" t="s">
        <v>5110</v>
      </c>
      <c r="L16" s="71"/>
    </row>
    <row r="17" spans="1:12" ht="60.75" customHeight="1">
      <c r="A17" s="12" t="s">
        <v>5119</v>
      </c>
      <c r="B17" s="12" t="s">
        <v>5128</v>
      </c>
      <c r="C17" s="18" t="s">
        <v>5134</v>
      </c>
      <c r="D17" s="12" t="s">
        <v>2218</v>
      </c>
      <c r="E17" s="13">
        <v>42348</v>
      </c>
      <c r="F17" s="13">
        <v>44221</v>
      </c>
      <c r="G17" s="14">
        <v>281510</v>
      </c>
      <c r="H17" s="15">
        <f t="shared" si="0"/>
        <v>46046</v>
      </c>
      <c r="I17" s="16">
        <f t="shared" ca="1" si="3"/>
        <v>1376</v>
      </c>
      <c r="J17" s="17" t="str">
        <f t="shared" ca="1" si="2"/>
        <v>NOT DUE</v>
      </c>
      <c r="K17" s="18" t="s">
        <v>5110</v>
      </c>
      <c r="L17" s="71"/>
    </row>
    <row r="18" spans="1:12" ht="60.75" customHeight="1">
      <c r="A18" s="12" t="s">
        <v>5120</v>
      </c>
      <c r="B18" s="12" t="s">
        <v>5129</v>
      </c>
      <c r="C18" s="18" t="s">
        <v>5135</v>
      </c>
      <c r="D18" s="12" t="s">
        <v>2218</v>
      </c>
      <c r="E18" s="13">
        <v>42348</v>
      </c>
      <c r="F18" s="13">
        <v>44221</v>
      </c>
      <c r="G18" s="14">
        <v>281510</v>
      </c>
      <c r="H18" s="15">
        <f t="shared" si="0"/>
        <v>46046</v>
      </c>
      <c r="I18" s="16">
        <f t="shared" ca="1" si="3"/>
        <v>1376</v>
      </c>
      <c r="J18" s="17" t="str">
        <f t="shared" ca="1" si="2"/>
        <v>NOT DUE</v>
      </c>
      <c r="K18" s="18" t="s">
        <v>5110</v>
      </c>
      <c r="L18" s="71"/>
    </row>
    <row r="19" spans="1:12" ht="60.75" customHeight="1">
      <c r="A19" s="12" t="s">
        <v>5121</v>
      </c>
      <c r="B19" s="12" t="s">
        <v>5130</v>
      </c>
      <c r="C19" s="18" t="s">
        <v>5136</v>
      </c>
      <c r="D19" s="12" t="s">
        <v>2218</v>
      </c>
      <c r="E19" s="13">
        <v>42348</v>
      </c>
      <c r="F19" s="13">
        <v>44221</v>
      </c>
      <c r="G19" s="14">
        <v>281510</v>
      </c>
      <c r="H19" s="15">
        <f t="shared" si="0"/>
        <v>46046</v>
      </c>
      <c r="I19" s="16">
        <f t="shared" ca="1" si="3"/>
        <v>1376</v>
      </c>
      <c r="J19" s="17" t="str">
        <f t="shared" ca="1" si="2"/>
        <v>NOT DUE</v>
      </c>
      <c r="K19" s="18" t="s">
        <v>5110</v>
      </c>
      <c r="L19" s="71"/>
    </row>
    <row r="20" spans="1:12" ht="60.75" customHeight="1">
      <c r="A20" s="12" t="s">
        <v>5122</v>
      </c>
      <c r="B20" s="12" t="s">
        <v>5144</v>
      </c>
      <c r="C20" s="18" t="s">
        <v>5150</v>
      </c>
      <c r="D20" s="12" t="s">
        <v>2218</v>
      </c>
      <c r="E20" s="13">
        <v>42348</v>
      </c>
      <c r="F20" s="13">
        <v>43725</v>
      </c>
      <c r="G20" s="14">
        <v>20559</v>
      </c>
      <c r="H20" s="15">
        <f t="shared" si="0"/>
        <v>45551</v>
      </c>
      <c r="I20" s="16">
        <f t="shared" ref="I20:I22" ca="1" si="4">IF(ISBLANK(H20),"",H20-DATE(YEAR(NOW()),MONTH(NOW()),DAY(NOW())))</f>
        <v>881</v>
      </c>
      <c r="J20" s="17" t="str">
        <f t="shared" ref="J20:J22" ca="1" si="5">IF(I20="","",IF(I20&lt;0,"OVERDUE","NOT DUE"))</f>
        <v>NOT DUE</v>
      </c>
      <c r="K20" s="18" t="s">
        <v>5110</v>
      </c>
      <c r="L20" s="71" t="s">
        <v>5381</v>
      </c>
    </row>
    <row r="21" spans="1:12" ht="60.75" customHeight="1">
      <c r="A21" s="12" t="s">
        <v>5123</v>
      </c>
      <c r="B21" s="12" t="s">
        <v>5145</v>
      </c>
      <c r="C21" s="18" t="s">
        <v>5151</v>
      </c>
      <c r="D21" s="12" t="s">
        <v>2218</v>
      </c>
      <c r="E21" s="13">
        <v>42348</v>
      </c>
      <c r="F21" s="13">
        <v>43726</v>
      </c>
      <c r="G21" s="14">
        <v>20559</v>
      </c>
      <c r="H21" s="15">
        <f t="shared" si="0"/>
        <v>45552</v>
      </c>
      <c r="I21" s="16">
        <f t="shared" ca="1" si="4"/>
        <v>882</v>
      </c>
      <c r="J21" s="17" t="str">
        <f t="shared" ca="1" si="5"/>
        <v>NOT DUE</v>
      </c>
      <c r="K21" s="18" t="s">
        <v>5110</v>
      </c>
      <c r="L21" s="71" t="s">
        <v>5381</v>
      </c>
    </row>
    <row r="22" spans="1:12" ht="60.75" customHeight="1">
      <c r="A22" s="12" t="s">
        <v>5124</v>
      </c>
      <c r="B22" s="12" t="s">
        <v>5146</v>
      </c>
      <c r="C22" s="18" t="s">
        <v>5152</v>
      </c>
      <c r="D22" s="12" t="s">
        <v>2218</v>
      </c>
      <c r="E22" s="13">
        <v>42348</v>
      </c>
      <c r="F22" s="13">
        <v>43728</v>
      </c>
      <c r="G22" s="14">
        <v>20559</v>
      </c>
      <c r="H22" s="15">
        <f t="shared" si="0"/>
        <v>45554</v>
      </c>
      <c r="I22" s="16">
        <f t="shared" ca="1" si="4"/>
        <v>884</v>
      </c>
      <c r="J22" s="17" t="str">
        <f t="shared" ca="1" si="5"/>
        <v>NOT DUE</v>
      </c>
      <c r="K22" s="18" t="s">
        <v>5110</v>
      </c>
      <c r="L22" s="71" t="s">
        <v>5381</v>
      </c>
    </row>
    <row r="23" spans="1:12" ht="60.75" customHeight="1">
      <c r="A23" s="12" t="s">
        <v>5137</v>
      </c>
      <c r="B23" s="12" t="s">
        <v>5147</v>
      </c>
      <c r="C23" s="18" t="s">
        <v>5153</v>
      </c>
      <c r="D23" s="12" t="s">
        <v>2218</v>
      </c>
      <c r="E23" s="13">
        <v>42348</v>
      </c>
      <c r="F23" s="13">
        <v>43783</v>
      </c>
      <c r="G23" s="14">
        <v>21438</v>
      </c>
      <c r="H23" s="15">
        <f t="shared" si="0"/>
        <v>45609</v>
      </c>
      <c r="I23" s="16">
        <f t="shared" ref="I23:I86" ca="1" si="6">IF(ISBLANK(H23),"",H23-DATE(YEAR(NOW()),MONTH(NOW()),DAY(NOW())))</f>
        <v>939</v>
      </c>
      <c r="J23" s="17" t="str">
        <f t="shared" ref="J23:J86" ca="1" si="7">IF(I23="","",IF(I23&lt;0,"OVERDUE","NOT DUE"))</f>
        <v>NOT DUE</v>
      </c>
      <c r="K23" s="18" t="s">
        <v>5110</v>
      </c>
      <c r="L23" s="71" t="s">
        <v>5381</v>
      </c>
    </row>
    <row r="24" spans="1:12" ht="60.75" customHeight="1">
      <c r="A24" s="12" t="s">
        <v>5138</v>
      </c>
      <c r="B24" s="12" t="s">
        <v>5148</v>
      </c>
      <c r="C24" s="18" t="s">
        <v>5154</v>
      </c>
      <c r="D24" s="12" t="s">
        <v>2218</v>
      </c>
      <c r="E24" s="13">
        <v>42348</v>
      </c>
      <c r="F24" s="13">
        <v>43784</v>
      </c>
      <c r="G24" s="14">
        <v>21438</v>
      </c>
      <c r="H24" s="15">
        <f t="shared" si="0"/>
        <v>45610</v>
      </c>
      <c r="I24" s="16">
        <f t="shared" ca="1" si="6"/>
        <v>940</v>
      </c>
      <c r="J24" s="17" t="str">
        <f t="shared" ca="1" si="7"/>
        <v>NOT DUE</v>
      </c>
      <c r="K24" s="18" t="s">
        <v>5110</v>
      </c>
      <c r="L24" s="71" t="s">
        <v>5381</v>
      </c>
    </row>
    <row r="25" spans="1:12" ht="60.75" customHeight="1">
      <c r="A25" s="12" t="s">
        <v>5139</v>
      </c>
      <c r="B25" s="12" t="s">
        <v>5149</v>
      </c>
      <c r="C25" s="18" t="s">
        <v>5155</v>
      </c>
      <c r="D25" s="12" t="s">
        <v>2218</v>
      </c>
      <c r="E25" s="13">
        <v>42348</v>
      </c>
      <c r="F25" s="13">
        <v>43785</v>
      </c>
      <c r="G25" s="14">
        <v>21438</v>
      </c>
      <c r="H25" s="15">
        <f t="shared" si="0"/>
        <v>45611</v>
      </c>
      <c r="I25" s="16">
        <f t="shared" ca="1" si="6"/>
        <v>941</v>
      </c>
      <c r="J25" s="17" t="str">
        <f t="shared" ca="1" si="7"/>
        <v>NOT DUE</v>
      </c>
      <c r="K25" s="18" t="s">
        <v>5110</v>
      </c>
      <c r="L25" s="71"/>
    </row>
    <row r="26" spans="1:12" ht="60.75" customHeight="1">
      <c r="A26" s="12" t="s">
        <v>5140</v>
      </c>
      <c r="B26" s="12" t="s">
        <v>5156</v>
      </c>
      <c r="C26" s="18" t="s">
        <v>5177</v>
      </c>
      <c r="D26" s="12" t="s">
        <v>2218</v>
      </c>
      <c r="E26" s="13">
        <v>42348</v>
      </c>
      <c r="F26" s="13">
        <v>44236</v>
      </c>
      <c r="G26" s="14">
        <v>281919</v>
      </c>
      <c r="H26" s="15">
        <f t="shared" si="0"/>
        <v>46061</v>
      </c>
      <c r="I26" s="16">
        <f t="shared" ca="1" si="6"/>
        <v>1391</v>
      </c>
      <c r="J26" s="17" t="str">
        <f t="shared" ca="1" si="7"/>
        <v>NOT DUE</v>
      </c>
      <c r="K26" s="18" t="s">
        <v>5110</v>
      </c>
      <c r="L26" s="71"/>
    </row>
    <row r="27" spans="1:12" ht="60.75" customHeight="1">
      <c r="A27" s="12" t="s">
        <v>5141</v>
      </c>
      <c r="B27" s="12" t="s">
        <v>5157</v>
      </c>
      <c r="C27" s="18" t="s">
        <v>5178</v>
      </c>
      <c r="D27" s="12" t="s">
        <v>2218</v>
      </c>
      <c r="E27" s="13">
        <v>42348</v>
      </c>
      <c r="F27" s="13">
        <v>44236</v>
      </c>
      <c r="G27" s="14">
        <v>281919</v>
      </c>
      <c r="H27" s="15">
        <f t="shared" si="0"/>
        <v>46061</v>
      </c>
      <c r="I27" s="16">
        <f t="shared" ca="1" si="6"/>
        <v>1391</v>
      </c>
      <c r="J27" s="17" t="str">
        <f t="shared" ca="1" si="7"/>
        <v>NOT DUE</v>
      </c>
      <c r="K27" s="18" t="s">
        <v>5110</v>
      </c>
      <c r="L27" s="71"/>
    </row>
    <row r="28" spans="1:12" ht="60.75" customHeight="1">
      <c r="A28" s="12" t="s">
        <v>5142</v>
      </c>
      <c r="B28" s="12" t="s">
        <v>5158</v>
      </c>
      <c r="C28" s="18" t="s">
        <v>5179</v>
      </c>
      <c r="D28" s="12" t="s">
        <v>2218</v>
      </c>
      <c r="E28" s="13">
        <v>42348</v>
      </c>
      <c r="F28" s="13">
        <v>44236</v>
      </c>
      <c r="G28" s="14">
        <v>281919</v>
      </c>
      <c r="H28" s="15">
        <f t="shared" si="0"/>
        <v>46061</v>
      </c>
      <c r="I28" s="16">
        <f t="shared" ca="1" si="6"/>
        <v>1391</v>
      </c>
      <c r="J28" s="17" t="str">
        <f t="shared" ca="1" si="7"/>
        <v>NOT DUE</v>
      </c>
      <c r="K28" s="18" t="s">
        <v>5110</v>
      </c>
      <c r="L28" s="71"/>
    </row>
    <row r="29" spans="1:12" ht="60.75" customHeight="1">
      <c r="A29" s="12" t="s">
        <v>5143</v>
      </c>
      <c r="B29" s="12" t="s">
        <v>5159</v>
      </c>
      <c r="C29" s="18" t="s">
        <v>5180</v>
      </c>
      <c r="D29" s="12" t="s">
        <v>2218</v>
      </c>
      <c r="E29" s="13">
        <v>42348</v>
      </c>
      <c r="F29" s="13">
        <v>44236</v>
      </c>
      <c r="G29" s="14">
        <v>281919</v>
      </c>
      <c r="H29" s="15">
        <f t="shared" si="0"/>
        <v>46061</v>
      </c>
      <c r="I29" s="16">
        <f t="shared" ca="1" si="6"/>
        <v>1391</v>
      </c>
      <c r="J29" s="17" t="str">
        <f t="shared" ca="1" si="7"/>
        <v>NOT DUE</v>
      </c>
      <c r="K29" s="18" t="s">
        <v>5110</v>
      </c>
      <c r="L29" s="71"/>
    </row>
    <row r="30" spans="1:12" ht="60.75" customHeight="1">
      <c r="A30" s="12" t="s">
        <v>5160</v>
      </c>
      <c r="B30" s="12" t="s">
        <v>5161</v>
      </c>
      <c r="C30" s="18" t="s">
        <v>5181</v>
      </c>
      <c r="D30" s="12" t="s">
        <v>2218</v>
      </c>
      <c r="E30" s="13">
        <v>42348</v>
      </c>
      <c r="F30" s="13">
        <v>44236</v>
      </c>
      <c r="G30" s="14">
        <v>281919</v>
      </c>
      <c r="H30" s="15">
        <f t="shared" si="0"/>
        <v>46061</v>
      </c>
      <c r="I30" s="16">
        <f t="shared" ca="1" si="6"/>
        <v>1391</v>
      </c>
      <c r="J30" s="17" t="str">
        <f t="shared" ca="1" si="7"/>
        <v>NOT DUE</v>
      </c>
      <c r="K30" s="18" t="s">
        <v>5110</v>
      </c>
      <c r="L30" s="71"/>
    </row>
    <row r="31" spans="1:12" ht="60.75" customHeight="1">
      <c r="A31" s="12" t="s">
        <v>5162</v>
      </c>
      <c r="B31" s="12" t="s">
        <v>5163</v>
      </c>
      <c r="C31" s="18" t="s">
        <v>5182</v>
      </c>
      <c r="D31" s="12" t="s">
        <v>2218</v>
      </c>
      <c r="E31" s="13">
        <v>42348</v>
      </c>
      <c r="F31" s="13">
        <v>44236</v>
      </c>
      <c r="G31" s="14">
        <v>281919</v>
      </c>
      <c r="H31" s="15">
        <f t="shared" si="0"/>
        <v>46061</v>
      </c>
      <c r="I31" s="16">
        <f t="shared" ca="1" si="6"/>
        <v>1391</v>
      </c>
      <c r="J31" s="17" t="str">
        <f t="shared" ca="1" si="7"/>
        <v>NOT DUE</v>
      </c>
      <c r="K31" s="18" t="s">
        <v>5110</v>
      </c>
      <c r="L31" s="71"/>
    </row>
    <row r="32" spans="1:12" ht="60.75" customHeight="1">
      <c r="A32" s="12" t="s">
        <v>5164</v>
      </c>
      <c r="B32" s="12" t="s">
        <v>5165</v>
      </c>
      <c r="C32" s="18" t="s">
        <v>5387</v>
      </c>
      <c r="D32" s="12" t="s">
        <v>2218</v>
      </c>
      <c r="E32" s="13">
        <v>42348</v>
      </c>
      <c r="F32" s="13">
        <v>44236</v>
      </c>
      <c r="G32" s="14">
        <v>281919</v>
      </c>
      <c r="H32" s="15">
        <f t="shared" si="0"/>
        <v>46061</v>
      </c>
      <c r="I32" s="16">
        <f t="shared" ca="1" si="6"/>
        <v>1391</v>
      </c>
      <c r="J32" s="17" t="str">
        <f t="shared" ca="1" si="7"/>
        <v>NOT DUE</v>
      </c>
      <c r="K32" s="18" t="s">
        <v>5110</v>
      </c>
      <c r="L32" s="71"/>
    </row>
    <row r="33" spans="1:12" ht="60.75" customHeight="1">
      <c r="A33" s="12" t="s">
        <v>5166</v>
      </c>
      <c r="B33" s="12" t="s">
        <v>5167</v>
      </c>
      <c r="C33" s="18" t="s">
        <v>5176</v>
      </c>
      <c r="D33" s="12" t="s">
        <v>2218</v>
      </c>
      <c r="E33" s="13">
        <v>42348</v>
      </c>
      <c r="F33" s="13">
        <v>44236</v>
      </c>
      <c r="G33" s="14">
        <v>281919</v>
      </c>
      <c r="H33" s="15">
        <f t="shared" si="0"/>
        <v>46061</v>
      </c>
      <c r="I33" s="16">
        <f t="shared" ca="1" si="6"/>
        <v>1391</v>
      </c>
      <c r="J33" s="17" t="str">
        <f t="shared" ca="1" si="7"/>
        <v>NOT DUE</v>
      </c>
      <c r="K33" s="18" t="s">
        <v>5110</v>
      </c>
      <c r="L33" s="71"/>
    </row>
    <row r="34" spans="1:12" ht="60.75" customHeight="1">
      <c r="A34" s="12" t="s">
        <v>5168</v>
      </c>
      <c r="B34" s="12" t="s">
        <v>5183</v>
      </c>
      <c r="C34" s="18" t="s">
        <v>5184</v>
      </c>
      <c r="D34" s="12" t="s">
        <v>2218</v>
      </c>
      <c r="E34" s="13">
        <v>42348</v>
      </c>
      <c r="F34" s="13">
        <v>44235</v>
      </c>
      <c r="G34" s="14">
        <v>281919</v>
      </c>
      <c r="H34" s="15">
        <f t="shared" si="0"/>
        <v>46060</v>
      </c>
      <c r="I34" s="16">
        <f t="shared" ca="1" si="6"/>
        <v>1390</v>
      </c>
      <c r="J34" s="17" t="str">
        <f t="shared" ca="1" si="7"/>
        <v>NOT DUE</v>
      </c>
      <c r="K34" s="18" t="s">
        <v>5110</v>
      </c>
      <c r="L34" s="71"/>
    </row>
    <row r="35" spans="1:12" ht="60.75" customHeight="1">
      <c r="A35" s="12" t="s">
        <v>5169</v>
      </c>
      <c r="B35" s="12" t="s">
        <v>5185</v>
      </c>
      <c r="C35" s="18" t="s">
        <v>5189</v>
      </c>
      <c r="D35" s="12" t="s">
        <v>2218</v>
      </c>
      <c r="E35" s="13">
        <v>42348</v>
      </c>
      <c r="F35" s="13">
        <v>44235</v>
      </c>
      <c r="G35" s="14">
        <v>281919</v>
      </c>
      <c r="H35" s="15">
        <f t="shared" si="0"/>
        <v>46060</v>
      </c>
      <c r="I35" s="16">
        <f t="shared" ca="1" si="6"/>
        <v>1390</v>
      </c>
      <c r="J35" s="17" t="str">
        <f t="shared" ca="1" si="7"/>
        <v>NOT DUE</v>
      </c>
      <c r="K35" s="18" t="s">
        <v>5110</v>
      </c>
      <c r="L35" s="71"/>
    </row>
    <row r="36" spans="1:12" ht="60.75" customHeight="1">
      <c r="A36" s="12" t="s">
        <v>5170</v>
      </c>
      <c r="B36" s="12" t="s">
        <v>5186</v>
      </c>
      <c r="C36" s="18" t="s">
        <v>5190</v>
      </c>
      <c r="D36" s="12" t="s">
        <v>2218</v>
      </c>
      <c r="E36" s="13">
        <v>42348</v>
      </c>
      <c r="F36" s="13">
        <v>44235</v>
      </c>
      <c r="G36" s="14">
        <v>281919</v>
      </c>
      <c r="H36" s="15">
        <f t="shared" si="0"/>
        <v>46060</v>
      </c>
      <c r="I36" s="16">
        <f t="shared" ca="1" si="6"/>
        <v>1390</v>
      </c>
      <c r="J36" s="17" t="str">
        <f t="shared" ca="1" si="7"/>
        <v>NOT DUE</v>
      </c>
      <c r="K36" s="18" t="s">
        <v>5110</v>
      </c>
      <c r="L36" s="71" t="s">
        <v>5372</v>
      </c>
    </row>
    <row r="37" spans="1:12" ht="60.75" customHeight="1">
      <c r="A37" s="12" t="s">
        <v>5171</v>
      </c>
      <c r="B37" s="12" t="s">
        <v>5187</v>
      </c>
      <c r="C37" s="18" t="s">
        <v>5191</v>
      </c>
      <c r="D37" s="12" t="s">
        <v>2218</v>
      </c>
      <c r="E37" s="13">
        <v>42348</v>
      </c>
      <c r="F37" s="13">
        <v>44235</v>
      </c>
      <c r="G37" s="14">
        <v>281919</v>
      </c>
      <c r="H37" s="15">
        <f t="shared" si="0"/>
        <v>46060</v>
      </c>
      <c r="I37" s="16">
        <f t="shared" ca="1" si="6"/>
        <v>1390</v>
      </c>
      <c r="J37" s="17" t="str">
        <f t="shared" ca="1" si="7"/>
        <v>NOT DUE</v>
      </c>
      <c r="K37" s="18" t="s">
        <v>5110</v>
      </c>
      <c r="L37" s="71" t="s">
        <v>5374</v>
      </c>
    </row>
    <row r="38" spans="1:12" ht="60.75" customHeight="1">
      <c r="A38" s="12" t="s">
        <v>5172</v>
      </c>
      <c r="B38" s="12" t="s">
        <v>5188</v>
      </c>
      <c r="C38" s="18" t="s">
        <v>5192</v>
      </c>
      <c r="D38" s="12" t="s">
        <v>2218</v>
      </c>
      <c r="E38" s="13">
        <v>42348</v>
      </c>
      <c r="F38" s="13">
        <v>44235</v>
      </c>
      <c r="G38" s="14">
        <v>281919</v>
      </c>
      <c r="H38" s="15">
        <f t="shared" si="0"/>
        <v>46060</v>
      </c>
      <c r="I38" s="16">
        <f t="shared" ca="1" si="6"/>
        <v>1390</v>
      </c>
      <c r="J38" s="17" t="str">
        <f t="shared" ca="1" si="7"/>
        <v>NOT DUE</v>
      </c>
      <c r="K38" s="18" t="s">
        <v>5110</v>
      </c>
      <c r="L38" s="71" t="s">
        <v>5374</v>
      </c>
    </row>
    <row r="39" spans="1:12" ht="60.75" customHeight="1">
      <c r="A39" s="12" t="s">
        <v>5173</v>
      </c>
      <c r="B39" s="12" t="s">
        <v>5193</v>
      </c>
      <c r="C39" s="18" t="s">
        <v>5222</v>
      </c>
      <c r="D39" s="12" t="s">
        <v>2218</v>
      </c>
      <c r="E39" s="13">
        <v>42348</v>
      </c>
      <c r="F39" s="13">
        <v>44235</v>
      </c>
      <c r="G39" s="14">
        <v>281919</v>
      </c>
      <c r="H39" s="15">
        <f t="shared" si="0"/>
        <v>46060</v>
      </c>
      <c r="I39" s="16">
        <f t="shared" ca="1" si="6"/>
        <v>1390</v>
      </c>
      <c r="J39" s="17" t="str">
        <f t="shared" ca="1" si="7"/>
        <v>NOT DUE</v>
      </c>
      <c r="K39" s="18" t="s">
        <v>5110</v>
      </c>
      <c r="L39" s="71" t="s">
        <v>5374</v>
      </c>
    </row>
    <row r="40" spans="1:12" ht="60.75" customHeight="1">
      <c r="A40" s="12" t="s">
        <v>5174</v>
      </c>
      <c r="B40" s="12" t="s">
        <v>5194</v>
      </c>
      <c r="C40" s="18" t="s">
        <v>5223</v>
      </c>
      <c r="D40" s="12" t="s">
        <v>2218</v>
      </c>
      <c r="E40" s="13">
        <v>42348</v>
      </c>
      <c r="F40" s="13">
        <v>44235</v>
      </c>
      <c r="G40" s="14">
        <v>281919</v>
      </c>
      <c r="H40" s="15">
        <f t="shared" ref="H40:H71" si="8">DATE(YEAR(F40)+5,MONTH(F40),DAY(F40)-1)</f>
        <v>46060</v>
      </c>
      <c r="I40" s="16">
        <f t="shared" ca="1" si="6"/>
        <v>1390</v>
      </c>
      <c r="J40" s="17" t="str">
        <f t="shared" ca="1" si="7"/>
        <v>NOT DUE</v>
      </c>
      <c r="K40" s="18" t="s">
        <v>5110</v>
      </c>
      <c r="L40" s="71" t="s">
        <v>5374</v>
      </c>
    </row>
    <row r="41" spans="1:12" ht="60.75" customHeight="1">
      <c r="A41" s="12" t="s">
        <v>5175</v>
      </c>
      <c r="B41" s="12" t="s">
        <v>5195</v>
      </c>
      <c r="C41" s="18" t="s">
        <v>5224</v>
      </c>
      <c r="D41" s="12" t="s">
        <v>2218</v>
      </c>
      <c r="E41" s="13">
        <v>42348</v>
      </c>
      <c r="F41" s="13">
        <v>44235</v>
      </c>
      <c r="G41" s="14">
        <v>281919</v>
      </c>
      <c r="H41" s="15">
        <f t="shared" si="8"/>
        <v>46060</v>
      </c>
      <c r="I41" s="16">
        <f t="shared" ca="1" si="6"/>
        <v>1390</v>
      </c>
      <c r="J41" s="17" t="str">
        <f t="shared" ca="1" si="7"/>
        <v>NOT DUE</v>
      </c>
      <c r="K41" s="18" t="s">
        <v>5110</v>
      </c>
      <c r="L41" s="71" t="s">
        <v>5374</v>
      </c>
    </row>
    <row r="42" spans="1:12" ht="60.75" customHeight="1">
      <c r="A42" s="12" t="s">
        <v>5196</v>
      </c>
      <c r="B42" s="12" t="s">
        <v>5220</v>
      </c>
      <c r="C42" s="18" t="s">
        <v>5225</v>
      </c>
      <c r="D42" s="12" t="s">
        <v>2218</v>
      </c>
      <c r="E42" s="13">
        <v>42348</v>
      </c>
      <c r="F42" s="13">
        <v>44235</v>
      </c>
      <c r="G42" s="14">
        <v>281919</v>
      </c>
      <c r="H42" s="15">
        <f t="shared" si="8"/>
        <v>46060</v>
      </c>
      <c r="I42" s="16">
        <f t="shared" ca="1" si="6"/>
        <v>1390</v>
      </c>
      <c r="J42" s="17" t="str">
        <f t="shared" ca="1" si="7"/>
        <v>NOT DUE</v>
      </c>
      <c r="K42" s="18" t="s">
        <v>5110</v>
      </c>
      <c r="L42" s="71" t="s">
        <v>5374</v>
      </c>
    </row>
    <row r="43" spans="1:12" ht="60.75" customHeight="1">
      <c r="A43" s="12" t="s">
        <v>5197</v>
      </c>
      <c r="B43" s="12" t="s">
        <v>5221</v>
      </c>
      <c r="C43" s="18" t="s">
        <v>5226</v>
      </c>
      <c r="D43" s="12" t="s">
        <v>2218</v>
      </c>
      <c r="E43" s="13">
        <v>42348</v>
      </c>
      <c r="F43" s="13">
        <v>44235</v>
      </c>
      <c r="G43" s="14">
        <v>281919</v>
      </c>
      <c r="H43" s="15">
        <f t="shared" si="8"/>
        <v>46060</v>
      </c>
      <c r="I43" s="16">
        <f t="shared" ca="1" si="6"/>
        <v>1390</v>
      </c>
      <c r="J43" s="17" t="str">
        <f t="shared" ca="1" si="7"/>
        <v>NOT DUE</v>
      </c>
      <c r="K43" s="18" t="s">
        <v>5110</v>
      </c>
      <c r="L43" s="71" t="s">
        <v>5374</v>
      </c>
    </row>
    <row r="44" spans="1:12" ht="60.75" customHeight="1">
      <c r="A44" s="12" t="s">
        <v>5198</v>
      </c>
      <c r="B44" s="12" t="s">
        <v>5227</v>
      </c>
      <c r="C44" s="18" t="s">
        <v>5228</v>
      </c>
      <c r="D44" s="12" t="s">
        <v>2218</v>
      </c>
      <c r="E44" s="13">
        <v>42348</v>
      </c>
      <c r="F44" s="13">
        <v>44237</v>
      </c>
      <c r="G44" s="14">
        <v>281919</v>
      </c>
      <c r="H44" s="15">
        <f t="shared" si="8"/>
        <v>46062</v>
      </c>
      <c r="I44" s="16">
        <f t="shared" ca="1" si="6"/>
        <v>1392</v>
      </c>
      <c r="J44" s="17" t="str">
        <f t="shared" ca="1" si="7"/>
        <v>NOT DUE</v>
      </c>
      <c r="K44" s="18" t="s">
        <v>5110</v>
      </c>
      <c r="L44" s="71"/>
    </row>
    <row r="45" spans="1:12" ht="60.75" customHeight="1">
      <c r="A45" s="12" t="s">
        <v>5199</v>
      </c>
      <c r="B45" s="12" t="s">
        <v>5229</v>
      </c>
      <c r="C45" s="18" t="s">
        <v>5230</v>
      </c>
      <c r="D45" s="12" t="s">
        <v>2218</v>
      </c>
      <c r="E45" s="13">
        <v>42348</v>
      </c>
      <c r="F45" s="13">
        <v>44241</v>
      </c>
      <c r="G45" s="14">
        <v>281919</v>
      </c>
      <c r="H45" s="15">
        <f t="shared" si="8"/>
        <v>46066</v>
      </c>
      <c r="I45" s="16">
        <f t="shared" ca="1" si="6"/>
        <v>1396</v>
      </c>
      <c r="J45" s="17" t="str">
        <f t="shared" ca="1" si="7"/>
        <v>NOT DUE</v>
      </c>
      <c r="K45" s="18" t="s">
        <v>5110</v>
      </c>
      <c r="L45" s="71"/>
    </row>
    <row r="46" spans="1:12" ht="60.75" customHeight="1">
      <c r="A46" s="12" t="s">
        <v>5200</v>
      </c>
      <c r="B46" s="12" t="s">
        <v>5231</v>
      </c>
      <c r="C46" s="18" t="s">
        <v>5230</v>
      </c>
      <c r="D46" s="12" t="s">
        <v>2218</v>
      </c>
      <c r="E46" s="13">
        <v>42348</v>
      </c>
      <c r="F46" s="13">
        <v>44241</v>
      </c>
      <c r="G46" s="14">
        <v>281919</v>
      </c>
      <c r="H46" s="15">
        <f t="shared" si="8"/>
        <v>46066</v>
      </c>
      <c r="I46" s="16">
        <f t="shared" ca="1" si="6"/>
        <v>1396</v>
      </c>
      <c r="J46" s="17" t="str">
        <f t="shared" ca="1" si="7"/>
        <v>NOT DUE</v>
      </c>
      <c r="K46" s="18" t="s">
        <v>5110</v>
      </c>
      <c r="L46" s="71"/>
    </row>
    <row r="47" spans="1:12" ht="60.75" customHeight="1">
      <c r="A47" s="12" t="s">
        <v>5201</v>
      </c>
      <c r="B47" s="12" t="s">
        <v>5232</v>
      </c>
      <c r="C47" s="18" t="s">
        <v>5233</v>
      </c>
      <c r="D47" s="12" t="s">
        <v>2218</v>
      </c>
      <c r="E47" s="13">
        <v>42348</v>
      </c>
      <c r="F47" s="13">
        <v>43694</v>
      </c>
      <c r="G47" s="14">
        <v>11950</v>
      </c>
      <c r="H47" s="15">
        <f t="shared" si="8"/>
        <v>45520</v>
      </c>
      <c r="I47" s="16">
        <f t="shared" ca="1" si="6"/>
        <v>850</v>
      </c>
      <c r="J47" s="17" t="str">
        <f t="shared" ca="1" si="7"/>
        <v>NOT DUE</v>
      </c>
      <c r="K47" s="18" t="s">
        <v>5110</v>
      </c>
      <c r="L47" s="71" t="s">
        <v>5374</v>
      </c>
    </row>
    <row r="48" spans="1:12" ht="60.75" customHeight="1">
      <c r="A48" s="12" t="s">
        <v>5202</v>
      </c>
      <c r="B48" s="12" t="s">
        <v>5236</v>
      </c>
      <c r="C48" s="18" t="s">
        <v>5234</v>
      </c>
      <c r="D48" s="12" t="s">
        <v>2218</v>
      </c>
      <c r="E48" s="13">
        <v>42348</v>
      </c>
      <c r="F48" s="13">
        <v>44126</v>
      </c>
      <c r="G48" s="14">
        <v>14346</v>
      </c>
      <c r="H48" s="15">
        <f t="shared" si="8"/>
        <v>45951</v>
      </c>
      <c r="I48" s="16">
        <f t="shared" ca="1" si="6"/>
        <v>1281</v>
      </c>
      <c r="J48" s="17" t="str">
        <f t="shared" ca="1" si="7"/>
        <v>NOT DUE</v>
      </c>
      <c r="K48" s="18" t="s">
        <v>5110</v>
      </c>
      <c r="L48" s="71" t="s">
        <v>5381</v>
      </c>
    </row>
    <row r="49" spans="1:12" ht="60.75" customHeight="1">
      <c r="A49" s="12" t="s">
        <v>5203</v>
      </c>
      <c r="B49" s="12" t="s">
        <v>5237</v>
      </c>
      <c r="C49" s="18" t="s">
        <v>5235</v>
      </c>
      <c r="D49" s="12" t="s">
        <v>2218</v>
      </c>
      <c r="E49" s="13">
        <v>42348</v>
      </c>
      <c r="F49" s="13">
        <v>43535</v>
      </c>
      <c r="G49" s="14">
        <v>12121</v>
      </c>
      <c r="H49" s="15">
        <f t="shared" si="8"/>
        <v>45361</v>
      </c>
      <c r="I49" s="16">
        <f t="shared" ca="1" si="6"/>
        <v>691</v>
      </c>
      <c r="J49" s="17" t="str">
        <f t="shared" ca="1" si="7"/>
        <v>NOT DUE</v>
      </c>
      <c r="K49" s="18" t="s">
        <v>5110</v>
      </c>
      <c r="L49" s="71" t="s">
        <v>5374</v>
      </c>
    </row>
    <row r="50" spans="1:12" ht="60.75" customHeight="1">
      <c r="A50" s="12" t="s">
        <v>5204</v>
      </c>
      <c r="B50" s="12" t="s">
        <v>5238</v>
      </c>
      <c r="C50" s="18" t="s">
        <v>5239</v>
      </c>
      <c r="D50" s="12" t="s">
        <v>2218</v>
      </c>
      <c r="E50" s="13">
        <v>42348</v>
      </c>
      <c r="F50" s="13">
        <v>43715</v>
      </c>
      <c r="G50" s="14">
        <v>10.7</v>
      </c>
      <c r="H50" s="15">
        <f t="shared" si="8"/>
        <v>45541</v>
      </c>
      <c r="I50" s="16">
        <f t="shared" ca="1" si="6"/>
        <v>871</v>
      </c>
      <c r="J50" s="17" t="str">
        <f t="shared" ca="1" si="7"/>
        <v>NOT DUE</v>
      </c>
      <c r="K50" s="18" t="s">
        <v>5110</v>
      </c>
      <c r="L50" s="71" t="s">
        <v>5374</v>
      </c>
    </row>
    <row r="51" spans="1:12" ht="60.75" customHeight="1">
      <c r="A51" s="12" t="s">
        <v>5205</v>
      </c>
      <c r="B51" s="12" t="s">
        <v>5240</v>
      </c>
      <c r="C51" s="18" t="s">
        <v>5241</v>
      </c>
      <c r="D51" s="12" t="s">
        <v>2218</v>
      </c>
      <c r="E51" s="13">
        <v>42348</v>
      </c>
      <c r="F51" s="13">
        <v>44237</v>
      </c>
      <c r="G51" s="14">
        <v>0</v>
      </c>
      <c r="H51" s="15">
        <f t="shared" si="8"/>
        <v>46062</v>
      </c>
      <c r="I51" s="16">
        <f t="shared" ca="1" si="6"/>
        <v>1392</v>
      </c>
      <c r="J51" s="17" t="str">
        <f t="shared" ca="1" si="7"/>
        <v>NOT DUE</v>
      </c>
      <c r="K51" s="18" t="s">
        <v>5110</v>
      </c>
      <c r="L51" s="71"/>
    </row>
    <row r="52" spans="1:12" ht="60.75" customHeight="1">
      <c r="A52" s="12" t="s">
        <v>5206</v>
      </c>
      <c r="B52" s="12" t="s">
        <v>5242</v>
      </c>
      <c r="C52" s="18" t="s">
        <v>5243</v>
      </c>
      <c r="D52" s="12" t="s">
        <v>2218</v>
      </c>
      <c r="E52" s="13">
        <v>42348</v>
      </c>
      <c r="F52" s="13">
        <v>44239</v>
      </c>
      <c r="G52" s="14">
        <v>11680</v>
      </c>
      <c r="H52" s="15">
        <f t="shared" si="8"/>
        <v>46064</v>
      </c>
      <c r="I52" s="16">
        <f t="shared" ca="1" si="6"/>
        <v>1394</v>
      </c>
      <c r="J52" s="17" t="str">
        <f t="shared" ca="1" si="7"/>
        <v>NOT DUE</v>
      </c>
      <c r="K52" s="18" t="s">
        <v>5110</v>
      </c>
      <c r="L52" s="71"/>
    </row>
    <row r="53" spans="1:12" ht="60.75" customHeight="1">
      <c r="A53" s="12" t="s">
        <v>5207</v>
      </c>
      <c r="B53" s="12" t="s">
        <v>5245</v>
      </c>
      <c r="C53" s="18" t="s">
        <v>5244</v>
      </c>
      <c r="D53" s="12" t="s">
        <v>2218</v>
      </c>
      <c r="E53" s="13">
        <v>42348</v>
      </c>
      <c r="F53" s="13">
        <v>44239</v>
      </c>
      <c r="G53" s="14">
        <v>12280</v>
      </c>
      <c r="H53" s="15">
        <f t="shared" si="8"/>
        <v>46064</v>
      </c>
      <c r="I53" s="16">
        <f t="shared" ca="1" si="6"/>
        <v>1394</v>
      </c>
      <c r="J53" s="17" t="str">
        <f t="shared" ca="1" si="7"/>
        <v>NOT DUE</v>
      </c>
      <c r="K53" s="18" t="s">
        <v>5110</v>
      </c>
      <c r="L53" s="71"/>
    </row>
    <row r="54" spans="1:12" ht="60.75" customHeight="1">
      <c r="A54" s="12" t="s">
        <v>5208</v>
      </c>
      <c r="B54" s="12" t="s">
        <v>5246</v>
      </c>
      <c r="C54" s="18" t="s">
        <v>5247</v>
      </c>
      <c r="D54" s="12" t="s">
        <v>2218</v>
      </c>
      <c r="E54" s="13">
        <v>42348</v>
      </c>
      <c r="F54" s="13">
        <v>44237</v>
      </c>
      <c r="G54" s="14">
        <v>0</v>
      </c>
      <c r="H54" s="15">
        <f t="shared" si="8"/>
        <v>46062</v>
      </c>
      <c r="I54" s="16">
        <f t="shared" ca="1" si="6"/>
        <v>1392</v>
      </c>
      <c r="J54" s="17" t="str">
        <f t="shared" ca="1" si="7"/>
        <v>NOT DUE</v>
      </c>
      <c r="K54" s="18" t="s">
        <v>5110</v>
      </c>
      <c r="L54" s="71"/>
    </row>
    <row r="55" spans="1:12" ht="60.75" customHeight="1">
      <c r="A55" s="12" t="s">
        <v>5209</v>
      </c>
      <c r="B55" s="12" t="s">
        <v>5248</v>
      </c>
      <c r="C55" s="18" t="s">
        <v>5250</v>
      </c>
      <c r="D55" s="12" t="s">
        <v>2218</v>
      </c>
      <c r="E55" s="13">
        <v>42348</v>
      </c>
      <c r="F55" s="13">
        <v>44236</v>
      </c>
      <c r="G55" s="14">
        <v>24910</v>
      </c>
      <c r="H55" s="15">
        <f t="shared" si="8"/>
        <v>46061</v>
      </c>
      <c r="I55" s="16">
        <f t="shared" ca="1" si="6"/>
        <v>1391</v>
      </c>
      <c r="J55" s="17" t="str">
        <f t="shared" ca="1" si="7"/>
        <v>NOT DUE</v>
      </c>
      <c r="K55" s="18" t="s">
        <v>5110</v>
      </c>
      <c r="L55" s="71"/>
    </row>
    <row r="56" spans="1:12" ht="60.75" customHeight="1">
      <c r="A56" s="12" t="s">
        <v>5210</v>
      </c>
      <c r="B56" s="12" t="s">
        <v>5249</v>
      </c>
      <c r="C56" s="18" t="s">
        <v>5251</v>
      </c>
      <c r="D56" s="12" t="s">
        <v>2218</v>
      </c>
      <c r="E56" s="13">
        <v>42348</v>
      </c>
      <c r="F56" s="13">
        <v>43911</v>
      </c>
      <c r="G56" s="14">
        <v>21820</v>
      </c>
      <c r="H56" s="15">
        <f t="shared" si="8"/>
        <v>45736</v>
      </c>
      <c r="I56" s="16">
        <f t="shared" ca="1" si="6"/>
        <v>1066</v>
      </c>
      <c r="J56" s="17" t="str">
        <f t="shared" ca="1" si="7"/>
        <v>NOT DUE</v>
      </c>
      <c r="K56" s="18" t="s">
        <v>5110</v>
      </c>
      <c r="L56" s="71" t="s">
        <v>5381</v>
      </c>
    </row>
    <row r="57" spans="1:12" ht="60.75" customHeight="1">
      <c r="A57" s="12" t="s">
        <v>5211</v>
      </c>
      <c r="B57" s="12" t="s">
        <v>5252</v>
      </c>
      <c r="C57" s="18" t="s">
        <v>5254</v>
      </c>
      <c r="D57" s="12" t="s">
        <v>2218</v>
      </c>
      <c r="E57" s="13">
        <v>42348</v>
      </c>
      <c r="F57" s="13">
        <v>43657</v>
      </c>
      <c r="G57" s="14">
        <v>15512</v>
      </c>
      <c r="H57" s="15">
        <f t="shared" si="8"/>
        <v>45483</v>
      </c>
      <c r="I57" s="16">
        <f t="shared" ca="1" si="6"/>
        <v>813</v>
      </c>
      <c r="J57" s="17" t="str">
        <f t="shared" ca="1" si="7"/>
        <v>NOT DUE</v>
      </c>
      <c r="K57" s="18" t="s">
        <v>5110</v>
      </c>
      <c r="L57" s="71" t="s">
        <v>5374</v>
      </c>
    </row>
    <row r="58" spans="1:12" ht="60.75" customHeight="1">
      <c r="A58" s="12" t="s">
        <v>5212</v>
      </c>
      <c r="B58" s="12" t="s">
        <v>5253</v>
      </c>
      <c r="C58" s="18" t="s">
        <v>5255</v>
      </c>
      <c r="D58" s="12" t="s">
        <v>2218</v>
      </c>
      <c r="E58" s="13">
        <v>42348</v>
      </c>
      <c r="F58" s="13">
        <v>43662</v>
      </c>
      <c r="G58" s="14">
        <v>16387</v>
      </c>
      <c r="H58" s="15">
        <f t="shared" si="8"/>
        <v>45488</v>
      </c>
      <c r="I58" s="16">
        <f t="shared" ca="1" si="6"/>
        <v>818</v>
      </c>
      <c r="J58" s="17" t="str">
        <f t="shared" ca="1" si="7"/>
        <v>NOT DUE</v>
      </c>
      <c r="K58" s="18" t="s">
        <v>5110</v>
      </c>
      <c r="L58" s="71" t="s">
        <v>5374</v>
      </c>
    </row>
    <row r="59" spans="1:12" ht="60.75" customHeight="1">
      <c r="A59" s="12" t="s">
        <v>5213</v>
      </c>
      <c r="B59" s="12" t="s">
        <v>5256</v>
      </c>
      <c r="C59" s="18" t="s">
        <v>5258</v>
      </c>
      <c r="D59" s="12" t="s">
        <v>2218</v>
      </c>
      <c r="E59" s="13">
        <v>42348</v>
      </c>
      <c r="F59" s="13">
        <v>43706</v>
      </c>
      <c r="G59" s="14">
        <v>3073</v>
      </c>
      <c r="H59" s="15">
        <f t="shared" si="8"/>
        <v>45532</v>
      </c>
      <c r="I59" s="16">
        <f t="shared" ca="1" si="6"/>
        <v>862</v>
      </c>
      <c r="J59" s="17" t="str">
        <f t="shared" ca="1" si="7"/>
        <v>NOT DUE</v>
      </c>
      <c r="K59" s="18" t="s">
        <v>5110</v>
      </c>
      <c r="L59" s="71" t="s">
        <v>5374</v>
      </c>
    </row>
    <row r="60" spans="1:12" ht="60.75" customHeight="1">
      <c r="A60" s="12" t="s">
        <v>5214</v>
      </c>
      <c r="B60" s="12" t="s">
        <v>5257</v>
      </c>
      <c r="C60" s="18" t="s">
        <v>5259</v>
      </c>
      <c r="D60" s="12" t="s">
        <v>2218</v>
      </c>
      <c r="E60" s="13">
        <v>42348</v>
      </c>
      <c r="F60" s="13">
        <v>43707</v>
      </c>
      <c r="G60" s="14">
        <v>1752</v>
      </c>
      <c r="H60" s="15">
        <f t="shared" si="8"/>
        <v>45533</v>
      </c>
      <c r="I60" s="16">
        <f t="shared" ca="1" si="6"/>
        <v>863</v>
      </c>
      <c r="J60" s="17" t="str">
        <f t="shared" ca="1" si="7"/>
        <v>NOT DUE</v>
      </c>
      <c r="K60" s="18" t="s">
        <v>5110</v>
      </c>
      <c r="L60" s="71" t="s">
        <v>5374</v>
      </c>
    </row>
    <row r="61" spans="1:12" ht="60.75" customHeight="1">
      <c r="A61" s="12" t="s">
        <v>5215</v>
      </c>
      <c r="B61" s="12" t="s">
        <v>5294</v>
      </c>
      <c r="C61" s="18" t="s">
        <v>5296</v>
      </c>
      <c r="D61" s="12" t="s">
        <v>2218</v>
      </c>
      <c r="E61" s="13">
        <v>42348</v>
      </c>
      <c r="F61" s="13">
        <v>43710</v>
      </c>
      <c r="G61" s="14">
        <v>0</v>
      </c>
      <c r="H61" s="15">
        <f t="shared" si="8"/>
        <v>45536</v>
      </c>
      <c r="I61" s="16">
        <f t="shared" ca="1" si="6"/>
        <v>866</v>
      </c>
      <c r="J61" s="17" t="str">
        <f t="shared" ca="1" si="7"/>
        <v>NOT DUE</v>
      </c>
      <c r="K61" s="18" t="s">
        <v>5110</v>
      </c>
      <c r="L61" s="71" t="s">
        <v>5374</v>
      </c>
    </row>
    <row r="62" spans="1:12" ht="60.75" customHeight="1">
      <c r="A62" s="12" t="s">
        <v>5216</v>
      </c>
      <c r="B62" s="12" t="s">
        <v>5295</v>
      </c>
      <c r="C62" s="18" t="s">
        <v>5297</v>
      </c>
      <c r="D62" s="12" t="s">
        <v>2218</v>
      </c>
      <c r="E62" s="13">
        <v>42348</v>
      </c>
      <c r="F62" s="13">
        <v>43708</v>
      </c>
      <c r="G62" s="14">
        <v>0</v>
      </c>
      <c r="H62" s="15">
        <f t="shared" si="8"/>
        <v>45534</v>
      </c>
      <c r="I62" s="16">
        <f t="shared" ca="1" si="6"/>
        <v>864</v>
      </c>
      <c r="J62" s="17" t="str">
        <f t="shared" ca="1" si="7"/>
        <v>NOT DUE</v>
      </c>
      <c r="K62" s="18" t="s">
        <v>5110</v>
      </c>
      <c r="L62" s="71" t="s">
        <v>5374</v>
      </c>
    </row>
    <row r="63" spans="1:12" ht="60.75" customHeight="1">
      <c r="A63" s="12" t="s">
        <v>5217</v>
      </c>
      <c r="B63" s="12" t="s">
        <v>5298</v>
      </c>
      <c r="C63" s="18" t="s">
        <v>5300</v>
      </c>
      <c r="D63" s="12" t="s">
        <v>2218</v>
      </c>
      <c r="E63" s="13">
        <v>42348</v>
      </c>
      <c r="F63" s="13">
        <v>43441</v>
      </c>
      <c r="G63" s="14">
        <v>13177</v>
      </c>
      <c r="H63" s="15">
        <f t="shared" si="8"/>
        <v>45266</v>
      </c>
      <c r="I63" s="16">
        <f t="shared" ca="1" si="6"/>
        <v>596</v>
      </c>
      <c r="J63" s="17" t="str">
        <f t="shared" ca="1" si="7"/>
        <v>NOT DUE</v>
      </c>
      <c r="K63" s="18" t="s">
        <v>5110</v>
      </c>
      <c r="L63" s="71" t="s">
        <v>5374</v>
      </c>
    </row>
    <row r="64" spans="1:12" ht="60.75" customHeight="1">
      <c r="A64" s="12" t="s">
        <v>5218</v>
      </c>
      <c r="B64" s="12" t="s">
        <v>5299</v>
      </c>
      <c r="C64" s="18" t="s">
        <v>5301</v>
      </c>
      <c r="D64" s="12" t="s">
        <v>2218</v>
      </c>
      <c r="E64" s="13">
        <v>42348</v>
      </c>
      <c r="F64" s="13">
        <v>43664</v>
      </c>
      <c r="G64" s="14">
        <v>15940</v>
      </c>
      <c r="H64" s="15">
        <f t="shared" si="8"/>
        <v>45490</v>
      </c>
      <c r="I64" s="16">
        <f t="shared" ca="1" si="6"/>
        <v>820</v>
      </c>
      <c r="J64" s="17" t="str">
        <f t="shared" ca="1" si="7"/>
        <v>NOT DUE</v>
      </c>
      <c r="K64" s="18" t="s">
        <v>5110</v>
      </c>
      <c r="L64" s="71" t="s">
        <v>5374</v>
      </c>
    </row>
    <row r="65" spans="1:12" ht="60.75" customHeight="1">
      <c r="A65" s="12" t="s">
        <v>5219</v>
      </c>
      <c r="B65" s="12" t="s">
        <v>5302</v>
      </c>
      <c r="C65" s="18" t="s">
        <v>5304</v>
      </c>
      <c r="D65" s="12" t="s">
        <v>2218</v>
      </c>
      <c r="E65" s="13">
        <v>42348</v>
      </c>
      <c r="F65" s="13">
        <v>43444</v>
      </c>
      <c r="G65" s="14">
        <v>13555</v>
      </c>
      <c r="H65" s="15">
        <f t="shared" si="8"/>
        <v>45269</v>
      </c>
      <c r="I65" s="16">
        <f t="shared" ca="1" si="6"/>
        <v>599</v>
      </c>
      <c r="J65" s="17" t="str">
        <f t="shared" ca="1" si="7"/>
        <v>NOT DUE</v>
      </c>
      <c r="K65" s="18" t="s">
        <v>5110</v>
      </c>
      <c r="L65" s="71" t="s">
        <v>5374</v>
      </c>
    </row>
    <row r="66" spans="1:12" ht="60.75" customHeight="1">
      <c r="A66" s="12" t="s">
        <v>5260</v>
      </c>
      <c r="B66" s="12" t="s">
        <v>5303</v>
      </c>
      <c r="C66" s="18" t="s">
        <v>5305</v>
      </c>
      <c r="D66" s="12" t="s">
        <v>2218</v>
      </c>
      <c r="E66" s="13">
        <v>42348</v>
      </c>
      <c r="F66" s="13">
        <v>43441</v>
      </c>
      <c r="G66" s="14">
        <v>13348</v>
      </c>
      <c r="H66" s="15">
        <f t="shared" si="8"/>
        <v>45266</v>
      </c>
      <c r="I66" s="16">
        <f t="shared" ca="1" si="6"/>
        <v>596</v>
      </c>
      <c r="J66" s="17" t="str">
        <f t="shared" ca="1" si="7"/>
        <v>NOT DUE</v>
      </c>
      <c r="K66" s="18" t="s">
        <v>5110</v>
      </c>
      <c r="L66" s="71" t="s">
        <v>5374</v>
      </c>
    </row>
    <row r="67" spans="1:12" ht="60.75" customHeight="1">
      <c r="A67" s="12" t="s">
        <v>5261</v>
      </c>
      <c r="B67" s="12" t="s">
        <v>5306</v>
      </c>
      <c r="C67" s="18" t="s">
        <v>5308</v>
      </c>
      <c r="D67" s="12" t="s">
        <v>2218</v>
      </c>
      <c r="E67" s="13">
        <v>42348</v>
      </c>
      <c r="F67" s="13">
        <v>43662</v>
      </c>
      <c r="G67" s="14">
        <v>15695</v>
      </c>
      <c r="H67" s="15">
        <f t="shared" si="8"/>
        <v>45488</v>
      </c>
      <c r="I67" s="16">
        <f t="shared" ca="1" si="6"/>
        <v>818</v>
      </c>
      <c r="J67" s="17" t="str">
        <f t="shared" ca="1" si="7"/>
        <v>NOT DUE</v>
      </c>
      <c r="K67" s="18" t="s">
        <v>5110</v>
      </c>
      <c r="L67" s="71" t="s">
        <v>5374</v>
      </c>
    </row>
    <row r="68" spans="1:12" ht="60.75" customHeight="1">
      <c r="A68" s="12" t="s">
        <v>5262</v>
      </c>
      <c r="B68" s="12" t="s">
        <v>5307</v>
      </c>
      <c r="C68" s="18" t="s">
        <v>5309</v>
      </c>
      <c r="D68" s="12" t="s">
        <v>2218</v>
      </c>
      <c r="E68" s="13">
        <v>42348</v>
      </c>
      <c r="F68" s="13">
        <v>43662</v>
      </c>
      <c r="G68" s="14">
        <v>15711</v>
      </c>
      <c r="H68" s="15">
        <f t="shared" si="8"/>
        <v>45488</v>
      </c>
      <c r="I68" s="16">
        <f t="shared" ca="1" si="6"/>
        <v>818</v>
      </c>
      <c r="J68" s="17" t="str">
        <f t="shared" ca="1" si="7"/>
        <v>NOT DUE</v>
      </c>
      <c r="K68" s="18" t="s">
        <v>5110</v>
      </c>
      <c r="L68" s="71" t="s">
        <v>5374</v>
      </c>
    </row>
    <row r="69" spans="1:12" ht="60.75" customHeight="1">
      <c r="A69" s="12" t="s">
        <v>5263</v>
      </c>
      <c r="B69" s="12" t="s">
        <v>5310</v>
      </c>
      <c r="C69" s="18" t="s">
        <v>5312</v>
      </c>
      <c r="D69" s="12" t="s">
        <v>2218</v>
      </c>
      <c r="E69" s="13">
        <v>42348</v>
      </c>
      <c r="F69" s="13">
        <v>44131</v>
      </c>
      <c r="G69" s="14">
        <v>0</v>
      </c>
      <c r="H69" s="15">
        <f t="shared" si="8"/>
        <v>45956</v>
      </c>
      <c r="I69" s="16">
        <f t="shared" ca="1" si="6"/>
        <v>1286</v>
      </c>
      <c r="J69" s="17" t="str">
        <f t="shared" ca="1" si="7"/>
        <v>NOT DUE</v>
      </c>
      <c r="K69" s="18" t="s">
        <v>5110</v>
      </c>
      <c r="L69" s="71"/>
    </row>
    <row r="70" spans="1:12" ht="60.75" customHeight="1">
      <c r="A70" s="12" t="s">
        <v>5264</v>
      </c>
      <c r="B70" s="12" t="s">
        <v>5311</v>
      </c>
      <c r="C70" s="18" t="s">
        <v>5313</v>
      </c>
      <c r="D70" s="12" t="s">
        <v>2218</v>
      </c>
      <c r="E70" s="13">
        <v>42348</v>
      </c>
      <c r="F70" s="13">
        <v>44131</v>
      </c>
      <c r="G70" s="14">
        <v>0</v>
      </c>
      <c r="H70" s="15">
        <f t="shared" si="8"/>
        <v>45956</v>
      </c>
      <c r="I70" s="16">
        <f t="shared" ca="1" si="6"/>
        <v>1286</v>
      </c>
      <c r="J70" s="17" t="str">
        <f t="shared" ca="1" si="7"/>
        <v>NOT DUE</v>
      </c>
      <c r="K70" s="18" t="s">
        <v>5110</v>
      </c>
      <c r="L70" s="71"/>
    </row>
    <row r="71" spans="1:12" ht="60.75" customHeight="1">
      <c r="A71" s="12" t="s">
        <v>5265</v>
      </c>
      <c r="B71" s="12" t="s">
        <v>5314</v>
      </c>
      <c r="C71" s="18" t="s">
        <v>5315</v>
      </c>
      <c r="D71" s="12" t="s">
        <v>2218</v>
      </c>
      <c r="E71" s="13">
        <v>42348</v>
      </c>
      <c r="F71" s="13">
        <v>44239</v>
      </c>
      <c r="G71" s="14">
        <v>0</v>
      </c>
      <c r="H71" s="15">
        <f t="shared" si="8"/>
        <v>46064</v>
      </c>
      <c r="I71" s="16">
        <f t="shared" ca="1" si="6"/>
        <v>1394</v>
      </c>
      <c r="J71" s="17" t="str">
        <f t="shared" ca="1" si="7"/>
        <v>NOT DUE</v>
      </c>
      <c r="K71" s="18" t="s">
        <v>5110</v>
      </c>
      <c r="L71" s="71"/>
    </row>
    <row r="72" spans="1:12" ht="60.75" customHeight="1">
      <c r="A72" s="12" t="s">
        <v>5266</v>
      </c>
      <c r="B72" s="12" t="s">
        <v>5316</v>
      </c>
      <c r="C72" s="18" t="s">
        <v>5317</v>
      </c>
      <c r="D72" s="12" t="s">
        <v>2218</v>
      </c>
      <c r="E72" s="13">
        <v>42348</v>
      </c>
      <c r="F72" s="13">
        <v>44239</v>
      </c>
      <c r="G72" s="14">
        <v>0</v>
      </c>
      <c r="H72" s="15">
        <f t="shared" ref="H72:H99" si="9">DATE(YEAR(F72)+5,MONTH(F72),DAY(F72)-1)</f>
        <v>46064</v>
      </c>
      <c r="I72" s="16">
        <f t="shared" ca="1" si="6"/>
        <v>1394</v>
      </c>
      <c r="J72" s="17" t="str">
        <f t="shared" ca="1" si="7"/>
        <v>NOT DUE</v>
      </c>
      <c r="K72" s="18" t="s">
        <v>5110</v>
      </c>
      <c r="L72" s="71"/>
    </row>
    <row r="73" spans="1:12" ht="60.75" customHeight="1">
      <c r="A73" s="12" t="s">
        <v>5267</v>
      </c>
      <c r="B73" s="12" t="s">
        <v>5318</v>
      </c>
      <c r="C73" s="18" t="s">
        <v>5320</v>
      </c>
      <c r="D73" s="12" t="s">
        <v>2218</v>
      </c>
      <c r="E73" s="13">
        <v>42348</v>
      </c>
      <c r="F73" s="13">
        <v>43585</v>
      </c>
      <c r="G73" s="14">
        <v>0</v>
      </c>
      <c r="H73" s="15">
        <f t="shared" si="9"/>
        <v>45411</v>
      </c>
      <c r="I73" s="16">
        <f t="shared" ca="1" si="6"/>
        <v>741</v>
      </c>
      <c r="J73" s="17" t="str">
        <f t="shared" ca="1" si="7"/>
        <v>NOT DUE</v>
      </c>
      <c r="K73" s="18" t="s">
        <v>5110</v>
      </c>
      <c r="L73" s="71" t="s">
        <v>5374</v>
      </c>
    </row>
    <row r="74" spans="1:12" ht="60.75" customHeight="1">
      <c r="A74" s="12" t="s">
        <v>5268</v>
      </c>
      <c r="B74" s="12" t="s">
        <v>5319</v>
      </c>
      <c r="C74" s="18" t="s">
        <v>5321</v>
      </c>
      <c r="D74" s="12" t="s">
        <v>2218</v>
      </c>
      <c r="E74" s="13">
        <v>42348</v>
      </c>
      <c r="F74" s="13">
        <v>43585</v>
      </c>
      <c r="G74" s="14">
        <v>0</v>
      </c>
      <c r="H74" s="15">
        <f t="shared" si="9"/>
        <v>45411</v>
      </c>
      <c r="I74" s="16">
        <f t="shared" ca="1" si="6"/>
        <v>741</v>
      </c>
      <c r="J74" s="17" t="str">
        <f t="shared" ca="1" si="7"/>
        <v>NOT DUE</v>
      </c>
      <c r="K74" s="18" t="s">
        <v>5110</v>
      </c>
      <c r="L74" s="71" t="s">
        <v>5374</v>
      </c>
    </row>
    <row r="75" spans="1:12" ht="60.75" customHeight="1">
      <c r="A75" s="12" t="s">
        <v>5269</v>
      </c>
      <c r="B75" s="12" t="s">
        <v>5322</v>
      </c>
      <c r="C75" s="18" t="s">
        <v>5323</v>
      </c>
      <c r="D75" s="12" t="s">
        <v>2218</v>
      </c>
      <c r="E75" s="13">
        <v>42348</v>
      </c>
      <c r="F75" s="13">
        <v>43708</v>
      </c>
      <c r="G75" s="14">
        <v>0</v>
      </c>
      <c r="H75" s="15">
        <f t="shared" si="9"/>
        <v>45534</v>
      </c>
      <c r="I75" s="16">
        <f t="shared" ca="1" si="6"/>
        <v>864</v>
      </c>
      <c r="J75" s="17" t="str">
        <f t="shared" ca="1" si="7"/>
        <v>NOT DUE</v>
      </c>
      <c r="K75" s="18" t="s">
        <v>5110</v>
      </c>
      <c r="L75" s="71" t="s">
        <v>5374</v>
      </c>
    </row>
    <row r="76" spans="1:12" ht="60.75" customHeight="1">
      <c r="A76" s="12" t="s">
        <v>5270</v>
      </c>
      <c r="B76" s="12" t="s">
        <v>5324</v>
      </c>
      <c r="C76" s="18" t="s">
        <v>5325</v>
      </c>
      <c r="D76" s="12" t="s">
        <v>2218</v>
      </c>
      <c r="E76" s="13">
        <v>42348</v>
      </c>
      <c r="F76" s="13">
        <v>43713</v>
      </c>
      <c r="G76" s="14">
        <v>0</v>
      </c>
      <c r="H76" s="15">
        <f t="shared" si="9"/>
        <v>45539</v>
      </c>
      <c r="I76" s="16">
        <f t="shared" ca="1" si="6"/>
        <v>869</v>
      </c>
      <c r="J76" s="17" t="str">
        <f t="shared" ca="1" si="7"/>
        <v>NOT DUE</v>
      </c>
      <c r="K76" s="18" t="s">
        <v>5110</v>
      </c>
      <c r="L76" s="71" t="s">
        <v>5374</v>
      </c>
    </row>
    <row r="77" spans="1:12" ht="60.75" customHeight="1">
      <c r="A77" s="12" t="s">
        <v>5271</v>
      </c>
      <c r="B77" s="12" t="s">
        <v>5326</v>
      </c>
      <c r="C77" s="18" t="s">
        <v>5327</v>
      </c>
      <c r="D77" s="12" t="s">
        <v>2218</v>
      </c>
      <c r="E77" s="13">
        <v>42348</v>
      </c>
      <c r="F77" s="13">
        <v>44155</v>
      </c>
      <c r="G77" s="14">
        <v>0</v>
      </c>
      <c r="H77" s="15">
        <f t="shared" si="9"/>
        <v>45980</v>
      </c>
      <c r="I77" s="16">
        <f t="shared" ca="1" si="6"/>
        <v>1310</v>
      </c>
      <c r="J77" s="17" t="str">
        <f t="shared" ca="1" si="7"/>
        <v>NOT DUE</v>
      </c>
      <c r="K77" s="18" t="s">
        <v>5110</v>
      </c>
      <c r="L77" s="71"/>
    </row>
    <row r="78" spans="1:12" ht="60.75" customHeight="1">
      <c r="A78" s="12" t="s">
        <v>5272</v>
      </c>
      <c r="B78" s="12" t="s">
        <v>5329</v>
      </c>
      <c r="C78" s="18" t="s">
        <v>5328</v>
      </c>
      <c r="D78" s="12" t="s">
        <v>2218</v>
      </c>
      <c r="E78" s="13">
        <v>42348</v>
      </c>
      <c r="F78" s="13">
        <v>43916</v>
      </c>
      <c r="G78" s="14">
        <v>0</v>
      </c>
      <c r="H78" s="15">
        <f t="shared" si="9"/>
        <v>45741</v>
      </c>
      <c r="I78" s="16">
        <f t="shared" ca="1" si="6"/>
        <v>1071</v>
      </c>
      <c r="J78" s="17" t="str">
        <f t="shared" ca="1" si="7"/>
        <v>NOT DUE</v>
      </c>
      <c r="K78" s="18" t="s">
        <v>5110</v>
      </c>
      <c r="L78" s="71" t="s">
        <v>5381</v>
      </c>
    </row>
    <row r="79" spans="1:12" ht="60.75" customHeight="1">
      <c r="A79" s="12" t="s">
        <v>5273</v>
      </c>
      <c r="B79" s="12" t="s">
        <v>5330</v>
      </c>
      <c r="C79" s="18" t="s">
        <v>5332</v>
      </c>
      <c r="D79" s="12" t="s">
        <v>2218</v>
      </c>
      <c r="E79" s="13">
        <v>42348</v>
      </c>
      <c r="F79" s="13">
        <v>43069</v>
      </c>
      <c r="G79" s="14">
        <v>0</v>
      </c>
      <c r="H79" s="15">
        <f t="shared" si="9"/>
        <v>44894</v>
      </c>
      <c r="I79" s="16">
        <f t="shared" ca="1" si="6"/>
        <v>224</v>
      </c>
      <c r="J79" s="17" t="str">
        <f t="shared" ca="1" si="7"/>
        <v>NOT DUE</v>
      </c>
      <c r="K79" s="18" t="s">
        <v>5110</v>
      </c>
      <c r="L79" s="71" t="s">
        <v>5372</v>
      </c>
    </row>
    <row r="80" spans="1:12" ht="60.75" customHeight="1">
      <c r="A80" s="12" t="s">
        <v>5274</v>
      </c>
      <c r="B80" s="12" t="s">
        <v>5331</v>
      </c>
      <c r="C80" s="18" t="s">
        <v>5333</v>
      </c>
      <c r="D80" s="12" t="s">
        <v>2218</v>
      </c>
      <c r="E80" s="13">
        <v>42348</v>
      </c>
      <c r="F80" s="13">
        <v>44155</v>
      </c>
      <c r="G80" s="14">
        <v>0</v>
      </c>
      <c r="H80" s="15">
        <f t="shared" si="9"/>
        <v>45980</v>
      </c>
      <c r="I80" s="16">
        <f t="shared" ca="1" si="6"/>
        <v>1310</v>
      </c>
      <c r="J80" s="17" t="str">
        <f t="shared" ca="1" si="7"/>
        <v>NOT DUE</v>
      </c>
      <c r="K80" s="18" t="s">
        <v>5110</v>
      </c>
      <c r="L80" s="71"/>
    </row>
    <row r="81" spans="1:12" ht="60.75" customHeight="1">
      <c r="A81" s="12" t="s">
        <v>5275</v>
      </c>
      <c r="B81" s="12" t="s">
        <v>5334</v>
      </c>
      <c r="C81" s="18" t="s">
        <v>5335</v>
      </c>
      <c r="D81" s="12" t="s">
        <v>2218</v>
      </c>
      <c r="E81" s="13">
        <v>42348</v>
      </c>
      <c r="F81" s="13">
        <v>43944</v>
      </c>
      <c r="G81" s="14">
        <v>0</v>
      </c>
      <c r="H81" s="15">
        <f t="shared" si="9"/>
        <v>45769</v>
      </c>
      <c r="I81" s="16">
        <f t="shared" ca="1" si="6"/>
        <v>1099</v>
      </c>
      <c r="J81" s="17" t="str">
        <f t="shared" ca="1" si="7"/>
        <v>NOT DUE</v>
      </c>
      <c r="K81" s="18" t="s">
        <v>5110</v>
      </c>
      <c r="L81" s="71" t="s">
        <v>5381</v>
      </c>
    </row>
    <row r="82" spans="1:12" ht="60.75" customHeight="1">
      <c r="A82" s="12" t="s">
        <v>5276</v>
      </c>
      <c r="B82" s="12" t="s">
        <v>5336</v>
      </c>
      <c r="C82" s="18" t="s">
        <v>5337</v>
      </c>
      <c r="D82" s="12" t="s">
        <v>2218</v>
      </c>
      <c r="E82" s="13">
        <v>42348</v>
      </c>
      <c r="F82" s="13">
        <v>43585</v>
      </c>
      <c r="G82" s="14">
        <v>0</v>
      </c>
      <c r="H82" s="15">
        <f t="shared" si="9"/>
        <v>45411</v>
      </c>
      <c r="I82" s="16">
        <f t="shared" ca="1" si="6"/>
        <v>741</v>
      </c>
      <c r="J82" s="17" t="str">
        <f t="shared" ca="1" si="7"/>
        <v>NOT DUE</v>
      </c>
      <c r="K82" s="18" t="s">
        <v>5110</v>
      </c>
      <c r="L82" s="71" t="s">
        <v>5374</v>
      </c>
    </row>
    <row r="83" spans="1:12" ht="60.75" customHeight="1">
      <c r="A83" s="12" t="s">
        <v>5277</v>
      </c>
      <c r="B83" s="12" t="s">
        <v>5338</v>
      </c>
      <c r="C83" s="18" t="s">
        <v>5339</v>
      </c>
      <c r="D83" s="12" t="s">
        <v>2218</v>
      </c>
      <c r="E83" s="13">
        <v>42348</v>
      </c>
      <c r="F83" s="13">
        <v>44155</v>
      </c>
      <c r="G83" s="14">
        <v>0</v>
      </c>
      <c r="H83" s="15">
        <f t="shared" si="9"/>
        <v>45980</v>
      </c>
      <c r="I83" s="16">
        <f t="shared" ca="1" si="6"/>
        <v>1310</v>
      </c>
      <c r="J83" s="17" t="str">
        <f t="shared" ca="1" si="7"/>
        <v>NOT DUE</v>
      </c>
      <c r="K83" s="18" t="s">
        <v>5110</v>
      </c>
      <c r="L83" s="71"/>
    </row>
    <row r="84" spans="1:12" ht="60.75" customHeight="1">
      <c r="A84" s="12" t="s">
        <v>5278</v>
      </c>
      <c r="B84" s="12" t="s">
        <v>5340</v>
      </c>
      <c r="C84" s="18" t="s">
        <v>5341</v>
      </c>
      <c r="D84" s="12" t="s">
        <v>2218</v>
      </c>
      <c r="E84" s="13">
        <v>42348</v>
      </c>
      <c r="F84" s="13">
        <v>44155</v>
      </c>
      <c r="G84" s="14">
        <v>0</v>
      </c>
      <c r="H84" s="15">
        <f t="shared" si="9"/>
        <v>45980</v>
      </c>
      <c r="I84" s="16">
        <f t="shared" ca="1" si="6"/>
        <v>1310</v>
      </c>
      <c r="J84" s="17" t="str">
        <f t="shared" ca="1" si="7"/>
        <v>NOT DUE</v>
      </c>
      <c r="K84" s="18" t="s">
        <v>5110</v>
      </c>
      <c r="L84" s="71"/>
    </row>
    <row r="85" spans="1:12" ht="60.75" customHeight="1">
      <c r="A85" s="12" t="s">
        <v>5279</v>
      </c>
      <c r="B85" s="12" t="s">
        <v>5342</v>
      </c>
      <c r="C85" s="18" t="s">
        <v>5343</v>
      </c>
      <c r="D85" s="12" t="s">
        <v>2218</v>
      </c>
      <c r="E85" s="13">
        <v>42348</v>
      </c>
      <c r="F85" s="13">
        <v>44239</v>
      </c>
      <c r="G85" s="14">
        <v>0</v>
      </c>
      <c r="H85" s="15">
        <f t="shared" si="9"/>
        <v>46064</v>
      </c>
      <c r="I85" s="16">
        <f t="shared" ca="1" si="6"/>
        <v>1394</v>
      </c>
      <c r="J85" s="17" t="str">
        <f t="shared" ca="1" si="7"/>
        <v>NOT DUE</v>
      </c>
      <c r="K85" s="18" t="s">
        <v>5110</v>
      </c>
      <c r="L85" s="71"/>
    </row>
    <row r="86" spans="1:12" ht="60.75" customHeight="1">
      <c r="A86" s="12" t="s">
        <v>5280</v>
      </c>
      <c r="B86" s="12" t="s">
        <v>5345</v>
      </c>
      <c r="C86" s="18" t="s">
        <v>5344</v>
      </c>
      <c r="D86" s="12" t="s">
        <v>2218</v>
      </c>
      <c r="E86" s="13">
        <v>42348</v>
      </c>
      <c r="F86" s="13">
        <v>44239</v>
      </c>
      <c r="G86" s="14">
        <v>0</v>
      </c>
      <c r="H86" s="15">
        <f t="shared" si="9"/>
        <v>46064</v>
      </c>
      <c r="I86" s="16">
        <f t="shared" ca="1" si="6"/>
        <v>1394</v>
      </c>
      <c r="J86" s="17" t="str">
        <f t="shared" ca="1" si="7"/>
        <v>NOT DUE</v>
      </c>
      <c r="K86" s="18" t="s">
        <v>5110</v>
      </c>
      <c r="L86" s="71"/>
    </row>
    <row r="87" spans="1:12" ht="60.75" customHeight="1">
      <c r="A87" s="12" t="s">
        <v>5281</v>
      </c>
      <c r="B87" s="12" t="s">
        <v>5346</v>
      </c>
      <c r="C87" s="18" t="s">
        <v>5347</v>
      </c>
      <c r="D87" s="12" t="s">
        <v>2218</v>
      </c>
      <c r="E87" s="13">
        <v>42348</v>
      </c>
      <c r="F87" s="13">
        <v>44239</v>
      </c>
      <c r="G87" s="14">
        <v>0</v>
      </c>
      <c r="H87" s="15">
        <f t="shared" si="9"/>
        <v>46064</v>
      </c>
      <c r="I87" s="16">
        <f t="shared" ref="I87:I99" ca="1" si="10">IF(ISBLANK(H87),"",H87-DATE(YEAR(NOW()),MONTH(NOW()),DAY(NOW())))</f>
        <v>1394</v>
      </c>
      <c r="J87" s="17" t="str">
        <f t="shared" ref="J87:J99" ca="1" si="11">IF(I87="","",IF(I87&lt;0,"OVERDUE","NOT DUE"))</f>
        <v>NOT DUE</v>
      </c>
      <c r="K87" s="18" t="s">
        <v>5110</v>
      </c>
      <c r="L87" s="71"/>
    </row>
    <row r="88" spans="1:12" ht="60.75" customHeight="1">
      <c r="A88" s="12" t="s">
        <v>5282</v>
      </c>
      <c r="B88" s="12" t="s">
        <v>5348</v>
      </c>
      <c r="C88" s="18" t="s">
        <v>5350</v>
      </c>
      <c r="D88" s="12" t="s">
        <v>2218</v>
      </c>
      <c r="E88" s="13">
        <v>42348</v>
      </c>
      <c r="F88" s="13">
        <v>43706</v>
      </c>
      <c r="G88" s="14">
        <v>14252</v>
      </c>
      <c r="H88" s="15">
        <f t="shared" si="9"/>
        <v>45532</v>
      </c>
      <c r="I88" s="16">
        <f t="shared" ca="1" si="10"/>
        <v>862</v>
      </c>
      <c r="J88" s="17" t="str">
        <f t="shared" ca="1" si="11"/>
        <v>NOT DUE</v>
      </c>
      <c r="K88" s="18" t="s">
        <v>5110</v>
      </c>
      <c r="L88" s="71" t="s">
        <v>5374</v>
      </c>
    </row>
    <row r="89" spans="1:12" ht="60.75" customHeight="1">
      <c r="A89" s="12" t="s">
        <v>5283</v>
      </c>
      <c r="B89" s="12" t="s">
        <v>5349</v>
      </c>
      <c r="C89" s="18" t="s">
        <v>5351</v>
      </c>
      <c r="D89" s="12" t="s">
        <v>2218</v>
      </c>
      <c r="E89" s="13">
        <v>42348</v>
      </c>
      <c r="F89" s="13">
        <v>43706</v>
      </c>
      <c r="G89" s="14">
        <v>15926</v>
      </c>
      <c r="H89" s="15">
        <f t="shared" si="9"/>
        <v>45532</v>
      </c>
      <c r="I89" s="16">
        <f t="shared" ca="1" si="10"/>
        <v>862</v>
      </c>
      <c r="J89" s="17" t="str">
        <f t="shared" ca="1" si="11"/>
        <v>NOT DUE</v>
      </c>
      <c r="K89" s="18" t="s">
        <v>5110</v>
      </c>
      <c r="L89" s="71" t="s">
        <v>5374</v>
      </c>
    </row>
    <row r="90" spans="1:12" ht="60.75" customHeight="1">
      <c r="A90" s="12" t="s">
        <v>5284</v>
      </c>
      <c r="B90" s="12" t="s">
        <v>5352</v>
      </c>
      <c r="C90" s="18" t="s">
        <v>5353</v>
      </c>
      <c r="D90" s="12" t="s">
        <v>2218</v>
      </c>
      <c r="E90" s="13">
        <v>42348</v>
      </c>
      <c r="F90" s="13">
        <v>43708</v>
      </c>
      <c r="G90" s="14">
        <v>0</v>
      </c>
      <c r="H90" s="15">
        <f t="shared" si="9"/>
        <v>45534</v>
      </c>
      <c r="I90" s="16">
        <f t="shared" ca="1" si="10"/>
        <v>864</v>
      </c>
      <c r="J90" s="17" t="str">
        <f t="shared" ca="1" si="11"/>
        <v>NOT DUE</v>
      </c>
      <c r="K90" s="18" t="s">
        <v>5110</v>
      </c>
      <c r="L90" s="71" t="s">
        <v>5374</v>
      </c>
    </row>
    <row r="91" spans="1:12" ht="60.75" customHeight="1">
      <c r="A91" s="12" t="s">
        <v>5285</v>
      </c>
      <c r="B91" s="12" t="s">
        <v>5354</v>
      </c>
      <c r="C91" s="18" t="s">
        <v>5355</v>
      </c>
      <c r="D91" s="12" t="s">
        <v>2218</v>
      </c>
      <c r="E91" s="13">
        <v>42348</v>
      </c>
      <c r="F91" s="13">
        <v>43708</v>
      </c>
      <c r="G91" s="14">
        <v>0</v>
      </c>
      <c r="H91" s="15">
        <f t="shared" si="9"/>
        <v>45534</v>
      </c>
      <c r="I91" s="16">
        <f t="shared" ca="1" si="10"/>
        <v>864</v>
      </c>
      <c r="J91" s="17" t="str">
        <f t="shared" ca="1" si="11"/>
        <v>NOT DUE</v>
      </c>
      <c r="K91" s="18" t="s">
        <v>5110</v>
      </c>
      <c r="L91" s="71" t="s">
        <v>5374</v>
      </c>
    </row>
    <row r="92" spans="1:12" ht="60.75" customHeight="1">
      <c r="A92" s="12" t="s">
        <v>5286</v>
      </c>
      <c r="B92" s="12" t="s">
        <v>5356</v>
      </c>
      <c r="C92" s="18" t="s">
        <v>5357</v>
      </c>
      <c r="D92" s="12" t="s">
        <v>2218</v>
      </c>
      <c r="E92" s="13">
        <v>42348</v>
      </c>
      <c r="F92" s="13">
        <v>43708</v>
      </c>
      <c r="G92" s="14">
        <v>0</v>
      </c>
      <c r="H92" s="15">
        <f t="shared" si="9"/>
        <v>45534</v>
      </c>
      <c r="I92" s="16">
        <f t="shared" ca="1" si="10"/>
        <v>864</v>
      </c>
      <c r="J92" s="17" t="str">
        <f t="shared" ca="1" si="11"/>
        <v>NOT DUE</v>
      </c>
      <c r="K92" s="18" t="s">
        <v>5110</v>
      </c>
      <c r="L92" s="71" t="s">
        <v>5374</v>
      </c>
    </row>
    <row r="93" spans="1:12" ht="60.75" customHeight="1">
      <c r="A93" s="12" t="s">
        <v>5287</v>
      </c>
      <c r="B93" s="12" t="s">
        <v>5359</v>
      </c>
      <c r="C93" s="18" t="s">
        <v>5358</v>
      </c>
      <c r="D93" s="12" t="s">
        <v>2218</v>
      </c>
      <c r="E93" s="13">
        <v>42348</v>
      </c>
      <c r="F93" s="13">
        <v>43708</v>
      </c>
      <c r="G93" s="14">
        <v>0</v>
      </c>
      <c r="H93" s="15">
        <f t="shared" si="9"/>
        <v>45534</v>
      </c>
      <c r="I93" s="16">
        <f t="shared" ca="1" si="10"/>
        <v>864</v>
      </c>
      <c r="J93" s="17" t="str">
        <f t="shared" ca="1" si="11"/>
        <v>NOT DUE</v>
      </c>
      <c r="K93" s="18" t="s">
        <v>5110</v>
      </c>
      <c r="L93" s="71" t="s">
        <v>5374</v>
      </c>
    </row>
    <row r="94" spans="1:12" ht="60.75" customHeight="1">
      <c r="A94" s="12" t="s">
        <v>5288</v>
      </c>
      <c r="B94" s="12" t="s">
        <v>5366</v>
      </c>
      <c r="C94" s="18" t="s">
        <v>5360</v>
      </c>
      <c r="D94" s="12" t="s">
        <v>2218</v>
      </c>
      <c r="E94" s="13">
        <v>42348</v>
      </c>
      <c r="F94" s="13">
        <v>43708</v>
      </c>
      <c r="G94" s="14">
        <v>0</v>
      </c>
      <c r="H94" s="15">
        <f t="shared" si="9"/>
        <v>45534</v>
      </c>
      <c r="I94" s="16">
        <f t="shared" ca="1" si="10"/>
        <v>864</v>
      </c>
      <c r="J94" s="17" t="str">
        <f t="shared" ca="1" si="11"/>
        <v>NOT DUE</v>
      </c>
      <c r="K94" s="18" t="s">
        <v>5110</v>
      </c>
      <c r="L94" s="71" t="s">
        <v>5374</v>
      </c>
    </row>
    <row r="95" spans="1:12" ht="60.75" customHeight="1">
      <c r="A95" s="12" t="s">
        <v>5289</v>
      </c>
      <c r="B95" s="12" t="s">
        <v>5367</v>
      </c>
      <c r="C95" s="18" t="s">
        <v>5361</v>
      </c>
      <c r="D95" s="12" t="s">
        <v>2218</v>
      </c>
      <c r="E95" s="13">
        <v>42348</v>
      </c>
      <c r="F95" s="13">
        <v>43708</v>
      </c>
      <c r="G95" s="14">
        <v>0</v>
      </c>
      <c r="H95" s="15">
        <f t="shared" si="9"/>
        <v>45534</v>
      </c>
      <c r="I95" s="16">
        <f t="shared" ca="1" si="10"/>
        <v>864</v>
      </c>
      <c r="J95" s="17" t="str">
        <f t="shared" ca="1" si="11"/>
        <v>NOT DUE</v>
      </c>
      <c r="K95" s="18" t="s">
        <v>5110</v>
      </c>
      <c r="L95" s="71" t="s">
        <v>5374</v>
      </c>
    </row>
    <row r="96" spans="1:12" ht="60.75" customHeight="1">
      <c r="A96" s="12" t="s">
        <v>5290</v>
      </c>
      <c r="B96" s="12" t="s">
        <v>5368</v>
      </c>
      <c r="C96" s="18" t="s">
        <v>5362</v>
      </c>
      <c r="D96" s="12" t="s">
        <v>2218</v>
      </c>
      <c r="E96" s="13">
        <v>42348</v>
      </c>
      <c r="F96" s="13">
        <v>43708</v>
      </c>
      <c r="G96" s="14">
        <v>0</v>
      </c>
      <c r="H96" s="15">
        <f t="shared" si="9"/>
        <v>45534</v>
      </c>
      <c r="I96" s="16">
        <f t="shared" ca="1" si="10"/>
        <v>864</v>
      </c>
      <c r="J96" s="17" t="str">
        <f t="shared" ca="1" si="11"/>
        <v>NOT DUE</v>
      </c>
      <c r="K96" s="18" t="s">
        <v>5110</v>
      </c>
      <c r="L96" s="71" t="s">
        <v>5374</v>
      </c>
    </row>
    <row r="97" spans="1:12" ht="60.75" customHeight="1">
      <c r="A97" s="12" t="s">
        <v>5291</v>
      </c>
      <c r="B97" s="12" t="s">
        <v>5369</v>
      </c>
      <c r="C97" s="18" t="s">
        <v>5363</v>
      </c>
      <c r="D97" s="12" t="s">
        <v>2218</v>
      </c>
      <c r="E97" s="13">
        <v>42348</v>
      </c>
      <c r="F97" s="13">
        <v>43708</v>
      </c>
      <c r="G97" s="14">
        <v>0</v>
      </c>
      <c r="H97" s="15">
        <f t="shared" si="9"/>
        <v>45534</v>
      </c>
      <c r="I97" s="16">
        <f t="shared" ca="1" si="10"/>
        <v>864</v>
      </c>
      <c r="J97" s="17" t="str">
        <f t="shared" ca="1" si="11"/>
        <v>NOT DUE</v>
      </c>
      <c r="K97" s="18" t="s">
        <v>5110</v>
      </c>
      <c r="L97" s="71" t="s">
        <v>5374</v>
      </c>
    </row>
    <row r="98" spans="1:12" ht="60.75" customHeight="1">
      <c r="A98" s="12" t="s">
        <v>5292</v>
      </c>
      <c r="B98" s="12" t="s">
        <v>5370</v>
      </c>
      <c r="C98" s="18" t="s">
        <v>5364</v>
      </c>
      <c r="D98" s="12" t="s">
        <v>2218</v>
      </c>
      <c r="E98" s="13">
        <v>42348</v>
      </c>
      <c r="F98" s="13">
        <v>43708</v>
      </c>
      <c r="G98" s="14">
        <v>0</v>
      </c>
      <c r="H98" s="15">
        <f t="shared" si="9"/>
        <v>45534</v>
      </c>
      <c r="I98" s="16">
        <f t="shared" ca="1" si="10"/>
        <v>864</v>
      </c>
      <c r="J98" s="17" t="str">
        <f t="shared" ca="1" si="11"/>
        <v>NOT DUE</v>
      </c>
      <c r="K98" s="18" t="s">
        <v>5110</v>
      </c>
      <c r="L98" s="71" t="s">
        <v>5374</v>
      </c>
    </row>
    <row r="99" spans="1:12" ht="60.75" customHeight="1">
      <c r="A99" s="12" t="s">
        <v>5293</v>
      </c>
      <c r="B99" s="12" t="s">
        <v>5371</v>
      </c>
      <c r="C99" s="18" t="s">
        <v>5365</v>
      </c>
      <c r="D99" s="12" t="s">
        <v>2218</v>
      </c>
      <c r="E99" s="13">
        <v>42348</v>
      </c>
      <c r="F99" s="13">
        <v>43708</v>
      </c>
      <c r="G99" s="14">
        <v>0</v>
      </c>
      <c r="H99" s="15">
        <f t="shared" si="9"/>
        <v>45534</v>
      </c>
      <c r="I99" s="16">
        <f t="shared" ca="1" si="10"/>
        <v>864</v>
      </c>
      <c r="J99" s="17" t="str">
        <f t="shared" ca="1" si="11"/>
        <v>NOT DUE</v>
      </c>
      <c r="K99" s="18" t="s">
        <v>5110</v>
      </c>
      <c r="L99" s="71" t="s">
        <v>5374</v>
      </c>
    </row>
    <row r="101" spans="1:12">
      <c r="A101" s="243"/>
      <c r="C101" s="39"/>
      <c r="D101" s="49"/>
    </row>
    <row r="102" spans="1:12">
      <c r="A102" s="243"/>
      <c r="C102" s="39"/>
      <c r="D102" s="49"/>
    </row>
    <row r="103" spans="1:12">
      <c r="A103" s="243"/>
      <c r="C103" s="39"/>
      <c r="D103" s="49"/>
    </row>
    <row r="104" spans="1:12">
      <c r="A104" s="260"/>
      <c r="B104" s="197" t="s">
        <v>4761</v>
      </c>
      <c r="C104" s="39"/>
      <c r="D104" s="49" t="s">
        <v>4762</v>
      </c>
      <c r="G104" t="s">
        <v>4763</v>
      </c>
    </row>
    <row r="105" spans="1:12">
      <c r="A105" s="280"/>
      <c r="C105" s="198" t="s">
        <v>5506</v>
      </c>
      <c r="D105" s="49"/>
      <c r="E105" s="371" t="s">
        <v>5518</v>
      </c>
      <c r="F105" s="371"/>
      <c r="H105" s="235" t="s">
        <v>5505</v>
      </c>
      <c r="I105" s="235"/>
    </row>
    <row r="106" spans="1:12">
      <c r="B106" s="39"/>
      <c r="D106" s="39"/>
      <c r="E106" s="49"/>
    </row>
    <row r="107" spans="1:12">
      <c r="B107" s="39"/>
      <c r="D107" s="39"/>
      <c r="E107" s="49"/>
    </row>
    <row r="108" spans="1:12">
      <c r="D108" s="39"/>
      <c r="E108" s="49"/>
    </row>
    <row r="109" spans="1:12">
      <c r="D109" s="39"/>
      <c r="E109" s="49"/>
    </row>
  </sheetData>
  <sheetProtection selectLockedCells="1"/>
  <autoFilter ref="A7:L99"/>
  <mergeCells count="9">
    <mergeCell ref="A4:B4"/>
    <mergeCell ref="D4:E4"/>
    <mergeCell ref="E105:F105"/>
    <mergeCell ref="A1:B1"/>
    <mergeCell ref="D1:E1"/>
    <mergeCell ref="A2:B2"/>
    <mergeCell ref="D2:E2"/>
    <mergeCell ref="A3:B3"/>
    <mergeCell ref="D3:E3"/>
  </mergeCells>
  <phoneticPr fontId="38" type="noConversion"/>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502</v>
      </c>
      <c r="B1" s="31" t="s">
        <v>498</v>
      </c>
      <c r="C1" s="31" t="s">
        <v>499</v>
      </c>
      <c r="D1" s="21">
        <v>8000</v>
      </c>
      <c r="E1" s="13">
        <v>41565</v>
      </c>
      <c r="F1" s="13">
        <v>41565</v>
      </c>
      <c r="G1" s="27">
        <v>0</v>
      </c>
      <c r="H1" s="22">
        <f>IF(I1&lt;8000,F1+(D1/24),"error")</f>
        <v>41898.333333333336</v>
      </c>
      <c r="I1" s="23">
        <f>D1-('Main Engine'!$F$4-G1)</f>
        <v>-24786</v>
      </c>
      <c r="J1" s="17" t="str">
        <f>IF(I1="","",IF(I1=0,"DUE",IF(I1&lt;0,"OVERDUE","NOT DUE")))</f>
        <v>OVERDUE</v>
      </c>
      <c r="K1" s="33"/>
      <c r="L1" s="20"/>
    </row>
    <row r="2" spans="1:12" ht="28.5" customHeight="1">
      <c r="A2" s="17" t="s">
        <v>503</v>
      </c>
      <c r="B2" s="31" t="s">
        <v>498</v>
      </c>
      <c r="C2" s="31" t="s">
        <v>355</v>
      </c>
      <c r="D2" s="21">
        <v>16000</v>
      </c>
      <c r="E2" s="13">
        <v>41565</v>
      </c>
      <c r="F2" s="13">
        <v>41565</v>
      </c>
      <c r="G2" s="27">
        <v>0</v>
      </c>
      <c r="H2" s="22">
        <f>IF(I2&lt;16000,F2+(D2/24),"error")</f>
        <v>42231.666666666664</v>
      </c>
      <c r="I2" s="23">
        <f>D2-('Main Engine'!$F$4-G2)</f>
        <v>-16786</v>
      </c>
      <c r="J2" s="17" t="str">
        <f>IF(I2="","",IF(I2=0,"DUE",IF(I2&lt;0,"OVERDUE","NOT DUE")))</f>
        <v>OVERDUE</v>
      </c>
      <c r="K2" s="33"/>
      <c r="L2" s="20"/>
    </row>
    <row r="3" spans="1:12" ht="28.5" customHeight="1">
      <c r="A3" s="17" t="s">
        <v>504</v>
      </c>
      <c r="B3" s="31" t="s">
        <v>500</v>
      </c>
      <c r="C3" s="31" t="s">
        <v>501</v>
      </c>
      <c r="D3" s="21">
        <v>8000</v>
      </c>
      <c r="E3" s="13">
        <v>41565</v>
      </c>
      <c r="F3" s="13">
        <v>41565</v>
      </c>
      <c r="G3" s="27">
        <v>0</v>
      </c>
      <c r="H3" s="22">
        <f>IF(I3&lt;8000,F3+(D3/24),"error")</f>
        <v>41898.333333333336</v>
      </c>
      <c r="I3" s="23">
        <f>D3-('Main Engine'!$F$4-G3)</f>
        <v>-24786</v>
      </c>
      <c r="J3" s="17" t="str">
        <f>IF(I3="","",IF(I3=0,"DUE",IF(I3&lt;0,"OVERDUE","NOT DUE")))</f>
        <v>OVERDUE</v>
      </c>
      <c r="K3" s="33"/>
      <c r="L3" s="20"/>
    </row>
    <row r="5" spans="1:12" ht="76.5">
      <c r="A5" s="17" t="s">
        <v>538</v>
      </c>
      <c r="B5" s="31" t="s">
        <v>510</v>
      </c>
      <c r="C5" s="31" t="s">
        <v>2529</v>
      </c>
      <c r="D5" s="41" t="s">
        <v>2528</v>
      </c>
      <c r="E5" s="13">
        <v>41565</v>
      </c>
      <c r="F5" s="13">
        <v>41565</v>
      </c>
      <c r="G5" s="27">
        <v>0</v>
      </c>
      <c r="H5" s="15"/>
      <c r="I5" s="16"/>
      <c r="J5" s="17" t="str">
        <f t="shared" ref="J5:J15" si="0">IF(I5="","",IF(I5=0,"DUE",IF(I5&lt;0,"OVERDUE","NOT DUE")))</f>
        <v/>
      </c>
      <c r="K5" s="31" t="s">
        <v>527</v>
      </c>
      <c r="L5" s="20"/>
    </row>
    <row r="6" spans="1:12" ht="51">
      <c r="A6" s="17" t="s">
        <v>539</v>
      </c>
      <c r="B6" s="31" t="s">
        <v>510</v>
      </c>
      <c r="C6" s="31" t="s">
        <v>523</v>
      </c>
      <c r="D6" s="41" t="s">
        <v>526</v>
      </c>
      <c r="E6" s="13">
        <v>41565</v>
      </c>
      <c r="F6" s="13">
        <v>41565</v>
      </c>
      <c r="G6" s="27">
        <v>0</v>
      </c>
      <c r="H6" s="15"/>
      <c r="I6" s="16"/>
      <c r="J6" s="17" t="str">
        <f t="shared" si="0"/>
        <v/>
      </c>
      <c r="K6" s="31" t="s">
        <v>528</v>
      </c>
      <c r="L6" s="20"/>
    </row>
    <row r="7" spans="1:12" ht="51">
      <c r="A7" s="17" t="s">
        <v>540</v>
      </c>
      <c r="B7" s="31" t="s">
        <v>510</v>
      </c>
      <c r="C7" s="31" t="s">
        <v>523</v>
      </c>
      <c r="D7" s="41" t="s">
        <v>526</v>
      </c>
      <c r="E7" s="13">
        <v>41565</v>
      </c>
      <c r="F7" s="13">
        <v>41565</v>
      </c>
      <c r="G7" s="27">
        <v>0</v>
      </c>
      <c r="H7" s="15"/>
      <c r="I7" s="16"/>
      <c r="J7" s="17" t="str">
        <f t="shared" si="0"/>
        <v/>
      </c>
      <c r="K7" s="31" t="s">
        <v>529</v>
      </c>
      <c r="L7" s="20"/>
    </row>
    <row r="8" spans="1:12" ht="89.25">
      <c r="A8" s="17" t="s">
        <v>541</v>
      </c>
      <c r="B8" s="31" t="s">
        <v>510</v>
      </c>
      <c r="C8" s="31" t="s">
        <v>523</v>
      </c>
      <c r="D8" s="41" t="s">
        <v>526</v>
      </c>
      <c r="E8" s="13">
        <v>41565</v>
      </c>
      <c r="F8" s="13">
        <v>41565</v>
      </c>
      <c r="G8" s="27">
        <v>0</v>
      </c>
      <c r="H8" s="15"/>
      <c r="I8" s="16"/>
      <c r="J8" s="17" t="str">
        <f t="shared" si="0"/>
        <v/>
      </c>
      <c r="K8" s="31" t="s">
        <v>530</v>
      </c>
      <c r="L8" s="20"/>
    </row>
    <row r="9" spans="1:12" ht="63.75">
      <c r="A9" s="17" t="s">
        <v>542</v>
      </c>
      <c r="B9" s="31" t="s">
        <v>510</v>
      </c>
      <c r="C9" s="31" t="s">
        <v>523</v>
      </c>
      <c r="D9" s="41" t="s">
        <v>526</v>
      </c>
      <c r="E9" s="13">
        <v>41565</v>
      </c>
      <c r="F9" s="13">
        <v>41565</v>
      </c>
      <c r="G9" s="27">
        <v>0</v>
      </c>
      <c r="H9" s="15"/>
      <c r="I9" s="16"/>
      <c r="J9" s="17" t="str">
        <f t="shared" si="0"/>
        <v/>
      </c>
      <c r="K9" s="31" t="s">
        <v>531</v>
      </c>
      <c r="L9" s="20"/>
    </row>
    <row r="10" spans="1:12" ht="63.75">
      <c r="A10" s="17" t="s">
        <v>543</v>
      </c>
      <c r="B10" s="31" t="s">
        <v>510</v>
      </c>
      <c r="C10" s="31" t="s">
        <v>523</v>
      </c>
      <c r="D10" s="41" t="s">
        <v>526</v>
      </c>
      <c r="E10" s="13">
        <v>41565</v>
      </c>
      <c r="F10" s="13">
        <v>41565</v>
      </c>
      <c r="G10" s="27">
        <v>0</v>
      </c>
      <c r="H10" s="15"/>
      <c r="I10" s="16"/>
      <c r="J10" s="17" t="str">
        <f t="shared" si="0"/>
        <v/>
      </c>
      <c r="K10" s="31" t="s">
        <v>532</v>
      </c>
      <c r="L10" s="20"/>
    </row>
    <row r="11" spans="1:12" ht="25.5">
      <c r="A11" s="17" t="s">
        <v>544</v>
      </c>
      <c r="B11" s="31" t="s">
        <v>510</v>
      </c>
      <c r="C11" s="31" t="s">
        <v>523</v>
      </c>
      <c r="D11" s="41" t="s">
        <v>526</v>
      </c>
      <c r="E11" s="13">
        <v>41565</v>
      </c>
      <c r="F11" s="13">
        <v>41565</v>
      </c>
      <c r="G11" s="27">
        <v>0</v>
      </c>
      <c r="H11" s="15"/>
      <c r="I11" s="16"/>
      <c r="J11" s="17" t="str">
        <f t="shared" si="0"/>
        <v/>
      </c>
      <c r="K11" s="31" t="s">
        <v>533</v>
      </c>
      <c r="L11" s="20"/>
    </row>
    <row r="12" spans="1:12" ht="76.5">
      <c r="A12" s="17" t="s">
        <v>545</v>
      </c>
      <c r="B12" s="31" t="s">
        <v>510</v>
      </c>
      <c r="C12" s="31" t="s">
        <v>523</v>
      </c>
      <c r="D12" s="41" t="s">
        <v>526</v>
      </c>
      <c r="E12" s="13">
        <v>41565</v>
      </c>
      <c r="F12" s="13">
        <v>41565</v>
      </c>
      <c r="G12" s="27">
        <v>0</v>
      </c>
      <c r="H12" s="15"/>
      <c r="I12" s="16"/>
      <c r="J12" s="17" t="str">
        <f t="shared" si="0"/>
        <v/>
      </c>
      <c r="K12" s="31" t="s">
        <v>534</v>
      </c>
      <c r="L12" s="20"/>
    </row>
    <row r="13" spans="1:12" ht="38.25">
      <c r="A13" s="17" t="s">
        <v>546</v>
      </c>
      <c r="B13" s="31" t="s">
        <v>510</v>
      </c>
      <c r="C13" s="31" t="s">
        <v>523</v>
      </c>
      <c r="D13" s="41" t="s">
        <v>526</v>
      </c>
      <c r="E13" s="13">
        <v>41565</v>
      </c>
      <c r="F13" s="13">
        <v>41565</v>
      </c>
      <c r="G13" s="27">
        <v>0</v>
      </c>
      <c r="H13" s="15"/>
      <c r="I13" s="16"/>
      <c r="J13" s="17" t="str">
        <f t="shared" si="0"/>
        <v/>
      </c>
      <c r="K13" s="31" t="s">
        <v>535</v>
      </c>
      <c r="L13" s="20"/>
    </row>
    <row r="14" spans="1:12" ht="63.75">
      <c r="A14" s="17" t="s">
        <v>547</v>
      </c>
      <c r="B14" s="31" t="s">
        <v>510</v>
      </c>
      <c r="C14" s="31" t="s">
        <v>524</v>
      </c>
      <c r="D14" s="41" t="s">
        <v>526</v>
      </c>
      <c r="E14" s="13">
        <v>41565</v>
      </c>
      <c r="F14" s="13">
        <v>41565</v>
      </c>
      <c r="G14" s="27">
        <v>0</v>
      </c>
      <c r="H14" s="15"/>
      <c r="I14" s="16"/>
      <c r="J14" s="17" t="str">
        <f t="shared" si="0"/>
        <v/>
      </c>
      <c r="K14" s="31" t="s">
        <v>536</v>
      </c>
      <c r="L14" s="20"/>
    </row>
    <row r="15" spans="1:12" ht="38.25">
      <c r="A15" s="17" t="s">
        <v>548</v>
      </c>
      <c r="B15" s="31" t="s">
        <v>510</v>
      </c>
      <c r="C15" s="31" t="s">
        <v>525</v>
      </c>
      <c r="D15" s="41" t="s">
        <v>526</v>
      </c>
      <c r="E15" s="13">
        <v>41565</v>
      </c>
      <c r="F15" s="13">
        <v>41565</v>
      </c>
      <c r="G15" s="27">
        <v>0</v>
      </c>
      <c r="H15" s="15"/>
      <c r="I15" s="16"/>
      <c r="J15" s="17" t="str">
        <f t="shared" si="0"/>
        <v/>
      </c>
      <c r="K15" s="31" t="s">
        <v>537</v>
      </c>
      <c r="L15" s="20"/>
    </row>
    <row r="17" spans="1:12" ht="25.5">
      <c r="A17" s="17" t="s">
        <v>492</v>
      </c>
      <c r="B17" s="31" t="s">
        <v>2522</v>
      </c>
      <c r="C17" s="31" t="s">
        <v>355</v>
      </c>
      <c r="D17" s="21">
        <v>8000</v>
      </c>
      <c r="E17" s="13">
        <v>41565</v>
      </c>
      <c r="F17" s="13">
        <v>41565</v>
      </c>
      <c r="G17" s="27">
        <v>0</v>
      </c>
      <c r="H17" s="22">
        <f t="shared" ref="H17:H22" si="1">IF(I17&lt;8000,F17+(D17/24),"error")</f>
        <v>41898.333333333336</v>
      </c>
      <c r="I17" s="23">
        <f>D17-('Main Engine'!$F$4-G17)</f>
        <v>-24786</v>
      </c>
      <c r="J17" s="17" t="str">
        <f t="shared" ref="J17:J22" si="2">IF(I17="","",IF(I17=0,"DUE",IF(I17&lt;0,"OVERDUE","NOT DUE")))</f>
        <v>OVERDUE</v>
      </c>
      <c r="K17" s="33"/>
      <c r="L17" s="20"/>
    </row>
    <row r="18" spans="1:12" ht="25.5">
      <c r="A18" s="17" t="s">
        <v>493</v>
      </c>
      <c r="B18" s="31" t="s">
        <v>2523</v>
      </c>
      <c r="C18" s="31" t="s">
        <v>355</v>
      </c>
      <c r="D18" s="21">
        <v>8000</v>
      </c>
      <c r="E18" s="13">
        <v>41565</v>
      </c>
      <c r="F18" s="13">
        <v>41565</v>
      </c>
      <c r="G18" s="27">
        <v>0</v>
      </c>
      <c r="H18" s="22">
        <f t="shared" si="1"/>
        <v>41898.333333333336</v>
      </c>
      <c r="I18" s="23">
        <f>D18-('Main Engine'!$F$4-G18)</f>
        <v>-24786</v>
      </c>
      <c r="J18" s="17" t="str">
        <f t="shared" si="2"/>
        <v>OVERDUE</v>
      </c>
      <c r="K18" s="33"/>
      <c r="L18" s="20"/>
    </row>
    <row r="19" spans="1:12" ht="25.5">
      <c r="A19" s="17" t="s">
        <v>494</v>
      </c>
      <c r="B19" s="31" t="s">
        <v>2524</v>
      </c>
      <c r="C19" s="31" t="s">
        <v>355</v>
      </c>
      <c r="D19" s="21">
        <v>8000</v>
      </c>
      <c r="E19" s="13">
        <v>41565</v>
      </c>
      <c r="F19" s="13">
        <v>41565</v>
      </c>
      <c r="G19" s="27">
        <v>0</v>
      </c>
      <c r="H19" s="22">
        <f t="shared" si="1"/>
        <v>41898.333333333336</v>
      </c>
      <c r="I19" s="23">
        <f>D19-('Main Engine'!$F$4-G19)</f>
        <v>-24786</v>
      </c>
      <c r="J19" s="17" t="str">
        <f t="shared" si="2"/>
        <v>OVERDUE</v>
      </c>
      <c r="K19" s="33"/>
      <c r="L19" s="20"/>
    </row>
    <row r="20" spans="1:12" ht="25.5">
      <c r="A20" s="17" t="s">
        <v>495</v>
      </c>
      <c r="B20" s="31" t="s">
        <v>2525</v>
      </c>
      <c r="C20" s="31" t="s">
        <v>355</v>
      </c>
      <c r="D20" s="21">
        <v>8000</v>
      </c>
      <c r="E20" s="13">
        <v>41565</v>
      </c>
      <c r="F20" s="13">
        <v>41565</v>
      </c>
      <c r="G20" s="27">
        <v>0</v>
      </c>
      <c r="H20" s="22">
        <f t="shared" si="1"/>
        <v>41898.333333333336</v>
      </c>
      <c r="I20" s="23">
        <f>D20-('Main Engine'!$F$4-G20)</f>
        <v>-24786</v>
      </c>
      <c r="J20" s="17" t="str">
        <f t="shared" si="2"/>
        <v>OVERDUE</v>
      </c>
      <c r="K20" s="33"/>
      <c r="L20" s="20"/>
    </row>
    <row r="21" spans="1:12" ht="25.5">
      <c r="A21" s="17" t="s">
        <v>496</v>
      </c>
      <c r="B21" s="31" t="s">
        <v>2526</v>
      </c>
      <c r="C21" s="31" t="s">
        <v>355</v>
      </c>
      <c r="D21" s="21">
        <v>8000</v>
      </c>
      <c r="E21" s="13">
        <v>41565</v>
      </c>
      <c r="F21" s="13">
        <v>41565</v>
      </c>
      <c r="G21" s="27">
        <v>0</v>
      </c>
      <c r="H21" s="22">
        <f t="shared" si="1"/>
        <v>41898.333333333336</v>
      </c>
      <c r="I21" s="23">
        <f>D21-('Main Engine'!$F$4-G21)</f>
        <v>-24786</v>
      </c>
      <c r="J21" s="17" t="str">
        <f t="shared" si="2"/>
        <v>OVERDUE</v>
      </c>
      <c r="K21" s="33"/>
      <c r="L21" s="20"/>
    </row>
    <row r="22" spans="1:12" ht="25.5">
      <c r="A22" s="17" t="s">
        <v>497</v>
      </c>
      <c r="B22" s="31" t="s">
        <v>2527</v>
      </c>
      <c r="C22" s="31" t="s">
        <v>355</v>
      </c>
      <c r="D22" s="21">
        <v>8000</v>
      </c>
      <c r="E22" s="13">
        <v>41565</v>
      </c>
      <c r="F22" s="13">
        <v>41565</v>
      </c>
      <c r="G22" s="27">
        <v>0</v>
      </c>
      <c r="H22" s="22">
        <f t="shared" si="1"/>
        <v>41898.333333333336</v>
      </c>
      <c r="I22" s="23">
        <f>D22-('Main Engine'!$F$4-G22)</f>
        <v>-24786</v>
      </c>
      <c r="J22" s="17" t="str">
        <f t="shared" si="2"/>
        <v>OVERDUE</v>
      </c>
      <c r="K22" s="33"/>
      <c r="L22" s="20"/>
    </row>
  </sheetData>
  <phoneticPr fontId="33" type="noConversion"/>
  <conditionalFormatting sqref="J1:J3">
    <cfRule type="cellIs" dxfId="223" priority="6" operator="equal">
      <formula>"overdue"</formula>
    </cfRule>
  </conditionalFormatting>
  <conditionalFormatting sqref="J1:J3">
    <cfRule type="cellIs" dxfId="222" priority="5" operator="equal">
      <formula>"DUE"</formula>
    </cfRule>
  </conditionalFormatting>
  <conditionalFormatting sqref="J5:J15">
    <cfRule type="cellIs" dxfId="221" priority="4" operator="equal">
      <formula>"overdue"</formula>
    </cfRule>
  </conditionalFormatting>
  <conditionalFormatting sqref="J5:J15">
    <cfRule type="cellIs" dxfId="220" priority="3" operator="equal">
      <formula>"DUE"</formula>
    </cfRule>
  </conditionalFormatting>
  <conditionalFormatting sqref="J17:J22">
    <cfRule type="cellIs" dxfId="219" priority="2" operator="equal">
      <formula>"overdue"</formula>
    </cfRule>
  </conditionalFormatting>
  <conditionalFormatting sqref="J17:J22">
    <cfRule type="cellIs" dxfId="21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9"/>
  <sheetViews>
    <sheetView workbookViewId="0">
      <selection activeCell="C18" sqref="C18"/>
    </sheetView>
  </sheetViews>
  <sheetFormatPr defaultRowHeight="15"/>
  <cols>
    <col min="1" max="1" width="9.85546875" customWidth="1"/>
    <col min="2" max="5" width="18.140625" customWidth="1"/>
    <col min="6" max="6" width="9.7109375" bestFit="1" customWidth="1"/>
  </cols>
  <sheetData>
    <row r="1" spans="1:11" ht="23.25" customHeight="1">
      <c r="A1" s="358" t="s">
        <v>3726</v>
      </c>
      <c r="B1" s="358"/>
      <c r="C1" s="358"/>
    </row>
    <row r="2" spans="1:11" ht="33" customHeight="1">
      <c r="A2" s="118" t="s">
        <v>3719</v>
      </c>
      <c r="B2" s="118" t="s">
        <v>3727</v>
      </c>
      <c r="C2" s="118" t="s">
        <v>3728</v>
      </c>
      <c r="D2" s="118" t="s">
        <v>2547</v>
      </c>
      <c r="E2" s="118" t="s">
        <v>57</v>
      </c>
    </row>
    <row r="3" spans="1:11" s="39" customFormat="1" ht="33" customHeight="1">
      <c r="A3" s="119">
        <v>1</v>
      </c>
      <c r="B3" s="141" t="s">
        <v>3775</v>
      </c>
      <c r="C3" s="141" t="s">
        <v>3776</v>
      </c>
      <c r="D3" s="141" t="s">
        <v>3777</v>
      </c>
      <c r="E3" s="142" t="s">
        <v>3778</v>
      </c>
    </row>
    <row r="4" spans="1:11" s="39" customFormat="1" ht="33" customHeight="1">
      <c r="A4" s="119">
        <v>2</v>
      </c>
      <c r="B4" s="141" t="s">
        <v>3775</v>
      </c>
      <c r="C4" s="141" t="s">
        <v>3781</v>
      </c>
      <c r="D4" s="212">
        <v>43952</v>
      </c>
      <c r="E4" s="142" t="s">
        <v>3778</v>
      </c>
      <c r="F4" s="361" t="s">
        <v>5398</v>
      </c>
      <c r="G4" s="362"/>
      <c r="H4" s="362"/>
    </row>
    <row r="5" spans="1:11" s="39" customFormat="1" ht="33" customHeight="1">
      <c r="A5" s="119">
        <v>3</v>
      </c>
      <c r="B5" s="141" t="s">
        <v>3775</v>
      </c>
      <c r="C5" s="141" t="s">
        <v>3780</v>
      </c>
      <c r="D5" s="141" t="s">
        <v>5447</v>
      </c>
      <c r="E5" s="272" t="s">
        <v>5448</v>
      </c>
      <c r="F5" s="273" t="s">
        <v>5440</v>
      </c>
    </row>
    <row r="6" spans="1:11" s="39" customFormat="1" ht="33" customHeight="1">
      <c r="A6" s="119">
        <v>4</v>
      </c>
      <c r="B6" s="141" t="s">
        <v>3775</v>
      </c>
      <c r="C6" s="141" t="s">
        <v>4873</v>
      </c>
      <c r="D6" s="212">
        <v>43634</v>
      </c>
      <c r="E6" s="274" t="s">
        <v>3778</v>
      </c>
    </row>
    <row r="7" spans="1:11" s="39" customFormat="1" ht="33" customHeight="1">
      <c r="A7" s="119">
        <v>5</v>
      </c>
      <c r="B7" s="141" t="s">
        <v>3775</v>
      </c>
      <c r="C7" s="141" t="s">
        <v>3782</v>
      </c>
      <c r="D7" s="141" t="s">
        <v>5447</v>
      </c>
      <c r="E7" s="272" t="s">
        <v>5448</v>
      </c>
      <c r="F7" s="275"/>
      <c r="G7" s="275"/>
    </row>
    <row r="8" spans="1:11" s="39" customFormat="1" ht="33" customHeight="1">
      <c r="A8" s="119">
        <v>6</v>
      </c>
      <c r="B8" s="141" t="s">
        <v>3775</v>
      </c>
      <c r="C8" s="141" t="s">
        <v>3783</v>
      </c>
      <c r="D8" s="141" t="s">
        <v>5447</v>
      </c>
      <c r="E8" s="272" t="s">
        <v>5448</v>
      </c>
    </row>
    <row r="9" spans="1:11" s="39" customFormat="1" ht="33" customHeight="1">
      <c r="A9" s="119" t="s">
        <v>3729</v>
      </c>
      <c r="B9" s="141" t="s">
        <v>3775</v>
      </c>
      <c r="C9" s="141" t="s">
        <v>3781</v>
      </c>
      <c r="D9" s="231" t="s">
        <v>5396</v>
      </c>
      <c r="E9" s="213" t="s">
        <v>4874</v>
      </c>
      <c r="F9" s="225"/>
    </row>
    <row r="10" spans="1:11" s="39" customFormat="1" ht="33" customHeight="1">
      <c r="A10" s="119" t="s">
        <v>3730</v>
      </c>
      <c r="B10" s="141" t="s">
        <v>3775</v>
      </c>
      <c r="C10" s="141" t="s">
        <v>3784</v>
      </c>
      <c r="D10" s="231" t="s">
        <v>5396</v>
      </c>
      <c r="E10" s="143" t="s">
        <v>3785</v>
      </c>
      <c r="F10" s="225"/>
    </row>
    <row r="11" spans="1:11" s="39" customFormat="1" ht="33" customHeight="1">
      <c r="A11" s="119" t="s">
        <v>5062</v>
      </c>
      <c r="B11" s="141" t="s">
        <v>3775</v>
      </c>
      <c r="C11" s="141" t="s">
        <v>5063</v>
      </c>
      <c r="D11" s="231" t="s">
        <v>5077</v>
      </c>
      <c r="E11" s="230">
        <v>43725</v>
      </c>
      <c r="F11" s="359" t="s">
        <v>5397</v>
      </c>
      <c r="G11" s="360"/>
      <c r="H11" s="360"/>
    </row>
    <row r="12" spans="1:11" s="39" customFormat="1" ht="33" customHeight="1">
      <c r="A12" s="119" t="s">
        <v>5064</v>
      </c>
      <c r="B12" s="141" t="s">
        <v>3775</v>
      </c>
      <c r="C12" s="141" t="s">
        <v>3781</v>
      </c>
      <c r="D12" s="252" t="s">
        <v>5399</v>
      </c>
      <c r="E12" s="228" t="s">
        <v>5065</v>
      </c>
      <c r="F12" s="227">
        <v>43662</v>
      </c>
    </row>
    <row r="13" spans="1:11" s="39" customFormat="1" ht="33" customHeight="1">
      <c r="A13" s="119" t="s">
        <v>5073</v>
      </c>
      <c r="B13" s="141" t="s">
        <v>3775</v>
      </c>
      <c r="C13" s="141" t="s">
        <v>5074</v>
      </c>
      <c r="D13" s="141" t="s">
        <v>4844</v>
      </c>
      <c r="E13" s="228" t="s">
        <v>5076</v>
      </c>
      <c r="F13" s="227">
        <v>43710</v>
      </c>
      <c r="G13" s="259" t="s">
        <v>5414</v>
      </c>
      <c r="H13" s="259"/>
      <c r="I13" s="259"/>
      <c r="J13" s="259"/>
    </row>
    <row r="14" spans="1:11" ht="30">
      <c r="A14" s="119" t="s">
        <v>5400</v>
      </c>
      <c r="B14" s="141" t="s">
        <v>3775</v>
      </c>
      <c r="C14" s="141" t="s">
        <v>3779</v>
      </c>
      <c r="D14" s="252" t="s">
        <v>5402</v>
      </c>
      <c r="E14" s="252" t="s">
        <v>5401</v>
      </c>
      <c r="F14" s="212">
        <v>43952</v>
      </c>
      <c r="G14" s="271" t="s">
        <v>5439</v>
      </c>
      <c r="H14" s="271"/>
      <c r="I14" s="271"/>
      <c r="J14" s="271"/>
      <c r="K14" s="271"/>
    </row>
    <row r="15" spans="1:11" ht="28.5" customHeight="1">
      <c r="A15" s="119" t="s">
        <v>5415</v>
      </c>
      <c r="B15" s="277" t="s">
        <v>3775</v>
      </c>
      <c r="C15" s="277" t="s">
        <v>5416</v>
      </c>
      <c r="D15" s="278" t="s">
        <v>4844</v>
      </c>
      <c r="E15" s="278" t="s">
        <v>5417</v>
      </c>
      <c r="F15" s="279">
        <v>44097</v>
      </c>
    </row>
    <row r="17" spans="1:6">
      <c r="A17" t="s">
        <v>4761</v>
      </c>
      <c r="B17" s="39"/>
      <c r="C17" t="s">
        <v>4762</v>
      </c>
      <c r="D17" s="39"/>
      <c r="F17" s="49" t="s">
        <v>4763</v>
      </c>
    </row>
    <row r="19" spans="1:6">
      <c r="A19" s="77" t="s">
        <v>5508</v>
      </c>
      <c r="C19" s="77" t="s">
        <v>5518</v>
      </c>
      <c r="F19" s="77" t="s">
        <v>5502</v>
      </c>
    </row>
  </sheetData>
  <mergeCells count="3">
    <mergeCell ref="A1:C1"/>
    <mergeCell ref="F11:H11"/>
    <mergeCell ref="F4:H4"/>
  </mergeCells>
  <phoneticPr fontId="3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7"/>
  <sheetViews>
    <sheetView showGridLines="0" tabSelected="1" topLeftCell="A211" zoomScale="96" zoomScaleNormal="96" workbookViewId="0">
      <selection activeCell="H259" sqref="H259"/>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s>
  <sheetData>
    <row r="1" spans="1:12">
      <c r="A1" t="s">
        <v>3759</v>
      </c>
    </row>
    <row r="2" spans="1:12" ht="30.75" customHeight="1">
      <c r="A2" s="120" t="s">
        <v>3758</v>
      </c>
      <c r="G2" s="368" t="s">
        <v>3757</v>
      </c>
      <c r="H2" s="368"/>
      <c r="I2" s="368"/>
    </row>
    <row r="3" spans="1:12" ht="6" customHeight="1" thickBot="1"/>
    <row r="4" spans="1:12" ht="35.25" customHeight="1" thickBot="1">
      <c r="A4" s="123" t="s">
        <v>3733</v>
      </c>
      <c r="B4" s="148" t="s">
        <v>3735</v>
      </c>
      <c r="C4" s="148" t="s">
        <v>3734</v>
      </c>
      <c r="D4" s="149" t="s">
        <v>3756</v>
      </c>
      <c r="E4" s="150" t="s">
        <v>57</v>
      </c>
      <c r="G4" s="151" t="s">
        <v>3733</v>
      </c>
      <c r="H4" s="152" t="s">
        <v>3761</v>
      </c>
    </row>
    <row r="5" spans="1:12" ht="15" customHeight="1">
      <c r="A5" s="363">
        <v>1</v>
      </c>
      <c r="B5" s="121" t="s">
        <v>3745</v>
      </c>
      <c r="C5" s="121" t="s">
        <v>3746</v>
      </c>
      <c r="D5" s="153">
        <v>91</v>
      </c>
      <c r="E5" s="126" t="s">
        <v>5522</v>
      </c>
      <c r="G5" s="124">
        <v>1</v>
      </c>
      <c r="H5" s="285" t="s">
        <v>5426</v>
      </c>
    </row>
    <row r="6" spans="1:12" ht="15" customHeight="1">
      <c r="A6" s="364"/>
      <c r="B6" s="17" t="s">
        <v>3753</v>
      </c>
      <c r="C6" s="17" t="s">
        <v>3754</v>
      </c>
      <c r="D6" s="154">
        <v>91</v>
      </c>
      <c r="E6" s="127" t="s">
        <v>5525</v>
      </c>
      <c r="G6" s="124">
        <v>2</v>
      </c>
      <c r="H6" s="236" t="s">
        <v>3762</v>
      </c>
    </row>
    <row r="7" spans="1:12" ht="15" customHeight="1">
      <c r="A7" s="364"/>
      <c r="B7" s="17" t="s">
        <v>3736</v>
      </c>
      <c r="C7" s="41" t="s">
        <v>3760</v>
      </c>
      <c r="D7" s="154">
        <v>91</v>
      </c>
      <c r="E7" s="127" t="s">
        <v>5523</v>
      </c>
      <c r="G7" s="124">
        <v>3</v>
      </c>
      <c r="H7" s="236" t="s">
        <v>3762</v>
      </c>
    </row>
    <row r="8" spans="1:12" ht="15" customHeight="1">
      <c r="A8" s="364"/>
      <c r="B8" s="17" t="s">
        <v>3737</v>
      </c>
      <c r="C8" s="17" t="s">
        <v>3741</v>
      </c>
      <c r="D8" s="154">
        <v>91</v>
      </c>
      <c r="E8" s="127" t="s">
        <v>4844</v>
      </c>
      <c r="G8" s="124">
        <v>4</v>
      </c>
      <c r="H8" s="285" t="s">
        <v>5469</v>
      </c>
    </row>
    <row r="9" spans="1:12" ht="15" customHeight="1">
      <c r="A9" s="364"/>
      <c r="B9" s="17" t="s">
        <v>3738</v>
      </c>
      <c r="C9" s="17" t="s">
        <v>3742</v>
      </c>
      <c r="D9" s="154">
        <v>91</v>
      </c>
      <c r="E9" s="127"/>
      <c r="G9" s="124">
        <v>5</v>
      </c>
      <c r="H9" s="236" t="s">
        <v>3762</v>
      </c>
      <c r="J9" s="155" t="s">
        <v>4702</v>
      </c>
      <c r="K9" s="155"/>
      <c r="L9" s="155"/>
    </row>
    <row r="10" spans="1:12" ht="15" customHeight="1">
      <c r="A10" s="364"/>
      <c r="B10" s="17" t="s">
        <v>3739</v>
      </c>
      <c r="C10" s="17" t="s">
        <v>3743</v>
      </c>
      <c r="D10" s="154">
        <v>91</v>
      </c>
      <c r="E10" s="127"/>
      <c r="G10" s="124">
        <v>6</v>
      </c>
      <c r="H10" s="236" t="s">
        <v>3762</v>
      </c>
      <c r="J10" s="155"/>
      <c r="K10" s="155"/>
      <c r="L10" s="155"/>
    </row>
    <row r="11" spans="1:12" ht="15" customHeight="1">
      <c r="A11" s="364"/>
      <c r="B11" s="17" t="s">
        <v>3740</v>
      </c>
      <c r="C11" s="17" t="s">
        <v>3744</v>
      </c>
      <c r="D11" s="154">
        <v>91</v>
      </c>
      <c r="E11" s="127" t="s">
        <v>4844</v>
      </c>
      <c r="G11" s="124">
        <v>7</v>
      </c>
      <c r="H11" s="236" t="s">
        <v>3762</v>
      </c>
      <c r="J11" s="155" t="s">
        <v>4703</v>
      </c>
      <c r="K11" s="155"/>
      <c r="L11" s="155"/>
    </row>
    <row r="12" spans="1:12" ht="15" customHeight="1">
      <c r="A12" s="364"/>
      <c r="B12" s="17" t="s">
        <v>3747</v>
      </c>
      <c r="C12" s="17" t="s">
        <v>3748</v>
      </c>
      <c r="D12" s="154">
        <v>91</v>
      </c>
      <c r="E12" s="127"/>
      <c r="G12" s="124">
        <v>8</v>
      </c>
      <c r="H12" s="236" t="s">
        <v>3762</v>
      </c>
      <c r="J12" s="155" t="s">
        <v>4704</v>
      </c>
      <c r="K12" s="155"/>
      <c r="L12" s="155"/>
    </row>
    <row r="13" spans="1:12" ht="15" customHeight="1">
      <c r="A13" s="364"/>
      <c r="B13" s="17" t="s">
        <v>3749</v>
      </c>
      <c r="C13" s="17" t="s">
        <v>3750</v>
      </c>
      <c r="D13" s="154">
        <v>91</v>
      </c>
      <c r="E13" s="127" t="s">
        <v>4844</v>
      </c>
      <c r="G13" s="124">
        <v>9</v>
      </c>
      <c r="H13" s="298" t="s">
        <v>5468</v>
      </c>
    </row>
    <row r="14" spans="1:12" ht="15" customHeight="1">
      <c r="A14" s="364"/>
      <c r="B14" s="17" t="s">
        <v>3751</v>
      </c>
      <c r="C14" s="17" t="s">
        <v>3752</v>
      </c>
      <c r="D14" s="154">
        <v>91</v>
      </c>
      <c r="E14" s="127" t="s">
        <v>5523</v>
      </c>
      <c r="G14" s="124">
        <v>10</v>
      </c>
      <c r="H14" s="236" t="s">
        <v>3762</v>
      </c>
    </row>
    <row r="15" spans="1:12" ht="15" customHeight="1" thickBot="1">
      <c r="A15" s="365"/>
      <c r="B15" s="122" t="s">
        <v>3755</v>
      </c>
      <c r="C15" s="122" t="s">
        <v>3744</v>
      </c>
      <c r="D15" s="292">
        <v>91</v>
      </c>
      <c r="E15" s="127"/>
      <c r="G15" s="124">
        <v>11</v>
      </c>
      <c r="H15" s="285" t="s">
        <v>5425</v>
      </c>
    </row>
    <row r="16" spans="1:12" ht="15" customHeight="1">
      <c r="A16" s="363">
        <v>2</v>
      </c>
      <c r="B16" s="121" t="s">
        <v>3745</v>
      </c>
      <c r="C16" s="121" t="s">
        <v>3746</v>
      </c>
      <c r="D16" s="291">
        <v>4691</v>
      </c>
      <c r="E16" s="126" t="s">
        <v>5453</v>
      </c>
      <c r="G16" s="124">
        <v>12</v>
      </c>
      <c r="H16" s="285" t="s">
        <v>5446</v>
      </c>
    </row>
    <row r="17" spans="1:9" ht="15" customHeight="1">
      <c r="A17" s="364"/>
      <c r="B17" s="17" t="s">
        <v>3753</v>
      </c>
      <c r="C17" s="17" t="s">
        <v>3754</v>
      </c>
      <c r="D17" s="257">
        <v>4691</v>
      </c>
      <c r="E17" s="127" t="s">
        <v>5454</v>
      </c>
      <c r="G17" s="124">
        <v>13</v>
      </c>
      <c r="H17" s="236" t="s">
        <v>3762</v>
      </c>
    </row>
    <row r="18" spans="1:9" ht="15" customHeight="1">
      <c r="A18" s="364"/>
      <c r="B18" s="17" t="s">
        <v>3736</v>
      </c>
      <c r="C18" s="41" t="s">
        <v>3760</v>
      </c>
      <c r="D18" s="257">
        <v>4691</v>
      </c>
      <c r="E18" s="127" t="s">
        <v>5452</v>
      </c>
      <c r="G18" s="124">
        <v>14</v>
      </c>
      <c r="H18" s="236" t="s">
        <v>3762</v>
      </c>
    </row>
    <row r="19" spans="1:9" ht="15" customHeight="1">
      <c r="A19" s="364"/>
      <c r="B19" s="17" t="s">
        <v>3737</v>
      </c>
      <c r="C19" s="17" t="s">
        <v>3741</v>
      </c>
      <c r="D19" s="257">
        <v>4691</v>
      </c>
      <c r="E19" s="127"/>
      <c r="G19" s="124">
        <v>15</v>
      </c>
      <c r="H19" s="236" t="s">
        <v>3762</v>
      </c>
    </row>
    <row r="20" spans="1:9" ht="15" customHeight="1">
      <c r="A20" s="364"/>
      <c r="B20" s="17" t="s">
        <v>3738</v>
      </c>
      <c r="C20" s="17" t="s">
        <v>3742</v>
      </c>
      <c r="D20" s="257">
        <v>4691</v>
      </c>
      <c r="E20" s="127" t="s">
        <v>5457</v>
      </c>
      <c r="G20" s="124">
        <v>16</v>
      </c>
      <c r="H20" s="285" t="s">
        <v>5470</v>
      </c>
      <c r="I20" s="282"/>
    </row>
    <row r="21" spans="1:9" ht="15" customHeight="1">
      <c r="A21" s="364"/>
      <c r="B21" s="17" t="s">
        <v>3739</v>
      </c>
      <c r="C21" s="17" t="s">
        <v>3743</v>
      </c>
      <c r="D21" s="257">
        <v>4691</v>
      </c>
      <c r="E21" s="127" t="s">
        <v>5463</v>
      </c>
      <c r="G21" s="124">
        <v>17</v>
      </c>
      <c r="H21" s="236" t="s">
        <v>3762</v>
      </c>
    </row>
    <row r="22" spans="1:9" ht="15" customHeight="1">
      <c r="A22" s="364"/>
      <c r="B22" s="17" t="s">
        <v>3740</v>
      </c>
      <c r="C22" s="17" t="s">
        <v>3744</v>
      </c>
      <c r="D22" s="257">
        <v>4691</v>
      </c>
      <c r="E22" s="127" t="s">
        <v>5464</v>
      </c>
      <c r="G22" s="124">
        <v>18</v>
      </c>
      <c r="H22" s="285" t="s">
        <v>5427</v>
      </c>
    </row>
    <row r="23" spans="1:9" ht="15" customHeight="1">
      <c r="A23" s="364"/>
      <c r="B23" s="17" t="s">
        <v>3747</v>
      </c>
      <c r="C23" s="17" t="s">
        <v>3748</v>
      </c>
      <c r="D23" s="257">
        <v>4691</v>
      </c>
      <c r="E23" s="127"/>
      <c r="G23" s="124">
        <v>19</v>
      </c>
      <c r="H23" s="236" t="s">
        <v>3762</v>
      </c>
    </row>
    <row r="24" spans="1:9" ht="15" customHeight="1">
      <c r="A24" s="364"/>
      <c r="B24" s="17" t="s">
        <v>3749</v>
      </c>
      <c r="C24" s="17" t="s">
        <v>3750</v>
      </c>
      <c r="D24" s="257">
        <v>4691</v>
      </c>
      <c r="E24" s="127"/>
      <c r="G24" s="124">
        <v>20</v>
      </c>
      <c r="H24" s="285" t="s">
        <v>5431</v>
      </c>
    </row>
    <row r="25" spans="1:9" ht="15" customHeight="1">
      <c r="A25" s="364"/>
      <c r="B25" s="17" t="s">
        <v>3751</v>
      </c>
      <c r="C25" s="17" t="s">
        <v>3752</v>
      </c>
      <c r="D25" s="257">
        <v>4691</v>
      </c>
      <c r="E25" s="127"/>
      <c r="G25" s="124">
        <v>21</v>
      </c>
      <c r="H25" s="236" t="s">
        <v>3762</v>
      </c>
    </row>
    <row r="26" spans="1:9" ht="15" customHeight="1" thickBot="1">
      <c r="A26" s="365"/>
      <c r="B26" s="122" t="s">
        <v>3755</v>
      </c>
      <c r="C26" s="122" t="s">
        <v>3744</v>
      </c>
      <c r="D26" s="294">
        <v>4691</v>
      </c>
      <c r="E26" s="128"/>
      <c r="G26" s="124">
        <v>22</v>
      </c>
      <c r="H26" s="285" t="s">
        <v>5438</v>
      </c>
    </row>
    <row r="27" spans="1:9" ht="15" customHeight="1">
      <c r="A27" s="363">
        <v>3</v>
      </c>
      <c r="B27" s="121" t="s">
        <v>3745</v>
      </c>
      <c r="C27" s="121" t="s">
        <v>3746</v>
      </c>
      <c r="D27" s="257">
        <v>3165</v>
      </c>
      <c r="E27" s="281"/>
      <c r="G27" s="124">
        <v>23</v>
      </c>
      <c r="H27" s="285" t="s">
        <v>5445</v>
      </c>
    </row>
    <row r="28" spans="1:9" ht="15" customHeight="1">
      <c r="A28" s="364"/>
      <c r="B28" s="17" t="s">
        <v>3753</v>
      </c>
      <c r="C28" s="17" t="s">
        <v>3754</v>
      </c>
      <c r="D28" s="257">
        <v>3165</v>
      </c>
      <c r="E28" s="127"/>
      <c r="G28" s="124">
        <v>24</v>
      </c>
      <c r="H28" s="285" t="s">
        <v>5428</v>
      </c>
    </row>
    <row r="29" spans="1:9" ht="15" customHeight="1">
      <c r="A29" s="364"/>
      <c r="B29" s="17" t="s">
        <v>3736</v>
      </c>
      <c r="C29" s="41" t="s">
        <v>3760</v>
      </c>
      <c r="D29" s="257">
        <v>3165</v>
      </c>
      <c r="E29" s="127"/>
      <c r="G29" s="124">
        <v>25</v>
      </c>
      <c r="H29" s="285" t="s">
        <v>5437</v>
      </c>
    </row>
    <row r="30" spans="1:9" ht="15" customHeight="1" thickBot="1">
      <c r="A30" s="364"/>
      <c r="B30" s="17" t="s">
        <v>3737</v>
      </c>
      <c r="C30" s="17" t="s">
        <v>3741</v>
      </c>
      <c r="D30" s="257">
        <v>3165</v>
      </c>
      <c r="E30" s="127"/>
      <c r="G30" s="125">
        <v>26</v>
      </c>
      <c r="H30" s="236" t="s">
        <v>3762</v>
      </c>
    </row>
    <row r="31" spans="1:9" ht="15" customHeight="1">
      <c r="A31" s="364"/>
      <c r="B31" s="17" t="s">
        <v>3738</v>
      </c>
      <c r="C31" s="17" t="s">
        <v>3742</v>
      </c>
      <c r="D31" s="257">
        <v>3165</v>
      </c>
      <c r="E31" s="127"/>
    </row>
    <row r="32" spans="1:9" ht="15" customHeight="1">
      <c r="A32" s="364"/>
      <c r="B32" s="17" t="s">
        <v>3739</v>
      </c>
      <c r="C32" s="17" t="s">
        <v>3743</v>
      </c>
      <c r="D32" s="257">
        <v>3165</v>
      </c>
      <c r="E32" s="127"/>
    </row>
    <row r="33" spans="1:7" ht="15" customHeight="1">
      <c r="A33" s="364"/>
      <c r="B33" s="17" t="s">
        <v>3740</v>
      </c>
      <c r="C33" s="17" t="s">
        <v>3744</v>
      </c>
      <c r="D33" s="257">
        <v>3165</v>
      </c>
      <c r="E33" s="127"/>
      <c r="G33" t="s">
        <v>5542</v>
      </c>
    </row>
    <row r="34" spans="1:7" ht="15" customHeight="1">
      <c r="A34" s="364"/>
      <c r="B34" s="17" t="s">
        <v>3747</v>
      </c>
      <c r="C34" s="17" t="s">
        <v>3748</v>
      </c>
      <c r="D34" s="257">
        <v>3165</v>
      </c>
      <c r="E34" s="127"/>
    </row>
    <row r="35" spans="1:7" ht="15" customHeight="1">
      <c r="A35" s="364"/>
      <c r="B35" s="17" t="s">
        <v>3749</v>
      </c>
      <c r="C35" s="17" t="s">
        <v>3750</v>
      </c>
      <c r="D35" s="257">
        <v>3165</v>
      </c>
      <c r="E35" s="127"/>
    </row>
    <row r="36" spans="1:7" ht="15" customHeight="1">
      <c r="A36" s="364"/>
      <c r="B36" s="17" t="s">
        <v>3751</v>
      </c>
      <c r="C36" s="17" t="s">
        <v>3752</v>
      </c>
      <c r="D36" s="257">
        <v>3165</v>
      </c>
      <c r="E36" s="127"/>
    </row>
    <row r="37" spans="1:7" ht="15" customHeight="1" thickBot="1">
      <c r="A37" s="365"/>
      <c r="B37" s="122" t="s">
        <v>3755</v>
      </c>
      <c r="C37" s="122" t="s">
        <v>3744</v>
      </c>
      <c r="D37" s="294">
        <v>3165</v>
      </c>
      <c r="E37" s="128"/>
    </row>
    <row r="38" spans="1:7">
      <c r="A38" s="363">
        <v>4</v>
      </c>
      <c r="B38" s="121" t="s">
        <v>3745</v>
      </c>
      <c r="C38" s="121" t="s">
        <v>3746</v>
      </c>
      <c r="D38" s="257">
        <v>537</v>
      </c>
      <c r="E38" s="126" t="s">
        <v>5453</v>
      </c>
    </row>
    <row r="39" spans="1:7">
      <c r="A39" s="364"/>
      <c r="B39" s="17" t="s">
        <v>3753</v>
      </c>
      <c r="C39" s="17" t="s">
        <v>3754</v>
      </c>
      <c r="D39" s="257">
        <v>537</v>
      </c>
      <c r="E39" s="127" t="s">
        <v>5454</v>
      </c>
    </row>
    <row r="40" spans="1:7">
      <c r="A40" s="364"/>
      <c r="B40" s="17" t="s">
        <v>3736</v>
      </c>
      <c r="C40" s="41" t="s">
        <v>3760</v>
      </c>
      <c r="D40" s="257">
        <v>537</v>
      </c>
      <c r="E40" s="127" t="s">
        <v>5452</v>
      </c>
    </row>
    <row r="41" spans="1:7">
      <c r="A41" s="364"/>
      <c r="B41" s="17" t="s">
        <v>3737</v>
      </c>
      <c r="C41" s="17" t="s">
        <v>3741</v>
      </c>
      <c r="D41" s="257">
        <v>537</v>
      </c>
      <c r="E41" s="127"/>
    </row>
    <row r="42" spans="1:7">
      <c r="A42" s="364"/>
      <c r="B42" s="17" t="s">
        <v>3738</v>
      </c>
      <c r="C42" s="17" t="s">
        <v>3742</v>
      </c>
      <c r="D42" s="257">
        <v>537</v>
      </c>
      <c r="E42" s="127"/>
    </row>
    <row r="43" spans="1:7">
      <c r="A43" s="364"/>
      <c r="B43" s="17" t="s">
        <v>3739</v>
      </c>
      <c r="C43" s="17" t="s">
        <v>3743</v>
      </c>
      <c r="D43" s="257">
        <v>537</v>
      </c>
      <c r="E43" s="127"/>
    </row>
    <row r="44" spans="1:7">
      <c r="A44" s="364"/>
      <c r="B44" s="17" t="s">
        <v>3740</v>
      </c>
      <c r="C44" s="17" t="s">
        <v>3744</v>
      </c>
      <c r="D44" s="257">
        <v>537</v>
      </c>
      <c r="E44" s="127"/>
    </row>
    <row r="45" spans="1:7">
      <c r="A45" s="364"/>
      <c r="B45" s="17" t="s">
        <v>3747</v>
      </c>
      <c r="C45" s="17" t="s">
        <v>3748</v>
      </c>
      <c r="D45" s="257">
        <v>537</v>
      </c>
      <c r="E45" s="127"/>
    </row>
    <row r="46" spans="1:7">
      <c r="A46" s="364"/>
      <c r="B46" s="17" t="s">
        <v>3749</v>
      </c>
      <c r="C46" s="17" t="s">
        <v>3750</v>
      </c>
      <c r="D46" s="257">
        <v>537</v>
      </c>
      <c r="E46" s="127"/>
    </row>
    <row r="47" spans="1:7">
      <c r="A47" s="364"/>
      <c r="B47" s="17" t="s">
        <v>3751</v>
      </c>
      <c r="C47" s="17" t="s">
        <v>3752</v>
      </c>
      <c r="D47" s="257">
        <v>0</v>
      </c>
      <c r="E47" s="249" t="s">
        <v>5474</v>
      </c>
    </row>
    <row r="48" spans="1:7" ht="15.75" thickBot="1">
      <c r="A48" s="365"/>
      <c r="B48" s="122" t="s">
        <v>3755</v>
      </c>
      <c r="C48" s="122" t="s">
        <v>3744</v>
      </c>
      <c r="D48" s="292">
        <v>537</v>
      </c>
      <c r="E48" s="128"/>
    </row>
    <row r="49" spans="1:5">
      <c r="A49" s="363">
        <v>5</v>
      </c>
      <c r="B49" s="121" t="s">
        <v>3745</v>
      </c>
      <c r="C49" s="121" t="s">
        <v>3746</v>
      </c>
      <c r="D49" s="291">
        <v>1569</v>
      </c>
      <c r="E49" s="126" t="s">
        <v>5522</v>
      </c>
    </row>
    <row r="50" spans="1:5">
      <c r="A50" s="364"/>
      <c r="B50" s="17" t="s">
        <v>3753</v>
      </c>
      <c r="C50" s="17" t="s">
        <v>3754</v>
      </c>
      <c r="D50" s="257">
        <v>1569</v>
      </c>
      <c r="E50" s="127" t="s">
        <v>5525</v>
      </c>
    </row>
    <row r="51" spans="1:5">
      <c r="A51" s="364"/>
      <c r="B51" s="17" t="s">
        <v>3736</v>
      </c>
      <c r="C51" s="41" t="s">
        <v>3760</v>
      </c>
      <c r="D51" s="257">
        <v>1569</v>
      </c>
      <c r="E51" s="127" t="s">
        <v>5523</v>
      </c>
    </row>
    <row r="52" spans="1:5">
      <c r="A52" s="364"/>
      <c r="B52" s="17" t="s">
        <v>3737</v>
      </c>
      <c r="C52" s="17" t="s">
        <v>3741</v>
      </c>
      <c r="D52" s="257">
        <v>1569</v>
      </c>
      <c r="E52" s="127" t="s">
        <v>4844</v>
      </c>
    </row>
    <row r="53" spans="1:5">
      <c r="A53" s="364"/>
      <c r="B53" s="17" t="s">
        <v>3738</v>
      </c>
      <c r="C53" s="17" t="s">
        <v>3742</v>
      </c>
      <c r="D53" s="257">
        <v>1569</v>
      </c>
      <c r="E53" s="127"/>
    </row>
    <row r="54" spans="1:5">
      <c r="A54" s="364"/>
      <c r="B54" s="17" t="s">
        <v>3739</v>
      </c>
      <c r="C54" s="17" t="s">
        <v>3743</v>
      </c>
      <c r="D54" s="257">
        <v>1569</v>
      </c>
      <c r="E54" s="127"/>
    </row>
    <row r="55" spans="1:5">
      <c r="A55" s="364"/>
      <c r="B55" s="17" t="s">
        <v>3740</v>
      </c>
      <c r="C55" s="17" t="s">
        <v>3744</v>
      </c>
      <c r="D55" s="257">
        <v>1569</v>
      </c>
      <c r="E55" s="127" t="s">
        <v>4844</v>
      </c>
    </row>
    <row r="56" spans="1:5">
      <c r="A56" s="364"/>
      <c r="B56" s="17" t="s">
        <v>3747</v>
      </c>
      <c r="C56" s="17" t="s">
        <v>3748</v>
      </c>
      <c r="D56" s="257">
        <v>1569</v>
      </c>
      <c r="E56" s="127"/>
    </row>
    <row r="57" spans="1:5">
      <c r="A57" s="364"/>
      <c r="B57" s="17" t="s">
        <v>3749</v>
      </c>
      <c r="C57" s="17" t="s">
        <v>3750</v>
      </c>
      <c r="D57" s="257">
        <v>1569</v>
      </c>
      <c r="E57" s="127" t="s">
        <v>4844</v>
      </c>
    </row>
    <row r="58" spans="1:5">
      <c r="A58" s="364"/>
      <c r="B58" s="17" t="s">
        <v>3751</v>
      </c>
      <c r="C58" s="17" t="s">
        <v>3752</v>
      </c>
      <c r="D58" s="257">
        <v>1569</v>
      </c>
      <c r="E58" s="127" t="s">
        <v>5523</v>
      </c>
    </row>
    <row r="59" spans="1:5" ht="15.75" thickBot="1">
      <c r="A59" s="365"/>
      <c r="B59" s="122" t="s">
        <v>3755</v>
      </c>
      <c r="C59" s="122" t="s">
        <v>3744</v>
      </c>
      <c r="D59" s="292">
        <v>1569</v>
      </c>
      <c r="E59" s="128"/>
    </row>
    <row r="60" spans="1:5">
      <c r="A60" s="363">
        <v>6</v>
      </c>
      <c r="B60" s="121" t="s">
        <v>3745</v>
      </c>
      <c r="C60" s="121" t="s">
        <v>3746</v>
      </c>
      <c r="D60" s="291">
        <v>173</v>
      </c>
      <c r="E60" s="126" t="s">
        <v>5453</v>
      </c>
    </row>
    <row r="61" spans="1:5">
      <c r="A61" s="364"/>
      <c r="B61" s="17" t="s">
        <v>3753</v>
      </c>
      <c r="C61" s="17" t="s">
        <v>3754</v>
      </c>
      <c r="D61" s="257">
        <v>173</v>
      </c>
      <c r="E61" s="127" t="s">
        <v>5454</v>
      </c>
    </row>
    <row r="62" spans="1:5">
      <c r="A62" s="364"/>
      <c r="B62" s="17" t="s">
        <v>3736</v>
      </c>
      <c r="C62" s="41" t="s">
        <v>3760</v>
      </c>
      <c r="D62" s="257">
        <v>173</v>
      </c>
      <c r="E62" s="127" t="s">
        <v>5452</v>
      </c>
    </row>
    <row r="63" spans="1:5">
      <c r="A63" s="364"/>
      <c r="B63" s="17" t="s">
        <v>3737</v>
      </c>
      <c r="C63" s="17" t="s">
        <v>3741</v>
      </c>
      <c r="D63" s="257">
        <v>173</v>
      </c>
      <c r="E63" s="127"/>
    </row>
    <row r="64" spans="1:5">
      <c r="A64" s="364"/>
      <c r="B64" s="17" t="s">
        <v>3738</v>
      </c>
      <c r="C64" s="17" t="s">
        <v>3742</v>
      </c>
      <c r="D64" s="257">
        <v>173</v>
      </c>
      <c r="E64" s="127"/>
    </row>
    <row r="65" spans="1:5">
      <c r="A65" s="364"/>
      <c r="B65" s="17" t="s">
        <v>3739</v>
      </c>
      <c r="C65" s="17" t="s">
        <v>3743</v>
      </c>
      <c r="D65" s="257">
        <v>173</v>
      </c>
      <c r="E65" s="127"/>
    </row>
    <row r="66" spans="1:5">
      <c r="A66" s="364"/>
      <c r="B66" s="17" t="s">
        <v>3740</v>
      </c>
      <c r="C66" s="17" t="s">
        <v>3744</v>
      </c>
      <c r="D66" s="257">
        <v>173</v>
      </c>
      <c r="E66" s="127"/>
    </row>
    <row r="67" spans="1:5">
      <c r="A67" s="364"/>
      <c r="B67" s="17" t="s">
        <v>3747</v>
      </c>
      <c r="C67" s="17" t="s">
        <v>3748</v>
      </c>
      <c r="D67" s="257">
        <v>173</v>
      </c>
      <c r="E67" s="127"/>
    </row>
    <row r="68" spans="1:5">
      <c r="A68" s="364"/>
      <c r="B68" s="17" t="s">
        <v>3749</v>
      </c>
      <c r="C68" s="17" t="s">
        <v>3750</v>
      </c>
      <c r="D68" s="257">
        <v>173</v>
      </c>
      <c r="E68" s="127"/>
    </row>
    <row r="69" spans="1:5">
      <c r="A69" s="364"/>
      <c r="B69" s="17" t="s">
        <v>3751</v>
      </c>
      <c r="C69" s="17" t="s">
        <v>3752</v>
      </c>
      <c r="D69" s="257">
        <v>173</v>
      </c>
      <c r="E69" s="127"/>
    </row>
    <row r="70" spans="1:5" ht="15.75" thickBot="1">
      <c r="A70" s="365"/>
      <c r="B70" s="122" t="s">
        <v>3755</v>
      </c>
      <c r="C70" s="122" t="s">
        <v>3744</v>
      </c>
      <c r="D70" s="292">
        <v>173</v>
      </c>
      <c r="E70" s="128"/>
    </row>
    <row r="71" spans="1:5">
      <c r="A71" s="363">
        <v>7</v>
      </c>
      <c r="B71" s="121" t="s">
        <v>3745</v>
      </c>
      <c r="C71" s="121" t="s">
        <v>3746</v>
      </c>
      <c r="D71" s="291">
        <v>4445</v>
      </c>
      <c r="E71" s="126" t="s">
        <v>5453</v>
      </c>
    </row>
    <row r="72" spans="1:5">
      <c r="A72" s="364"/>
      <c r="B72" s="17" t="s">
        <v>3753</v>
      </c>
      <c r="C72" s="17" t="s">
        <v>3754</v>
      </c>
      <c r="D72" s="257">
        <v>4445</v>
      </c>
      <c r="E72" s="127" t="s">
        <v>5454</v>
      </c>
    </row>
    <row r="73" spans="1:5">
      <c r="A73" s="364"/>
      <c r="B73" s="17" t="s">
        <v>3736</v>
      </c>
      <c r="C73" s="41" t="s">
        <v>3760</v>
      </c>
      <c r="D73" s="257">
        <v>4445</v>
      </c>
      <c r="E73" s="127" t="s">
        <v>5452</v>
      </c>
    </row>
    <row r="74" spans="1:5">
      <c r="A74" s="364"/>
      <c r="B74" s="17" t="s">
        <v>3737</v>
      </c>
      <c r="C74" s="17" t="s">
        <v>3741</v>
      </c>
      <c r="D74" s="257">
        <v>4445</v>
      </c>
      <c r="E74" s="127"/>
    </row>
    <row r="75" spans="1:5">
      <c r="A75" s="364"/>
      <c r="B75" s="17" t="s">
        <v>3738</v>
      </c>
      <c r="C75" s="17" t="s">
        <v>3742</v>
      </c>
      <c r="D75" s="257">
        <v>4445</v>
      </c>
      <c r="E75" s="127"/>
    </row>
    <row r="76" spans="1:5">
      <c r="A76" s="364"/>
      <c r="B76" s="17" t="s">
        <v>3739</v>
      </c>
      <c r="C76" s="17" t="s">
        <v>3743</v>
      </c>
      <c r="D76" s="257">
        <v>4445</v>
      </c>
      <c r="E76" s="127"/>
    </row>
    <row r="77" spans="1:5">
      <c r="A77" s="364"/>
      <c r="B77" s="17" t="s">
        <v>3740</v>
      </c>
      <c r="C77" s="17" t="s">
        <v>3744</v>
      </c>
      <c r="D77" s="257">
        <v>4445</v>
      </c>
      <c r="E77" s="127"/>
    </row>
    <row r="78" spans="1:5">
      <c r="A78" s="364"/>
      <c r="B78" s="17" t="s">
        <v>3747</v>
      </c>
      <c r="C78" s="17" t="s">
        <v>3748</v>
      </c>
      <c r="D78" s="257">
        <v>4445</v>
      </c>
      <c r="E78" s="127"/>
    </row>
    <row r="79" spans="1:5">
      <c r="A79" s="364"/>
      <c r="B79" s="17" t="s">
        <v>3749</v>
      </c>
      <c r="C79" s="17" t="s">
        <v>3750</v>
      </c>
      <c r="D79" s="257">
        <v>4445</v>
      </c>
      <c r="E79" s="127"/>
    </row>
    <row r="80" spans="1:5">
      <c r="A80" s="364"/>
      <c r="B80" s="17" t="s">
        <v>3751</v>
      </c>
      <c r="C80" s="17" t="s">
        <v>3752</v>
      </c>
      <c r="D80" s="257">
        <v>4445</v>
      </c>
      <c r="E80" s="127"/>
    </row>
    <row r="81" spans="1:5" ht="15.75" thickBot="1">
      <c r="A81" s="365"/>
      <c r="B81" s="122" t="s">
        <v>3755</v>
      </c>
      <c r="C81" s="122" t="s">
        <v>3744</v>
      </c>
      <c r="D81" s="294">
        <v>4445</v>
      </c>
      <c r="E81" s="128"/>
    </row>
    <row r="82" spans="1:5">
      <c r="A82" s="363">
        <v>8</v>
      </c>
      <c r="B82" s="121" t="s">
        <v>3745</v>
      </c>
      <c r="C82" s="121" t="s">
        <v>3746</v>
      </c>
      <c r="D82" s="257">
        <v>3168</v>
      </c>
      <c r="E82" s="126" t="s">
        <v>5453</v>
      </c>
    </row>
    <row r="83" spans="1:5">
      <c r="A83" s="364"/>
      <c r="B83" s="17" t="s">
        <v>3753</v>
      </c>
      <c r="C83" s="17" t="s">
        <v>3754</v>
      </c>
      <c r="D83" s="257">
        <v>3168</v>
      </c>
      <c r="E83" s="127" t="s">
        <v>5454</v>
      </c>
    </row>
    <row r="84" spans="1:5">
      <c r="A84" s="364"/>
      <c r="B84" s="17" t="s">
        <v>3736</v>
      </c>
      <c r="C84" s="41" t="s">
        <v>3760</v>
      </c>
      <c r="D84" s="257">
        <v>3168</v>
      </c>
      <c r="E84" s="127" t="s">
        <v>5452</v>
      </c>
    </row>
    <row r="85" spans="1:5">
      <c r="A85" s="364"/>
      <c r="B85" s="17" t="s">
        <v>3737</v>
      </c>
      <c r="C85" s="17" t="s">
        <v>3741</v>
      </c>
      <c r="D85" s="257">
        <v>3168</v>
      </c>
      <c r="E85" s="127"/>
    </row>
    <row r="86" spans="1:5">
      <c r="A86" s="364"/>
      <c r="B86" s="17" t="s">
        <v>3738</v>
      </c>
      <c r="C86" s="17" t="s">
        <v>3742</v>
      </c>
      <c r="D86" s="257">
        <v>3168</v>
      </c>
      <c r="E86" s="127"/>
    </row>
    <row r="87" spans="1:5">
      <c r="A87" s="364"/>
      <c r="B87" s="17" t="s">
        <v>3739</v>
      </c>
      <c r="C87" s="17" t="s">
        <v>3743</v>
      </c>
      <c r="D87" s="257">
        <v>3168</v>
      </c>
      <c r="E87" s="127"/>
    </row>
    <row r="88" spans="1:5">
      <c r="A88" s="364"/>
      <c r="B88" s="17" t="s">
        <v>3740</v>
      </c>
      <c r="C88" s="17" t="s">
        <v>3744</v>
      </c>
      <c r="D88" s="257">
        <v>3168</v>
      </c>
      <c r="E88" s="127"/>
    </row>
    <row r="89" spans="1:5">
      <c r="A89" s="364"/>
      <c r="B89" s="17" t="s">
        <v>3747</v>
      </c>
      <c r="C89" s="17" t="s">
        <v>3748</v>
      </c>
      <c r="D89" s="257">
        <v>3168</v>
      </c>
      <c r="E89" s="127"/>
    </row>
    <row r="90" spans="1:5">
      <c r="A90" s="364"/>
      <c r="B90" s="17" t="s">
        <v>3749</v>
      </c>
      <c r="C90" s="17" t="s">
        <v>3750</v>
      </c>
      <c r="D90" s="257">
        <v>3168</v>
      </c>
      <c r="E90" s="127"/>
    </row>
    <row r="91" spans="1:5">
      <c r="A91" s="364"/>
      <c r="B91" s="17" t="s">
        <v>3751</v>
      </c>
      <c r="C91" s="17" t="s">
        <v>3752</v>
      </c>
      <c r="D91" s="257">
        <v>3168</v>
      </c>
      <c r="E91" s="127"/>
    </row>
    <row r="92" spans="1:5" ht="15.75" thickBot="1">
      <c r="A92" s="365"/>
      <c r="B92" s="122" t="s">
        <v>3755</v>
      </c>
      <c r="C92" s="122" t="s">
        <v>3744</v>
      </c>
      <c r="D92" s="292">
        <v>3168</v>
      </c>
      <c r="E92" s="127"/>
    </row>
    <row r="93" spans="1:5">
      <c r="A93" s="363">
        <v>9</v>
      </c>
      <c r="B93" s="121" t="s">
        <v>3745</v>
      </c>
      <c r="C93" s="121" t="s">
        <v>3746</v>
      </c>
      <c r="D93" s="291">
        <v>1742</v>
      </c>
      <c r="E93" s="126" t="s">
        <v>5453</v>
      </c>
    </row>
    <row r="94" spans="1:5">
      <c r="A94" s="364"/>
      <c r="B94" s="17" t="s">
        <v>3753</v>
      </c>
      <c r="C94" s="17" t="s">
        <v>3754</v>
      </c>
      <c r="D94" s="257">
        <v>1742</v>
      </c>
      <c r="E94" s="127" t="s">
        <v>5454</v>
      </c>
    </row>
    <row r="95" spans="1:5">
      <c r="A95" s="364"/>
      <c r="B95" s="17" t="s">
        <v>3736</v>
      </c>
      <c r="C95" s="41" t="s">
        <v>3760</v>
      </c>
      <c r="D95" s="257">
        <v>1742</v>
      </c>
      <c r="E95" s="127" t="s">
        <v>5452</v>
      </c>
    </row>
    <row r="96" spans="1:5">
      <c r="A96" s="364"/>
      <c r="B96" s="17" t="s">
        <v>3737</v>
      </c>
      <c r="C96" s="17" t="s">
        <v>3741</v>
      </c>
      <c r="D96" s="257">
        <v>1742</v>
      </c>
      <c r="E96" s="127"/>
    </row>
    <row r="97" spans="1:6">
      <c r="A97" s="364"/>
      <c r="B97" s="17" t="s">
        <v>3738</v>
      </c>
      <c r="C97" s="17" t="s">
        <v>3742</v>
      </c>
      <c r="D97" s="257">
        <v>1742</v>
      </c>
      <c r="E97" s="127"/>
    </row>
    <row r="98" spans="1:6">
      <c r="A98" s="364"/>
      <c r="B98" s="17" t="s">
        <v>3739</v>
      </c>
      <c r="C98" s="17" t="s">
        <v>3743</v>
      </c>
      <c r="D98" s="257">
        <v>1742</v>
      </c>
      <c r="E98" s="127"/>
    </row>
    <row r="99" spans="1:6">
      <c r="A99" s="364"/>
      <c r="B99" s="17" t="s">
        <v>3740</v>
      </c>
      <c r="C99" s="17" t="s">
        <v>3744</v>
      </c>
      <c r="D99" s="257">
        <v>1742</v>
      </c>
      <c r="E99" s="127"/>
    </row>
    <row r="100" spans="1:6">
      <c r="A100" s="364"/>
      <c r="B100" s="17" t="s">
        <v>3747</v>
      </c>
      <c r="C100" s="17" t="s">
        <v>3748</v>
      </c>
      <c r="D100" s="257">
        <v>1742</v>
      </c>
      <c r="E100" s="127"/>
    </row>
    <row r="101" spans="1:6">
      <c r="A101" s="364"/>
      <c r="B101" s="17" t="s">
        <v>3749</v>
      </c>
      <c r="C101" s="17" t="s">
        <v>3750</v>
      </c>
      <c r="D101" s="257">
        <v>1742</v>
      </c>
      <c r="E101" s="127"/>
    </row>
    <row r="102" spans="1:6">
      <c r="A102" s="364"/>
      <c r="B102" s="17" t="s">
        <v>3751</v>
      </c>
      <c r="C102" s="17" t="s">
        <v>3752</v>
      </c>
      <c r="D102" s="257">
        <v>0</v>
      </c>
      <c r="E102" s="127" t="s">
        <v>5474</v>
      </c>
    </row>
    <row r="103" spans="1:6" ht="15.75" thickBot="1">
      <c r="A103" s="365"/>
      <c r="B103" s="122" t="s">
        <v>3755</v>
      </c>
      <c r="C103" s="122" t="s">
        <v>3744</v>
      </c>
      <c r="D103" s="292">
        <v>1742</v>
      </c>
      <c r="E103" s="127"/>
    </row>
    <row r="104" spans="1:6">
      <c r="A104" s="363">
        <v>10</v>
      </c>
      <c r="B104" s="121" t="s">
        <v>3745</v>
      </c>
      <c r="C104" s="121" t="s">
        <v>3746</v>
      </c>
      <c r="D104" s="291">
        <v>2589</v>
      </c>
      <c r="E104" s="126" t="s">
        <v>5453</v>
      </c>
      <c r="F104" s="282"/>
    </row>
    <row r="105" spans="1:6">
      <c r="A105" s="364"/>
      <c r="B105" s="17" t="s">
        <v>3753</v>
      </c>
      <c r="C105" s="17" t="s">
        <v>3754</v>
      </c>
      <c r="D105" s="257">
        <v>2589</v>
      </c>
      <c r="E105" s="127" t="s">
        <v>5454</v>
      </c>
    </row>
    <row r="106" spans="1:6">
      <c r="A106" s="364"/>
      <c r="B106" s="17" t="s">
        <v>3736</v>
      </c>
      <c r="C106" s="41" t="s">
        <v>3760</v>
      </c>
      <c r="D106" s="257">
        <v>2589</v>
      </c>
      <c r="E106" s="127" t="s">
        <v>5452</v>
      </c>
    </row>
    <row r="107" spans="1:6">
      <c r="A107" s="364"/>
      <c r="B107" s="17" t="s">
        <v>3737</v>
      </c>
      <c r="C107" s="17" t="s">
        <v>3741</v>
      </c>
      <c r="D107" s="257">
        <v>2589</v>
      </c>
      <c r="E107" s="127"/>
    </row>
    <row r="108" spans="1:6">
      <c r="A108" s="364"/>
      <c r="B108" s="17" t="s">
        <v>3738</v>
      </c>
      <c r="C108" s="17" t="s">
        <v>3742</v>
      </c>
      <c r="D108" s="257">
        <v>2589</v>
      </c>
      <c r="E108" s="127"/>
    </row>
    <row r="109" spans="1:6">
      <c r="A109" s="364"/>
      <c r="B109" s="17" t="s">
        <v>3739</v>
      </c>
      <c r="C109" s="17" t="s">
        <v>3743</v>
      </c>
      <c r="D109" s="257">
        <v>2589</v>
      </c>
      <c r="E109" s="127"/>
    </row>
    <row r="110" spans="1:6">
      <c r="A110" s="364"/>
      <c r="B110" s="17" t="s">
        <v>3740</v>
      </c>
      <c r="C110" s="17" t="s">
        <v>3744</v>
      </c>
      <c r="D110" s="257">
        <v>2589</v>
      </c>
      <c r="E110" s="127"/>
    </row>
    <row r="111" spans="1:6">
      <c r="A111" s="364"/>
      <c r="B111" s="17" t="s">
        <v>3747</v>
      </c>
      <c r="C111" s="17" t="s">
        <v>3748</v>
      </c>
      <c r="D111" s="257">
        <v>2589</v>
      </c>
      <c r="E111" s="127"/>
    </row>
    <row r="112" spans="1:6">
      <c r="A112" s="364"/>
      <c r="B112" s="17" t="s">
        <v>3749</v>
      </c>
      <c r="C112" s="17" t="s">
        <v>3750</v>
      </c>
      <c r="D112" s="257">
        <v>2589</v>
      </c>
      <c r="E112" s="127"/>
    </row>
    <row r="113" spans="1:5">
      <c r="A113" s="364"/>
      <c r="B113" s="17" t="s">
        <v>3751</v>
      </c>
      <c r="C113" s="17" t="s">
        <v>3752</v>
      </c>
      <c r="D113" s="257">
        <v>2589</v>
      </c>
      <c r="E113" s="127"/>
    </row>
    <row r="114" spans="1:5" ht="15.75" thickBot="1">
      <c r="A114" s="365"/>
      <c r="B114" s="122" t="s">
        <v>3755</v>
      </c>
      <c r="C114" s="122" t="s">
        <v>3744</v>
      </c>
      <c r="D114" s="294">
        <v>2589</v>
      </c>
      <c r="E114" s="128"/>
    </row>
    <row r="115" spans="1:5">
      <c r="A115" s="363">
        <v>11</v>
      </c>
      <c r="B115" s="121" t="s">
        <v>3745</v>
      </c>
      <c r="C115" s="121" t="s">
        <v>3746</v>
      </c>
      <c r="D115" s="257">
        <v>3518</v>
      </c>
      <c r="E115" s="281"/>
    </row>
    <row r="116" spans="1:5">
      <c r="A116" s="364"/>
      <c r="B116" s="17" t="s">
        <v>3753</v>
      </c>
      <c r="C116" s="17" t="s">
        <v>3754</v>
      </c>
      <c r="D116" s="257">
        <v>3518</v>
      </c>
      <c r="E116" s="127"/>
    </row>
    <row r="117" spans="1:5">
      <c r="A117" s="364"/>
      <c r="B117" s="17" t="s">
        <v>3736</v>
      </c>
      <c r="C117" s="41" t="s">
        <v>3760</v>
      </c>
      <c r="D117" s="257">
        <v>3518</v>
      </c>
      <c r="E117" s="127"/>
    </row>
    <row r="118" spans="1:5">
      <c r="A118" s="364"/>
      <c r="B118" s="17" t="s">
        <v>3737</v>
      </c>
      <c r="C118" s="17" t="s">
        <v>3741</v>
      </c>
      <c r="D118" s="257">
        <v>3518</v>
      </c>
      <c r="E118" s="127"/>
    </row>
    <row r="119" spans="1:5">
      <c r="A119" s="364"/>
      <c r="B119" s="17" t="s">
        <v>3738</v>
      </c>
      <c r="C119" s="17" t="s">
        <v>3742</v>
      </c>
      <c r="D119" s="257">
        <v>3518</v>
      </c>
      <c r="E119" s="127"/>
    </row>
    <row r="120" spans="1:5">
      <c r="A120" s="364"/>
      <c r="B120" s="17" t="s">
        <v>3739</v>
      </c>
      <c r="C120" s="17" t="s">
        <v>3743</v>
      </c>
      <c r="D120" s="257">
        <v>3518</v>
      </c>
      <c r="E120" s="127"/>
    </row>
    <row r="121" spans="1:5">
      <c r="A121" s="364"/>
      <c r="B121" s="17" t="s">
        <v>3740</v>
      </c>
      <c r="C121" s="17" t="s">
        <v>3744</v>
      </c>
      <c r="D121" s="257">
        <v>3518</v>
      </c>
      <c r="E121" s="127"/>
    </row>
    <row r="122" spans="1:5">
      <c r="A122" s="364"/>
      <c r="B122" s="17" t="s">
        <v>3747</v>
      </c>
      <c r="C122" s="17" t="s">
        <v>3748</v>
      </c>
      <c r="D122" s="257">
        <v>3518</v>
      </c>
      <c r="E122" s="127"/>
    </row>
    <row r="123" spans="1:5">
      <c r="A123" s="364"/>
      <c r="B123" s="17" t="s">
        <v>3749</v>
      </c>
      <c r="C123" s="17" t="s">
        <v>3750</v>
      </c>
      <c r="D123" s="257">
        <v>3518</v>
      </c>
      <c r="E123" s="127"/>
    </row>
    <row r="124" spans="1:5">
      <c r="A124" s="364"/>
      <c r="B124" s="17" t="s">
        <v>3751</v>
      </c>
      <c r="C124" s="17" t="s">
        <v>3752</v>
      </c>
      <c r="D124" s="257">
        <v>3518</v>
      </c>
      <c r="E124" s="127"/>
    </row>
    <row r="125" spans="1:5" ht="15.75" thickBot="1">
      <c r="A125" s="365"/>
      <c r="B125" s="122" t="s">
        <v>3755</v>
      </c>
      <c r="C125" s="122" t="s">
        <v>3744</v>
      </c>
      <c r="D125" s="294">
        <v>2547</v>
      </c>
      <c r="E125" s="128" t="s">
        <v>5466</v>
      </c>
    </row>
    <row r="126" spans="1:5">
      <c r="A126" s="363">
        <v>12</v>
      </c>
      <c r="B126" s="121" t="s">
        <v>3745</v>
      </c>
      <c r="C126" s="121" t="s">
        <v>3746</v>
      </c>
      <c r="D126" s="257">
        <v>91</v>
      </c>
      <c r="E126" s="126" t="s">
        <v>5522</v>
      </c>
    </row>
    <row r="127" spans="1:5">
      <c r="A127" s="364"/>
      <c r="B127" s="17" t="s">
        <v>3753</v>
      </c>
      <c r="C127" s="17" t="s">
        <v>3754</v>
      </c>
      <c r="D127" s="257">
        <v>91</v>
      </c>
      <c r="E127" s="127" t="s">
        <v>5525</v>
      </c>
    </row>
    <row r="128" spans="1:5">
      <c r="A128" s="364"/>
      <c r="B128" s="17" t="s">
        <v>3736</v>
      </c>
      <c r="C128" s="41" t="s">
        <v>3760</v>
      </c>
      <c r="D128" s="154">
        <v>91</v>
      </c>
      <c r="E128" s="127" t="s">
        <v>5523</v>
      </c>
    </row>
    <row r="129" spans="1:5">
      <c r="A129" s="364"/>
      <c r="B129" s="17" t="s">
        <v>3737</v>
      </c>
      <c r="C129" s="17" t="s">
        <v>3741</v>
      </c>
      <c r="D129" s="154">
        <v>91</v>
      </c>
      <c r="E129" s="127" t="s">
        <v>4844</v>
      </c>
    </row>
    <row r="130" spans="1:5">
      <c r="A130" s="364"/>
      <c r="B130" s="17" t="s">
        <v>3738</v>
      </c>
      <c r="C130" s="17" t="s">
        <v>3742</v>
      </c>
      <c r="D130" s="154">
        <v>91</v>
      </c>
      <c r="E130" s="127"/>
    </row>
    <row r="131" spans="1:5">
      <c r="A131" s="364"/>
      <c r="B131" s="17" t="s">
        <v>3739</v>
      </c>
      <c r="C131" s="17" t="s">
        <v>3743</v>
      </c>
      <c r="D131" s="154">
        <v>91</v>
      </c>
      <c r="E131" s="127"/>
    </row>
    <row r="132" spans="1:5">
      <c r="A132" s="364"/>
      <c r="B132" s="17" t="s">
        <v>3740</v>
      </c>
      <c r="C132" s="17" t="s">
        <v>3744</v>
      </c>
      <c r="D132" s="154">
        <v>91</v>
      </c>
      <c r="E132" s="127" t="s">
        <v>4844</v>
      </c>
    </row>
    <row r="133" spans="1:5">
      <c r="A133" s="364"/>
      <c r="B133" s="17" t="s">
        <v>3747</v>
      </c>
      <c r="C133" s="17" t="s">
        <v>3748</v>
      </c>
      <c r="D133" s="154">
        <v>91</v>
      </c>
      <c r="E133" s="127"/>
    </row>
    <row r="134" spans="1:5">
      <c r="A134" s="364"/>
      <c r="B134" s="17" t="s">
        <v>3749</v>
      </c>
      <c r="C134" s="17" t="s">
        <v>3750</v>
      </c>
      <c r="D134" s="154">
        <v>91</v>
      </c>
      <c r="E134" s="127" t="s">
        <v>4844</v>
      </c>
    </row>
    <row r="135" spans="1:5">
      <c r="A135" s="364"/>
      <c r="B135" s="17" t="s">
        <v>3751</v>
      </c>
      <c r="C135" s="17" t="s">
        <v>3752</v>
      </c>
      <c r="D135" s="154">
        <v>91</v>
      </c>
      <c r="E135" s="127" t="s">
        <v>5523</v>
      </c>
    </row>
    <row r="136" spans="1:5" ht="15.75" thickBot="1">
      <c r="A136" s="365"/>
      <c r="B136" s="122" t="s">
        <v>3755</v>
      </c>
      <c r="C136" s="122" t="s">
        <v>3744</v>
      </c>
      <c r="D136" s="156">
        <v>91</v>
      </c>
      <c r="E136" s="258"/>
    </row>
    <row r="137" spans="1:5">
      <c r="A137" s="363">
        <v>13</v>
      </c>
      <c r="B137" s="121" t="s">
        <v>3745</v>
      </c>
      <c r="C137" s="121" t="s">
        <v>3746</v>
      </c>
      <c r="D137" s="257">
        <v>3049</v>
      </c>
      <c r="E137" s="126" t="s">
        <v>5453</v>
      </c>
    </row>
    <row r="138" spans="1:5">
      <c r="A138" s="364"/>
      <c r="B138" s="17" t="s">
        <v>3753</v>
      </c>
      <c r="C138" s="17" t="s">
        <v>3754</v>
      </c>
      <c r="D138" s="257">
        <v>3049</v>
      </c>
      <c r="E138" s="127" t="s">
        <v>5454</v>
      </c>
    </row>
    <row r="139" spans="1:5">
      <c r="A139" s="364"/>
      <c r="B139" s="17" t="s">
        <v>3736</v>
      </c>
      <c r="C139" s="41" t="s">
        <v>3760</v>
      </c>
      <c r="D139" s="257">
        <v>3049</v>
      </c>
      <c r="E139" s="127" t="s">
        <v>5452</v>
      </c>
    </row>
    <row r="140" spans="1:5">
      <c r="A140" s="364"/>
      <c r="B140" s="17" t="s">
        <v>3737</v>
      </c>
      <c r="C140" s="17" t="s">
        <v>3741</v>
      </c>
      <c r="D140" s="257">
        <v>3049</v>
      </c>
      <c r="E140" s="127"/>
    </row>
    <row r="141" spans="1:5">
      <c r="A141" s="364"/>
      <c r="B141" s="17" t="s">
        <v>3738</v>
      </c>
      <c r="C141" s="17" t="s">
        <v>3742</v>
      </c>
      <c r="D141" s="257">
        <v>3049</v>
      </c>
      <c r="E141" s="127"/>
    </row>
    <row r="142" spans="1:5">
      <c r="A142" s="364"/>
      <c r="B142" s="17" t="s">
        <v>3739</v>
      </c>
      <c r="C142" s="17" t="s">
        <v>3743</v>
      </c>
      <c r="D142" s="257">
        <v>3049</v>
      </c>
      <c r="E142" s="127"/>
    </row>
    <row r="143" spans="1:5">
      <c r="A143" s="364"/>
      <c r="B143" s="17" t="s">
        <v>3740</v>
      </c>
      <c r="C143" s="17" t="s">
        <v>3744</v>
      </c>
      <c r="D143" s="257">
        <v>3049</v>
      </c>
      <c r="E143" s="127"/>
    </row>
    <row r="144" spans="1:5">
      <c r="A144" s="364"/>
      <c r="B144" s="17" t="s">
        <v>3747</v>
      </c>
      <c r="C144" s="17" t="s">
        <v>3748</v>
      </c>
      <c r="D144" s="257">
        <v>3049</v>
      </c>
      <c r="E144" s="127"/>
    </row>
    <row r="145" spans="1:5">
      <c r="A145" s="364"/>
      <c r="B145" s="17" t="s">
        <v>3749</v>
      </c>
      <c r="C145" s="17" t="s">
        <v>3750</v>
      </c>
      <c r="D145" s="257">
        <v>3049</v>
      </c>
      <c r="E145" s="127"/>
    </row>
    <row r="146" spans="1:5">
      <c r="A146" s="364"/>
      <c r="B146" s="17" t="s">
        <v>3751</v>
      </c>
      <c r="C146" s="17" t="s">
        <v>3752</v>
      </c>
      <c r="D146" s="257">
        <v>3049</v>
      </c>
      <c r="E146" s="127"/>
    </row>
    <row r="147" spans="1:5" ht="15.75" thickBot="1">
      <c r="A147" s="365"/>
      <c r="B147" s="122" t="s">
        <v>3755</v>
      </c>
      <c r="C147" s="122" t="s">
        <v>3744</v>
      </c>
      <c r="D147" s="294">
        <v>3049</v>
      </c>
      <c r="E147" s="128"/>
    </row>
    <row r="148" spans="1:5">
      <c r="A148" s="363">
        <v>14</v>
      </c>
      <c r="B148" s="121" t="s">
        <v>3745</v>
      </c>
      <c r="C148" s="121" t="s">
        <v>3746</v>
      </c>
      <c r="D148" s="257">
        <v>17566</v>
      </c>
      <c r="E148" s="281"/>
    </row>
    <row r="149" spans="1:5">
      <c r="A149" s="364"/>
      <c r="B149" s="17" t="s">
        <v>3753</v>
      </c>
      <c r="C149" s="17" t="s">
        <v>3754</v>
      </c>
      <c r="D149" s="257">
        <v>17566</v>
      </c>
      <c r="E149" s="127"/>
    </row>
    <row r="150" spans="1:5">
      <c r="A150" s="364"/>
      <c r="B150" s="17" t="s">
        <v>3736</v>
      </c>
      <c r="C150" s="41" t="s">
        <v>3760</v>
      </c>
      <c r="D150" s="257">
        <v>17566</v>
      </c>
      <c r="E150" s="127"/>
    </row>
    <row r="151" spans="1:5">
      <c r="A151" s="364"/>
      <c r="B151" s="17" t="s">
        <v>3737</v>
      </c>
      <c r="C151" s="17" t="s">
        <v>3741</v>
      </c>
      <c r="D151" s="257">
        <v>17566</v>
      </c>
      <c r="E151" s="127"/>
    </row>
    <row r="152" spans="1:5">
      <c r="A152" s="364"/>
      <c r="B152" s="17" t="s">
        <v>3738</v>
      </c>
      <c r="C152" s="17" t="s">
        <v>3742</v>
      </c>
      <c r="D152" s="257">
        <v>17566</v>
      </c>
      <c r="E152" s="127"/>
    </row>
    <row r="153" spans="1:5">
      <c r="A153" s="364"/>
      <c r="B153" s="17" t="s">
        <v>3739</v>
      </c>
      <c r="C153" s="17" t="s">
        <v>3743</v>
      </c>
      <c r="D153" s="257">
        <v>17566</v>
      </c>
      <c r="E153" s="127"/>
    </row>
    <row r="154" spans="1:5">
      <c r="A154" s="364"/>
      <c r="B154" s="17" t="s">
        <v>3740</v>
      </c>
      <c r="C154" s="17" t="s">
        <v>3744</v>
      </c>
      <c r="D154" s="257">
        <v>17566</v>
      </c>
      <c r="E154" s="127"/>
    </row>
    <row r="155" spans="1:5">
      <c r="A155" s="364"/>
      <c r="B155" s="17" t="s">
        <v>3747</v>
      </c>
      <c r="C155" s="17" t="s">
        <v>3748</v>
      </c>
      <c r="D155" s="257">
        <v>17566</v>
      </c>
      <c r="E155" s="127"/>
    </row>
    <row r="156" spans="1:5">
      <c r="A156" s="364"/>
      <c r="B156" s="17" t="s">
        <v>3749</v>
      </c>
      <c r="C156" s="17" t="s">
        <v>3750</v>
      </c>
      <c r="D156" s="257">
        <v>17566</v>
      </c>
      <c r="E156" s="127"/>
    </row>
    <row r="157" spans="1:5">
      <c r="A157" s="364"/>
      <c r="B157" s="17" t="s">
        <v>3751</v>
      </c>
      <c r="C157" s="17" t="s">
        <v>3752</v>
      </c>
      <c r="D157" s="257">
        <v>17566</v>
      </c>
      <c r="E157" s="127"/>
    </row>
    <row r="158" spans="1:5" ht="15.75" thickBot="1">
      <c r="A158" s="365"/>
      <c r="B158" s="122" t="s">
        <v>3755</v>
      </c>
      <c r="C158" s="122" t="s">
        <v>3744</v>
      </c>
      <c r="D158" s="303">
        <v>17566</v>
      </c>
      <c r="E158" s="302"/>
    </row>
    <row r="159" spans="1:5">
      <c r="A159" s="363">
        <v>15</v>
      </c>
      <c r="B159" s="121" t="s">
        <v>3745</v>
      </c>
      <c r="C159" s="121" t="s">
        <v>3746</v>
      </c>
      <c r="D159" s="257">
        <v>3280</v>
      </c>
      <c r="E159" s="126" t="s">
        <v>5453</v>
      </c>
    </row>
    <row r="160" spans="1:5">
      <c r="A160" s="364"/>
      <c r="B160" s="17" t="s">
        <v>3753</v>
      </c>
      <c r="C160" s="17" t="s">
        <v>3754</v>
      </c>
      <c r="D160" s="257">
        <v>3280</v>
      </c>
      <c r="E160" s="127" t="s">
        <v>5454</v>
      </c>
    </row>
    <row r="161" spans="1:8">
      <c r="A161" s="364"/>
      <c r="B161" s="17" t="s">
        <v>3736</v>
      </c>
      <c r="C161" s="41" t="s">
        <v>3760</v>
      </c>
      <c r="D161" s="257">
        <v>3280</v>
      </c>
      <c r="E161" s="127" t="s">
        <v>5452</v>
      </c>
    </row>
    <row r="162" spans="1:8">
      <c r="A162" s="364"/>
      <c r="B162" s="17" t="s">
        <v>3737</v>
      </c>
      <c r="C162" s="17" t="s">
        <v>3741</v>
      </c>
      <c r="D162" s="257">
        <v>3280</v>
      </c>
      <c r="E162" s="127"/>
    </row>
    <row r="163" spans="1:8">
      <c r="A163" s="364"/>
      <c r="B163" s="17" t="s">
        <v>3738</v>
      </c>
      <c r="C163" s="17" t="s">
        <v>3742</v>
      </c>
      <c r="D163" s="257">
        <v>3280</v>
      </c>
      <c r="E163" s="127"/>
    </row>
    <row r="164" spans="1:8">
      <c r="A164" s="364"/>
      <c r="B164" s="17" t="s">
        <v>3739</v>
      </c>
      <c r="C164" s="17" t="s">
        <v>3743</v>
      </c>
      <c r="D164" s="257">
        <v>3280</v>
      </c>
      <c r="E164" s="127"/>
    </row>
    <row r="165" spans="1:8">
      <c r="A165" s="364"/>
      <c r="B165" s="17" t="s">
        <v>3740</v>
      </c>
      <c r="C165" s="17" t="s">
        <v>3744</v>
      </c>
      <c r="D165" s="257">
        <v>3280</v>
      </c>
      <c r="E165" s="127"/>
    </row>
    <row r="166" spans="1:8">
      <c r="A166" s="364"/>
      <c r="B166" s="17" t="s">
        <v>3747</v>
      </c>
      <c r="C166" s="17" t="s">
        <v>3748</v>
      </c>
      <c r="D166" s="257">
        <v>3280</v>
      </c>
      <c r="E166" s="127"/>
    </row>
    <row r="167" spans="1:8">
      <c r="A167" s="364"/>
      <c r="B167" s="17" t="s">
        <v>3749</v>
      </c>
      <c r="C167" s="17" t="s">
        <v>3750</v>
      </c>
      <c r="D167" s="257">
        <v>3280</v>
      </c>
      <c r="E167" s="127"/>
    </row>
    <row r="168" spans="1:8">
      <c r="A168" s="364"/>
      <c r="B168" s="17" t="s">
        <v>3751</v>
      </c>
      <c r="C168" s="17" t="s">
        <v>3752</v>
      </c>
      <c r="D168" s="257">
        <v>3280</v>
      </c>
      <c r="E168" s="127"/>
    </row>
    <row r="169" spans="1:8" ht="15.75" thickBot="1">
      <c r="A169" s="365"/>
      <c r="B169" s="122" t="s">
        <v>3755</v>
      </c>
      <c r="C169" s="122" t="s">
        <v>3744</v>
      </c>
      <c r="D169" s="294">
        <v>3280</v>
      </c>
      <c r="E169" s="128"/>
    </row>
    <row r="170" spans="1:8">
      <c r="A170" s="363">
        <v>16</v>
      </c>
      <c r="B170" s="121" t="s">
        <v>3745</v>
      </c>
      <c r="C170" s="121" t="s">
        <v>3746</v>
      </c>
      <c r="D170" s="257">
        <v>91</v>
      </c>
      <c r="E170" s="126" t="s">
        <v>5522</v>
      </c>
      <c r="F170" s="366"/>
      <c r="G170" s="367"/>
      <c r="H170" s="367"/>
    </row>
    <row r="171" spans="1:8">
      <c r="A171" s="364"/>
      <c r="B171" s="17" t="s">
        <v>3753</v>
      </c>
      <c r="C171" s="17" t="s">
        <v>3754</v>
      </c>
      <c r="D171" s="257">
        <v>2534</v>
      </c>
      <c r="E171" s="127" t="s">
        <v>5525</v>
      </c>
    </row>
    <row r="172" spans="1:8">
      <c r="A172" s="364"/>
      <c r="B172" s="17" t="s">
        <v>3736</v>
      </c>
      <c r="C172" s="41" t="s">
        <v>3760</v>
      </c>
      <c r="D172" s="257">
        <v>91</v>
      </c>
      <c r="E172" s="127" t="s">
        <v>5523</v>
      </c>
    </row>
    <row r="173" spans="1:8">
      <c r="A173" s="364"/>
      <c r="B173" s="17" t="s">
        <v>3737</v>
      </c>
      <c r="C173" s="17" t="s">
        <v>3741</v>
      </c>
      <c r="D173" s="257">
        <v>2534</v>
      </c>
      <c r="E173" s="127" t="s">
        <v>4844</v>
      </c>
    </row>
    <row r="174" spans="1:8">
      <c r="A174" s="364"/>
      <c r="B174" s="17" t="s">
        <v>3738</v>
      </c>
      <c r="C174" s="17" t="s">
        <v>3742</v>
      </c>
      <c r="D174" s="257">
        <v>2534</v>
      </c>
      <c r="E174" s="127"/>
    </row>
    <row r="175" spans="1:8">
      <c r="A175" s="364"/>
      <c r="B175" s="17" t="s">
        <v>3739</v>
      </c>
      <c r="C175" s="17" t="s">
        <v>3743</v>
      </c>
      <c r="D175" s="257">
        <v>2534</v>
      </c>
      <c r="E175" s="127"/>
    </row>
    <row r="176" spans="1:8">
      <c r="A176" s="364"/>
      <c r="B176" s="17" t="s">
        <v>3740</v>
      </c>
      <c r="C176" s="17" t="s">
        <v>3744</v>
      </c>
      <c r="D176" s="257">
        <v>91</v>
      </c>
      <c r="E176" s="127" t="s">
        <v>4844</v>
      </c>
    </row>
    <row r="177" spans="1:5">
      <c r="A177" s="364"/>
      <c r="B177" s="17" t="s">
        <v>3747</v>
      </c>
      <c r="C177" s="17" t="s">
        <v>3748</v>
      </c>
      <c r="D177" s="257">
        <v>2534</v>
      </c>
      <c r="E177" s="127"/>
    </row>
    <row r="178" spans="1:5">
      <c r="A178" s="364"/>
      <c r="B178" s="17" t="s">
        <v>3749</v>
      </c>
      <c r="C178" s="17" t="s">
        <v>3750</v>
      </c>
      <c r="D178" s="257">
        <v>91</v>
      </c>
      <c r="E178" s="127" t="s">
        <v>4844</v>
      </c>
    </row>
    <row r="179" spans="1:5">
      <c r="A179" s="364"/>
      <c r="B179" s="17" t="s">
        <v>3751</v>
      </c>
      <c r="C179" s="17" t="s">
        <v>3752</v>
      </c>
      <c r="D179" s="257">
        <v>91</v>
      </c>
      <c r="E179" s="127" t="s">
        <v>5523</v>
      </c>
    </row>
    <row r="180" spans="1:5" ht="15.75" thickBot="1">
      <c r="A180" s="365"/>
      <c r="B180" s="122" t="s">
        <v>3755</v>
      </c>
      <c r="C180" s="122" t="s">
        <v>3744</v>
      </c>
      <c r="D180" s="294">
        <v>2534</v>
      </c>
      <c r="E180" s="128"/>
    </row>
    <row r="181" spans="1:5">
      <c r="A181" s="363">
        <v>17</v>
      </c>
      <c r="B181" s="121" t="s">
        <v>3745</v>
      </c>
      <c r="C181" s="121" t="s">
        <v>3746</v>
      </c>
      <c r="D181" s="154">
        <v>2088</v>
      </c>
      <c r="E181" s="126"/>
    </row>
    <row r="182" spans="1:5">
      <c r="A182" s="364"/>
      <c r="B182" s="17" t="s">
        <v>3753</v>
      </c>
      <c r="C182" s="17" t="s">
        <v>3754</v>
      </c>
      <c r="D182" s="154">
        <v>2088</v>
      </c>
      <c r="E182" s="127"/>
    </row>
    <row r="183" spans="1:5">
      <c r="A183" s="364"/>
      <c r="B183" s="17" t="s">
        <v>3736</v>
      </c>
      <c r="C183" s="41" t="s">
        <v>3760</v>
      </c>
      <c r="D183" s="154">
        <v>2088</v>
      </c>
      <c r="E183" s="127"/>
    </row>
    <row r="184" spans="1:5">
      <c r="A184" s="364"/>
      <c r="B184" s="17" t="s">
        <v>3737</v>
      </c>
      <c r="C184" s="17" t="s">
        <v>3741</v>
      </c>
      <c r="D184" s="154">
        <v>2088</v>
      </c>
      <c r="E184" s="127"/>
    </row>
    <row r="185" spans="1:5">
      <c r="A185" s="364"/>
      <c r="B185" s="17" t="s">
        <v>3738</v>
      </c>
      <c r="C185" s="17" t="s">
        <v>3742</v>
      </c>
      <c r="D185" s="154">
        <v>2088</v>
      </c>
      <c r="E185" s="127"/>
    </row>
    <row r="186" spans="1:5">
      <c r="A186" s="364"/>
      <c r="B186" s="17" t="s">
        <v>3739</v>
      </c>
      <c r="C186" s="17" t="s">
        <v>3743</v>
      </c>
      <c r="D186" s="154">
        <v>2088</v>
      </c>
      <c r="E186" s="127"/>
    </row>
    <row r="187" spans="1:5">
      <c r="A187" s="364"/>
      <c r="B187" s="17" t="s">
        <v>3740</v>
      </c>
      <c r="C187" s="17" t="s">
        <v>3744</v>
      </c>
      <c r="D187" s="154">
        <v>2088</v>
      </c>
      <c r="E187" s="127"/>
    </row>
    <row r="188" spans="1:5">
      <c r="A188" s="364"/>
      <c r="B188" s="17" t="s">
        <v>3747</v>
      </c>
      <c r="C188" s="17" t="s">
        <v>3748</v>
      </c>
      <c r="D188" s="154">
        <v>2088</v>
      </c>
      <c r="E188" s="127"/>
    </row>
    <row r="189" spans="1:5">
      <c r="A189" s="364"/>
      <c r="B189" s="17" t="s">
        <v>3749</v>
      </c>
      <c r="C189" s="17" t="s">
        <v>3750</v>
      </c>
      <c r="D189" s="154">
        <v>2088</v>
      </c>
      <c r="E189" s="127"/>
    </row>
    <row r="190" spans="1:5">
      <c r="A190" s="364"/>
      <c r="B190" s="17" t="s">
        <v>3751</v>
      </c>
      <c r="C190" s="17" t="s">
        <v>3752</v>
      </c>
      <c r="D190" s="154">
        <v>2088</v>
      </c>
      <c r="E190" s="127"/>
    </row>
    <row r="191" spans="1:5" ht="15.75" thickBot="1">
      <c r="A191" s="365"/>
      <c r="B191" s="122" t="s">
        <v>3755</v>
      </c>
      <c r="C191" s="122" t="s">
        <v>3744</v>
      </c>
      <c r="D191" s="156">
        <v>2088</v>
      </c>
      <c r="E191" s="128"/>
    </row>
    <row r="192" spans="1:5">
      <c r="A192" s="363">
        <v>18</v>
      </c>
      <c r="B192" s="121" t="s">
        <v>3745</v>
      </c>
      <c r="C192" s="121" t="s">
        <v>3746</v>
      </c>
      <c r="D192" s="257">
        <v>91</v>
      </c>
      <c r="E192" s="126" t="s">
        <v>5522</v>
      </c>
    </row>
    <row r="193" spans="1:5">
      <c r="A193" s="364"/>
      <c r="B193" s="17" t="s">
        <v>3753</v>
      </c>
      <c r="C193" s="17" t="s">
        <v>3754</v>
      </c>
      <c r="D193" s="257">
        <v>1606</v>
      </c>
      <c r="E193" s="127" t="s">
        <v>5525</v>
      </c>
    </row>
    <row r="194" spans="1:5">
      <c r="A194" s="364"/>
      <c r="B194" s="17" t="s">
        <v>3736</v>
      </c>
      <c r="C194" s="41" t="s">
        <v>3760</v>
      </c>
      <c r="D194" s="257">
        <v>91</v>
      </c>
      <c r="E194" s="127" t="s">
        <v>5523</v>
      </c>
    </row>
    <row r="195" spans="1:5">
      <c r="A195" s="364"/>
      <c r="B195" s="17" t="s">
        <v>3737</v>
      </c>
      <c r="C195" s="17" t="s">
        <v>3741</v>
      </c>
      <c r="D195" s="257">
        <v>1606</v>
      </c>
      <c r="E195" s="295" t="s">
        <v>4844</v>
      </c>
    </row>
    <row r="196" spans="1:5">
      <c r="A196" s="364"/>
      <c r="B196" s="17" t="s">
        <v>3738</v>
      </c>
      <c r="C196" s="17" t="s">
        <v>3742</v>
      </c>
      <c r="D196" s="257">
        <v>1606</v>
      </c>
      <c r="E196" s="127"/>
    </row>
    <row r="197" spans="1:5">
      <c r="A197" s="364"/>
      <c r="B197" s="17" t="s">
        <v>3739</v>
      </c>
      <c r="C197" s="17" t="s">
        <v>3743</v>
      </c>
      <c r="D197" s="257">
        <v>1606</v>
      </c>
      <c r="E197" s="127"/>
    </row>
    <row r="198" spans="1:5">
      <c r="A198" s="364"/>
      <c r="B198" s="17" t="s">
        <v>3740</v>
      </c>
      <c r="C198" s="17" t="s">
        <v>3744</v>
      </c>
      <c r="D198" s="257">
        <v>91</v>
      </c>
      <c r="E198" s="127" t="s">
        <v>4844</v>
      </c>
    </row>
    <row r="199" spans="1:5">
      <c r="A199" s="364"/>
      <c r="B199" s="17" t="s">
        <v>3747</v>
      </c>
      <c r="C199" s="17" t="s">
        <v>3748</v>
      </c>
      <c r="D199" s="257">
        <v>1606</v>
      </c>
      <c r="E199" s="127"/>
    </row>
    <row r="200" spans="1:5">
      <c r="A200" s="364"/>
      <c r="B200" s="17" t="s">
        <v>3749</v>
      </c>
      <c r="C200" s="17" t="s">
        <v>3750</v>
      </c>
      <c r="D200" s="257">
        <v>91</v>
      </c>
      <c r="E200" s="127" t="s">
        <v>4844</v>
      </c>
    </row>
    <row r="201" spans="1:5">
      <c r="A201" s="364"/>
      <c r="B201" s="17" t="s">
        <v>3751</v>
      </c>
      <c r="C201" s="17" t="s">
        <v>3752</v>
      </c>
      <c r="D201" s="257">
        <v>91</v>
      </c>
      <c r="E201" s="127" t="s">
        <v>5523</v>
      </c>
    </row>
    <row r="202" spans="1:5" ht="15.75" thickBot="1">
      <c r="A202" s="365"/>
      <c r="B202" s="122" t="s">
        <v>3755</v>
      </c>
      <c r="C202" s="122" t="s">
        <v>3744</v>
      </c>
      <c r="D202" s="292">
        <v>1606</v>
      </c>
      <c r="E202" s="127"/>
    </row>
    <row r="203" spans="1:5">
      <c r="A203" s="363">
        <v>19</v>
      </c>
      <c r="B203" s="121" t="s">
        <v>3745</v>
      </c>
      <c r="C203" s="121" t="s">
        <v>3746</v>
      </c>
      <c r="D203" s="291">
        <v>0</v>
      </c>
      <c r="E203" s="301" t="s">
        <v>5522</v>
      </c>
    </row>
    <row r="204" spans="1:5">
      <c r="A204" s="364"/>
      <c r="B204" s="17" t="s">
        <v>3753</v>
      </c>
      <c r="C204" s="17" t="s">
        <v>3754</v>
      </c>
      <c r="D204" s="257">
        <v>2996</v>
      </c>
      <c r="E204" s="127" t="s">
        <v>5525</v>
      </c>
    </row>
    <row r="205" spans="1:5">
      <c r="A205" s="364"/>
      <c r="B205" s="17" t="s">
        <v>3736</v>
      </c>
      <c r="C205" s="41" t="s">
        <v>3760</v>
      </c>
      <c r="D205" s="257">
        <v>2996</v>
      </c>
      <c r="E205" s="127"/>
    </row>
    <row r="206" spans="1:5">
      <c r="A206" s="364"/>
      <c r="B206" s="17" t="s">
        <v>3737</v>
      </c>
      <c r="C206" s="17" t="s">
        <v>3741</v>
      </c>
      <c r="D206" s="257">
        <v>0</v>
      </c>
      <c r="E206" s="127" t="s">
        <v>4844</v>
      </c>
    </row>
    <row r="207" spans="1:5">
      <c r="A207" s="364"/>
      <c r="B207" s="17" t="s">
        <v>3738</v>
      </c>
      <c r="C207" s="17" t="s">
        <v>3742</v>
      </c>
      <c r="D207" s="257">
        <v>0</v>
      </c>
      <c r="E207" s="127"/>
    </row>
    <row r="208" spans="1:5">
      <c r="A208" s="364"/>
      <c r="B208" s="17" t="s">
        <v>3739</v>
      </c>
      <c r="C208" s="17" t="s">
        <v>3743</v>
      </c>
      <c r="D208" s="257">
        <v>0</v>
      </c>
      <c r="E208" s="127"/>
    </row>
    <row r="209" spans="1:5">
      <c r="A209" s="364"/>
      <c r="B209" s="17" t="s">
        <v>3740</v>
      </c>
      <c r="C209" s="17" t="s">
        <v>3744</v>
      </c>
      <c r="D209" s="257">
        <v>0</v>
      </c>
      <c r="E209" s="127" t="s">
        <v>4844</v>
      </c>
    </row>
    <row r="210" spans="1:5">
      <c r="A210" s="364"/>
      <c r="B210" s="17" t="s">
        <v>3747</v>
      </c>
      <c r="C210" s="17" t="s">
        <v>3748</v>
      </c>
      <c r="D210" s="257">
        <v>2996</v>
      </c>
      <c r="E210" s="127"/>
    </row>
    <row r="211" spans="1:5">
      <c r="A211" s="364"/>
      <c r="B211" s="17" t="s">
        <v>3749</v>
      </c>
      <c r="C211" s="17" t="s">
        <v>3750</v>
      </c>
      <c r="D211" s="257">
        <v>0</v>
      </c>
      <c r="E211" s="127" t="s">
        <v>4844</v>
      </c>
    </row>
    <row r="212" spans="1:5">
      <c r="A212" s="364"/>
      <c r="B212" s="17" t="s">
        <v>3751</v>
      </c>
      <c r="C212" s="17" t="s">
        <v>3752</v>
      </c>
      <c r="D212" s="257">
        <v>2996</v>
      </c>
      <c r="E212" s="127"/>
    </row>
    <row r="213" spans="1:5" ht="15.75" thickBot="1">
      <c r="A213" s="365"/>
      <c r="B213" s="122" t="s">
        <v>3755</v>
      </c>
      <c r="C213" s="122" t="s">
        <v>3744</v>
      </c>
      <c r="D213" s="292">
        <v>2996</v>
      </c>
      <c r="E213" s="128"/>
    </row>
    <row r="214" spans="1:5">
      <c r="A214" s="363">
        <v>20</v>
      </c>
      <c r="B214" s="121" t="s">
        <v>3745</v>
      </c>
      <c r="C214" s="121" t="s">
        <v>3746</v>
      </c>
      <c r="D214" s="291">
        <v>3675</v>
      </c>
      <c r="E214" s="126" t="s">
        <v>5453</v>
      </c>
    </row>
    <row r="215" spans="1:5">
      <c r="A215" s="364"/>
      <c r="B215" s="17" t="s">
        <v>3753</v>
      </c>
      <c r="C215" s="17" t="s">
        <v>3754</v>
      </c>
      <c r="D215" s="257">
        <v>3675</v>
      </c>
      <c r="E215" s="127" t="s">
        <v>5454</v>
      </c>
    </row>
    <row r="216" spans="1:5">
      <c r="A216" s="364"/>
      <c r="B216" s="17" t="s">
        <v>3736</v>
      </c>
      <c r="C216" s="41" t="s">
        <v>3760</v>
      </c>
      <c r="D216" s="257">
        <v>3675</v>
      </c>
      <c r="E216" s="127" t="s">
        <v>5452</v>
      </c>
    </row>
    <row r="217" spans="1:5">
      <c r="A217" s="364"/>
      <c r="B217" s="17" t="s">
        <v>3737</v>
      </c>
      <c r="C217" s="17" t="s">
        <v>3741</v>
      </c>
      <c r="D217" s="257">
        <v>3675</v>
      </c>
      <c r="E217" s="127"/>
    </row>
    <row r="218" spans="1:5">
      <c r="A218" s="364"/>
      <c r="B218" s="17" t="s">
        <v>3738</v>
      </c>
      <c r="C218" s="17" t="s">
        <v>3742</v>
      </c>
      <c r="D218" s="257">
        <v>3675</v>
      </c>
      <c r="E218" s="127"/>
    </row>
    <row r="219" spans="1:5">
      <c r="A219" s="364"/>
      <c r="B219" s="17" t="s">
        <v>3739</v>
      </c>
      <c r="C219" s="17" t="s">
        <v>3743</v>
      </c>
      <c r="D219" s="257">
        <v>3675</v>
      </c>
      <c r="E219" s="127"/>
    </row>
    <row r="220" spans="1:5">
      <c r="A220" s="364"/>
      <c r="B220" s="17" t="s">
        <v>3740</v>
      </c>
      <c r="C220" s="17" t="s">
        <v>3744</v>
      </c>
      <c r="D220" s="257">
        <v>3675</v>
      </c>
      <c r="E220" s="127"/>
    </row>
    <row r="221" spans="1:5">
      <c r="A221" s="364"/>
      <c r="B221" s="17" t="s">
        <v>3747</v>
      </c>
      <c r="C221" s="17" t="s">
        <v>3748</v>
      </c>
      <c r="D221" s="257">
        <v>3675</v>
      </c>
      <c r="E221" s="127"/>
    </row>
    <row r="222" spans="1:5">
      <c r="A222" s="364"/>
      <c r="B222" s="17" t="s">
        <v>3749</v>
      </c>
      <c r="C222" s="17" t="s">
        <v>3750</v>
      </c>
      <c r="D222" s="257">
        <v>3675</v>
      </c>
      <c r="E222" s="127"/>
    </row>
    <row r="223" spans="1:5">
      <c r="A223" s="364"/>
      <c r="B223" s="17" t="s">
        <v>3751</v>
      </c>
      <c r="C223" s="17" t="s">
        <v>3752</v>
      </c>
      <c r="D223" s="257">
        <v>3675</v>
      </c>
      <c r="E223" s="127"/>
    </row>
    <row r="224" spans="1:5" ht="15.75" thickBot="1">
      <c r="A224" s="365"/>
      <c r="B224" s="122" t="s">
        <v>3755</v>
      </c>
      <c r="C224" s="122" t="s">
        <v>3744</v>
      </c>
      <c r="D224" s="294">
        <v>3675</v>
      </c>
      <c r="E224" s="128"/>
    </row>
    <row r="225" spans="1:5">
      <c r="A225" s="363">
        <v>21</v>
      </c>
      <c r="B225" s="121" t="s">
        <v>3745</v>
      </c>
      <c r="C225" s="121" t="s">
        <v>3746</v>
      </c>
      <c r="D225" s="257">
        <v>2862</v>
      </c>
      <c r="E225" s="126" t="s">
        <v>5453</v>
      </c>
    </row>
    <row r="226" spans="1:5">
      <c r="A226" s="364"/>
      <c r="B226" s="17" t="s">
        <v>3753</v>
      </c>
      <c r="C226" s="17" t="s">
        <v>3754</v>
      </c>
      <c r="D226" s="257">
        <v>2862</v>
      </c>
      <c r="E226" s="127" t="s">
        <v>5454</v>
      </c>
    </row>
    <row r="227" spans="1:5">
      <c r="A227" s="364"/>
      <c r="B227" s="17" t="s">
        <v>3736</v>
      </c>
      <c r="C227" s="41" t="s">
        <v>3760</v>
      </c>
      <c r="D227" s="257">
        <v>2862</v>
      </c>
      <c r="E227" s="127" t="s">
        <v>5452</v>
      </c>
    </row>
    <row r="228" spans="1:5">
      <c r="A228" s="364"/>
      <c r="B228" s="17" t="s">
        <v>3737</v>
      </c>
      <c r="C228" s="17" t="s">
        <v>3741</v>
      </c>
      <c r="D228" s="257">
        <v>2862</v>
      </c>
      <c r="E228" s="127"/>
    </row>
    <row r="229" spans="1:5">
      <c r="A229" s="364"/>
      <c r="B229" s="17" t="s">
        <v>3738</v>
      </c>
      <c r="C229" s="17" t="s">
        <v>3742</v>
      </c>
      <c r="D229" s="257">
        <v>2862</v>
      </c>
      <c r="E229" s="127"/>
    </row>
    <row r="230" spans="1:5">
      <c r="A230" s="364"/>
      <c r="B230" s="17" t="s">
        <v>3739</v>
      </c>
      <c r="C230" s="17" t="s">
        <v>3743</v>
      </c>
      <c r="D230" s="257">
        <v>2862</v>
      </c>
      <c r="E230" s="127"/>
    </row>
    <row r="231" spans="1:5">
      <c r="A231" s="364"/>
      <c r="B231" s="17" t="s">
        <v>3740</v>
      </c>
      <c r="C231" s="17" t="s">
        <v>3744</v>
      </c>
      <c r="D231" s="257">
        <v>2862</v>
      </c>
      <c r="E231" s="127"/>
    </row>
    <row r="232" spans="1:5">
      <c r="A232" s="364"/>
      <c r="B232" s="17" t="s">
        <v>3747</v>
      </c>
      <c r="C232" s="17" t="s">
        <v>3748</v>
      </c>
      <c r="D232" s="257">
        <v>2862</v>
      </c>
      <c r="E232" s="127"/>
    </row>
    <row r="233" spans="1:5">
      <c r="A233" s="364"/>
      <c r="B233" s="17" t="s">
        <v>3749</v>
      </c>
      <c r="C233" s="17" t="s">
        <v>3750</v>
      </c>
      <c r="D233" s="257">
        <v>2862</v>
      </c>
      <c r="E233" s="127"/>
    </row>
    <row r="234" spans="1:5">
      <c r="A234" s="364"/>
      <c r="B234" s="17" t="s">
        <v>3751</v>
      </c>
      <c r="C234" s="17" t="s">
        <v>3752</v>
      </c>
      <c r="D234" s="257">
        <v>2862</v>
      </c>
      <c r="E234" s="127"/>
    </row>
    <row r="235" spans="1:5" ht="15.75" thickBot="1">
      <c r="A235" s="365"/>
      <c r="B235" s="122" t="s">
        <v>3755</v>
      </c>
      <c r="C235" s="122" t="s">
        <v>3744</v>
      </c>
      <c r="D235" s="294">
        <v>2862</v>
      </c>
      <c r="E235" s="128"/>
    </row>
    <row r="236" spans="1:5">
      <c r="A236" s="363">
        <v>22</v>
      </c>
      <c r="B236" s="121" t="s">
        <v>3745</v>
      </c>
      <c r="C236" s="121" t="s">
        <v>3746</v>
      </c>
      <c r="D236" s="257">
        <v>4134</v>
      </c>
      <c r="E236" s="126" t="s">
        <v>5453</v>
      </c>
    </row>
    <row r="237" spans="1:5">
      <c r="A237" s="364"/>
      <c r="B237" s="17" t="s">
        <v>3753</v>
      </c>
      <c r="C237" s="17" t="s">
        <v>3754</v>
      </c>
      <c r="D237" s="257">
        <v>4134</v>
      </c>
      <c r="E237" s="127" t="s">
        <v>5454</v>
      </c>
    </row>
    <row r="238" spans="1:5">
      <c r="A238" s="364"/>
      <c r="B238" s="17" t="s">
        <v>3736</v>
      </c>
      <c r="C238" s="41" t="s">
        <v>3760</v>
      </c>
      <c r="D238" s="257">
        <v>4134</v>
      </c>
      <c r="E238" s="127" t="s">
        <v>5452</v>
      </c>
    </row>
    <row r="239" spans="1:5">
      <c r="A239" s="364"/>
      <c r="B239" s="17" t="s">
        <v>3737</v>
      </c>
      <c r="C239" s="17" t="s">
        <v>3741</v>
      </c>
      <c r="D239" s="257">
        <v>4134</v>
      </c>
      <c r="E239" s="127"/>
    </row>
    <row r="240" spans="1:5">
      <c r="A240" s="364"/>
      <c r="B240" s="17" t="s">
        <v>3738</v>
      </c>
      <c r="C240" s="17" t="s">
        <v>3742</v>
      </c>
      <c r="D240" s="257">
        <v>4134</v>
      </c>
      <c r="E240" s="127"/>
    </row>
    <row r="241" spans="1:5">
      <c r="A241" s="364"/>
      <c r="B241" s="17" t="s">
        <v>3739</v>
      </c>
      <c r="C241" s="17" t="s">
        <v>3743</v>
      </c>
      <c r="D241" s="257">
        <v>4134</v>
      </c>
      <c r="E241" s="127"/>
    </row>
    <row r="242" spans="1:5">
      <c r="A242" s="364"/>
      <c r="B242" s="17" t="s">
        <v>3740</v>
      </c>
      <c r="C242" s="17" t="s">
        <v>3744</v>
      </c>
      <c r="D242" s="257">
        <v>4134</v>
      </c>
      <c r="E242" s="127"/>
    </row>
    <row r="243" spans="1:5">
      <c r="A243" s="364"/>
      <c r="B243" s="17" t="s">
        <v>3747</v>
      </c>
      <c r="C243" s="17" t="s">
        <v>3748</v>
      </c>
      <c r="D243" s="257">
        <v>4134</v>
      </c>
      <c r="E243" s="127"/>
    </row>
    <row r="244" spans="1:5">
      <c r="A244" s="364"/>
      <c r="B244" s="17" t="s">
        <v>3749</v>
      </c>
      <c r="C244" s="17" t="s">
        <v>3750</v>
      </c>
      <c r="D244" s="257">
        <v>4134</v>
      </c>
      <c r="E244" s="127"/>
    </row>
    <row r="245" spans="1:5">
      <c r="A245" s="364"/>
      <c r="B245" s="17" t="s">
        <v>3751</v>
      </c>
      <c r="C245" s="17" t="s">
        <v>3752</v>
      </c>
      <c r="D245" s="257">
        <v>4134</v>
      </c>
      <c r="E245" s="127"/>
    </row>
    <row r="246" spans="1:5" ht="15.75" thickBot="1">
      <c r="A246" s="365"/>
      <c r="B246" s="122" t="s">
        <v>3755</v>
      </c>
      <c r="C246" s="122" t="s">
        <v>3744</v>
      </c>
      <c r="D246" s="294">
        <v>4134</v>
      </c>
      <c r="E246" s="128"/>
    </row>
    <row r="247" spans="1:5">
      <c r="A247" s="363">
        <v>23</v>
      </c>
      <c r="B247" s="121" t="s">
        <v>3745</v>
      </c>
      <c r="C247" s="121" t="s">
        <v>3746</v>
      </c>
      <c r="D247" s="257">
        <v>1492</v>
      </c>
      <c r="E247" s="126" t="s">
        <v>5453</v>
      </c>
    </row>
    <row r="248" spans="1:5">
      <c r="A248" s="364"/>
      <c r="B248" s="17" t="s">
        <v>3753</v>
      </c>
      <c r="C248" s="17" t="s">
        <v>3754</v>
      </c>
      <c r="D248" s="257">
        <v>1492</v>
      </c>
      <c r="E248" s="127" t="s">
        <v>5454</v>
      </c>
    </row>
    <row r="249" spans="1:5">
      <c r="A249" s="364"/>
      <c r="B249" s="17" t="s">
        <v>3736</v>
      </c>
      <c r="C249" s="41" t="s">
        <v>3760</v>
      </c>
      <c r="D249" s="257">
        <v>1492</v>
      </c>
      <c r="E249" s="127" t="s">
        <v>5452</v>
      </c>
    </row>
    <row r="250" spans="1:5">
      <c r="A250" s="364"/>
      <c r="B250" s="17" t="s">
        <v>3737</v>
      </c>
      <c r="C250" s="17" t="s">
        <v>3741</v>
      </c>
      <c r="D250" s="257">
        <v>1492</v>
      </c>
      <c r="E250" s="127"/>
    </row>
    <row r="251" spans="1:5">
      <c r="A251" s="364"/>
      <c r="B251" s="17" t="s">
        <v>3738</v>
      </c>
      <c r="C251" s="17" t="s">
        <v>3742</v>
      </c>
      <c r="D251" s="257">
        <v>1492</v>
      </c>
      <c r="E251" s="127"/>
    </row>
    <row r="252" spans="1:5">
      <c r="A252" s="364"/>
      <c r="B252" s="17" t="s">
        <v>3739</v>
      </c>
      <c r="C252" s="17" t="s">
        <v>3743</v>
      </c>
      <c r="D252" s="257">
        <v>1492</v>
      </c>
      <c r="E252" s="127"/>
    </row>
    <row r="253" spans="1:5">
      <c r="A253" s="364"/>
      <c r="B253" s="17" t="s">
        <v>3740</v>
      </c>
      <c r="C253" s="17" t="s">
        <v>3744</v>
      </c>
      <c r="D253" s="257">
        <v>1492</v>
      </c>
      <c r="E253" s="127"/>
    </row>
    <row r="254" spans="1:5">
      <c r="A254" s="364"/>
      <c r="B254" s="17" t="s">
        <v>3747</v>
      </c>
      <c r="C254" s="17" t="s">
        <v>3748</v>
      </c>
      <c r="D254" s="257">
        <v>1492</v>
      </c>
      <c r="E254" s="127"/>
    </row>
    <row r="255" spans="1:5">
      <c r="A255" s="364"/>
      <c r="B255" s="17" t="s">
        <v>3749</v>
      </c>
      <c r="C255" s="17" t="s">
        <v>3750</v>
      </c>
      <c r="D255" s="257">
        <v>1492</v>
      </c>
      <c r="E255" s="127"/>
    </row>
    <row r="256" spans="1:5">
      <c r="A256" s="364"/>
      <c r="B256" s="17" t="s">
        <v>3751</v>
      </c>
      <c r="C256" s="17" t="s">
        <v>3752</v>
      </c>
      <c r="D256" s="257">
        <v>241</v>
      </c>
      <c r="E256" s="127" t="s">
        <v>4844</v>
      </c>
    </row>
    <row r="257" spans="1:5" ht="15.75" thickBot="1">
      <c r="A257" s="365"/>
      <c r="B257" s="122" t="s">
        <v>3755</v>
      </c>
      <c r="C257" s="122" t="s">
        <v>3744</v>
      </c>
      <c r="D257" s="257">
        <v>1492</v>
      </c>
      <c r="E257" s="128"/>
    </row>
    <row r="258" spans="1:5">
      <c r="A258" s="363">
        <v>24</v>
      </c>
      <c r="B258" s="121" t="s">
        <v>3745</v>
      </c>
      <c r="C258" s="121" t="s">
        <v>3746</v>
      </c>
      <c r="D258" s="153">
        <v>91</v>
      </c>
      <c r="E258" s="126" t="s">
        <v>5522</v>
      </c>
    </row>
    <row r="259" spans="1:5">
      <c r="A259" s="364"/>
      <c r="B259" s="17" t="s">
        <v>3753</v>
      </c>
      <c r="C259" s="17" t="s">
        <v>3754</v>
      </c>
      <c r="D259" s="154">
        <v>91</v>
      </c>
      <c r="E259" s="127" t="s">
        <v>5525</v>
      </c>
    </row>
    <row r="260" spans="1:5">
      <c r="A260" s="364"/>
      <c r="B260" s="17" t="s">
        <v>3736</v>
      </c>
      <c r="C260" s="41" t="s">
        <v>3760</v>
      </c>
      <c r="D260" s="154">
        <v>91</v>
      </c>
      <c r="E260" s="127" t="s">
        <v>5523</v>
      </c>
    </row>
    <row r="261" spans="1:5">
      <c r="A261" s="364"/>
      <c r="B261" s="17" t="s">
        <v>3737</v>
      </c>
      <c r="C261" s="17" t="s">
        <v>3741</v>
      </c>
      <c r="D261" s="154">
        <v>91</v>
      </c>
      <c r="E261" s="127" t="s">
        <v>4844</v>
      </c>
    </row>
    <row r="262" spans="1:5">
      <c r="A262" s="364"/>
      <c r="B262" s="17" t="s">
        <v>3738</v>
      </c>
      <c r="C262" s="17" t="s">
        <v>3742</v>
      </c>
      <c r="D262" s="154">
        <v>91</v>
      </c>
      <c r="E262" s="127"/>
    </row>
    <row r="263" spans="1:5">
      <c r="A263" s="364"/>
      <c r="B263" s="17" t="s">
        <v>3739</v>
      </c>
      <c r="C263" s="17" t="s">
        <v>3743</v>
      </c>
      <c r="D263" s="293">
        <v>91</v>
      </c>
      <c r="E263" s="127"/>
    </row>
    <row r="264" spans="1:5">
      <c r="A264" s="364"/>
      <c r="B264" s="17" t="s">
        <v>3740</v>
      </c>
      <c r="C264" s="17" t="s">
        <v>3744</v>
      </c>
      <c r="D264" s="154">
        <v>91</v>
      </c>
      <c r="E264" s="127" t="s">
        <v>4844</v>
      </c>
    </row>
    <row r="265" spans="1:5">
      <c r="A265" s="364"/>
      <c r="B265" s="17" t="s">
        <v>3747</v>
      </c>
      <c r="C265" s="17" t="s">
        <v>3748</v>
      </c>
      <c r="D265" s="293">
        <v>91</v>
      </c>
      <c r="E265" s="127"/>
    </row>
    <row r="266" spans="1:5">
      <c r="A266" s="364"/>
      <c r="B266" s="17" t="s">
        <v>3749</v>
      </c>
      <c r="C266" s="17" t="s">
        <v>3750</v>
      </c>
      <c r="D266" s="154">
        <v>91</v>
      </c>
      <c r="E266" s="127" t="s">
        <v>4844</v>
      </c>
    </row>
    <row r="267" spans="1:5">
      <c r="A267" s="364"/>
      <c r="B267" s="17" t="s">
        <v>3751</v>
      </c>
      <c r="C267" s="17" t="s">
        <v>3752</v>
      </c>
      <c r="D267" s="154">
        <v>91</v>
      </c>
      <c r="E267" s="127" t="s">
        <v>5523</v>
      </c>
    </row>
    <row r="268" spans="1:5" ht="15.75" thickBot="1">
      <c r="A268" s="365"/>
      <c r="B268" s="122" t="s">
        <v>3755</v>
      </c>
      <c r="C268" s="122" t="s">
        <v>3744</v>
      </c>
      <c r="D268" s="293">
        <v>91</v>
      </c>
      <c r="E268" s="128"/>
    </row>
    <row r="269" spans="1:5">
      <c r="A269" s="363">
        <v>25</v>
      </c>
      <c r="B269" s="121" t="s">
        <v>3745</v>
      </c>
      <c r="C269" s="121" t="s">
        <v>3746</v>
      </c>
      <c r="D269" s="153">
        <v>91</v>
      </c>
      <c r="E269" s="126" t="s">
        <v>5522</v>
      </c>
    </row>
    <row r="270" spans="1:5">
      <c r="A270" s="364"/>
      <c r="B270" s="17" t="s">
        <v>3753</v>
      </c>
      <c r="C270" s="17" t="s">
        <v>3754</v>
      </c>
      <c r="D270" s="154">
        <v>91</v>
      </c>
      <c r="E270" s="127" t="s">
        <v>5525</v>
      </c>
    </row>
    <row r="271" spans="1:5">
      <c r="A271" s="364"/>
      <c r="B271" s="17" t="s">
        <v>3736</v>
      </c>
      <c r="C271" s="41" t="s">
        <v>3760</v>
      </c>
      <c r="D271" s="154">
        <v>91</v>
      </c>
      <c r="E271" s="127" t="s">
        <v>5523</v>
      </c>
    </row>
    <row r="272" spans="1:5">
      <c r="A272" s="364"/>
      <c r="B272" s="17" t="s">
        <v>3737</v>
      </c>
      <c r="C272" s="17" t="s">
        <v>3741</v>
      </c>
      <c r="D272" s="154">
        <v>91</v>
      </c>
      <c r="E272" s="127" t="s">
        <v>4844</v>
      </c>
    </row>
    <row r="273" spans="1:5">
      <c r="A273" s="364"/>
      <c r="B273" s="17" t="s">
        <v>3738</v>
      </c>
      <c r="C273" s="17" t="s">
        <v>3742</v>
      </c>
      <c r="D273" s="154">
        <v>91</v>
      </c>
      <c r="E273" s="127"/>
    </row>
    <row r="274" spans="1:5">
      <c r="A274" s="364"/>
      <c r="B274" s="17" t="s">
        <v>3739</v>
      </c>
      <c r="C274" s="17" t="s">
        <v>3743</v>
      </c>
      <c r="D274" s="154">
        <v>91</v>
      </c>
      <c r="E274" s="127"/>
    </row>
    <row r="275" spans="1:5">
      <c r="A275" s="364"/>
      <c r="B275" s="17" t="s">
        <v>3740</v>
      </c>
      <c r="C275" s="17" t="s">
        <v>3744</v>
      </c>
      <c r="D275" s="154">
        <v>91</v>
      </c>
      <c r="E275" s="127" t="s">
        <v>4844</v>
      </c>
    </row>
    <row r="276" spans="1:5">
      <c r="A276" s="364"/>
      <c r="B276" s="17" t="s">
        <v>3747</v>
      </c>
      <c r="C276" s="17" t="s">
        <v>3748</v>
      </c>
      <c r="D276" s="154">
        <v>91</v>
      </c>
      <c r="E276" s="127"/>
    </row>
    <row r="277" spans="1:5">
      <c r="A277" s="364"/>
      <c r="B277" s="17" t="s">
        <v>3749</v>
      </c>
      <c r="C277" s="17" t="s">
        <v>3750</v>
      </c>
      <c r="D277" s="154">
        <v>91</v>
      </c>
      <c r="E277" s="251" t="s">
        <v>4844</v>
      </c>
    </row>
    <row r="278" spans="1:5">
      <c r="A278" s="364"/>
      <c r="B278" s="17" t="s">
        <v>3751</v>
      </c>
      <c r="C278" s="17" t="s">
        <v>3752</v>
      </c>
      <c r="D278" s="154">
        <v>91</v>
      </c>
      <c r="E278" s="127" t="s">
        <v>5523</v>
      </c>
    </row>
    <row r="279" spans="1:5" ht="15.75" thickBot="1">
      <c r="A279" s="365"/>
      <c r="B279" s="122" t="s">
        <v>3755</v>
      </c>
      <c r="C279" s="122" t="s">
        <v>3744</v>
      </c>
      <c r="D279" s="156">
        <v>91</v>
      </c>
      <c r="E279" s="128"/>
    </row>
    <row r="280" spans="1:5">
      <c r="A280" s="363">
        <v>26</v>
      </c>
      <c r="B280" s="121" t="s">
        <v>3745</v>
      </c>
      <c r="C280" s="121" t="s">
        <v>3746</v>
      </c>
      <c r="D280" s="257">
        <v>2003</v>
      </c>
      <c r="E280" s="126" t="s">
        <v>5453</v>
      </c>
    </row>
    <row r="281" spans="1:5">
      <c r="A281" s="364"/>
      <c r="B281" s="17" t="s">
        <v>3753</v>
      </c>
      <c r="C281" s="17" t="s">
        <v>3754</v>
      </c>
      <c r="D281" s="257">
        <v>2003</v>
      </c>
      <c r="E281" s="127" t="s">
        <v>5454</v>
      </c>
    </row>
    <row r="282" spans="1:5">
      <c r="A282" s="364"/>
      <c r="B282" s="17" t="s">
        <v>3736</v>
      </c>
      <c r="C282" s="41" t="s">
        <v>3760</v>
      </c>
      <c r="D282" s="257">
        <v>2003</v>
      </c>
      <c r="E282" s="127" t="s">
        <v>5452</v>
      </c>
    </row>
    <row r="283" spans="1:5">
      <c r="A283" s="364"/>
      <c r="B283" s="17" t="s">
        <v>3737</v>
      </c>
      <c r="C283" s="17" t="s">
        <v>3741</v>
      </c>
      <c r="D283" s="257">
        <v>2003</v>
      </c>
      <c r="E283" s="127"/>
    </row>
    <row r="284" spans="1:5">
      <c r="A284" s="364"/>
      <c r="B284" s="17" t="s">
        <v>3738</v>
      </c>
      <c r="C284" s="17" t="s">
        <v>3742</v>
      </c>
      <c r="D284" s="257">
        <v>2003</v>
      </c>
      <c r="E284" s="127"/>
    </row>
    <row r="285" spans="1:5">
      <c r="A285" s="364"/>
      <c r="B285" s="17" t="s">
        <v>3739</v>
      </c>
      <c r="C285" s="17" t="s">
        <v>3743</v>
      </c>
      <c r="D285" s="257">
        <v>2003</v>
      </c>
      <c r="E285" s="127"/>
    </row>
    <row r="286" spans="1:5">
      <c r="A286" s="364"/>
      <c r="B286" s="17" t="s">
        <v>3740</v>
      </c>
      <c r="C286" s="17" t="s">
        <v>3744</v>
      </c>
      <c r="D286" s="257">
        <v>2003</v>
      </c>
      <c r="E286" s="127"/>
    </row>
    <row r="287" spans="1:5">
      <c r="A287" s="364"/>
      <c r="B287" s="17" t="s">
        <v>3747</v>
      </c>
      <c r="C287" s="17" t="s">
        <v>3748</v>
      </c>
      <c r="D287" s="257">
        <v>2003</v>
      </c>
      <c r="E287" s="127"/>
    </row>
    <row r="288" spans="1:5">
      <c r="A288" s="364"/>
      <c r="B288" s="17" t="s">
        <v>3749</v>
      </c>
      <c r="C288" s="17" t="s">
        <v>3750</v>
      </c>
      <c r="D288" s="257">
        <v>2003</v>
      </c>
      <c r="E288" s="127"/>
    </row>
    <row r="289" spans="1:6">
      <c r="A289" s="364"/>
      <c r="B289" s="17" t="s">
        <v>3751</v>
      </c>
      <c r="C289" s="17" t="s">
        <v>3752</v>
      </c>
      <c r="D289" s="257">
        <v>2003</v>
      </c>
      <c r="E289" s="127"/>
    </row>
    <row r="290" spans="1:6" ht="15.75" thickBot="1">
      <c r="A290" s="365"/>
      <c r="B290" s="122" t="s">
        <v>3755</v>
      </c>
      <c r="C290" s="122" t="s">
        <v>3744</v>
      </c>
      <c r="D290" s="294">
        <v>2003</v>
      </c>
      <c r="E290" s="128"/>
    </row>
    <row r="295" spans="1:6">
      <c r="A295" t="s">
        <v>4761</v>
      </c>
      <c r="B295" s="39"/>
      <c r="C295" t="s">
        <v>4762</v>
      </c>
      <c r="D295" s="39"/>
      <c r="F295" s="49" t="s">
        <v>4763</v>
      </c>
    </row>
    <row r="297" spans="1:6">
      <c r="A297" s="77" t="s">
        <v>5503</v>
      </c>
      <c r="C297" s="77" t="s">
        <v>5518</v>
      </c>
      <c r="F297" s="77" t="s">
        <v>5502</v>
      </c>
    </row>
  </sheetData>
  <mergeCells count="28">
    <mergeCell ref="A49:A59"/>
    <mergeCell ref="G2:I2"/>
    <mergeCell ref="A5:A15"/>
    <mergeCell ref="A16:A26"/>
    <mergeCell ref="A27:A37"/>
    <mergeCell ref="A38:A48"/>
    <mergeCell ref="A115:A125"/>
    <mergeCell ref="A126:A136"/>
    <mergeCell ref="A137:A147"/>
    <mergeCell ref="A148:A158"/>
    <mergeCell ref="A159:A169"/>
    <mergeCell ref="A60:A70"/>
    <mergeCell ref="A71:A81"/>
    <mergeCell ref="A82:A92"/>
    <mergeCell ref="A93:A103"/>
    <mergeCell ref="A104:A114"/>
    <mergeCell ref="A258:A268"/>
    <mergeCell ref="A269:A279"/>
    <mergeCell ref="F170:H170"/>
    <mergeCell ref="A280:A290"/>
    <mergeCell ref="A192:A202"/>
    <mergeCell ref="A203:A213"/>
    <mergeCell ref="A214:A224"/>
    <mergeCell ref="A225:A235"/>
    <mergeCell ref="A236:A246"/>
    <mergeCell ref="A247:A257"/>
    <mergeCell ref="A181:A191"/>
    <mergeCell ref="A170:A180"/>
  </mergeCells>
  <phoneticPr fontId="3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68</vt:i4>
      </vt:variant>
      <vt:variant>
        <vt:lpstr>Named Ranges</vt:lpstr>
      </vt:variant>
      <vt:variant>
        <vt:i4>1</vt:i4>
      </vt:variant>
    </vt:vector>
  </HeadingPairs>
  <TitlesOfParts>
    <vt:vector size="69"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Bilge Pump</vt:lpstr>
      <vt:lpstr>Fire and GS Pump</vt:lpstr>
      <vt:lpstr>No.1 FW Pump</vt:lpstr>
      <vt:lpstr>No.2 FW Pump</vt:lpstr>
      <vt:lpstr>LO Trans &amp; ME LO Puri Feed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FO Shifter Pump</vt:lpstr>
      <vt:lpstr>Emergency Fire Pump</vt:lpstr>
      <vt:lpstr> Cooler &amp; Heaters</vt:lpstr>
      <vt:lpstr>ER Crane</vt:lpstr>
      <vt:lpstr>MSTP</vt:lpstr>
      <vt:lpstr>Incinerator</vt:lpstr>
      <vt:lpstr>FWG</vt:lpstr>
      <vt:lpstr>OWS</vt:lpstr>
      <vt:lpstr>MGPS</vt:lpstr>
      <vt:lpstr>FW Sterilizer</vt:lpstr>
      <vt:lpstr>Accommodation Air Conditioner</vt:lpstr>
      <vt:lpstr>ECR Air Conditioner</vt:lpstr>
      <vt:lpstr>No.1 Reefer Provision Plant</vt:lpstr>
      <vt:lpstr>No.2 Reefer Provision Plant</vt:lpstr>
      <vt:lpstr>No.1 ER Supply Fan</vt:lpstr>
      <vt:lpstr>No.2 ER Supply Fan</vt:lpstr>
      <vt:lpstr>Shaft Grounding Assy.</vt:lpstr>
      <vt:lpstr>No.3 ER Supply Fan</vt:lpstr>
      <vt:lpstr>Sheet1</vt:lpstr>
      <vt:lpstr>Membrane Air Dryer Unit</vt:lpstr>
      <vt:lpstr>Steering Gear No.1</vt:lpstr>
      <vt:lpstr>Steering Gear No.2</vt:lpstr>
      <vt:lpstr>EGE Emergency Generator</vt:lpstr>
      <vt:lpstr>Lube Oil Monitoring</vt:lpstr>
      <vt:lpstr>CMS</vt:lpstr>
      <vt:lpstr>'LO Trans &amp; ME LO Puri Feed Pump'!LO_Transfer_Pump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2022-04-19T21:26:01Z</dcterms:modified>
</cp:coreProperties>
</file>