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wdp" ContentType="image/vnd.ms-photo"/>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omments1.xml" ContentType="application/vnd.openxmlformats-officedocument.spreadsheetml.comments+xml"/>
  <Override PartName="/xl/drawings/drawing7.xml" ContentType="application/vnd.openxmlformats-officedocument.drawing+xml"/>
  <Override PartName="/xl/comments2.xml" ContentType="application/vnd.openxmlformats-officedocument.spreadsheetml.comments+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drawings/drawing44.xml" ContentType="application/vnd.openxmlformats-officedocument.drawing+xml"/>
  <Override PartName="/xl/drawings/drawing45.xml" ContentType="application/vnd.openxmlformats-officedocument.drawing+xml"/>
  <Override PartName="/xl/drawings/drawing46.xml" ContentType="application/vnd.openxmlformats-officedocument.drawing+xml"/>
  <Override PartName="/xl/drawings/drawing47.xml" ContentType="application/vnd.openxmlformats-officedocument.drawing+xml"/>
  <Override PartName="/xl/drawings/drawing48.xml" ContentType="application/vnd.openxmlformats-officedocument.drawing+xml"/>
  <Override PartName="/xl/drawings/drawing49.xml" ContentType="application/vnd.openxmlformats-officedocument.drawing+xml"/>
  <Override PartName="/xl/drawings/drawing50.xml" ContentType="application/vnd.openxmlformats-officedocument.drawing+xml"/>
  <Override PartName="/xl/drawings/drawing51.xml" ContentType="application/vnd.openxmlformats-officedocument.drawing+xml"/>
  <Override PartName="/xl/drawings/drawing52.xml" ContentType="application/vnd.openxmlformats-officedocument.drawing+xml"/>
  <Override PartName="/xl/drawings/drawing53.xml" ContentType="application/vnd.openxmlformats-officedocument.drawing+xml"/>
  <Override PartName="/xl/drawings/drawing54.xml" ContentType="application/vnd.openxmlformats-officedocument.drawing+xml"/>
  <Override PartName="/xl/drawings/drawing55.xml" ContentType="application/vnd.openxmlformats-officedocument.drawing+xml"/>
  <Override PartName="/xl/drawings/drawing56.xml" ContentType="application/vnd.openxmlformats-officedocument.drawing+xml"/>
  <Override PartName="/xl/drawings/drawing57.xml" ContentType="application/vnd.openxmlformats-officedocument.drawing+xml"/>
  <Override PartName="/xl/drawings/drawing58.xml" ContentType="application/vnd.openxmlformats-officedocument.drawing+xml"/>
  <Override PartName="/xl/drawings/drawing59.xml" ContentType="application/vnd.openxmlformats-officedocument.drawing+xml"/>
  <Override PartName="/xl/drawings/drawing60.xml" ContentType="application/vnd.openxmlformats-officedocument.drawing+xml"/>
  <Override PartName="/xl/drawings/drawing61.xml" ContentType="application/vnd.openxmlformats-officedocument.drawing+xml"/>
  <Override PartName="/xl/drawings/drawing62.xml" ContentType="application/vnd.openxmlformats-officedocument.drawing+xml"/>
  <Override PartName="/xl/drawings/drawing63.xml" ContentType="application/vnd.openxmlformats-officedocument.drawing+xml"/>
  <Override PartName="/xl/drawings/drawing64.xml" ContentType="application/vnd.openxmlformats-officedocument.drawing+xml"/>
  <Override PartName="/xl/drawings/drawing65.xml" ContentType="application/vnd.openxmlformats-officedocument.drawing+xml"/>
  <Override PartName="/xl/drawings/drawing66.xml" ContentType="application/vnd.openxmlformats-officedocument.drawing+xml"/>
  <Override PartName="/xl/drawings/drawing6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24226"/>
  <bookViews>
    <workbookView xWindow="-120" yWindow="-120" windowWidth="20730" windowHeight="11160" tabRatio="737" firstSheet="8" activeTab="12"/>
  </bookViews>
  <sheets>
    <sheet name="Main Menu" sheetId="156" r:id="rId1"/>
    <sheet name="Running Hours" sheetId="79" r:id="rId2"/>
    <sheet name="Main Engine" sheetId="15" r:id="rId3"/>
    <sheet name="MECO Setting" sheetId="154" r:id="rId4"/>
    <sheet name="Cylinder Liner Monitoring" sheetId="83" r:id="rId5"/>
    <sheet name=" ME Exhaust Valve Monitoring (1" sheetId="82" r:id="rId6"/>
    <sheet name="Sheet3" sheetId="80" state="hidden" r:id="rId7"/>
    <sheet name="FIVA VALVE Monitoring" sheetId="84" r:id="rId8"/>
    <sheet name="Fuel Valve Monitoring" sheetId="85" r:id="rId9"/>
    <sheet name="Generator Engine No.1 " sheetId="146" r:id="rId10"/>
    <sheet name="Generator Engine No.2 " sheetId="147" r:id="rId11"/>
    <sheet name="Generator Engine No.3 " sheetId="148" r:id="rId12"/>
    <sheet name="Auxiliary Boiler " sheetId="149" r:id="rId13"/>
    <sheet name="CMP01 Main Air Compressor No.1" sheetId="92" r:id="rId14"/>
    <sheet name="CMP02 Main Air Compressor No.2" sheetId="93" r:id="rId15"/>
    <sheet name="Deck Service Air Compressor" sheetId="94" r:id="rId16"/>
    <sheet name="FO Purifier No.1" sheetId="95" r:id="rId17"/>
    <sheet name="FO Purifier No.2" sheetId="96" r:id="rId18"/>
    <sheet name="ME LO Purifier" sheetId="97" r:id="rId19"/>
    <sheet name="GE LO Purifier" sheetId="98" r:id="rId20"/>
    <sheet name="No.1 Main Cooling FW Pump" sheetId="99" r:id="rId21"/>
    <sheet name="No.2 Main Cooling FW Pump" sheetId="100" r:id="rId22"/>
    <sheet name="No.1 Main Cooling SW Pump" sheetId="101" r:id="rId23"/>
    <sheet name="No.2 Main Cooling SW Pump" sheetId="102" r:id="rId24"/>
    <sheet name="No.1 Feed Pump" sheetId="103" r:id="rId25"/>
    <sheet name="No.2 Feed Pump" sheetId="104" r:id="rId26"/>
    <sheet name="No.1 Ballast Pump" sheetId="105" r:id="rId27"/>
    <sheet name="No.2 Ballast Pump" sheetId="106" r:id="rId28"/>
    <sheet name="Fire and GS Pump" sheetId="108" r:id="rId29"/>
    <sheet name="Fire and Bilge Pump" sheetId="107" r:id="rId30"/>
    <sheet name="No.1 FW Pump" sheetId="109" r:id="rId31"/>
    <sheet name="No.2 FW Pump" sheetId="110" r:id="rId32"/>
    <sheet name="LO Transfer Pump" sheetId="111" r:id="rId33"/>
    <sheet name="ME LO Purifier Feed Pump" sheetId="112" r:id="rId34"/>
    <sheet name="HFO Transfer Pump " sheetId="113" r:id="rId35"/>
    <sheet name="DO Transfer Pump " sheetId="114" r:id="rId36"/>
    <sheet name="No.1 FO Supply Pump " sheetId="115" r:id="rId37"/>
    <sheet name="No.2 FO Supply Pump " sheetId="116" r:id="rId38"/>
    <sheet name="No.1 FO Circulating Pump " sheetId="117" r:id="rId39"/>
    <sheet name="No.2 FO Circulating Pump " sheetId="118" r:id="rId40"/>
    <sheet name="No.1 Main LO Pump " sheetId="119" r:id="rId41"/>
    <sheet name="No.2 Main LO Pump " sheetId="120" r:id="rId42"/>
    <sheet name="Sludge Pump " sheetId="121" r:id="rId43"/>
    <sheet name="Bilge Pump " sheetId="122" r:id="rId44"/>
    <sheet name="Bilge Separator Service Pump" sheetId="123" r:id="rId45"/>
    <sheet name="FO Shifter Pump " sheetId="124" r:id="rId46"/>
    <sheet name="Emergency Fire Pump " sheetId="125" r:id="rId47"/>
    <sheet name="Coolers &amp; Heaters" sheetId="126" r:id="rId48"/>
    <sheet name="ER Crane " sheetId="127" r:id="rId49"/>
    <sheet name="MSTP " sheetId="128" r:id="rId50"/>
    <sheet name="Incinerator " sheetId="129" r:id="rId51"/>
    <sheet name="OWS " sheetId="130" r:id="rId52"/>
    <sheet name="FWG " sheetId="131" r:id="rId53"/>
    <sheet name="MGPS " sheetId="132" r:id="rId54"/>
    <sheet name="FW Sterilizer " sheetId="133" r:id="rId55"/>
    <sheet name="ECR Air Conditioner " sheetId="134" r:id="rId56"/>
    <sheet name="Accommodation Air Condition " sheetId="135" r:id="rId57"/>
    <sheet name="No.1 Reefer Provision Plant " sheetId="136" r:id="rId58"/>
    <sheet name="No.2 Reefer Provision Plant " sheetId="137" r:id="rId59"/>
    <sheet name="No.1 ER Supply Fan " sheetId="138" r:id="rId60"/>
    <sheet name="No.2 ER Supply Fan " sheetId="139" r:id="rId61"/>
    <sheet name="No.3 ER Supply Fan " sheetId="140" r:id="rId62"/>
    <sheet name="Shaft Grounding Assy. " sheetId="141" r:id="rId63"/>
    <sheet name="Membrane Air Dryer Unit " sheetId="142" r:id="rId64"/>
    <sheet name="Steering Gear No.1 " sheetId="143" r:id="rId65"/>
    <sheet name="Steering Gear No.2 " sheetId="144" r:id="rId66"/>
    <sheet name="EGE Emergency Generator " sheetId="145" r:id="rId67"/>
    <sheet name="Lube Oil Monitoring" sheetId="157" r:id="rId68"/>
    <sheet name="CMS" sheetId="158" r:id="rId69"/>
  </sheets>
  <externalReferences>
    <externalReference r:id="rId70"/>
    <externalReference r:id="rId71"/>
    <externalReference r:id="rId72"/>
    <externalReference r:id="rId73"/>
    <externalReference r:id="rId74"/>
    <externalReference r:id="rId75"/>
    <externalReference r:id="rId76"/>
    <externalReference r:id="rId77"/>
  </externalReferences>
  <definedNames>
    <definedName name="_xlnm._FilterDatabase" localSheetId="12" hidden="1">'Auxiliary Boiler '!$A$7:$L$75</definedName>
    <definedName name="_xlnm._FilterDatabase" localSheetId="14" hidden="1">'CMP02 Main Air Compressor No.2'!$A$7:$L$55</definedName>
    <definedName name="_xlnm._FilterDatabase" localSheetId="68" hidden="1">CMS!$A$7:$L$99</definedName>
    <definedName name="_xlnm._FilterDatabase" localSheetId="15" hidden="1">'Deck Service Air Compressor'!$A$7:$L$20</definedName>
    <definedName name="_xlnm._FilterDatabase" localSheetId="66" hidden="1">'EGE Emergency Generator '!$A$7:$L$29</definedName>
    <definedName name="_xlnm._FilterDatabase" localSheetId="16" hidden="1">'FO Purifier No.1'!$A$7:$L$120</definedName>
    <definedName name="_xlnm._FilterDatabase" localSheetId="9" hidden="1">'Generator Engine No.1 '!$J$1:$J$337</definedName>
    <definedName name="_xlnm._FilterDatabase" localSheetId="10" hidden="1">'Generator Engine No.2 '!$J$1:$J$337</definedName>
    <definedName name="_xlnm._FilterDatabase" localSheetId="11" hidden="1">'Generator Engine No.3 '!$J$1:$J$337</definedName>
    <definedName name="_xlnm._FilterDatabase" localSheetId="2" hidden="1">'Main Engine'!$A$7:$L$295</definedName>
    <definedName name="_xlnm._FilterDatabase" localSheetId="20" hidden="1">'No.1 Main Cooling FW Pump'!$A$7:$L$36</definedName>
    <definedName name="_xlnm._FilterDatabase" localSheetId="27" hidden="1">'No.2 Ballast Pump'!$A$7:$L$40</definedName>
    <definedName name="_xlnm._FilterDatabase" localSheetId="21" hidden="1">'No.2 Main Cooling FW Pump'!$A$7:$L$36</definedName>
    <definedName name="_xlnm._FilterDatabase" localSheetId="23" hidden="1">'No.2 Main Cooling SW Pump'!$A$7:$L$41</definedName>
  </definedNames>
  <calcPr calcId="152511"/>
</workbook>
</file>

<file path=xl/calcChain.xml><?xml version="1.0" encoding="utf-8"?>
<calcChain xmlns="http://schemas.openxmlformats.org/spreadsheetml/2006/main">
  <c r="F4" i="118" l="1"/>
  <c r="F4" i="117"/>
  <c r="F4" i="111"/>
  <c r="H289" i="148" l="1"/>
  <c r="I289" i="148" s="1"/>
  <c r="J289" i="148" s="1"/>
  <c r="H9" i="147" l="1"/>
  <c r="F4" i="93" l="1"/>
  <c r="F4" i="92"/>
  <c r="F5" i="149" l="1"/>
  <c r="F5" i="148"/>
  <c r="F5" i="147"/>
  <c r="F5" i="146"/>
  <c r="H8" i="157" l="1"/>
  <c r="F4" i="158" l="1"/>
  <c r="F4" i="149"/>
  <c r="F4" i="148"/>
  <c r="I254" i="148" s="1"/>
  <c r="F4" i="147"/>
  <c r="F4" i="146"/>
  <c r="I265" i="146" s="1"/>
  <c r="F4" i="15"/>
  <c r="I197" i="15" s="1"/>
  <c r="J197" i="15" s="1"/>
  <c r="I203" i="147" l="1"/>
  <c r="I207" i="147"/>
  <c r="I204" i="147"/>
  <c r="I208" i="147"/>
  <c r="I205" i="147"/>
  <c r="I209" i="147"/>
  <c r="I242" i="148"/>
  <c r="H242" i="148" s="1"/>
  <c r="I265" i="148"/>
  <c r="I265" i="147"/>
  <c r="I242" i="147"/>
  <c r="I140" i="15"/>
  <c r="I139" i="15"/>
  <c r="F4" i="129"/>
  <c r="J208" i="147" l="1"/>
  <c r="H208" i="147"/>
  <c r="J204" i="147"/>
  <c r="H204" i="147"/>
  <c r="J209" i="147"/>
  <c r="H209" i="147"/>
  <c r="J207" i="147"/>
  <c r="H207" i="147"/>
  <c r="J205" i="147"/>
  <c r="H205" i="147"/>
  <c r="J203" i="147"/>
  <c r="H203" i="147"/>
  <c r="J242" i="148"/>
  <c r="H242" i="147"/>
  <c r="J242" i="147"/>
  <c r="J139" i="15"/>
  <c r="J140" i="15"/>
  <c r="I242" i="146"/>
  <c r="J242" i="146" l="1"/>
  <c r="H242" i="146"/>
  <c r="F4" i="97"/>
  <c r="I115" i="97" s="1"/>
  <c r="J115" i="97" s="1"/>
  <c r="F5" i="97"/>
  <c r="H99" i="158"/>
  <c r="H98" i="158"/>
  <c r="H97" i="158"/>
  <c r="H96" i="158"/>
  <c r="I96" i="158" s="1"/>
  <c r="J96" i="158" s="1"/>
  <c r="H95" i="158"/>
  <c r="I95" i="158" s="1"/>
  <c r="J95" i="158" s="1"/>
  <c r="H94" i="158"/>
  <c r="I94" i="158" s="1"/>
  <c r="J94" i="158" s="1"/>
  <c r="H93" i="158"/>
  <c r="H92" i="158"/>
  <c r="H91" i="158"/>
  <c r="I91" i="158" s="1"/>
  <c r="J91" i="158" s="1"/>
  <c r="H90" i="158"/>
  <c r="I90" i="158" s="1"/>
  <c r="J90" i="158" s="1"/>
  <c r="H89" i="158"/>
  <c r="H88" i="158"/>
  <c r="H87" i="158"/>
  <c r="H86" i="158"/>
  <c r="H85" i="158"/>
  <c r="H84" i="158"/>
  <c r="H83" i="158"/>
  <c r="H82" i="158"/>
  <c r="I82" i="158" s="1"/>
  <c r="J82" i="158" s="1"/>
  <c r="H81" i="158"/>
  <c r="H80" i="158"/>
  <c r="H79" i="158"/>
  <c r="I79" i="158" s="1"/>
  <c r="J79" i="158" s="1"/>
  <c r="H78" i="158"/>
  <c r="I78" i="158" s="1"/>
  <c r="J78" i="158" s="1"/>
  <c r="H77" i="158"/>
  <c r="H76" i="158"/>
  <c r="H75" i="158"/>
  <c r="I75" i="158" s="1"/>
  <c r="J75" i="158" s="1"/>
  <c r="H74" i="158"/>
  <c r="I74" i="158" s="1"/>
  <c r="J74" i="158" s="1"/>
  <c r="H73" i="158"/>
  <c r="H72" i="158"/>
  <c r="I72" i="158" s="1"/>
  <c r="J72" i="158" s="1"/>
  <c r="H71" i="158"/>
  <c r="I71" i="158" s="1"/>
  <c r="J71" i="158" s="1"/>
  <c r="H70" i="158"/>
  <c r="I70" i="158" s="1"/>
  <c r="J70" i="158" s="1"/>
  <c r="H69" i="158"/>
  <c r="I69" i="158" s="1"/>
  <c r="J69" i="158" s="1"/>
  <c r="H68" i="158"/>
  <c r="H67" i="158"/>
  <c r="H66" i="158"/>
  <c r="H65" i="158"/>
  <c r="H64" i="158"/>
  <c r="I64" i="158" s="1"/>
  <c r="J64" i="158" s="1"/>
  <c r="H63" i="158"/>
  <c r="H62" i="158"/>
  <c r="I62" i="158" s="1"/>
  <c r="J62" i="158" s="1"/>
  <c r="H61" i="158"/>
  <c r="H60" i="158"/>
  <c r="H59" i="158"/>
  <c r="I59" i="158" s="1"/>
  <c r="J59" i="158" s="1"/>
  <c r="H58" i="158"/>
  <c r="I58" i="158" s="1"/>
  <c r="J58" i="158" s="1"/>
  <c r="H57" i="158"/>
  <c r="H56" i="158"/>
  <c r="H55" i="158"/>
  <c r="H54" i="158"/>
  <c r="H53" i="158"/>
  <c r="H52" i="158"/>
  <c r="H51" i="158"/>
  <c r="H50" i="158"/>
  <c r="H49" i="158"/>
  <c r="H48" i="158"/>
  <c r="I48" i="158" s="1"/>
  <c r="J48" i="158" s="1"/>
  <c r="H47" i="158"/>
  <c r="I47" i="158" s="1"/>
  <c r="J47" i="158" s="1"/>
  <c r="H46" i="158"/>
  <c r="I46" i="158" s="1"/>
  <c r="J46" i="158" s="1"/>
  <c r="H45" i="158"/>
  <c r="I45" i="158" s="1"/>
  <c r="J45" i="158" s="1"/>
  <c r="H44" i="158"/>
  <c r="H43" i="158"/>
  <c r="I43" i="158" s="1"/>
  <c r="J43" i="158" s="1"/>
  <c r="H42" i="158"/>
  <c r="I42" i="158" s="1"/>
  <c r="J42" i="158" s="1"/>
  <c r="H41" i="158"/>
  <c r="H40" i="158"/>
  <c r="H39" i="158"/>
  <c r="H38" i="158"/>
  <c r="I38" i="158" s="1"/>
  <c r="J38" i="158" s="1"/>
  <c r="H37" i="158"/>
  <c r="H36" i="158"/>
  <c r="H35" i="158"/>
  <c r="H34" i="158"/>
  <c r="H33" i="158"/>
  <c r="H32" i="158"/>
  <c r="I32" i="158" s="1"/>
  <c r="J32" i="158" s="1"/>
  <c r="H31" i="158"/>
  <c r="I31" i="158" s="1"/>
  <c r="J31" i="158" s="1"/>
  <c r="H30" i="158"/>
  <c r="I30" i="158" s="1"/>
  <c r="J30" i="158" s="1"/>
  <c r="H29" i="158"/>
  <c r="H28" i="158"/>
  <c r="H27" i="158"/>
  <c r="I27" i="158" s="1"/>
  <c r="J27" i="158" s="1"/>
  <c r="H26" i="158"/>
  <c r="I26" i="158" s="1"/>
  <c r="J26" i="158" s="1"/>
  <c r="H25" i="158"/>
  <c r="H24" i="158"/>
  <c r="I24" i="158" s="1"/>
  <c r="J24" i="158" s="1"/>
  <c r="H23" i="158"/>
  <c r="I23" i="158" s="1"/>
  <c r="J23" i="158" s="1"/>
  <c r="H22" i="158"/>
  <c r="I22" i="158" s="1"/>
  <c r="J22" i="158" s="1"/>
  <c r="H21" i="158"/>
  <c r="H20" i="158"/>
  <c r="H19" i="158"/>
  <c r="I19" i="158" s="1"/>
  <c r="J19" i="158" s="1"/>
  <c r="H18" i="158"/>
  <c r="I18" i="158" s="1"/>
  <c r="J18" i="158" s="1"/>
  <c r="H17" i="158"/>
  <c r="I17" i="158" s="1"/>
  <c r="J17" i="158" s="1"/>
  <c r="H16" i="158"/>
  <c r="I16" i="158" s="1"/>
  <c r="J16" i="158" s="1"/>
  <c r="H15" i="158"/>
  <c r="I15" i="158" s="1"/>
  <c r="J15" i="158" s="1"/>
  <c r="H14" i="158"/>
  <c r="I14" i="158" s="1"/>
  <c r="J14" i="158" s="1"/>
  <c r="H13" i="158"/>
  <c r="I13" i="158" s="1"/>
  <c r="J13" i="158" s="1"/>
  <c r="H12" i="158"/>
  <c r="I12" i="158" s="1"/>
  <c r="J12" i="158" s="1"/>
  <c r="H11" i="158"/>
  <c r="I11" i="158" s="1"/>
  <c r="J11" i="158" s="1"/>
  <c r="H10" i="158"/>
  <c r="I10" i="158" s="1"/>
  <c r="J10" i="158" s="1"/>
  <c r="H9" i="158"/>
  <c r="I9" i="158" s="1"/>
  <c r="J9" i="158" s="1"/>
  <c r="H8" i="158"/>
  <c r="I8" i="158" s="1"/>
  <c r="J8" i="158" s="1"/>
  <c r="H22" i="157"/>
  <c r="I22" i="157" s="1"/>
  <c r="J22" i="157" s="1"/>
  <c r="H21" i="157"/>
  <c r="I21" i="157" s="1"/>
  <c r="J21" i="157" s="1"/>
  <c r="H20" i="157"/>
  <c r="H19" i="157"/>
  <c r="I19" i="157" s="1"/>
  <c r="J19" i="157" s="1"/>
  <c r="H18" i="157"/>
  <c r="I18" i="157" s="1"/>
  <c r="J18" i="157" s="1"/>
  <c r="H17" i="157"/>
  <c r="I17" i="157" s="1"/>
  <c r="J17" i="157" s="1"/>
  <c r="H16" i="157"/>
  <c r="H15" i="157"/>
  <c r="I15" i="157" s="1"/>
  <c r="J15" i="157" s="1"/>
  <c r="H14" i="157"/>
  <c r="I14" i="157" s="1"/>
  <c r="J14" i="157" s="1"/>
  <c r="H13" i="157"/>
  <c r="I13" i="157" s="1"/>
  <c r="J13" i="157" s="1"/>
  <c r="H12" i="157"/>
  <c r="H11" i="157"/>
  <c r="I11" i="157" s="1"/>
  <c r="J11" i="157" s="1"/>
  <c r="H10" i="157"/>
  <c r="I10" i="157" s="1"/>
  <c r="J10" i="157" s="1"/>
  <c r="H9" i="157"/>
  <c r="I9" i="157" s="1"/>
  <c r="J9" i="157" s="1"/>
  <c r="H29" i="145"/>
  <c r="H28" i="145"/>
  <c r="I28" i="145" s="1"/>
  <c r="J28" i="145" s="1"/>
  <c r="H27" i="145"/>
  <c r="I27" i="145" s="1"/>
  <c r="J27" i="145" s="1"/>
  <c r="H26" i="145"/>
  <c r="I26" i="145" s="1"/>
  <c r="J26" i="145" s="1"/>
  <c r="H25" i="145"/>
  <c r="H16" i="145"/>
  <c r="I16" i="145" s="1"/>
  <c r="J16" i="145" s="1"/>
  <c r="H15" i="145"/>
  <c r="I15" i="145" s="1"/>
  <c r="J15" i="145" s="1"/>
  <c r="H14" i="145"/>
  <c r="I14" i="145" s="1"/>
  <c r="J14" i="145" s="1"/>
  <c r="H13" i="145"/>
  <c r="I13" i="145" s="1"/>
  <c r="J13" i="145" s="1"/>
  <c r="H12" i="145"/>
  <c r="I12" i="145" s="1"/>
  <c r="J12" i="145" s="1"/>
  <c r="H11" i="145"/>
  <c r="I11" i="145" s="1"/>
  <c r="J11" i="145" s="1"/>
  <c r="H10" i="145"/>
  <c r="I10" i="145" s="1"/>
  <c r="J10" i="145" s="1"/>
  <c r="H9" i="145"/>
  <c r="I9" i="145" s="1"/>
  <c r="J9" i="145" s="1"/>
  <c r="H8" i="145"/>
  <c r="I8" i="145" s="1"/>
  <c r="J8" i="145" s="1"/>
  <c r="H57" i="144"/>
  <c r="H56" i="144"/>
  <c r="H55" i="144"/>
  <c r="H54" i="144"/>
  <c r="H53" i="144"/>
  <c r="H52" i="144"/>
  <c r="H51" i="144"/>
  <c r="H50" i="144"/>
  <c r="H49" i="144"/>
  <c r="H48" i="144"/>
  <c r="H47" i="144"/>
  <c r="H46" i="144"/>
  <c r="H45" i="144"/>
  <c r="H44" i="144"/>
  <c r="H43" i="144"/>
  <c r="H42" i="144"/>
  <c r="H41" i="144"/>
  <c r="H40" i="144"/>
  <c r="H39" i="144"/>
  <c r="H38" i="144"/>
  <c r="I38" i="144" s="1"/>
  <c r="J38" i="144" s="1"/>
  <c r="H37" i="144"/>
  <c r="I37" i="144" s="1"/>
  <c r="J37" i="144" s="1"/>
  <c r="H36" i="144"/>
  <c r="H35" i="144"/>
  <c r="H34" i="144"/>
  <c r="I34" i="144" s="1"/>
  <c r="J34" i="144" s="1"/>
  <c r="H33" i="144"/>
  <c r="H32" i="144"/>
  <c r="H31" i="144"/>
  <c r="I31" i="144" s="1"/>
  <c r="J31" i="144" s="1"/>
  <c r="H30" i="144"/>
  <c r="I30" i="144" s="1"/>
  <c r="J30" i="144" s="1"/>
  <c r="H29" i="144"/>
  <c r="I29" i="144" s="1"/>
  <c r="J29" i="144" s="1"/>
  <c r="H28" i="144"/>
  <c r="I28" i="144" s="1"/>
  <c r="J28" i="144" s="1"/>
  <c r="H27" i="144"/>
  <c r="H26" i="144"/>
  <c r="I26" i="144" s="1"/>
  <c r="J26" i="144" s="1"/>
  <c r="H25" i="144"/>
  <c r="H24" i="144"/>
  <c r="I24" i="144" s="1"/>
  <c r="J24" i="144" s="1"/>
  <c r="H23" i="144"/>
  <c r="I23" i="144" s="1"/>
  <c r="J23" i="144" s="1"/>
  <c r="H22" i="144"/>
  <c r="I22" i="144" s="1"/>
  <c r="J22" i="144" s="1"/>
  <c r="H21" i="144"/>
  <c r="I21" i="144" s="1"/>
  <c r="J21" i="144" s="1"/>
  <c r="H20" i="144"/>
  <c r="I20" i="144" s="1"/>
  <c r="J20" i="144" s="1"/>
  <c r="H19" i="144"/>
  <c r="I19" i="144" s="1"/>
  <c r="J19" i="144" s="1"/>
  <c r="H18" i="144"/>
  <c r="I18" i="144" s="1"/>
  <c r="J18" i="144" s="1"/>
  <c r="H17" i="144"/>
  <c r="I17" i="144" s="1"/>
  <c r="J17" i="144" s="1"/>
  <c r="H16" i="144"/>
  <c r="H15" i="144"/>
  <c r="H14" i="144"/>
  <c r="H13" i="144"/>
  <c r="I13" i="144" s="1"/>
  <c r="J13" i="144" s="1"/>
  <c r="H12" i="144"/>
  <c r="H11" i="144"/>
  <c r="H10" i="144"/>
  <c r="I10" i="144" s="1"/>
  <c r="J10" i="144" s="1"/>
  <c r="H9" i="144"/>
  <c r="I9" i="144" s="1"/>
  <c r="J9" i="144" s="1"/>
  <c r="H8" i="144"/>
  <c r="H57" i="143"/>
  <c r="H56" i="143"/>
  <c r="H55" i="143"/>
  <c r="H54" i="143"/>
  <c r="H53" i="143"/>
  <c r="H52" i="143"/>
  <c r="H51" i="143"/>
  <c r="H50" i="143"/>
  <c r="H49" i="143"/>
  <c r="H48" i="143"/>
  <c r="H47" i="143"/>
  <c r="H46" i="143"/>
  <c r="H45" i="143"/>
  <c r="H44" i="143"/>
  <c r="H43" i="143"/>
  <c r="H42" i="143"/>
  <c r="H41" i="143"/>
  <c r="H40" i="143"/>
  <c r="H39" i="143"/>
  <c r="H38" i="143"/>
  <c r="H37" i="143"/>
  <c r="I37" i="143" s="1"/>
  <c r="J37" i="143" s="1"/>
  <c r="H36" i="143"/>
  <c r="I36" i="143" s="1"/>
  <c r="J36" i="143" s="1"/>
  <c r="H35" i="143"/>
  <c r="I35" i="143" s="1"/>
  <c r="J35" i="143" s="1"/>
  <c r="H34" i="143"/>
  <c r="H33" i="143"/>
  <c r="I33" i="143" s="1"/>
  <c r="J33" i="143" s="1"/>
  <c r="H32" i="143"/>
  <c r="I32" i="143" s="1"/>
  <c r="J32" i="143" s="1"/>
  <c r="H31" i="143"/>
  <c r="I31" i="143" s="1"/>
  <c r="J31" i="143" s="1"/>
  <c r="H30" i="143"/>
  <c r="H29" i="143"/>
  <c r="I29" i="143" s="1"/>
  <c r="J29" i="143" s="1"/>
  <c r="H28" i="143"/>
  <c r="I28" i="143" s="1"/>
  <c r="J28" i="143" s="1"/>
  <c r="H27" i="143"/>
  <c r="I27" i="143" s="1"/>
  <c r="J27" i="143" s="1"/>
  <c r="H26" i="143"/>
  <c r="I26" i="143" s="1"/>
  <c r="J26" i="143" s="1"/>
  <c r="H25" i="143"/>
  <c r="H24" i="143"/>
  <c r="I24" i="143" s="1"/>
  <c r="J24" i="143" s="1"/>
  <c r="H23" i="143"/>
  <c r="I23" i="143" s="1"/>
  <c r="J23" i="143" s="1"/>
  <c r="H22" i="143"/>
  <c r="I22" i="143" s="1"/>
  <c r="J22" i="143" s="1"/>
  <c r="H21" i="143"/>
  <c r="I21" i="143" s="1"/>
  <c r="J21" i="143" s="1"/>
  <c r="H20" i="143"/>
  <c r="I20" i="143" s="1"/>
  <c r="J20" i="143" s="1"/>
  <c r="H19" i="143"/>
  <c r="I19" i="143" s="1"/>
  <c r="J19" i="143" s="1"/>
  <c r="H18" i="143"/>
  <c r="I18" i="143" s="1"/>
  <c r="J18" i="143" s="1"/>
  <c r="H17" i="143"/>
  <c r="I17" i="143" s="1"/>
  <c r="J17" i="143" s="1"/>
  <c r="H16" i="143"/>
  <c r="H15" i="143"/>
  <c r="H14" i="143"/>
  <c r="H13" i="143"/>
  <c r="H12" i="143"/>
  <c r="I12" i="143" s="1"/>
  <c r="J12" i="143" s="1"/>
  <c r="H11" i="143"/>
  <c r="H10" i="143"/>
  <c r="I10" i="143" s="1"/>
  <c r="J10" i="143" s="1"/>
  <c r="H9" i="143"/>
  <c r="I9" i="143" s="1"/>
  <c r="J9" i="143" s="1"/>
  <c r="H8" i="143"/>
  <c r="I8" i="143" s="1"/>
  <c r="J8" i="143" s="1"/>
  <c r="H12" i="142"/>
  <c r="I12" i="142" s="1"/>
  <c r="J12" i="142" s="1"/>
  <c r="H11" i="142"/>
  <c r="H10" i="142"/>
  <c r="H9" i="142"/>
  <c r="I9" i="142" s="1"/>
  <c r="J9" i="142" s="1"/>
  <c r="H8" i="142"/>
  <c r="I8" i="142" s="1"/>
  <c r="J8" i="142" s="1"/>
  <c r="H10" i="141"/>
  <c r="H9" i="141"/>
  <c r="H8" i="141"/>
  <c r="I8" i="141" s="1"/>
  <c r="J8" i="141" s="1"/>
  <c r="H18" i="140"/>
  <c r="I18" i="140" s="1"/>
  <c r="J18" i="140" s="1"/>
  <c r="H17" i="140"/>
  <c r="H16" i="140"/>
  <c r="H15" i="140"/>
  <c r="H14" i="140"/>
  <c r="I14" i="140" s="1"/>
  <c r="J14" i="140" s="1"/>
  <c r="H13" i="140"/>
  <c r="H12" i="140"/>
  <c r="I12" i="140" s="1"/>
  <c r="J12" i="140" s="1"/>
  <c r="H11" i="140"/>
  <c r="I11" i="140" s="1"/>
  <c r="J11" i="140" s="1"/>
  <c r="H10" i="140"/>
  <c r="I10" i="140" s="1"/>
  <c r="J10" i="140" s="1"/>
  <c r="H9" i="140"/>
  <c r="H8" i="140"/>
  <c r="I8" i="140" s="1"/>
  <c r="J8" i="140" s="1"/>
  <c r="H18" i="139"/>
  <c r="I18" i="139" s="1"/>
  <c r="J18" i="139" s="1"/>
  <c r="H17" i="139"/>
  <c r="I17" i="139" s="1"/>
  <c r="J17" i="139" s="1"/>
  <c r="H16" i="139"/>
  <c r="H15" i="139"/>
  <c r="I15" i="139" s="1"/>
  <c r="J15" i="139" s="1"/>
  <c r="H14" i="139"/>
  <c r="I14" i="139" s="1"/>
  <c r="J14" i="139" s="1"/>
  <c r="H13" i="139"/>
  <c r="I13" i="139" s="1"/>
  <c r="J13" i="139" s="1"/>
  <c r="H12" i="139"/>
  <c r="I12" i="139" s="1"/>
  <c r="J12" i="139" s="1"/>
  <c r="H11" i="139"/>
  <c r="I11" i="139" s="1"/>
  <c r="J11" i="139" s="1"/>
  <c r="H10" i="139"/>
  <c r="I10" i="139" s="1"/>
  <c r="J10" i="139" s="1"/>
  <c r="H9" i="139"/>
  <c r="I9" i="139" s="1"/>
  <c r="J9" i="139" s="1"/>
  <c r="H8" i="139"/>
  <c r="I8" i="139" s="1"/>
  <c r="J8" i="139" s="1"/>
  <c r="H18" i="138"/>
  <c r="I18" i="138" s="1"/>
  <c r="J18" i="138" s="1"/>
  <c r="H17" i="138"/>
  <c r="H16" i="138"/>
  <c r="H15" i="138"/>
  <c r="H14" i="138"/>
  <c r="H13" i="138"/>
  <c r="H12" i="138"/>
  <c r="I12" i="138" s="1"/>
  <c r="J12" i="138" s="1"/>
  <c r="H11" i="138"/>
  <c r="I11" i="138" s="1"/>
  <c r="J11" i="138" s="1"/>
  <c r="H10" i="138"/>
  <c r="I10" i="138" s="1"/>
  <c r="J10" i="138" s="1"/>
  <c r="H9" i="138"/>
  <c r="I9" i="138" s="1"/>
  <c r="J9" i="138" s="1"/>
  <c r="H8" i="138"/>
  <c r="I8" i="138" s="1"/>
  <c r="J8" i="138" s="1"/>
  <c r="H12" i="137"/>
  <c r="H11" i="137"/>
  <c r="I11" i="137" s="1"/>
  <c r="J11" i="137" s="1"/>
  <c r="H10" i="137"/>
  <c r="I10" i="137" s="1"/>
  <c r="J10" i="137" s="1"/>
  <c r="H9" i="137"/>
  <c r="I9" i="137" s="1"/>
  <c r="J9" i="137" s="1"/>
  <c r="H8" i="137"/>
  <c r="I8" i="137" s="1"/>
  <c r="J8" i="137" s="1"/>
  <c r="H12" i="136"/>
  <c r="H11" i="136"/>
  <c r="H10" i="136"/>
  <c r="I10" i="136" s="1"/>
  <c r="J10" i="136" s="1"/>
  <c r="H9" i="136"/>
  <c r="I9" i="136" s="1"/>
  <c r="J9" i="136" s="1"/>
  <c r="H8" i="136"/>
  <c r="I8" i="136" s="1"/>
  <c r="J8" i="136" s="1"/>
  <c r="H17" i="135"/>
  <c r="I17" i="135" s="1"/>
  <c r="J17" i="135" s="1"/>
  <c r="H16" i="135"/>
  <c r="I16" i="135" s="1"/>
  <c r="J16" i="135" s="1"/>
  <c r="H15" i="135"/>
  <c r="H14" i="135"/>
  <c r="H13" i="135"/>
  <c r="I13" i="135" s="1"/>
  <c r="J13" i="135" s="1"/>
  <c r="H12" i="135"/>
  <c r="I12" i="135" s="1"/>
  <c r="J12" i="135" s="1"/>
  <c r="H11" i="135"/>
  <c r="I11" i="135" s="1"/>
  <c r="J11" i="135" s="1"/>
  <c r="H10" i="135"/>
  <c r="I10" i="135" s="1"/>
  <c r="J10" i="135" s="1"/>
  <c r="H9" i="135"/>
  <c r="I9" i="135" s="1"/>
  <c r="J9" i="135" s="1"/>
  <c r="H8" i="135"/>
  <c r="I8" i="135" s="1"/>
  <c r="J8" i="135" s="1"/>
  <c r="H13" i="134"/>
  <c r="I13" i="134" s="1"/>
  <c r="J13" i="134" s="1"/>
  <c r="H12" i="134"/>
  <c r="I12" i="134" s="1"/>
  <c r="J12" i="134" s="1"/>
  <c r="H11" i="134"/>
  <c r="I11" i="134" s="1"/>
  <c r="J11" i="134" s="1"/>
  <c r="H10" i="134"/>
  <c r="I10" i="134" s="1"/>
  <c r="J10" i="134" s="1"/>
  <c r="H9" i="134"/>
  <c r="I9" i="134"/>
  <c r="J9" i="134" s="1"/>
  <c r="H8" i="134"/>
  <c r="I8" i="134" s="1"/>
  <c r="J8" i="134" s="1"/>
  <c r="H10" i="133"/>
  <c r="I10" i="133" s="1"/>
  <c r="J10" i="133" s="1"/>
  <c r="H9" i="133"/>
  <c r="I9" i="133" s="1"/>
  <c r="J9" i="133" s="1"/>
  <c r="H8" i="133"/>
  <c r="I8" i="133" s="1"/>
  <c r="J8" i="133" s="1"/>
  <c r="H10" i="132"/>
  <c r="I10" i="132" s="1"/>
  <c r="J10" i="132" s="1"/>
  <c r="H9" i="132"/>
  <c r="I9" i="132" s="1"/>
  <c r="J9" i="132" s="1"/>
  <c r="H8" i="132"/>
  <c r="I8" i="132" s="1"/>
  <c r="J8" i="132" s="1"/>
  <c r="H12" i="130"/>
  <c r="H11" i="130"/>
  <c r="I11" i="130" s="1"/>
  <c r="J11" i="130" s="1"/>
  <c r="H10" i="130"/>
  <c r="H9" i="130"/>
  <c r="I9" i="130" s="1"/>
  <c r="J9" i="130" s="1"/>
  <c r="H8" i="130"/>
  <c r="H20" i="129"/>
  <c r="H19" i="129"/>
  <c r="I19" i="129" s="1"/>
  <c r="J19" i="129" s="1"/>
  <c r="H18" i="129"/>
  <c r="I18" i="129" s="1"/>
  <c r="J18" i="129" s="1"/>
  <c r="H17" i="129"/>
  <c r="H16" i="129"/>
  <c r="H15" i="129"/>
  <c r="H14" i="129"/>
  <c r="H13" i="129"/>
  <c r="I13" i="129" s="1"/>
  <c r="J13" i="129" s="1"/>
  <c r="H12" i="129"/>
  <c r="I12" i="129" s="1"/>
  <c r="J12" i="129" s="1"/>
  <c r="H11" i="129"/>
  <c r="I11" i="129" s="1"/>
  <c r="J11" i="129" s="1"/>
  <c r="H10" i="129"/>
  <c r="I10" i="129" s="1"/>
  <c r="J10" i="129" s="1"/>
  <c r="H9" i="129"/>
  <c r="I9" i="129" s="1"/>
  <c r="J9" i="129" s="1"/>
  <c r="H8" i="129"/>
  <c r="I8" i="129" s="1"/>
  <c r="J8" i="129" s="1"/>
  <c r="H18" i="128"/>
  <c r="I18" i="128" s="1"/>
  <c r="J18" i="128" s="1"/>
  <c r="H17" i="128"/>
  <c r="I17" i="128" s="1"/>
  <c r="J17" i="128" s="1"/>
  <c r="H16" i="128"/>
  <c r="H15" i="128"/>
  <c r="I15" i="128" s="1"/>
  <c r="J15" i="128" s="1"/>
  <c r="H14" i="128"/>
  <c r="I14" i="128" s="1"/>
  <c r="J14" i="128" s="1"/>
  <c r="H13" i="128"/>
  <c r="I13" i="128" s="1"/>
  <c r="J13" i="128" s="1"/>
  <c r="H12" i="128"/>
  <c r="I12" i="128" s="1"/>
  <c r="J12" i="128" s="1"/>
  <c r="H11" i="128"/>
  <c r="I11" i="128" s="1"/>
  <c r="J11" i="128" s="1"/>
  <c r="H10" i="128"/>
  <c r="I10" i="128" s="1"/>
  <c r="J10" i="128" s="1"/>
  <c r="H9" i="128"/>
  <c r="I9" i="128" s="1"/>
  <c r="J9" i="128" s="1"/>
  <c r="H8" i="128"/>
  <c r="I8" i="128" s="1"/>
  <c r="J8" i="128" s="1"/>
  <c r="H47" i="127"/>
  <c r="H41" i="127"/>
  <c r="H40" i="127"/>
  <c r="H32" i="127"/>
  <c r="I32" i="127" s="1"/>
  <c r="J32" i="127" s="1"/>
  <c r="H33" i="127"/>
  <c r="I33" i="127" s="1"/>
  <c r="J33" i="127" s="1"/>
  <c r="H20" i="127"/>
  <c r="I20" i="127" s="1"/>
  <c r="J20" i="127" s="1"/>
  <c r="H45" i="127"/>
  <c r="I45" i="127" s="1"/>
  <c r="J45" i="127" s="1"/>
  <c r="H35" i="127"/>
  <c r="I35" i="127" s="1"/>
  <c r="J35" i="127" s="1"/>
  <c r="H31" i="127"/>
  <c r="H29" i="127"/>
  <c r="H27" i="127"/>
  <c r="I27" i="127" s="1"/>
  <c r="J27" i="127" s="1"/>
  <c r="H24" i="127"/>
  <c r="I24" i="127" s="1"/>
  <c r="J24" i="127" s="1"/>
  <c r="H23" i="127"/>
  <c r="I23" i="127" s="1"/>
  <c r="J23" i="127" s="1"/>
  <c r="H19" i="127"/>
  <c r="I19" i="127" s="1"/>
  <c r="J19" i="127" s="1"/>
  <c r="H18" i="127"/>
  <c r="I18" i="127" s="1"/>
  <c r="J18" i="127" s="1"/>
  <c r="H16" i="127"/>
  <c r="I16" i="127" s="1"/>
  <c r="J16" i="127" s="1"/>
  <c r="H15" i="127"/>
  <c r="H13" i="127"/>
  <c r="I13" i="127" s="1"/>
  <c r="J13" i="127" s="1"/>
  <c r="H11" i="127"/>
  <c r="I11" i="127" s="1"/>
  <c r="J11" i="127" s="1"/>
  <c r="H36" i="127"/>
  <c r="H30" i="127"/>
  <c r="H10" i="127"/>
  <c r="I10" i="127" s="1"/>
  <c r="J10" i="127" s="1"/>
  <c r="H46" i="127"/>
  <c r="I46" i="127" s="1"/>
  <c r="J46" i="127" s="1"/>
  <c r="H44" i="127"/>
  <c r="I44" i="127" s="1"/>
  <c r="J44" i="127" s="1"/>
  <c r="H42" i="127"/>
  <c r="I42" i="127" s="1"/>
  <c r="J42" i="127" s="1"/>
  <c r="H28" i="127"/>
  <c r="I28" i="127" s="1"/>
  <c r="J28" i="127" s="1"/>
  <c r="H26" i="127"/>
  <c r="I26" i="127" s="1"/>
  <c r="J26" i="127" s="1"/>
  <c r="H25" i="127"/>
  <c r="I25" i="127" s="1"/>
  <c r="J25" i="127" s="1"/>
  <c r="H22" i="127"/>
  <c r="I22" i="127" s="1"/>
  <c r="J22" i="127" s="1"/>
  <c r="H17" i="127"/>
  <c r="I17" i="127" s="1"/>
  <c r="J17" i="127" s="1"/>
  <c r="H14" i="127"/>
  <c r="I14" i="127" s="1"/>
  <c r="J14" i="127" s="1"/>
  <c r="H12" i="127"/>
  <c r="I12" i="127" s="1"/>
  <c r="J12" i="127" s="1"/>
  <c r="H9" i="127"/>
  <c r="I9" i="127" s="1"/>
  <c r="J9" i="127" s="1"/>
  <c r="H48" i="127"/>
  <c r="H43" i="127"/>
  <c r="H39" i="127"/>
  <c r="H38" i="127"/>
  <c r="H37" i="127"/>
  <c r="H34" i="127"/>
  <c r="H21" i="127"/>
  <c r="H8" i="127"/>
  <c r="H21" i="126"/>
  <c r="H20" i="126"/>
  <c r="H18" i="126"/>
  <c r="I18" i="126" s="1"/>
  <c r="J18" i="126" s="1"/>
  <c r="H17" i="126"/>
  <c r="I17" i="126" s="1"/>
  <c r="J17" i="126" s="1"/>
  <c r="H16" i="126"/>
  <c r="I16" i="126" s="1"/>
  <c r="J16" i="126" s="1"/>
  <c r="H15" i="126"/>
  <c r="H14" i="126"/>
  <c r="I14" i="126" s="1"/>
  <c r="J14" i="126" s="1"/>
  <c r="H13" i="126"/>
  <c r="H12" i="126"/>
  <c r="I12" i="126" s="1"/>
  <c r="J12" i="126" s="1"/>
  <c r="H11" i="126"/>
  <c r="H10" i="126"/>
  <c r="I10" i="126" s="1"/>
  <c r="J10" i="126" s="1"/>
  <c r="H19" i="126"/>
  <c r="I19" i="126" s="1"/>
  <c r="J19" i="126" s="1"/>
  <c r="H8" i="126"/>
  <c r="I8" i="126" s="1"/>
  <c r="J8" i="126" s="1"/>
  <c r="H9" i="126"/>
  <c r="I9" i="126" s="1"/>
  <c r="J9" i="126" s="1"/>
  <c r="H34" i="125"/>
  <c r="H32" i="125"/>
  <c r="H25" i="125"/>
  <c r="I25" i="125" s="1"/>
  <c r="J25" i="125" s="1"/>
  <c r="H33" i="125"/>
  <c r="I33" i="125" s="1"/>
  <c r="J33" i="125" s="1"/>
  <c r="H29" i="125"/>
  <c r="I29" i="125" s="1"/>
  <c r="J29" i="125" s="1"/>
  <c r="H28" i="125"/>
  <c r="I28" i="125" s="1"/>
  <c r="J28" i="125" s="1"/>
  <c r="H27" i="125"/>
  <c r="I27" i="125" s="1"/>
  <c r="J27" i="125" s="1"/>
  <c r="H26" i="125"/>
  <c r="I26" i="125" s="1"/>
  <c r="J26" i="125" s="1"/>
  <c r="H24" i="125"/>
  <c r="I24" i="125" s="1"/>
  <c r="J24" i="125" s="1"/>
  <c r="H23" i="125"/>
  <c r="I23" i="125" s="1"/>
  <c r="J23" i="125" s="1"/>
  <c r="H22" i="125"/>
  <c r="I22" i="125" s="1"/>
  <c r="J22" i="125" s="1"/>
  <c r="H39" i="125"/>
  <c r="I39" i="125" s="1"/>
  <c r="J39" i="125" s="1"/>
  <c r="H38" i="125"/>
  <c r="H37" i="125"/>
  <c r="H36" i="125"/>
  <c r="I36" i="125" s="1"/>
  <c r="J36" i="125" s="1"/>
  <c r="H35" i="125"/>
  <c r="I35" i="125" s="1"/>
  <c r="J35" i="125" s="1"/>
  <c r="H21" i="125"/>
  <c r="H20" i="125"/>
  <c r="H19" i="125"/>
  <c r="H18" i="125"/>
  <c r="I18" i="125" s="1"/>
  <c r="J18" i="125" s="1"/>
  <c r="H17" i="125"/>
  <c r="I17" i="125" s="1"/>
  <c r="J17" i="125" s="1"/>
  <c r="H12" i="125"/>
  <c r="H10" i="125"/>
  <c r="I10" i="125" s="1"/>
  <c r="J10" i="125" s="1"/>
  <c r="H9" i="125"/>
  <c r="I9" i="125" s="1"/>
  <c r="J9" i="125" s="1"/>
  <c r="H31" i="125"/>
  <c r="I31" i="125" s="1"/>
  <c r="J31" i="125" s="1"/>
  <c r="H30" i="125"/>
  <c r="H16" i="125"/>
  <c r="I16" i="125" s="1"/>
  <c r="J16" i="125" s="1"/>
  <c r="H15" i="125"/>
  <c r="H14" i="125"/>
  <c r="I14" i="125" s="1"/>
  <c r="J14" i="125" s="1"/>
  <c r="H13" i="125"/>
  <c r="H11" i="125"/>
  <c r="I11" i="125" s="1"/>
  <c r="J11" i="125" s="1"/>
  <c r="H8" i="125"/>
  <c r="H8" i="124"/>
  <c r="I8" i="124" s="1"/>
  <c r="J8" i="124" s="1"/>
  <c r="H43" i="123"/>
  <c r="I43" i="123" s="1"/>
  <c r="J43" i="123" s="1"/>
  <c r="H42" i="123"/>
  <c r="I42" i="123" s="1"/>
  <c r="J42" i="123" s="1"/>
  <c r="H41" i="123"/>
  <c r="I41" i="123" s="1"/>
  <c r="J41" i="123" s="1"/>
  <c r="H40" i="123"/>
  <c r="I40" i="123" s="1"/>
  <c r="J40" i="123" s="1"/>
  <c r="H39" i="123"/>
  <c r="I39" i="123" s="1"/>
  <c r="J39" i="123" s="1"/>
  <c r="H38" i="123"/>
  <c r="I38" i="123" s="1"/>
  <c r="J38" i="123" s="1"/>
  <c r="H37" i="123"/>
  <c r="I37" i="123" s="1"/>
  <c r="J37" i="123" s="1"/>
  <c r="H36" i="123"/>
  <c r="I36" i="123" s="1"/>
  <c r="J36" i="123" s="1"/>
  <c r="H35" i="123"/>
  <c r="I35" i="123" s="1"/>
  <c r="J35" i="123" s="1"/>
  <c r="H34" i="123"/>
  <c r="H33" i="123"/>
  <c r="H32" i="123"/>
  <c r="I32" i="123" s="1"/>
  <c r="J32" i="123" s="1"/>
  <c r="H31" i="123"/>
  <c r="I31" i="123" s="1"/>
  <c r="J31" i="123" s="1"/>
  <c r="H30" i="123"/>
  <c r="I30" i="123" s="1"/>
  <c r="J30" i="123" s="1"/>
  <c r="H29" i="123"/>
  <c r="I29" i="123" s="1"/>
  <c r="J29" i="123" s="1"/>
  <c r="H28" i="123"/>
  <c r="I28" i="123" s="1"/>
  <c r="J28" i="123" s="1"/>
  <c r="H27" i="123"/>
  <c r="I27" i="123" s="1"/>
  <c r="J27" i="123" s="1"/>
  <c r="H26" i="123"/>
  <c r="I26" i="123" s="1"/>
  <c r="J26" i="123" s="1"/>
  <c r="H25" i="123"/>
  <c r="I25" i="123" s="1"/>
  <c r="J25" i="123" s="1"/>
  <c r="H24" i="123"/>
  <c r="H23" i="123"/>
  <c r="I23" i="123" s="1"/>
  <c r="J23" i="123" s="1"/>
  <c r="H22" i="123"/>
  <c r="I22" i="123" s="1"/>
  <c r="J22" i="123" s="1"/>
  <c r="H21" i="123"/>
  <c r="H20" i="123"/>
  <c r="H19" i="123"/>
  <c r="I19" i="123" s="1"/>
  <c r="J19" i="123" s="1"/>
  <c r="H18" i="123"/>
  <c r="H17" i="123"/>
  <c r="H16" i="123"/>
  <c r="H15" i="123"/>
  <c r="I15" i="123" s="1"/>
  <c r="J15" i="123" s="1"/>
  <c r="H14" i="123"/>
  <c r="I14" i="123" s="1"/>
  <c r="J14" i="123" s="1"/>
  <c r="H13" i="123"/>
  <c r="I13" i="123" s="1"/>
  <c r="J13" i="123" s="1"/>
  <c r="H12" i="123"/>
  <c r="H11" i="123"/>
  <c r="I11" i="123" s="1"/>
  <c r="J11" i="123" s="1"/>
  <c r="H10" i="123"/>
  <c r="I10" i="123" s="1"/>
  <c r="J10" i="123" s="1"/>
  <c r="H9" i="123"/>
  <c r="I9" i="123" s="1"/>
  <c r="J9" i="123" s="1"/>
  <c r="H8" i="123"/>
  <c r="H36" i="122"/>
  <c r="I36" i="122" s="1"/>
  <c r="J36" i="122" s="1"/>
  <c r="H32" i="122"/>
  <c r="I32" i="122" s="1"/>
  <c r="J32" i="122" s="1"/>
  <c r="H31" i="122"/>
  <c r="I31" i="122" s="1"/>
  <c r="J31" i="122" s="1"/>
  <c r="H30" i="122"/>
  <c r="I30" i="122" s="1"/>
  <c r="J30" i="122" s="1"/>
  <c r="H29" i="122"/>
  <c r="I29" i="122" s="1"/>
  <c r="J29" i="122" s="1"/>
  <c r="H27" i="122"/>
  <c r="I27" i="122" s="1"/>
  <c r="J27" i="122" s="1"/>
  <c r="H26" i="122"/>
  <c r="I26" i="122" s="1"/>
  <c r="J26" i="122" s="1"/>
  <c r="H25" i="122"/>
  <c r="I25" i="122" s="1"/>
  <c r="J25" i="122" s="1"/>
  <c r="H28" i="122"/>
  <c r="I28" i="122" s="1"/>
  <c r="J28" i="122" s="1"/>
  <c r="H43" i="122"/>
  <c r="I43" i="122" s="1"/>
  <c r="J43" i="122" s="1"/>
  <c r="H42" i="122"/>
  <c r="H41" i="122"/>
  <c r="I41" i="122" s="1"/>
  <c r="J41" i="122" s="1"/>
  <c r="H40" i="122"/>
  <c r="I40" i="122" s="1"/>
  <c r="J40" i="122" s="1"/>
  <c r="H39" i="122"/>
  <c r="I39" i="122" s="1"/>
  <c r="J39" i="122" s="1"/>
  <c r="H38" i="122"/>
  <c r="H37" i="122"/>
  <c r="I37" i="122" s="1"/>
  <c r="J37" i="122" s="1"/>
  <c r="H24" i="122"/>
  <c r="I24" i="122" s="1"/>
  <c r="J24" i="122" s="1"/>
  <c r="H23" i="122"/>
  <c r="H21" i="122"/>
  <c r="H19" i="122"/>
  <c r="I19" i="122" s="1"/>
  <c r="J19" i="122" s="1"/>
  <c r="H35" i="122"/>
  <c r="I35" i="122" s="1"/>
  <c r="J35" i="122" s="1"/>
  <c r="H22" i="122"/>
  <c r="I22" i="122" s="1"/>
  <c r="J22" i="122" s="1"/>
  <c r="H18" i="122"/>
  <c r="I18" i="122" s="1"/>
  <c r="J18" i="122" s="1"/>
  <c r="H17" i="122"/>
  <c r="I17" i="122" s="1"/>
  <c r="J17" i="122" s="1"/>
  <c r="H34" i="122"/>
  <c r="H33" i="122"/>
  <c r="H20" i="122"/>
  <c r="H16" i="122"/>
  <c r="I16" i="122" s="1"/>
  <c r="J16" i="122" s="1"/>
  <c r="H15" i="122"/>
  <c r="H14" i="122"/>
  <c r="I14" i="122" s="1"/>
  <c r="J14" i="122" s="1"/>
  <c r="H13" i="122"/>
  <c r="H12" i="122"/>
  <c r="H11" i="122"/>
  <c r="I11" i="122" s="1"/>
  <c r="J11" i="122" s="1"/>
  <c r="H10" i="122"/>
  <c r="I10" i="122" s="1"/>
  <c r="J10" i="122" s="1"/>
  <c r="H9" i="122"/>
  <c r="I9" i="122" s="1"/>
  <c r="J9" i="122" s="1"/>
  <c r="H8" i="122"/>
  <c r="I8" i="122" s="1"/>
  <c r="J8" i="122" s="1"/>
  <c r="H29" i="121"/>
  <c r="H28" i="121"/>
  <c r="H27" i="121"/>
  <c r="I27" i="121" s="1"/>
  <c r="J27" i="121" s="1"/>
  <c r="H20" i="121"/>
  <c r="I20" i="121" s="1"/>
  <c r="J20" i="121" s="1"/>
  <c r="H31" i="121"/>
  <c r="I31" i="121" s="1"/>
  <c r="J31" i="121" s="1"/>
  <c r="H24" i="121"/>
  <c r="I24" i="121" s="1"/>
  <c r="J24" i="121" s="1"/>
  <c r="H23" i="121"/>
  <c r="I23" i="121" s="1"/>
  <c r="J23" i="121" s="1"/>
  <c r="H22" i="121"/>
  <c r="I22" i="121" s="1"/>
  <c r="J22" i="121" s="1"/>
  <c r="H21" i="121"/>
  <c r="I21" i="121" s="1"/>
  <c r="J21" i="121" s="1"/>
  <c r="H19" i="121"/>
  <c r="I19" i="121" s="1"/>
  <c r="J19" i="121" s="1"/>
  <c r="H18" i="121"/>
  <c r="I18" i="121" s="1"/>
  <c r="J18" i="121" s="1"/>
  <c r="H17" i="121"/>
  <c r="I17" i="121" s="1"/>
  <c r="J17" i="121" s="1"/>
  <c r="H30" i="121"/>
  <c r="I30" i="121" s="1"/>
  <c r="J30" i="121" s="1"/>
  <c r="H26" i="121"/>
  <c r="I26" i="121" s="1"/>
  <c r="J26" i="121" s="1"/>
  <c r="H25" i="121"/>
  <c r="I25" i="121" s="1"/>
  <c r="J25" i="121" s="1"/>
  <c r="H16" i="121"/>
  <c r="I16" i="121" s="1"/>
  <c r="J16" i="121" s="1"/>
  <c r="H10" i="121"/>
  <c r="I10" i="121" s="1"/>
  <c r="J10" i="121" s="1"/>
  <c r="H9" i="121"/>
  <c r="H8" i="121"/>
  <c r="H37" i="121"/>
  <c r="I37" i="121" s="1"/>
  <c r="J37" i="121" s="1"/>
  <c r="H36" i="121"/>
  <c r="I36" i="121" s="1"/>
  <c r="J36" i="121" s="1"/>
  <c r="H35" i="121"/>
  <c r="I35" i="121" s="1"/>
  <c r="J35" i="121" s="1"/>
  <c r="H34" i="121"/>
  <c r="I34" i="121" s="1"/>
  <c r="J34" i="121" s="1"/>
  <c r="H33" i="121"/>
  <c r="I33" i="121" s="1"/>
  <c r="J33" i="121" s="1"/>
  <c r="H32" i="121"/>
  <c r="I32" i="121" s="1"/>
  <c r="J32" i="121" s="1"/>
  <c r="H15" i="121"/>
  <c r="I15" i="121"/>
  <c r="J15" i="121" s="1"/>
  <c r="H14" i="121"/>
  <c r="H13" i="121"/>
  <c r="I13" i="121"/>
  <c r="J13" i="121" s="1"/>
  <c r="H12" i="121"/>
  <c r="I12" i="121" s="1"/>
  <c r="J12" i="121" s="1"/>
  <c r="H11" i="121"/>
  <c r="I11" i="121"/>
  <c r="J11" i="121" s="1"/>
  <c r="H41" i="120"/>
  <c r="H40" i="120"/>
  <c r="H39" i="120"/>
  <c r="H38" i="120"/>
  <c r="I38" i="120" s="1"/>
  <c r="J38" i="120" s="1"/>
  <c r="H37" i="120"/>
  <c r="H36" i="120"/>
  <c r="H35" i="120"/>
  <c r="I35" i="120" s="1"/>
  <c r="J35" i="120" s="1"/>
  <c r="H34" i="120"/>
  <c r="I34" i="120" s="1"/>
  <c r="J34" i="120" s="1"/>
  <c r="H33" i="120"/>
  <c r="H32" i="120"/>
  <c r="I32" i="120" s="1"/>
  <c r="J32" i="120" s="1"/>
  <c r="H31" i="120"/>
  <c r="I31" i="120" s="1"/>
  <c r="J31" i="120" s="1"/>
  <c r="H30" i="120"/>
  <c r="I30" i="120" s="1"/>
  <c r="J30" i="120" s="1"/>
  <c r="H29" i="120"/>
  <c r="I29" i="120" s="1"/>
  <c r="J29" i="120" s="1"/>
  <c r="H28" i="120"/>
  <c r="I28" i="120" s="1"/>
  <c r="J28" i="120" s="1"/>
  <c r="H27" i="120"/>
  <c r="I27" i="120" s="1"/>
  <c r="J27" i="120" s="1"/>
  <c r="H26" i="120"/>
  <c r="I26" i="120" s="1"/>
  <c r="J26" i="120" s="1"/>
  <c r="H25" i="120"/>
  <c r="I25" i="120" s="1"/>
  <c r="J25" i="120" s="1"/>
  <c r="H24" i="120"/>
  <c r="I24" i="120" s="1"/>
  <c r="J24" i="120" s="1"/>
  <c r="H23" i="120"/>
  <c r="I23" i="120" s="1"/>
  <c r="J23" i="120" s="1"/>
  <c r="H22" i="120"/>
  <c r="I22" i="120" s="1"/>
  <c r="J22" i="120" s="1"/>
  <c r="H21" i="120"/>
  <c r="I21" i="120" s="1"/>
  <c r="J21" i="120" s="1"/>
  <c r="H41" i="119"/>
  <c r="I41" i="119" s="1"/>
  <c r="J41" i="119" s="1"/>
  <c r="H40" i="119"/>
  <c r="H39" i="119"/>
  <c r="I39" i="119" s="1"/>
  <c r="J39" i="119" s="1"/>
  <c r="H38" i="119"/>
  <c r="I38" i="119" s="1"/>
  <c r="J38" i="119" s="1"/>
  <c r="H37" i="119"/>
  <c r="I37" i="119" s="1"/>
  <c r="J37" i="119" s="1"/>
  <c r="H36" i="119"/>
  <c r="H33" i="119"/>
  <c r="I33" i="119" s="1"/>
  <c r="J33" i="119" s="1"/>
  <c r="H32" i="119"/>
  <c r="I32" i="119" s="1"/>
  <c r="J32" i="119" s="1"/>
  <c r="H34" i="119"/>
  <c r="I34" i="119" s="1"/>
  <c r="J34" i="119" s="1"/>
  <c r="H30" i="119"/>
  <c r="I30" i="119" s="1"/>
  <c r="J30" i="119" s="1"/>
  <c r="H29" i="119"/>
  <c r="H31" i="119"/>
  <c r="I31" i="119" s="1"/>
  <c r="J31" i="119" s="1"/>
  <c r="H24" i="119"/>
  <c r="I24" i="119" s="1"/>
  <c r="J24" i="119" s="1"/>
  <c r="H35" i="119"/>
  <c r="I35" i="119" s="1"/>
  <c r="J35" i="119" s="1"/>
  <c r="H28" i="119"/>
  <c r="I28" i="119" s="1"/>
  <c r="J28" i="119" s="1"/>
  <c r="H27" i="119"/>
  <c r="I27" i="119" s="1"/>
  <c r="J27" i="119" s="1"/>
  <c r="H26" i="119"/>
  <c r="I26" i="119" s="1"/>
  <c r="J26" i="119" s="1"/>
  <c r="H25" i="119"/>
  <c r="I25" i="119" s="1"/>
  <c r="J25" i="119" s="1"/>
  <c r="H23" i="119"/>
  <c r="I23" i="119" s="1"/>
  <c r="J23" i="119" s="1"/>
  <c r="H22" i="119"/>
  <c r="I22" i="119" s="1"/>
  <c r="J22" i="119" s="1"/>
  <c r="H21" i="119"/>
  <c r="I21" i="119" s="1"/>
  <c r="J21" i="119" s="1"/>
  <c r="H39" i="118"/>
  <c r="H38" i="118"/>
  <c r="H37" i="118"/>
  <c r="H36" i="118"/>
  <c r="H35" i="118"/>
  <c r="H34" i="118"/>
  <c r="H33" i="118"/>
  <c r="I33" i="118" s="1"/>
  <c r="J33" i="118" s="1"/>
  <c r="H32" i="118"/>
  <c r="I32" i="118" s="1"/>
  <c r="J32" i="118" s="1"/>
  <c r="H31" i="118"/>
  <c r="H30" i="118"/>
  <c r="H29" i="118"/>
  <c r="I29" i="118" s="1"/>
  <c r="J29" i="118" s="1"/>
  <c r="H28" i="118"/>
  <c r="I28" i="118" s="1"/>
  <c r="J28" i="118" s="1"/>
  <c r="H27" i="118"/>
  <c r="I27" i="118" s="1"/>
  <c r="J27" i="118" s="1"/>
  <c r="H26" i="118"/>
  <c r="I26" i="118" s="1"/>
  <c r="J26" i="118" s="1"/>
  <c r="H25" i="118"/>
  <c r="I25" i="118" s="1"/>
  <c r="J25" i="118" s="1"/>
  <c r="H24" i="118"/>
  <c r="I24" i="118" s="1"/>
  <c r="J24" i="118" s="1"/>
  <c r="H23" i="118"/>
  <c r="I23" i="118" s="1"/>
  <c r="J23" i="118" s="1"/>
  <c r="H22" i="118"/>
  <c r="I22" i="118" s="1"/>
  <c r="J22" i="118" s="1"/>
  <c r="H21" i="118"/>
  <c r="I21" i="118" s="1"/>
  <c r="J21" i="118" s="1"/>
  <c r="H20" i="118"/>
  <c r="I20" i="118" s="1"/>
  <c r="J20" i="118" s="1"/>
  <c r="H39" i="117"/>
  <c r="I39" i="117" s="1"/>
  <c r="J39" i="117" s="1"/>
  <c r="H38" i="117"/>
  <c r="H37" i="117"/>
  <c r="I37" i="117" s="1"/>
  <c r="J37" i="117" s="1"/>
  <c r="H36" i="117"/>
  <c r="I36" i="117" s="1"/>
  <c r="J36" i="117" s="1"/>
  <c r="H35" i="117"/>
  <c r="I35" i="117" s="1"/>
  <c r="J35" i="117" s="1"/>
  <c r="H34" i="117"/>
  <c r="H33" i="117"/>
  <c r="I33" i="117" s="1"/>
  <c r="J33" i="117" s="1"/>
  <c r="H32" i="117"/>
  <c r="H31" i="117"/>
  <c r="H30" i="117"/>
  <c r="I30" i="117" s="1"/>
  <c r="J30" i="117" s="1"/>
  <c r="H29" i="117"/>
  <c r="I29" i="117" s="1"/>
  <c r="J29" i="117" s="1"/>
  <c r="H28" i="117"/>
  <c r="I28" i="117" s="1"/>
  <c r="J28" i="117" s="1"/>
  <c r="H27" i="117"/>
  <c r="I27" i="117" s="1"/>
  <c r="J27" i="117" s="1"/>
  <c r="H26" i="117"/>
  <c r="I26" i="117" s="1"/>
  <c r="J26" i="117" s="1"/>
  <c r="H25" i="117"/>
  <c r="I25" i="117" s="1"/>
  <c r="J25" i="117" s="1"/>
  <c r="H24" i="117"/>
  <c r="I24" i="117" s="1"/>
  <c r="J24" i="117" s="1"/>
  <c r="H23" i="117"/>
  <c r="I23" i="117" s="1"/>
  <c r="J23" i="117" s="1"/>
  <c r="H22" i="117"/>
  <c r="I22" i="117" s="1"/>
  <c r="J22" i="117" s="1"/>
  <c r="H21" i="117"/>
  <c r="I21" i="117" s="1"/>
  <c r="J21" i="117" s="1"/>
  <c r="H20" i="117"/>
  <c r="I20" i="117" s="1"/>
  <c r="J20" i="117" s="1"/>
  <c r="H40" i="116"/>
  <c r="I40" i="116" s="1"/>
  <c r="J40" i="116" s="1"/>
  <c r="H39" i="116"/>
  <c r="I39" i="116" s="1"/>
  <c r="J39" i="116" s="1"/>
  <c r="H38" i="116"/>
  <c r="I38" i="116" s="1"/>
  <c r="J38" i="116" s="1"/>
  <c r="H37" i="116"/>
  <c r="H36" i="116"/>
  <c r="I36" i="116" s="1"/>
  <c r="J36" i="116" s="1"/>
  <c r="H35" i="116"/>
  <c r="H34" i="116"/>
  <c r="I34" i="116" s="1"/>
  <c r="J34" i="116" s="1"/>
  <c r="H33" i="116"/>
  <c r="I33" i="116" s="1"/>
  <c r="J33" i="116" s="1"/>
  <c r="H32" i="116"/>
  <c r="I32" i="116" s="1"/>
  <c r="J32" i="116" s="1"/>
  <c r="H31" i="116"/>
  <c r="I31" i="116" s="1"/>
  <c r="J31" i="116" s="1"/>
  <c r="H30" i="116"/>
  <c r="I30" i="116" s="1"/>
  <c r="J30" i="116" s="1"/>
  <c r="H29" i="116"/>
  <c r="I29" i="116" s="1"/>
  <c r="J29" i="116" s="1"/>
  <c r="H28" i="116"/>
  <c r="I28" i="116" s="1"/>
  <c r="J28" i="116" s="1"/>
  <c r="H27" i="116"/>
  <c r="I27" i="116" s="1"/>
  <c r="J27" i="116" s="1"/>
  <c r="H26" i="116"/>
  <c r="I26" i="116" s="1"/>
  <c r="J26" i="116" s="1"/>
  <c r="H25" i="116"/>
  <c r="I25" i="116" s="1"/>
  <c r="J25" i="116" s="1"/>
  <c r="H24" i="116"/>
  <c r="I24" i="116" s="1"/>
  <c r="J24" i="116" s="1"/>
  <c r="H23" i="116"/>
  <c r="I23" i="116" s="1"/>
  <c r="J23" i="116" s="1"/>
  <c r="H22" i="116"/>
  <c r="I22" i="116" s="1"/>
  <c r="J22" i="116" s="1"/>
  <c r="H21" i="116"/>
  <c r="I21" i="116" s="1"/>
  <c r="J21" i="116" s="1"/>
  <c r="H20" i="116"/>
  <c r="I20" i="116" s="1"/>
  <c r="J20" i="116" s="1"/>
  <c r="H39" i="115"/>
  <c r="I39" i="115" s="1"/>
  <c r="J39" i="115" s="1"/>
  <c r="H38" i="115"/>
  <c r="I38" i="115" s="1"/>
  <c r="J38" i="115" s="1"/>
  <c r="H37" i="115"/>
  <c r="I37" i="115" s="1"/>
  <c r="J37" i="115" s="1"/>
  <c r="H36" i="115"/>
  <c r="I36" i="115" s="1"/>
  <c r="J36" i="115" s="1"/>
  <c r="H35" i="115"/>
  <c r="I35" i="115" s="1"/>
  <c r="J35" i="115" s="1"/>
  <c r="H34" i="115"/>
  <c r="H31" i="115"/>
  <c r="H30" i="115"/>
  <c r="H32" i="115"/>
  <c r="I32" i="115" s="1"/>
  <c r="J32" i="115" s="1"/>
  <c r="H28" i="115"/>
  <c r="I28" i="115" s="1"/>
  <c r="J28" i="115" s="1"/>
  <c r="H40" i="115"/>
  <c r="I40" i="115" s="1"/>
  <c r="J40" i="115" s="1"/>
  <c r="H29" i="115"/>
  <c r="I29" i="115" s="1"/>
  <c r="J29" i="115" s="1"/>
  <c r="H23" i="115"/>
  <c r="I23" i="115" s="1"/>
  <c r="J23" i="115" s="1"/>
  <c r="H33" i="115"/>
  <c r="I33" i="115" s="1"/>
  <c r="J33" i="115" s="1"/>
  <c r="H27" i="115"/>
  <c r="I27" i="115" s="1"/>
  <c r="J27" i="115" s="1"/>
  <c r="H26" i="115"/>
  <c r="I26" i="115" s="1"/>
  <c r="J26" i="115" s="1"/>
  <c r="H25" i="115"/>
  <c r="I25" i="115" s="1"/>
  <c r="J25" i="115" s="1"/>
  <c r="H24" i="115"/>
  <c r="I24" i="115" s="1"/>
  <c r="J24" i="115" s="1"/>
  <c r="H22" i="115"/>
  <c r="I22" i="115" s="1"/>
  <c r="J22" i="115" s="1"/>
  <c r="H21" i="115"/>
  <c r="I21" i="115" s="1"/>
  <c r="J21" i="115" s="1"/>
  <c r="H20" i="115"/>
  <c r="I20" i="115" s="1"/>
  <c r="J20" i="115" s="1"/>
  <c r="H37" i="114"/>
  <c r="I37" i="114" s="1"/>
  <c r="J37" i="114" s="1"/>
  <c r="H31" i="114"/>
  <c r="I31" i="114" s="1"/>
  <c r="J31" i="114" s="1"/>
  <c r="H30" i="114"/>
  <c r="I30" i="114" s="1"/>
  <c r="J30" i="114" s="1"/>
  <c r="H29" i="114"/>
  <c r="I29" i="114" s="1"/>
  <c r="J29" i="114" s="1"/>
  <c r="H28" i="114"/>
  <c r="I28" i="114" s="1"/>
  <c r="J28" i="114" s="1"/>
  <c r="H26" i="114"/>
  <c r="I26" i="114" s="1"/>
  <c r="J26" i="114" s="1"/>
  <c r="H25" i="114"/>
  <c r="I25" i="114" s="1"/>
  <c r="J25" i="114" s="1"/>
  <c r="H24" i="114"/>
  <c r="I24" i="114" s="1"/>
  <c r="J24" i="114" s="1"/>
  <c r="H43" i="114"/>
  <c r="H42" i="114"/>
  <c r="I42" i="114" s="1"/>
  <c r="J42" i="114" s="1"/>
  <c r="H41" i="114"/>
  <c r="I41" i="114" s="1"/>
  <c r="J41" i="114" s="1"/>
  <c r="H40" i="114"/>
  <c r="I40" i="114" s="1"/>
  <c r="J40" i="114" s="1"/>
  <c r="H39" i="114"/>
  <c r="H38" i="114"/>
  <c r="H21" i="114"/>
  <c r="I21" i="114" s="1"/>
  <c r="J21" i="114" s="1"/>
  <c r="H20" i="114"/>
  <c r="I20" i="114" s="1"/>
  <c r="J20" i="114" s="1"/>
  <c r="H17" i="114"/>
  <c r="H15" i="114"/>
  <c r="I15" i="114" s="1"/>
  <c r="J15" i="114" s="1"/>
  <c r="H13" i="114"/>
  <c r="I13" i="114" s="1"/>
  <c r="J13" i="114" s="1"/>
  <c r="H36" i="114"/>
  <c r="I36" i="114" s="1"/>
  <c r="J36" i="114" s="1"/>
  <c r="H32" i="114"/>
  <c r="I32" i="114" s="1"/>
  <c r="J32" i="114" s="1"/>
  <c r="H23" i="114"/>
  <c r="I23" i="114" s="1"/>
  <c r="J23" i="114" s="1"/>
  <c r="H22" i="114"/>
  <c r="I22" i="114" s="1"/>
  <c r="J22" i="114" s="1"/>
  <c r="H12" i="114"/>
  <c r="H35" i="114"/>
  <c r="H34" i="114"/>
  <c r="I34" i="114" s="1"/>
  <c r="J34" i="114" s="1"/>
  <c r="H19" i="114"/>
  <c r="H18" i="114"/>
  <c r="H16" i="114"/>
  <c r="H14" i="114"/>
  <c r="H11" i="114"/>
  <c r="I11" i="114" s="1"/>
  <c r="J11" i="114" s="1"/>
  <c r="H10" i="114"/>
  <c r="I10" i="114" s="1"/>
  <c r="J10" i="114" s="1"/>
  <c r="H9" i="114"/>
  <c r="H8" i="114"/>
  <c r="I8" i="114" s="1"/>
  <c r="J8" i="114" s="1"/>
  <c r="H44" i="114"/>
  <c r="I44" i="114" s="1"/>
  <c r="J44" i="114" s="1"/>
  <c r="H33" i="114"/>
  <c r="I33" i="114" s="1"/>
  <c r="J33" i="114" s="1"/>
  <c r="H27" i="114"/>
  <c r="I27" i="114" s="1"/>
  <c r="J27" i="114" s="1"/>
  <c r="H42" i="113"/>
  <c r="I42" i="113" s="1"/>
  <c r="J42" i="113" s="1"/>
  <c r="H27" i="113"/>
  <c r="I27" i="113" s="1"/>
  <c r="J27" i="113" s="1"/>
  <c r="H35" i="113"/>
  <c r="I35" i="113" s="1"/>
  <c r="J35" i="113" s="1"/>
  <c r="H31" i="113"/>
  <c r="I31" i="113" s="1"/>
  <c r="J31" i="113" s="1"/>
  <c r="H30" i="113"/>
  <c r="I30" i="113" s="1"/>
  <c r="J30" i="113" s="1"/>
  <c r="H29" i="113"/>
  <c r="I29" i="113" s="1"/>
  <c r="J29" i="113" s="1"/>
  <c r="H28" i="113"/>
  <c r="I28" i="113" s="1"/>
  <c r="J28" i="113" s="1"/>
  <c r="H26" i="113"/>
  <c r="I26" i="113" s="1"/>
  <c r="J26" i="113" s="1"/>
  <c r="H25" i="113"/>
  <c r="I25" i="113" s="1"/>
  <c r="J25" i="113" s="1"/>
  <c r="H24" i="113"/>
  <c r="I24" i="113" s="1"/>
  <c r="J24" i="113" s="1"/>
  <c r="H41" i="113"/>
  <c r="H40" i="113"/>
  <c r="H39" i="113"/>
  <c r="H38" i="113"/>
  <c r="I38" i="113" s="1"/>
  <c r="J38" i="113" s="1"/>
  <c r="H37" i="113"/>
  <c r="I37" i="113" s="1"/>
  <c r="J37" i="113" s="1"/>
  <c r="H36" i="113"/>
  <c r="H22" i="113"/>
  <c r="I22" i="113" s="1"/>
  <c r="J22" i="113" s="1"/>
  <c r="H21" i="113"/>
  <c r="H17" i="113"/>
  <c r="I17" i="113" s="1"/>
  <c r="J17" i="113" s="1"/>
  <c r="H15" i="113"/>
  <c r="I15" i="113" s="1"/>
  <c r="J15" i="113" s="1"/>
  <c r="H13" i="113"/>
  <c r="I13" i="113" s="1"/>
  <c r="J13" i="113" s="1"/>
  <c r="H34" i="113"/>
  <c r="H23" i="113"/>
  <c r="I23" i="113" s="1"/>
  <c r="J23" i="113" s="1"/>
  <c r="H12" i="113"/>
  <c r="H33" i="113"/>
  <c r="I33" i="113" s="1"/>
  <c r="J33" i="113" s="1"/>
  <c r="H32" i="113"/>
  <c r="I32" i="113" s="1"/>
  <c r="J32" i="113" s="1"/>
  <c r="H20" i="113"/>
  <c r="I20" i="113" s="1"/>
  <c r="J20" i="113" s="1"/>
  <c r="H19" i="113"/>
  <c r="I19" i="113" s="1"/>
  <c r="J19" i="113" s="1"/>
  <c r="H18" i="113"/>
  <c r="I18" i="113" s="1"/>
  <c r="J18" i="113" s="1"/>
  <c r="H16" i="113"/>
  <c r="H14" i="113"/>
  <c r="I14" i="113" s="1"/>
  <c r="J14" i="113" s="1"/>
  <c r="H11" i="113"/>
  <c r="I11" i="113" s="1"/>
  <c r="J11" i="113" s="1"/>
  <c r="H10" i="113"/>
  <c r="I10" i="113" s="1"/>
  <c r="J10" i="113" s="1"/>
  <c r="H9" i="113"/>
  <c r="H8" i="113"/>
  <c r="I8" i="113" s="1"/>
  <c r="J8" i="113" s="1"/>
  <c r="H44" i="112"/>
  <c r="I44" i="112" s="1"/>
  <c r="J44" i="112" s="1"/>
  <c r="H43" i="112"/>
  <c r="I43" i="112" s="1"/>
  <c r="J43" i="112" s="1"/>
  <c r="H42" i="112"/>
  <c r="I42" i="112" s="1"/>
  <c r="J42" i="112" s="1"/>
  <c r="H41" i="112"/>
  <c r="H40" i="112"/>
  <c r="H39" i="112"/>
  <c r="I39" i="112" s="1"/>
  <c r="J39" i="112" s="1"/>
  <c r="H38" i="112"/>
  <c r="I38" i="112" s="1"/>
  <c r="J38" i="112" s="1"/>
  <c r="H37" i="112"/>
  <c r="I37" i="112" s="1"/>
  <c r="J37" i="112" s="1"/>
  <c r="H36" i="112"/>
  <c r="I36" i="112" s="1"/>
  <c r="J36" i="112" s="1"/>
  <c r="H35" i="112"/>
  <c r="I35" i="112" s="1"/>
  <c r="J35" i="112" s="1"/>
  <c r="H34" i="112"/>
  <c r="I34" i="112" s="1"/>
  <c r="J34" i="112" s="1"/>
  <c r="H33" i="112"/>
  <c r="I33" i="112" s="1"/>
  <c r="J33" i="112" s="1"/>
  <c r="H32" i="112"/>
  <c r="I32" i="112" s="1"/>
  <c r="J32" i="112" s="1"/>
  <c r="H31" i="112"/>
  <c r="I31" i="112" s="1"/>
  <c r="J31" i="112" s="1"/>
  <c r="H30" i="112"/>
  <c r="I30" i="112" s="1"/>
  <c r="J30" i="112" s="1"/>
  <c r="H29" i="112"/>
  <c r="I29" i="112" s="1"/>
  <c r="J29" i="112" s="1"/>
  <c r="H28" i="112"/>
  <c r="I28" i="112" s="1"/>
  <c r="J28" i="112" s="1"/>
  <c r="H27" i="112"/>
  <c r="I27" i="112" s="1"/>
  <c r="J27" i="112" s="1"/>
  <c r="H26" i="112"/>
  <c r="I26" i="112" s="1"/>
  <c r="J26" i="112" s="1"/>
  <c r="H25" i="112"/>
  <c r="I25" i="112" s="1"/>
  <c r="J25" i="112" s="1"/>
  <c r="H24" i="112"/>
  <c r="I24" i="112" s="1"/>
  <c r="J24" i="112" s="1"/>
  <c r="H23" i="112"/>
  <c r="I23" i="112" s="1"/>
  <c r="J23" i="112" s="1"/>
  <c r="H22" i="112"/>
  <c r="H21" i="112"/>
  <c r="I21" i="112" s="1"/>
  <c r="J21" i="112" s="1"/>
  <c r="H20" i="112"/>
  <c r="H19" i="112"/>
  <c r="I19" i="112" s="1"/>
  <c r="J19" i="112" s="1"/>
  <c r="H18" i="112"/>
  <c r="H17" i="112"/>
  <c r="I17" i="112" s="1"/>
  <c r="J17" i="112" s="1"/>
  <c r="H16" i="112"/>
  <c r="H15" i="112"/>
  <c r="I15" i="112" s="1"/>
  <c r="J15" i="112" s="1"/>
  <c r="H14" i="112"/>
  <c r="H13" i="112"/>
  <c r="I13" i="112" s="1"/>
  <c r="J13" i="112" s="1"/>
  <c r="H12" i="112"/>
  <c r="H11" i="112"/>
  <c r="I11" i="112" s="1"/>
  <c r="J11" i="112" s="1"/>
  <c r="H10" i="112"/>
  <c r="H9" i="112"/>
  <c r="I9" i="112" s="1"/>
  <c r="J9" i="112" s="1"/>
  <c r="H8" i="112"/>
  <c r="H44" i="111"/>
  <c r="I44" i="111" s="1"/>
  <c r="J44" i="111" s="1"/>
  <c r="H33" i="111"/>
  <c r="I33" i="111" s="1"/>
  <c r="J33" i="111" s="1"/>
  <c r="H27" i="111"/>
  <c r="I27" i="111" s="1"/>
  <c r="J27" i="111" s="1"/>
  <c r="H37" i="111"/>
  <c r="I37" i="111" s="1"/>
  <c r="J37" i="111" s="1"/>
  <c r="H31" i="111"/>
  <c r="I31" i="111" s="1"/>
  <c r="J31" i="111" s="1"/>
  <c r="H30" i="111"/>
  <c r="I30" i="111" s="1"/>
  <c r="J30" i="111" s="1"/>
  <c r="H29" i="111"/>
  <c r="I29" i="111" s="1"/>
  <c r="J29" i="111" s="1"/>
  <c r="H28" i="111"/>
  <c r="I28" i="111" s="1"/>
  <c r="J28" i="111" s="1"/>
  <c r="H26" i="111"/>
  <c r="I26" i="111" s="1"/>
  <c r="J26" i="111" s="1"/>
  <c r="H25" i="111"/>
  <c r="I25" i="111" s="1"/>
  <c r="J25" i="111" s="1"/>
  <c r="H24" i="111"/>
  <c r="I24" i="111" s="1"/>
  <c r="J24" i="111" s="1"/>
  <c r="H43" i="111"/>
  <c r="H42" i="111"/>
  <c r="H41" i="111"/>
  <c r="I41" i="111" s="1"/>
  <c r="J41" i="111" s="1"/>
  <c r="H40" i="111"/>
  <c r="I40" i="111" s="1"/>
  <c r="J40" i="111" s="1"/>
  <c r="H39" i="111"/>
  <c r="H38" i="111"/>
  <c r="H22" i="111"/>
  <c r="I22" i="111" s="1"/>
  <c r="J22" i="111" s="1"/>
  <c r="H21" i="111"/>
  <c r="I21" i="111" s="1"/>
  <c r="J21" i="111" s="1"/>
  <c r="H18" i="111"/>
  <c r="H16" i="111"/>
  <c r="H14" i="111"/>
  <c r="H36" i="111"/>
  <c r="I36" i="111" s="1"/>
  <c r="J36" i="111" s="1"/>
  <c r="H32" i="111"/>
  <c r="I32" i="111" s="1"/>
  <c r="J32" i="111" s="1"/>
  <c r="H23" i="111"/>
  <c r="I23" i="111" s="1"/>
  <c r="J23" i="111" s="1"/>
  <c r="H13" i="111"/>
  <c r="I13" i="111" s="1"/>
  <c r="J13" i="111" s="1"/>
  <c r="H35" i="111"/>
  <c r="I35" i="111" s="1"/>
  <c r="J35" i="111" s="1"/>
  <c r="H34" i="111"/>
  <c r="I34" i="111" s="1"/>
  <c r="J34" i="111" s="1"/>
  <c r="H20" i="111"/>
  <c r="I20" i="111" s="1"/>
  <c r="J20" i="111" s="1"/>
  <c r="H19" i="111"/>
  <c r="H17" i="111"/>
  <c r="I17" i="111" s="1"/>
  <c r="J17" i="111" s="1"/>
  <c r="H15" i="111"/>
  <c r="H12" i="111"/>
  <c r="H11" i="111"/>
  <c r="H10" i="111"/>
  <c r="I10" i="111" s="1"/>
  <c r="J10" i="111" s="1"/>
  <c r="H9" i="111"/>
  <c r="H8" i="111"/>
  <c r="I8" i="111" s="1"/>
  <c r="J8" i="111" s="1"/>
  <c r="H34" i="110"/>
  <c r="H33" i="110"/>
  <c r="I33" i="110" s="1"/>
  <c r="J33" i="110" s="1"/>
  <c r="H32" i="110"/>
  <c r="H31" i="110"/>
  <c r="H30" i="110"/>
  <c r="H29" i="110"/>
  <c r="I29" i="110" s="1"/>
  <c r="J29" i="110" s="1"/>
  <c r="H28" i="110"/>
  <c r="I28" i="110" s="1"/>
  <c r="J28" i="110" s="1"/>
  <c r="H27" i="110"/>
  <c r="I27" i="110" s="1"/>
  <c r="J27" i="110" s="1"/>
  <c r="H26" i="110"/>
  <c r="H25" i="110"/>
  <c r="H24" i="110"/>
  <c r="I24" i="110" s="1"/>
  <c r="J24" i="110" s="1"/>
  <c r="H23" i="110"/>
  <c r="I23" i="110" s="1"/>
  <c r="J23" i="110" s="1"/>
  <c r="H22" i="110"/>
  <c r="I22" i="110" s="1"/>
  <c r="J22" i="110" s="1"/>
  <c r="H21" i="110"/>
  <c r="I21" i="110" s="1"/>
  <c r="J21" i="110" s="1"/>
  <c r="H20" i="110"/>
  <c r="I20" i="110" s="1"/>
  <c r="J20" i="110" s="1"/>
  <c r="H19" i="110"/>
  <c r="I19" i="110" s="1"/>
  <c r="J19" i="110" s="1"/>
  <c r="H18" i="110"/>
  <c r="I18" i="110" s="1"/>
  <c r="J18" i="110" s="1"/>
  <c r="H17" i="110"/>
  <c r="I17" i="110" s="1"/>
  <c r="J17" i="110" s="1"/>
  <c r="H16" i="110"/>
  <c r="I16" i="110" s="1"/>
  <c r="J16" i="110" s="1"/>
  <c r="H15" i="110"/>
  <c r="I15" i="110" s="1"/>
  <c r="J15" i="110" s="1"/>
  <c r="H14" i="110"/>
  <c r="I14" i="110" s="1"/>
  <c r="J14" i="110" s="1"/>
  <c r="H13" i="110"/>
  <c r="I13" i="110" s="1"/>
  <c r="J13" i="110" s="1"/>
  <c r="H12" i="110"/>
  <c r="H11" i="110"/>
  <c r="I11" i="110" s="1"/>
  <c r="J11" i="110" s="1"/>
  <c r="H10" i="110"/>
  <c r="I10" i="110" s="1"/>
  <c r="J10" i="110" s="1"/>
  <c r="H9" i="110"/>
  <c r="I9" i="110" s="1"/>
  <c r="J9" i="110" s="1"/>
  <c r="H8" i="110"/>
  <c r="I8" i="110" s="1"/>
  <c r="J8" i="110" s="1"/>
  <c r="H20" i="109"/>
  <c r="I20" i="109" s="1"/>
  <c r="J20" i="109" s="1"/>
  <c r="H28" i="109"/>
  <c r="I28" i="109" s="1"/>
  <c r="J28" i="109" s="1"/>
  <c r="H24" i="109"/>
  <c r="I24" i="109" s="1"/>
  <c r="J24" i="109" s="1"/>
  <c r="H23" i="109"/>
  <c r="I23" i="109" s="1"/>
  <c r="J23" i="109" s="1"/>
  <c r="H22" i="109"/>
  <c r="I22" i="109" s="1"/>
  <c r="J22" i="109" s="1"/>
  <c r="H21" i="109"/>
  <c r="I21" i="109" s="1"/>
  <c r="J21" i="109" s="1"/>
  <c r="H19" i="109"/>
  <c r="I19" i="109" s="1"/>
  <c r="J19" i="109" s="1"/>
  <c r="H18" i="109"/>
  <c r="I18" i="109" s="1"/>
  <c r="J18" i="109" s="1"/>
  <c r="H17" i="109"/>
  <c r="I17" i="109" s="1"/>
  <c r="J17" i="109" s="1"/>
  <c r="H26" i="109"/>
  <c r="I26" i="109" s="1"/>
  <c r="J26" i="109" s="1"/>
  <c r="H25" i="109"/>
  <c r="H16" i="109"/>
  <c r="H14" i="109"/>
  <c r="I14" i="109" s="1"/>
  <c r="J14" i="109" s="1"/>
  <c r="H13" i="109"/>
  <c r="H12" i="109"/>
  <c r="I12" i="109" s="1"/>
  <c r="J12" i="109" s="1"/>
  <c r="H10" i="109"/>
  <c r="H34" i="109"/>
  <c r="H33" i="109"/>
  <c r="I33" i="109" s="1"/>
  <c r="J33" i="109" s="1"/>
  <c r="H32" i="109"/>
  <c r="H31" i="109"/>
  <c r="H30" i="109"/>
  <c r="H29" i="109"/>
  <c r="I29" i="109" s="1"/>
  <c r="J29" i="109" s="1"/>
  <c r="H15" i="109"/>
  <c r="I15" i="109" s="1"/>
  <c r="J15" i="109" s="1"/>
  <c r="H11" i="109"/>
  <c r="H9" i="109"/>
  <c r="I9" i="109" s="1"/>
  <c r="J9" i="109" s="1"/>
  <c r="H27" i="109"/>
  <c r="I27" i="109" s="1"/>
  <c r="J27" i="109" s="1"/>
  <c r="H8" i="109"/>
  <c r="H38" i="107"/>
  <c r="I38" i="107" s="1"/>
  <c r="J38" i="107" s="1"/>
  <c r="H37" i="107"/>
  <c r="H36" i="107"/>
  <c r="H35" i="107"/>
  <c r="I35" i="107" s="1"/>
  <c r="J35" i="107" s="1"/>
  <c r="H34" i="107"/>
  <c r="H33" i="107"/>
  <c r="H32" i="107"/>
  <c r="I32" i="107" s="1"/>
  <c r="J32" i="107" s="1"/>
  <c r="H31" i="107"/>
  <c r="I31" i="107" s="1"/>
  <c r="J31" i="107" s="1"/>
  <c r="H30" i="107"/>
  <c r="I30" i="107" s="1"/>
  <c r="J30" i="107" s="1"/>
  <c r="H27" i="107"/>
  <c r="I27" i="107" s="1"/>
  <c r="J27" i="107" s="1"/>
  <c r="H26" i="107"/>
  <c r="I26" i="107" s="1"/>
  <c r="J26" i="107" s="1"/>
  <c r="H25" i="107"/>
  <c r="I25" i="107" s="1"/>
  <c r="J25" i="107" s="1"/>
  <c r="H24" i="107"/>
  <c r="I24" i="107" s="1"/>
  <c r="J24" i="107" s="1"/>
  <c r="H23" i="107"/>
  <c r="I23" i="107" s="1"/>
  <c r="J23" i="107" s="1"/>
  <c r="H22" i="107"/>
  <c r="I22" i="107" s="1"/>
  <c r="J22" i="107" s="1"/>
  <c r="H21" i="107"/>
  <c r="I21" i="107" s="1"/>
  <c r="J21" i="107" s="1"/>
  <c r="H20" i="107"/>
  <c r="I20" i="107" s="1"/>
  <c r="J20" i="107" s="1"/>
  <c r="H9" i="107"/>
  <c r="I9" i="107" s="1"/>
  <c r="J9" i="107" s="1"/>
  <c r="H37" i="108"/>
  <c r="H36" i="108"/>
  <c r="I36" i="108" s="1"/>
  <c r="J36" i="108" s="1"/>
  <c r="H35" i="108"/>
  <c r="H34" i="108"/>
  <c r="H33" i="108"/>
  <c r="I33" i="108" s="1"/>
  <c r="J33" i="108" s="1"/>
  <c r="H32" i="108"/>
  <c r="H30" i="108"/>
  <c r="I30" i="108" s="1"/>
  <c r="J30" i="108" s="1"/>
  <c r="H38" i="108"/>
  <c r="I38" i="108" s="1"/>
  <c r="J38" i="108" s="1"/>
  <c r="H23" i="108"/>
  <c r="I23" i="108" s="1"/>
  <c r="J23" i="108" s="1"/>
  <c r="H31" i="108"/>
  <c r="I31" i="108" s="1"/>
  <c r="J31" i="108" s="1"/>
  <c r="H27" i="108"/>
  <c r="I27" i="108" s="1"/>
  <c r="J27" i="108" s="1"/>
  <c r="H26" i="108"/>
  <c r="I26" i="108" s="1"/>
  <c r="J26" i="108" s="1"/>
  <c r="H25" i="108"/>
  <c r="I25" i="108" s="1"/>
  <c r="J25" i="108" s="1"/>
  <c r="H24" i="108"/>
  <c r="I24" i="108" s="1"/>
  <c r="J24" i="108" s="1"/>
  <c r="H22" i="108"/>
  <c r="I22" i="108" s="1"/>
  <c r="J22" i="108" s="1"/>
  <c r="H21" i="108"/>
  <c r="I21" i="108" s="1"/>
  <c r="J21" i="108" s="1"/>
  <c r="H20" i="108"/>
  <c r="I20" i="108" s="1"/>
  <c r="J20" i="108" s="1"/>
  <c r="H9" i="108"/>
  <c r="I9" i="108" s="1"/>
  <c r="J9" i="108" s="1"/>
  <c r="H40" i="106"/>
  <c r="H39" i="106"/>
  <c r="I39" i="106" s="1"/>
  <c r="J39" i="106" s="1"/>
  <c r="H38" i="106"/>
  <c r="I38" i="106" s="1"/>
  <c r="J38" i="106" s="1"/>
  <c r="H37" i="106"/>
  <c r="H36" i="106"/>
  <c r="I36" i="106" s="1"/>
  <c r="J36" i="106" s="1"/>
  <c r="H35" i="106"/>
  <c r="I35" i="106" s="1"/>
  <c r="J35" i="106" s="1"/>
  <c r="H34" i="106"/>
  <c r="I34" i="106" s="1"/>
  <c r="J34" i="106" s="1"/>
  <c r="H33" i="106"/>
  <c r="I33" i="106" s="1"/>
  <c r="J33" i="106" s="1"/>
  <c r="H32" i="106"/>
  <c r="I32" i="106" s="1"/>
  <c r="J32" i="106" s="1"/>
  <c r="H29" i="106"/>
  <c r="I29" i="106" s="1"/>
  <c r="J29" i="106" s="1"/>
  <c r="H28" i="106"/>
  <c r="I28" i="106" s="1"/>
  <c r="J28" i="106" s="1"/>
  <c r="H27" i="106"/>
  <c r="I27" i="106" s="1"/>
  <c r="J27" i="106" s="1"/>
  <c r="H26" i="106"/>
  <c r="I26" i="106" s="1"/>
  <c r="J26" i="106" s="1"/>
  <c r="H25" i="106"/>
  <c r="I25" i="106" s="1"/>
  <c r="J25" i="106" s="1"/>
  <c r="H24" i="106"/>
  <c r="I24" i="106" s="1"/>
  <c r="J24" i="106" s="1"/>
  <c r="H23" i="106"/>
  <c r="I23" i="106" s="1"/>
  <c r="J23" i="106" s="1"/>
  <c r="H22" i="106"/>
  <c r="H21" i="106"/>
  <c r="I21" i="106" s="1"/>
  <c r="J21" i="106" s="1"/>
  <c r="H20" i="106"/>
  <c r="I20" i="106" s="1"/>
  <c r="J20" i="106" s="1"/>
  <c r="H19" i="106"/>
  <c r="I19" i="106" s="1"/>
  <c r="J19" i="106" s="1"/>
  <c r="H10" i="106"/>
  <c r="H8" i="106"/>
  <c r="I8" i="106" s="1"/>
  <c r="J8" i="106" s="1"/>
  <c r="H34" i="105"/>
  <c r="H39" i="105"/>
  <c r="I39" i="105" s="1"/>
  <c r="J39" i="105" s="1"/>
  <c r="H38" i="105"/>
  <c r="I38" i="105" s="1"/>
  <c r="J38" i="105" s="1"/>
  <c r="H37" i="105"/>
  <c r="I37" i="105" s="1"/>
  <c r="J37" i="105" s="1"/>
  <c r="H36" i="105"/>
  <c r="H35" i="105"/>
  <c r="H40" i="105"/>
  <c r="H29" i="105"/>
  <c r="I29" i="105" s="1"/>
  <c r="J29" i="105" s="1"/>
  <c r="H22" i="105"/>
  <c r="I22" i="105" s="1"/>
  <c r="J22" i="105" s="1"/>
  <c r="H33" i="105"/>
  <c r="I33" i="105" s="1"/>
  <c r="J33" i="105" s="1"/>
  <c r="H26" i="105"/>
  <c r="I26" i="105" s="1"/>
  <c r="J26" i="105" s="1"/>
  <c r="H25" i="105"/>
  <c r="I25" i="105" s="1"/>
  <c r="J25" i="105" s="1"/>
  <c r="H24" i="105"/>
  <c r="I24" i="105" s="1"/>
  <c r="J24" i="105" s="1"/>
  <c r="H23" i="105"/>
  <c r="I23" i="105" s="1"/>
  <c r="J23" i="105" s="1"/>
  <c r="H21" i="105"/>
  <c r="I21" i="105" s="1"/>
  <c r="J21" i="105" s="1"/>
  <c r="H20" i="105"/>
  <c r="I20" i="105" s="1"/>
  <c r="J20" i="105" s="1"/>
  <c r="H19" i="105"/>
  <c r="I19" i="105" s="1"/>
  <c r="J19" i="105" s="1"/>
  <c r="H32" i="105"/>
  <c r="I32" i="105" s="1"/>
  <c r="J32" i="105" s="1"/>
  <c r="H28" i="105"/>
  <c r="I28" i="105" s="1"/>
  <c r="J28" i="105" s="1"/>
  <c r="H27" i="105"/>
  <c r="I27" i="105" s="1"/>
  <c r="J27" i="105" s="1"/>
  <c r="H10" i="105"/>
  <c r="H8" i="105"/>
  <c r="I8" i="105" s="1"/>
  <c r="J8" i="105" s="1"/>
  <c r="H37" i="104"/>
  <c r="I37" i="104" s="1"/>
  <c r="J37" i="104" s="1"/>
  <c r="H36" i="104"/>
  <c r="I36" i="104" s="1"/>
  <c r="J36" i="104" s="1"/>
  <c r="H35" i="104"/>
  <c r="I35" i="104" s="1"/>
  <c r="J35" i="104" s="1"/>
  <c r="H34" i="104"/>
  <c r="I34" i="104" s="1"/>
  <c r="J34" i="104" s="1"/>
  <c r="H33" i="104"/>
  <c r="H32" i="104"/>
  <c r="H31" i="104"/>
  <c r="I31" i="104" s="1"/>
  <c r="J31" i="104" s="1"/>
  <c r="H30" i="104"/>
  <c r="H27" i="104"/>
  <c r="I27" i="104" s="1"/>
  <c r="J27" i="104" s="1"/>
  <c r="H26" i="104"/>
  <c r="I26" i="104" s="1"/>
  <c r="J26" i="104" s="1"/>
  <c r="H25" i="104"/>
  <c r="I25" i="104" s="1"/>
  <c r="J25" i="104" s="1"/>
  <c r="H24" i="104"/>
  <c r="I24" i="104" s="1"/>
  <c r="J24" i="104" s="1"/>
  <c r="H23" i="104"/>
  <c r="I23" i="104" s="1"/>
  <c r="J23" i="104" s="1"/>
  <c r="H22" i="104"/>
  <c r="I22" i="104" s="1"/>
  <c r="J22" i="104" s="1"/>
  <c r="H21" i="104"/>
  <c r="I21" i="104" s="1"/>
  <c r="J21" i="104" s="1"/>
  <c r="H20" i="104"/>
  <c r="I20" i="104" s="1"/>
  <c r="J20" i="104" s="1"/>
  <c r="H9" i="104"/>
  <c r="I9" i="104" s="1"/>
  <c r="J9" i="104" s="1"/>
  <c r="H37" i="103"/>
  <c r="H36" i="103"/>
  <c r="H35" i="103"/>
  <c r="I35" i="103" s="1"/>
  <c r="J35" i="103" s="1"/>
  <c r="H34" i="103"/>
  <c r="I34" i="103" s="1"/>
  <c r="J34" i="103" s="1"/>
  <c r="H33" i="103"/>
  <c r="H32" i="103"/>
  <c r="I32" i="103" s="1"/>
  <c r="J32" i="103" s="1"/>
  <c r="H23" i="103"/>
  <c r="I23" i="103" s="1"/>
  <c r="J23" i="103" s="1"/>
  <c r="H31" i="103"/>
  <c r="I31" i="103" s="1"/>
  <c r="J31" i="103" s="1"/>
  <c r="H27" i="103"/>
  <c r="I27" i="103" s="1"/>
  <c r="J27" i="103" s="1"/>
  <c r="H26" i="103"/>
  <c r="I26" i="103" s="1"/>
  <c r="J26" i="103" s="1"/>
  <c r="H25" i="103"/>
  <c r="I25" i="103" s="1"/>
  <c r="J25" i="103" s="1"/>
  <c r="H24" i="103"/>
  <c r="I24" i="103" s="1"/>
  <c r="J24" i="103" s="1"/>
  <c r="H22" i="103"/>
  <c r="I22" i="103" s="1"/>
  <c r="J22" i="103" s="1"/>
  <c r="H21" i="103"/>
  <c r="I21" i="103" s="1"/>
  <c r="J21" i="103" s="1"/>
  <c r="H20" i="103"/>
  <c r="I20" i="103" s="1"/>
  <c r="J20" i="103" s="1"/>
  <c r="H30" i="103"/>
  <c r="I30" i="103" s="1"/>
  <c r="J30" i="103" s="1"/>
  <c r="H9" i="103"/>
  <c r="H8" i="101"/>
  <c r="I8" i="101" s="1"/>
  <c r="J8" i="101" s="1"/>
  <c r="H8" i="102"/>
  <c r="H41" i="102"/>
  <c r="I41" i="102" s="1"/>
  <c r="J41" i="102" s="1"/>
  <c r="H40" i="102"/>
  <c r="I40" i="102" s="1"/>
  <c r="J40" i="102" s="1"/>
  <c r="H39" i="102"/>
  <c r="I39" i="102" s="1"/>
  <c r="J39" i="102" s="1"/>
  <c r="H38" i="102"/>
  <c r="I38" i="102" s="1"/>
  <c r="J38" i="102" s="1"/>
  <c r="H37" i="102"/>
  <c r="H36" i="102"/>
  <c r="I36" i="102" s="1"/>
  <c r="J36" i="102" s="1"/>
  <c r="H35" i="102"/>
  <c r="I35" i="102" s="1"/>
  <c r="J35" i="102" s="1"/>
  <c r="H34" i="102"/>
  <c r="I34" i="102" s="1"/>
  <c r="J34" i="102" s="1"/>
  <c r="H33" i="102"/>
  <c r="I33" i="102" s="1"/>
  <c r="J33" i="102" s="1"/>
  <c r="H30" i="102"/>
  <c r="I30" i="102" s="1"/>
  <c r="J30" i="102" s="1"/>
  <c r="H29" i="102"/>
  <c r="H28" i="102"/>
  <c r="H27" i="102"/>
  <c r="I27" i="102" s="1"/>
  <c r="J27" i="102" s="1"/>
  <c r="H26" i="102"/>
  <c r="I26" i="102" s="1"/>
  <c r="J26" i="102" s="1"/>
  <c r="H25" i="102"/>
  <c r="I25" i="102" s="1"/>
  <c r="J25" i="102" s="1"/>
  <c r="H24" i="102"/>
  <c r="I24" i="102" s="1"/>
  <c r="J24" i="102" s="1"/>
  <c r="H23" i="102"/>
  <c r="H22" i="102"/>
  <c r="I22" i="102" s="1"/>
  <c r="J22" i="102" s="1"/>
  <c r="H21" i="102"/>
  <c r="I21" i="102" s="1"/>
  <c r="J21" i="102" s="1"/>
  <c r="H20" i="102"/>
  <c r="I20" i="102" s="1"/>
  <c r="J20" i="102" s="1"/>
  <c r="H20" i="101"/>
  <c r="I20" i="101" s="1"/>
  <c r="J20" i="101" s="1"/>
  <c r="H21" i="101"/>
  <c r="I21" i="101" s="1"/>
  <c r="J21" i="101" s="1"/>
  <c r="H22" i="101"/>
  <c r="I22" i="101" s="1"/>
  <c r="J22" i="101" s="1"/>
  <c r="H23" i="101"/>
  <c r="I23" i="101" s="1"/>
  <c r="J23" i="101" s="1"/>
  <c r="H24" i="101"/>
  <c r="I24" i="101" s="1"/>
  <c r="J24" i="101" s="1"/>
  <c r="H25" i="101"/>
  <c r="I25" i="101" s="1"/>
  <c r="J25" i="101" s="1"/>
  <c r="H26" i="101"/>
  <c r="I26" i="101" s="1"/>
  <c r="J26" i="101" s="1"/>
  <c r="H27" i="101"/>
  <c r="I27" i="101" s="1"/>
  <c r="J27" i="101" s="1"/>
  <c r="H28" i="101"/>
  <c r="I28" i="101" s="1"/>
  <c r="J28" i="101" s="1"/>
  <c r="H29" i="101"/>
  <c r="I29" i="101" s="1"/>
  <c r="J29" i="101" s="1"/>
  <c r="H30" i="101"/>
  <c r="I30" i="101" s="1"/>
  <c r="J30" i="101" s="1"/>
  <c r="H33" i="101"/>
  <c r="I33" i="101" s="1"/>
  <c r="J33" i="101" s="1"/>
  <c r="H34" i="101"/>
  <c r="I34" i="101" s="1"/>
  <c r="J34" i="101" s="1"/>
  <c r="H35" i="101"/>
  <c r="H36" i="101"/>
  <c r="I36" i="101" s="1"/>
  <c r="J36" i="101" s="1"/>
  <c r="H37" i="101"/>
  <c r="I37" i="101" s="1"/>
  <c r="J37" i="101" s="1"/>
  <c r="H38" i="101"/>
  <c r="H39" i="101"/>
  <c r="I39" i="101" s="1"/>
  <c r="J39" i="101" s="1"/>
  <c r="H40" i="101"/>
  <c r="H41" i="101"/>
  <c r="I41" i="101" s="1"/>
  <c r="J41" i="101" s="1"/>
  <c r="H36" i="100"/>
  <c r="I36" i="100" s="1"/>
  <c r="J36" i="100" s="1"/>
  <c r="H35" i="100"/>
  <c r="I35" i="100" s="1"/>
  <c r="J35" i="100" s="1"/>
  <c r="H34" i="100"/>
  <c r="I34" i="100" s="1"/>
  <c r="J34" i="100" s="1"/>
  <c r="H33" i="100"/>
  <c r="H32" i="100"/>
  <c r="I32" i="100" s="1"/>
  <c r="J32" i="100" s="1"/>
  <c r="H31" i="100"/>
  <c r="I31" i="100" s="1"/>
  <c r="J31" i="100" s="1"/>
  <c r="H30" i="100"/>
  <c r="I30" i="100" s="1"/>
  <c r="J30" i="100" s="1"/>
  <c r="H29" i="100"/>
  <c r="I29" i="100" s="1"/>
  <c r="J29" i="100" s="1"/>
  <c r="H26" i="100"/>
  <c r="I26" i="100" s="1"/>
  <c r="J26" i="100" s="1"/>
  <c r="H25" i="100"/>
  <c r="I25" i="100" s="1"/>
  <c r="J25" i="100" s="1"/>
  <c r="H24" i="100"/>
  <c r="I24" i="100" s="1"/>
  <c r="J24" i="100" s="1"/>
  <c r="H23" i="100"/>
  <c r="I23" i="100" s="1"/>
  <c r="J23" i="100" s="1"/>
  <c r="H22" i="100"/>
  <c r="I22" i="100" s="1"/>
  <c r="J22" i="100" s="1"/>
  <c r="H21" i="100"/>
  <c r="I21" i="100" s="1"/>
  <c r="J21" i="100" s="1"/>
  <c r="H20" i="100"/>
  <c r="I20" i="100" s="1"/>
  <c r="J20" i="100" s="1"/>
  <c r="H19" i="100"/>
  <c r="I19" i="100" s="1"/>
  <c r="J19" i="100" s="1"/>
  <c r="H36" i="99"/>
  <c r="H35" i="99"/>
  <c r="H34" i="99"/>
  <c r="H33" i="99"/>
  <c r="I33" i="99" s="1"/>
  <c r="J33" i="99" s="1"/>
  <c r="H32" i="99"/>
  <c r="H31" i="99"/>
  <c r="H29" i="99"/>
  <c r="I29" i="99" s="1"/>
  <c r="J29" i="99" s="1"/>
  <c r="H22" i="99"/>
  <c r="I22" i="99" s="1"/>
  <c r="J22" i="99" s="1"/>
  <c r="H30" i="99"/>
  <c r="I30" i="99" s="1"/>
  <c r="J30" i="99" s="1"/>
  <c r="H26" i="99"/>
  <c r="I26" i="99" s="1"/>
  <c r="J26" i="99" s="1"/>
  <c r="H25" i="99"/>
  <c r="I25" i="99" s="1"/>
  <c r="J25" i="99" s="1"/>
  <c r="H24" i="99"/>
  <c r="I24" i="99" s="1"/>
  <c r="J24" i="99" s="1"/>
  <c r="H23" i="99"/>
  <c r="I23" i="99" s="1"/>
  <c r="J23" i="99" s="1"/>
  <c r="H21" i="99"/>
  <c r="I21" i="99" s="1"/>
  <c r="J21" i="99" s="1"/>
  <c r="H20" i="99"/>
  <c r="I20" i="99" s="1"/>
  <c r="J20" i="99" s="1"/>
  <c r="H19" i="99"/>
  <c r="I19" i="99" s="1"/>
  <c r="J19" i="99" s="1"/>
  <c r="H18" i="94"/>
  <c r="H17" i="94"/>
  <c r="H16" i="94"/>
  <c r="H20" i="94"/>
  <c r="H19" i="94"/>
  <c r="H15" i="94"/>
  <c r="H14" i="94"/>
  <c r="I14" i="94" s="1"/>
  <c r="J14" i="94" s="1"/>
  <c r="H13" i="94"/>
  <c r="I13" i="94" s="1"/>
  <c r="J13" i="94" s="1"/>
  <c r="H55" i="93"/>
  <c r="H54" i="93"/>
  <c r="H53" i="93"/>
  <c r="I53" i="93" s="1"/>
  <c r="J53" i="93" s="1"/>
  <c r="H52" i="93"/>
  <c r="I52" i="93" s="1"/>
  <c r="J52" i="93" s="1"/>
  <c r="H51" i="93"/>
  <c r="H50" i="93"/>
  <c r="H49" i="93"/>
  <c r="I49" i="93" s="1"/>
  <c r="J49" i="93" s="1"/>
  <c r="H48" i="93"/>
  <c r="H47" i="93"/>
  <c r="I47" i="93" s="1"/>
  <c r="J47" i="93" s="1"/>
  <c r="H46" i="93"/>
  <c r="I46" i="93" s="1"/>
  <c r="J46" i="93" s="1"/>
  <c r="H45" i="93"/>
  <c r="I45" i="93" s="1"/>
  <c r="J45" i="93" s="1"/>
  <c r="H44" i="93"/>
  <c r="I44" i="93" s="1"/>
  <c r="J44" i="93" s="1"/>
  <c r="H43" i="93"/>
  <c r="I43" i="93" s="1"/>
  <c r="J43" i="93" s="1"/>
  <c r="H42" i="93"/>
  <c r="I42" i="93" s="1"/>
  <c r="J42" i="93" s="1"/>
  <c r="H41" i="93"/>
  <c r="I41" i="93" s="1"/>
  <c r="J41" i="93" s="1"/>
  <c r="H40" i="93"/>
  <c r="I40" i="93" s="1"/>
  <c r="J40" i="93" s="1"/>
  <c r="H39" i="93"/>
  <c r="I39" i="93" s="1"/>
  <c r="J39" i="93" s="1"/>
  <c r="H37" i="93"/>
  <c r="I37" i="93" s="1"/>
  <c r="J37" i="93" s="1"/>
  <c r="H36" i="93"/>
  <c r="I36" i="93" s="1"/>
  <c r="J36" i="93" s="1"/>
  <c r="H35" i="93"/>
  <c r="I35" i="93" s="1"/>
  <c r="J35" i="93" s="1"/>
  <c r="H34" i="93"/>
  <c r="I34" i="93" s="1"/>
  <c r="J34" i="93" s="1"/>
  <c r="H33" i="93"/>
  <c r="I33" i="93" s="1"/>
  <c r="J33" i="93" s="1"/>
  <c r="H32" i="93"/>
  <c r="I32" i="93" s="1"/>
  <c r="J32" i="93" s="1"/>
  <c r="H31" i="93"/>
  <c r="I31" i="93" s="1"/>
  <c r="J31" i="93" s="1"/>
  <c r="H24" i="93"/>
  <c r="H22" i="93"/>
  <c r="H21" i="93"/>
  <c r="I21" i="93" s="1"/>
  <c r="J21" i="93" s="1"/>
  <c r="H19" i="93"/>
  <c r="I19" i="93" s="1"/>
  <c r="J19" i="93" s="1"/>
  <c r="H18" i="93"/>
  <c r="H18" i="92"/>
  <c r="I18" i="92" s="1"/>
  <c r="J18" i="92" s="1"/>
  <c r="H19" i="92"/>
  <c r="I19" i="92" s="1"/>
  <c r="J19" i="92" s="1"/>
  <c r="H21" i="92"/>
  <c r="I21" i="92" s="1"/>
  <c r="J21" i="92" s="1"/>
  <c r="H22" i="92"/>
  <c r="I22" i="92" s="1"/>
  <c r="J22" i="92" s="1"/>
  <c r="H24" i="92"/>
  <c r="I24" i="92" s="1"/>
  <c r="J24" i="92" s="1"/>
  <c r="H31" i="92"/>
  <c r="I31" i="92" s="1"/>
  <c r="J31" i="92" s="1"/>
  <c r="H32" i="92"/>
  <c r="I32" i="92" s="1"/>
  <c r="J32" i="92" s="1"/>
  <c r="H33" i="92"/>
  <c r="I33" i="92" s="1"/>
  <c r="J33" i="92" s="1"/>
  <c r="H34" i="92"/>
  <c r="I34" i="92" s="1"/>
  <c r="J34" i="92" s="1"/>
  <c r="H35" i="92"/>
  <c r="I35" i="92" s="1"/>
  <c r="J35" i="92" s="1"/>
  <c r="H36" i="92"/>
  <c r="I36" i="92" s="1"/>
  <c r="J36" i="92" s="1"/>
  <c r="H37" i="92"/>
  <c r="I37" i="92" s="1"/>
  <c r="J37" i="92" s="1"/>
  <c r="H39" i="92"/>
  <c r="I39" i="92" s="1"/>
  <c r="J39" i="92" s="1"/>
  <c r="H40" i="92"/>
  <c r="I40" i="92" s="1"/>
  <c r="J40" i="92" s="1"/>
  <c r="H41" i="92"/>
  <c r="I41" i="92" s="1"/>
  <c r="J41" i="92" s="1"/>
  <c r="H42" i="92"/>
  <c r="I42" i="92" s="1"/>
  <c r="J42" i="92" s="1"/>
  <c r="H43" i="92"/>
  <c r="I43" i="92" s="1"/>
  <c r="J43" i="92" s="1"/>
  <c r="H44" i="92"/>
  <c r="I44" i="92" s="1"/>
  <c r="J44" i="92" s="1"/>
  <c r="H45" i="92"/>
  <c r="I45" i="92" s="1"/>
  <c r="J45" i="92" s="1"/>
  <c r="H46" i="92"/>
  <c r="I46" i="92" s="1"/>
  <c r="J46" i="92" s="1"/>
  <c r="H47" i="92"/>
  <c r="I47" i="92" s="1"/>
  <c r="J47" i="92" s="1"/>
  <c r="H48" i="92"/>
  <c r="H49" i="92"/>
  <c r="I49" i="92" s="1"/>
  <c r="J49" i="92" s="1"/>
  <c r="H50" i="92"/>
  <c r="I50" i="92" s="1"/>
  <c r="J50" i="92" s="1"/>
  <c r="H51" i="92"/>
  <c r="I51" i="92" s="1"/>
  <c r="J51" i="92" s="1"/>
  <c r="H52" i="92"/>
  <c r="H53" i="92"/>
  <c r="I53" i="92" s="1"/>
  <c r="J53" i="92" s="1"/>
  <c r="H54" i="92"/>
  <c r="H55" i="92"/>
  <c r="I55" i="92" s="1"/>
  <c r="J55" i="92" s="1"/>
  <c r="H69" i="149"/>
  <c r="I69" i="149" s="1"/>
  <c r="J69" i="149" s="1"/>
  <c r="H68" i="149"/>
  <c r="I68" i="149" s="1"/>
  <c r="J68" i="149" s="1"/>
  <c r="H67" i="149"/>
  <c r="I67" i="149" s="1"/>
  <c r="J67" i="149" s="1"/>
  <c r="H66" i="149"/>
  <c r="I66" i="149" s="1"/>
  <c r="J66" i="149" s="1"/>
  <c r="H65" i="149"/>
  <c r="I65" i="149" s="1"/>
  <c r="J65" i="149" s="1"/>
  <c r="H64" i="149"/>
  <c r="I64" i="149" s="1"/>
  <c r="J64" i="149" s="1"/>
  <c r="H63" i="149"/>
  <c r="I63" i="149" s="1"/>
  <c r="J63" i="149" s="1"/>
  <c r="H62" i="149"/>
  <c r="I62" i="149" s="1"/>
  <c r="J62" i="149" s="1"/>
  <c r="H61" i="149"/>
  <c r="I61" i="149" s="1"/>
  <c r="J61" i="149" s="1"/>
  <c r="H60" i="149"/>
  <c r="I60" i="149" s="1"/>
  <c r="J60" i="149" s="1"/>
  <c r="H59" i="149"/>
  <c r="I59" i="149" s="1"/>
  <c r="J59" i="149" s="1"/>
  <c r="H54" i="149"/>
  <c r="I54" i="149" s="1"/>
  <c r="J54" i="149" s="1"/>
  <c r="H53" i="149"/>
  <c r="I53" i="149" s="1"/>
  <c r="J53" i="149" s="1"/>
  <c r="H52" i="149"/>
  <c r="I52" i="149" s="1"/>
  <c r="J52" i="149" s="1"/>
  <c r="H58" i="149"/>
  <c r="I58" i="149" s="1"/>
  <c r="J58" i="149" s="1"/>
  <c r="H57" i="149"/>
  <c r="I57" i="149" s="1"/>
  <c r="J57" i="149" s="1"/>
  <c r="H56" i="149"/>
  <c r="I56" i="149" s="1"/>
  <c r="J56" i="149" s="1"/>
  <c r="H55" i="149"/>
  <c r="I55" i="149" s="1"/>
  <c r="J55" i="149" s="1"/>
  <c r="H51" i="149"/>
  <c r="I51" i="149" s="1"/>
  <c r="J51" i="149" s="1"/>
  <c r="H50" i="149"/>
  <c r="I50" i="149" s="1"/>
  <c r="J50" i="149" s="1"/>
  <c r="H49" i="149"/>
  <c r="I49" i="149" s="1"/>
  <c r="J49" i="149" s="1"/>
  <c r="H48" i="149"/>
  <c r="I48" i="149" s="1"/>
  <c r="J48" i="149" s="1"/>
  <c r="H47" i="149"/>
  <c r="I47" i="149" s="1"/>
  <c r="J47" i="149" s="1"/>
  <c r="H46" i="149"/>
  <c r="I46" i="149" s="1"/>
  <c r="J46" i="149" s="1"/>
  <c r="H45" i="149"/>
  <c r="I45" i="149" s="1"/>
  <c r="J45" i="149" s="1"/>
  <c r="H44" i="149"/>
  <c r="I44" i="149" s="1"/>
  <c r="J44" i="149" s="1"/>
  <c r="H43" i="149"/>
  <c r="H42" i="149"/>
  <c r="I42" i="149" s="1"/>
  <c r="J42" i="149" s="1"/>
  <c r="H41" i="149"/>
  <c r="I41" i="149" s="1"/>
  <c r="J41" i="149" s="1"/>
  <c r="H40" i="149"/>
  <c r="I40" i="149" s="1"/>
  <c r="J40" i="149" s="1"/>
  <c r="H39" i="149"/>
  <c r="I39" i="149" s="1"/>
  <c r="J39" i="149" s="1"/>
  <c r="H38" i="149"/>
  <c r="I38" i="149" s="1"/>
  <c r="J38" i="149" s="1"/>
  <c r="H37" i="149"/>
  <c r="I37" i="149" s="1"/>
  <c r="J37" i="149" s="1"/>
  <c r="H36" i="149"/>
  <c r="I36" i="149" s="1"/>
  <c r="J36" i="149" s="1"/>
  <c r="H35" i="149"/>
  <c r="I35" i="149" s="1"/>
  <c r="J35" i="149" s="1"/>
  <c r="H34" i="149"/>
  <c r="I34" i="149" s="1"/>
  <c r="J34" i="149" s="1"/>
  <c r="H33" i="149"/>
  <c r="I33" i="149" s="1"/>
  <c r="J33" i="149" s="1"/>
  <c r="H32" i="149"/>
  <c r="I32" i="149" s="1"/>
  <c r="J32" i="149" s="1"/>
  <c r="H31" i="149"/>
  <c r="I31" i="149" s="1"/>
  <c r="J31" i="149" s="1"/>
  <c r="H30" i="149"/>
  <c r="I30" i="149" s="1"/>
  <c r="J30" i="149" s="1"/>
  <c r="H29" i="149"/>
  <c r="I29" i="149" s="1"/>
  <c r="J29" i="149" s="1"/>
  <c r="H28" i="149"/>
  <c r="I28" i="149" s="1"/>
  <c r="J28" i="149" s="1"/>
  <c r="H27" i="149"/>
  <c r="I27" i="149" s="1"/>
  <c r="J27" i="149" s="1"/>
  <c r="H11" i="149"/>
  <c r="I11" i="149" s="1"/>
  <c r="J11" i="149" s="1"/>
  <c r="H19" i="149"/>
  <c r="I19" i="149" s="1"/>
  <c r="J19" i="149" s="1"/>
  <c r="H18" i="149"/>
  <c r="I18" i="149" s="1"/>
  <c r="J18" i="149" s="1"/>
  <c r="H17" i="149"/>
  <c r="I17" i="149" s="1"/>
  <c r="J17" i="149" s="1"/>
  <c r="H16" i="149"/>
  <c r="I16" i="149" s="1"/>
  <c r="J16" i="149" s="1"/>
  <c r="H15" i="149"/>
  <c r="I15" i="149" s="1"/>
  <c r="J15" i="149" s="1"/>
  <c r="H14" i="149"/>
  <c r="I14" i="149" s="1"/>
  <c r="J14" i="149" s="1"/>
  <c r="H13" i="149"/>
  <c r="I13" i="149" s="1"/>
  <c r="J13" i="149" s="1"/>
  <c r="H12" i="149"/>
  <c r="I12" i="149" s="1"/>
  <c r="J12" i="149" s="1"/>
  <c r="H10" i="149"/>
  <c r="I10" i="149" s="1"/>
  <c r="J10" i="149" s="1"/>
  <c r="H9" i="149"/>
  <c r="I9" i="149" s="1"/>
  <c r="J9" i="149" s="1"/>
  <c r="H8" i="149"/>
  <c r="I8" i="149" s="1"/>
  <c r="J8" i="149" s="1"/>
  <c r="H35" i="148"/>
  <c r="I35" i="148" s="1"/>
  <c r="J35" i="148" s="1"/>
  <c r="H34" i="148"/>
  <c r="I34" i="148" s="1"/>
  <c r="J34" i="148" s="1"/>
  <c r="H33" i="148"/>
  <c r="I33" i="148" s="1"/>
  <c r="J33" i="148" s="1"/>
  <c r="H32" i="148"/>
  <c r="I32" i="148" s="1"/>
  <c r="J32" i="148" s="1"/>
  <c r="H31" i="148"/>
  <c r="I31" i="148" s="1"/>
  <c r="J31" i="148" s="1"/>
  <c r="H30" i="148"/>
  <c r="I30" i="148" s="1"/>
  <c r="J30" i="148" s="1"/>
  <c r="H29" i="148"/>
  <c r="I29" i="148" s="1"/>
  <c r="J29" i="148" s="1"/>
  <c r="H28" i="148"/>
  <c r="I28" i="148" s="1"/>
  <c r="J28" i="148" s="1"/>
  <c r="H27" i="148"/>
  <c r="I27" i="148" s="1"/>
  <c r="J27" i="148" s="1"/>
  <c r="H26" i="148"/>
  <c r="I26" i="148" s="1"/>
  <c r="J26" i="148" s="1"/>
  <c r="H25" i="148"/>
  <c r="I25" i="148" s="1"/>
  <c r="J25" i="148" s="1"/>
  <c r="H24" i="148"/>
  <c r="I24" i="148" s="1"/>
  <c r="J24" i="148" s="1"/>
  <c r="H23" i="148"/>
  <c r="I23" i="148" s="1"/>
  <c r="J23" i="148" s="1"/>
  <c r="H22" i="148"/>
  <c r="I22" i="148" s="1"/>
  <c r="J22" i="148" s="1"/>
  <c r="H21" i="148"/>
  <c r="I21" i="148" s="1"/>
  <c r="J21" i="148" s="1"/>
  <c r="H20" i="148"/>
  <c r="I20" i="148" s="1"/>
  <c r="J20" i="148" s="1"/>
  <c r="H19" i="148"/>
  <c r="I19" i="148" s="1"/>
  <c r="J19" i="148" s="1"/>
  <c r="H18" i="148"/>
  <c r="I18" i="148" s="1"/>
  <c r="J18" i="148" s="1"/>
  <c r="H17" i="148"/>
  <c r="I17" i="148" s="1"/>
  <c r="J17" i="148" s="1"/>
  <c r="H16" i="148"/>
  <c r="I16" i="148" s="1"/>
  <c r="J16" i="148" s="1"/>
  <c r="H15" i="148"/>
  <c r="I15" i="148" s="1"/>
  <c r="J15" i="148" s="1"/>
  <c r="H14" i="148"/>
  <c r="I14" i="148" s="1"/>
  <c r="J14" i="148" s="1"/>
  <c r="H13" i="148"/>
  <c r="I13" i="148" s="1"/>
  <c r="J13" i="148" s="1"/>
  <c r="H12" i="148"/>
  <c r="I12" i="148" s="1"/>
  <c r="J12" i="148" s="1"/>
  <c r="H11" i="148"/>
  <c r="I11" i="148" s="1"/>
  <c r="J11" i="148" s="1"/>
  <c r="H10" i="148"/>
  <c r="I10" i="148" s="1"/>
  <c r="J10" i="148" s="1"/>
  <c r="H9" i="148"/>
  <c r="I9" i="148" s="1"/>
  <c r="J9" i="148" s="1"/>
  <c r="H8" i="148"/>
  <c r="I8" i="148" s="1"/>
  <c r="J8" i="148" s="1"/>
  <c r="H35" i="147"/>
  <c r="I35" i="147" s="1"/>
  <c r="J35" i="147" s="1"/>
  <c r="H34" i="147"/>
  <c r="I34" i="147" s="1"/>
  <c r="J34" i="147" s="1"/>
  <c r="H33" i="147"/>
  <c r="I33" i="147" s="1"/>
  <c r="J33" i="147" s="1"/>
  <c r="H32" i="147"/>
  <c r="I32" i="147" s="1"/>
  <c r="J32" i="147" s="1"/>
  <c r="H31" i="147"/>
  <c r="I31" i="147" s="1"/>
  <c r="J31" i="147" s="1"/>
  <c r="H30" i="147"/>
  <c r="I30" i="147" s="1"/>
  <c r="J30" i="147" s="1"/>
  <c r="H29" i="147"/>
  <c r="I29" i="147" s="1"/>
  <c r="J29" i="147" s="1"/>
  <c r="H28" i="147"/>
  <c r="I28" i="147" s="1"/>
  <c r="J28" i="147" s="1"/>
  <c r="H27" i="147"/>
  <c r="I27" i="147" s="1"/>
  <c r="J27" i="147" s="1"/>
  <c r="H26" i="147"/>
  <c r="I26" i="147" s="1"/>
  <c r="J26" i="147" s="1"/>
  <c r="H25" i="147"/>
  <c r="I25" i="147" s="1"/>
  <c r="J25" i="147" s="1"/>
  <c r="H24" i="147"/>
  <c r="I24" i="147" s="1"/>
  <c r="J24" i="147" s="1"/>
  <c r="H23" i="147"/>
  <c r="I23" i="147" s="1"/>
  <c r="J23" i="147" s="1"/>
  <c r="H22" i="147"/>
  <c r="I22" i="147" s="1"/>
  <c r="J22" i="147" s="1"/>
  <c r="H21" i="147"/>
  <c r="I21" i="147" s="1"/>
  <c r="J21" i="147" s="1"/>
  <c r="H20" i="147"/>
  <c r="I20" i="147" s="1"/>
  <c r="J20" i="147" s="1"/>
  <c r="H19" i="147"/>
  <c r="I19" i="147" s="1"/>
  <c r="J19" i="147" s="1"/>
  <c r="H18" i="147"/>
  <c r="I18" i="147" s="1"/>
  <c r="J18" i="147" s="1"/>
  <c r="H17" i="147"/>
  <c r="I17" i="147" s="1"/>
  <c r="J17" i="147" s="1"/>
  <c r="H16" i="147"/>
  <c r="I16" i="147" s="1"/>
  <c r="J16" i="147" s="1"/>
  <c r="H15" i="147"/>
  <c r="I15" i="147" s="1"/>
  <c r="J15" i="147" s="1"/>
  <c r="H14" i="147"/>
  <c r="I14" i="147" s="1"/>
  <c r="J14" i="147" s="1"/>
  <c r="H13" i="147"/>
  <c r="I13" i="147" s="1"/>
  <c r="J13" i="147" s="1"/>
  <c r="H12" i="147"/>
  <c r="I12" i="147" s="1"/>
  <c r="J12" i="147" s="1"/>
  <c r="H11" i="147"/>
  <c r="I11" i="147" s="1"/>
  <c r="J11" i="147" s="1"/>
  <c r="H10" i="147"/>
  <c r="I10" i="147" s="1"/>
  <c r="J10" i="147" s="1"/>
  <c r="I9" i="147"/>
  <c r="J9" i="147" s="1"/>
  <c r="H8" i="147"/>
  <c r="I8" i="147" s="1"/>
  <c r="J8" i="147" s="1"/>
  <c r="H333" i="148"/>
  <c r="H332" i="148"/>
  <c r="H331" i="148"/>
  <c r="H330" i="148"/>
  <c r="H329" i="148"/>
  <c r="H328" i="148"/>
  <c r="H327" i="148"/>
  <c r="H326" i="148"/>
  <c r="H325" i="148"/>
  <c r="H324" i="148"/>
  <c r="H323" i="148"/>
  <c r="H322" i="148"/>
  <c r="I322" i="148" s="1"/>
  <c r="J322" i="148" s="1"/>
  <c r="H321" i="148"/>
  <c r="H320" i="148"/>
  <c r="H319" i="148"/>
  <c r="H318" i="148"/>
  <c r="H317" i="148"/>
  <c r="H316" i="148"/>
  <c r="H315" i="148"/>
  <c r="H314" i="148"/>
  <c r="H313" i="148"/>
  <c r="H312" i="148"/>
  <c r="H311" i="148"/>
  <c r="H310" i="148"/>
  <c r="H309" i="148"/>
  <c r="H308" i="148"/>
  <c r="H307" i="148"/>
  <c r="H306" i="148"/>
  <c r="H305" i="148"/>
  <c r="H304" i="148"/>
  <c r="I304" i="148" s="1"/>
  <c r="J304" i="148" s="1"/>
  <c r="H303" i="148"/>
  <c r="H302" i="148"/>
  <c r="H301" i="148"/>
  <c r="H300" i="148"/>
  <c r="I300" i="148" s="1"/>
  <c r="J300" i="148" s="1"/>
  <c r="H299" i="148"/>
  <c r="H298" i="148"/>
  <c r="H297" i="148"/>
  <c r="H296" i="148"/>
  <c r="H295" i="148"/>
  <c r="I295" i="148" s="1"/>
  <c r="J295" i="148" s="1"/>
  <c r="H294" i="148"/>
  <c r="I294" i="148" s="1"/>
  <c r="J294" i="148" s="1"/>
  <c r="H293" i="148"/>
  <c r="I293" i="148" s="1"/>
  <c r="J293" i="148" s="1"/>
  <c r="H292" i="148"/>
  <c r="I292" i="148" s="1"/>
  <c r="J292" i="148" s="1"/>
  <c r="H291" i="148"/>
  <c r="I291" i="148" s="1"/>
  <c r="J291" i="148" s="1"/>
  <c r="H290" i="148"/>
  <c r="I290" i="148" s="1"/>
  <c r="J290" i="148" s="1"/>
  <c r="H288" i="148"/>
  <c r="I288" i="148" s="1"/>
  <c r="J288" i="148" s="1"/>
  <c r="H287" i="148"/>
  <c r="I287" i="148" s="1"/>
  <c r="J287" i="148" s="1"/>
  <c r="H286" i="148"/>
  <c r="I286" i="148" s="1"/>
  <c r="J286" i="148" s="1"/>
  <c r="H285" i="148"/>
  <c r="I285" i="148" s="1"/>
  <c r="J285" i="148" s="1"/>
  <c r="H284" i="148"/>
  <c r="I284" i="148" s="1"/>
  <c r="J284" i="148" s="1"/>
  <c r="H283" i="148"/>
  <c r="I283" i="148" s="1"/>
  <c r="J283" i="148" s="1"/>
  <c r="H282" i="148"/>
  <c r="I282" i="148" s="1"/>
  <c r="J282" i="148" s="1"/>
  <c r="H281" i="148"/>
  <c r="I281" i="148" s="1"/>
  <c r="J281" i="148" s="1"/>
  <c r="H280" i="148"/>
  <c r="I280" i="148" s="1"/>
  <c r="J280" i="148" s="1"/>
  <c r="H279" i="148"/>
  <c r="I279" i="148" s="1"/>
  <c r="J279" i="148" s="1"/>
  <c r="H278" i="148"/>
  <c r="I278" i="148" s="1"/>
  <c r="J278" i="148" s="1"/>
  <c r="H277" i="148"/>
  <c r="I277" i="148" s="1"/>
  <c r="J277" i="148" s="1"/>
  <c r="H276" i="148"/>
  <c r="I276" i="148" s="1"/>
  <c r="J276" i="148" s="1"/>
  <c r="H275" i="148"/>
  <c r="I275" i="148" s="1"/>
  <c r="J275" i="148" s="1"/>
  <c r="H274" i="148"/>
  <c r="I274" i="148" s="1"/>
  <c r="J274" i="148" s="1"/>
  <c r="H273" i="148"/>
  <c r="I273" i="148" s="1"/>
  <c r="J273" i="148" s="1"/>
  <c r="H272" i="148"/>
  <c r="I272" i="148" s="1"/>
  <c r="J272" i="148" s="1"/>
  <c r="H271" i="148"/>
  <c r="I271" i="148" s="1"/>
  <c r="J271" i="148" s="1"/>
  <c r="H270" i="148"/>
  <c r="I270" i="148" s="1"/>
  <c r="J270" i="148" s="1"/>
  <c r="H269" i="148"/>
  <c r="I269" i="148" s="1"/>
  <c r="J269" i="148" s="1"/>
  <c r="H268" i="148"/>
  <c r="I268" i="148" s="1"/>
  <c r="J268" i="148" s="1"/>
  <c r="H267" i="148"/>
  <c r="I267" i="148" s="1"/>
  <c r="J267" i="148" s="1"/>
  <c r="H266" i="148"/>
  <c r="I266" i="148" s="1"/>
  <c r="J266" i="148" s="1"/>
  <c r="H333" i="147"/>
  <c r="H332" i="147"/>
  <c r="H331" i="147"/>
  <c r="H330" i="147"/>
  <c r="H329" i="147"/>
  <c r="H328" i="147"/>
  <c r="H327" i="147"/>
  <c r="I327" i="147" s="1"/>
  <c r="J327" i="147" s="1"/>
  <c r="H326" i="147"/>
  <c r="H325" i="147"/>
  <c r="H324" i="147"/>
  <c r="H323" i="147"/>
  <c r="H322" i="147"/>
  <c r="I322" i="147" s="1"/>
  <c r="J322" i="147" s="1"/>
  <c r="H321" i="147"/>
  <c r="H320" i="147"/>
  <c r="H319" i="147"/>
  <c r="H318" i="147"/>
  <c r="H317" i="147"/>
  <c r="H316" i="147"/>
  <c r="H315" i="147"/>
  <c r="H314" i="147"/>
  <c r="H313" i="147"/>
  <c r="H312" i="147"/>
  <c r="H311" i="147"/>
  <c r="H310" i="147"/>
  <c r="H309" i="147"/>
  <c r="H308" i="147"/>
  <c r="H307" i="147"/>
  <c r="H306" i="147"/>
  <c r="H305" i="147"/>
  <c r="H304" i="147"/>
  <c r="I304" i="147" s="1"/>
  <c r="J304" i="147" s="1"/>
  <c r="H303" i="147"/>
  <c r="I303" i="147" s="1"/>
  <c r="J303" i="147" s="1"/>
  <c r="H302" i="147"/>
  <c r="I302" i="147" s="1"/>
  <c r="J302" i="147" s="1"/>
  <c r="H301" i="147"/>
  <c r="I301" i="147" s="1"/>
  <c r="J301" i="147" s="1"/>
  <c r="H300" i="147"/>
  <c r="I300" i="147" s="1"/>
  <c r="J300" i="147" s="1"/>
  <c r="H299" i="147"/>
  <c r="I299" i="147" s="1"/>
  <c r="J299" i="147" s="1"/>
  <c r="H298" i="147"/>
  <c r="I298" i="147" s="1"/>
  <c r="J298" i="147" s="1"/>
  <c r="H297" i="147"/>
  <c r="I297" i="147" s="1"/>
  <c r="J297" i="147" s="1"/>
  <c r="H296" i="147"/>
  <c r="I296" i="147" s="1"/>
  <c r="J296" i="147" s="1"/>
  <c r="H295" i="147"/>
  <c r="H294" i="147"/>
  <c r="I294" i="147" s="1"/>
  <c r="J294" i="147" s="1"/>
  <c r="H293" i="147"/>
  <c r="I293" i="147" s="1"/>
  <c r="J293" i="147" s="1"/>
  <c r="H292" i="147"/>
  <c r="I292" i="147" s="1"/>
  <c r="J292" i="147" s="1"/>
  <c r="H291" i="147"/>
  <c r="I291" i="147" s="1"/>
  <c r="J291" i="147" s="1"/>
  <c r="H290" i="147"/>
  <c r="I290" i="147" s="1"/>
  <c r="J290" i="147" s="1"/>
  <c r="H289" i="147"/>
  <c r="I289" i="147" s="1"/>
  <c r="J289" i="147" s="1"/>
  <c r="H288" i="147"/>
  <c r="I288" i="147" s="1"/>
  <c r="J288" i="147" s="1"/>
  <c r="H287" i="147"/>
  <c r="I287" i="147" s="1"/>
  <c r="J287" i="147" s="1"/>
  <c r="H286" i="147"/>
  <c r="I286" i="147" s="1"/>
  <c r="J286" i="147" s="1"/>
  <c r="H285" i="147"/>
  <c r="I285" i="147" s="1"/>
  <c r="J285" i="147" s="1"/>
  <c r="H284" i="147"/>
  <c r="I284" i="147" s="1"/>
  <c r="J284" i="147" s="1"/>
  <c r="H283" i="147"/>
  <c r="I283" i="147" s="1"/>
  <c r="J283" i="147" s="1"/>
  <c r="H282" i="147"/>
  <c r="I282" i="147" s="1"/>
  <c r="J282" i="147" s="1"/>
  <c r="H281" i="147"/>
  <c r="I281" i="147" s="1"/>
  <c r="J281" i="147" s="1"/>
  <c r="H280" i="147"/>
  <c r="I280" i="147" s="1"/>
  <c r="J280" i="147" s="1"/>
  <c r="H279" i="147"/>
  <c r="I279" i="147" s="1"/>
  <c r="J279" i="147" s="1"/>
  <c r="H278" i="147"/>
  <c r="I278" i="147" s="1"/>
  <c r="J278" i="147" s="1"/>
  <c r="H277" i="147"/>
  <c r="I277" i="147" s="1"/>
  <c r="J277" i="147" s="1"/>
  <c r="H276" i="147"/>
  <c r="I276" i="147" s="1"/>
  <c r="J276" i="147" s="1"/>
  <c r="H275" i="147"/>
  <c r="I275" i="147" s="1"/>
  <c r="J275" i="147" s="1"/>
  <c r="H274" i="147"/>
  <c r="I274" i="147" s="1"/>
  <c r="J274" i="147" s="1"/>
  <c r="H273" i="147"/>
  <c r="I273" i="147" s="1"/>
  <c r="J273" i="147" s="1"/>
  <c r="H272" i="147"/>
  <c r="I272" i="147" s="1"/>
  <c r="J272" i="147" s="1"/>
  <c r="H271" i="147"/>
  <c r="I271" i="147" s="1"/>
  <c r="J271" i="147" s="1"/>
  <c r="H270" i="147"/>
  <c r="I270" i="147" s="1"/>
  <c r="J270" i="147" s="1"/>
  <c r="H269" i="147"/>
  <c r="I269" i="147" s="1"/>
  <c r="J269" i="147" s="1"/>
  <c r="H268" i="147"/>
  <c r="I268" i="147" s="1"/>
  <c r="J268" i="147" s="1"/>
  <c r="H267" i="147"/>
  <c r="I267" i="147" s="1"/>
  <c r="J267" i="147" s="1"/>
  <c r="H266" i="147"/>
  <c r="I266" i="147" s="1"/>
  <c r="J266" i="147" s="1"/>
  <c r="H333" i="146"/>
  <c r="I333" i="146" s="1"/>
  <c r="J333" i="146" s="1"/>
  <c r="H332" i="146"/>
  <c r="H331" i="146"/>
  <c r="I331" i="146" s="1"/>
  <c r="J331" i="146" s="1"/>
  <c r="H330" i="146"/>
  <c r="H329" i="146"/>
  <c r="I329" i="146" s="1"/>
  <c r="J329" i="146" s="1"/>
  <c r="H328" i="146"/>
  <c r="H327" i="146"/>
  <c r="I327" i="146" s="1"/>
  <c r="J327" i="146" s="1"/>
  <c r="H326" i="146"/>
  <c r="H325" i="146"/>
  <c r="I325" i="146" s="1"/>
  <c r="J325" i="146" s="1"/>
  <c r="H324" i="146"/>
  <c r="H323" i="146"/>
  <c r="I323" i="146" s="1"/>
  <c r="J323" i="146" s="1"/>
  <c r="H322" i="146"/>
  <c r="H321" i="146"/>
  <c r="H320" i="146"/>
  <c r="H319" i="146"/>
  <c r="H318" i="146"/>
  <c r="H317" i="146"/>
  <c r="H316" i="146"/>
  <c r="H315" i="146"/>
  <c r="H314" i="146"/>
  <c r="H313" i="146"/>
  <c r="H312" i="146"/>
  <c r="H311" i="146"/>
  <c r="H310" i="146"/>
  <c r="H309" i="146"/>
  <c r="H308" i="146"/>
  <c r="H307" i="146"/>
  <c r="H306" i="146"/>
  <c r="H305" i="146"/>
  <c r="H288" i="146"/>
  <c r="I288" i="146" s="1"/>
  <c r="J288" i="146" s="1"/>
  <c r="H287" i="146"/>
  <c r="I287" i="146" s="1"/>
  <c r="J287" i="146" s="1"/>
  <c r="H286" i="146"/>
  <c r="I286" i="146" s="1"/>
  <c r="J286" i="146" s="1"/>
  <c r="H285" i="146"/>
  <c r="I285" i="146" s="1"/>
  <c r="J285" i="146" s="1"/>
  <c r="H284" i="146"/>
  <c r="I284" i="146" s="1"/>
  <c r="J284" i="146" s="1"/>
  <c r="H283" i="146"/>
  <c r="I283" i="146" s="1"/>
  <c r="J283" i="146" s="1"/>
  <c r="H282" i="146"/>
  <c r="I282" i="146" s="1"/>
  <c r="J282" i="146" s="1"/>
  <c r="H281" i="146"/>
  <c r="I281" i="146" s="1"/>
  <c r="J281" i="146" s="1"/>
  <c r="H280" i="146"/>
  <c r="I280" i="146" s="1"/>
  <c r="J280" i="146" s="1"/>
  <c r="H279" i="146"/>
  <c r="I279" i="146" s="1"/>
  <c r="J279" i="146" s="1"/>
  <c r="H278" i="146"/>
  <c r="I278" i="146" s="1"/>
  <c r="J278" i="146" s="1"/>
  <c r="H277" i="146"/>
  <c r="I277" i="146" s="1"/>
  <c r="J277" i="146" s="1"/>
  <c r="H276" i="146"/>
  <c r="I276" i="146" s="1"/>
  <c r="J276" i="146" s="1"/>
  <c r="H275" i="146"/>
  <c r="I275" i="146" s="1"/>
  <c r="J275" i="146" s="1"/>
  <c r="H274" i="146"/>
  <c r="I274" i="146" s="1"/>
  <c r="J274" i="146" s="1"/>
  <c r="H273" i="146"/>
  <c r="I273" i="146" s="1"/>
  <c r="J273" i="146" s="1"/>
  <c r="H272" i="146"/>
  <c r="I272" i="146" s="1"/>
  <c r="J272" i="146" s="1"/>
  <c r="H271" i="146"/>
  <c r="I271" i="146" s="1"/>
  <c r="J271" i="146" s="1"/>
  <c r="H304" i="146"/>
  <c r="I304" i="146" s="1"/>
  <c r="J304" i="146" s="1"/>
  <c r="H303" i="146"/>
  <c r="I303" i="146" s="1"/>
  <c r="J303" i="146" s="1"/>
  <c r="H302" i="146"/>
  <c r="I302" i="146" s="1"/>
  <c r="J302" i="146" s="1"/>
  <c r="H301" i="146"/>
  <c r="I301" i="146" s="1"/>
  <c r="J301" i="146" s="1"/>
  <c r="H300" i="146"/>
  <c r="I300" i="146" s="1"/>
  <c r="J300" i="146" s="1"/>
  <c r="H299" i="146"/>
  <c r="I299" i="146" s="1"/>
  <c r="J299" i="146" s="1"/>
  <c r="H298" i="146"/>
  <c r="I298" i="146" s="1"/>
  <c r="J298" i="146" s="1"/>
  <c r="H297" i="146"/>
  <c r="I297" i="146" s="1"/>
  <c r="J297" i="146" s="1"/>
  <c r="H296" i="146"/>
  <c r="I296" i="146" s="1"/>
  <c r="J296" i="146" s="1"/>
  <c r="H270" i="146"/>
  <c r="H269" i="146"/>
  <c r="H295" i="146"/>
  <c r="H294" i="146"/>
  <c r="I294" i="146" s="1"/>
  <c r="J294" i="146" s="1"/>
  <c r="H268" i="146"/>
  <c r="I268" i="146" s="1"/>
  <c r="J268" i="146" s="1"/>
  <c r="H293" i="146"/>
  <c r="I293" i="146" s="1"/>
  <c r="J293" i="146" s="1"/>
  <c r="H292" i="146"/>
  <c r="I292" i="146" s="1"/>
  <c r="J292" i="146" s="1"/>
  <c r="H291" i="146"/>
  <c r="I291" i="146" s="1"/>
  <c r="J291" i="146" s="1"/>
  <c r="H290" i="146"/>
  <c r="I290" i="146" s="1"/>
  <c r="J290" i="146" s="1"/>
  <c r="H289" i="146"/>
  <c r="I289" i="146" s="1"/>
  <c r="J289" i="146" s="1"/>
  <c r="H267" i="146"/>
  <c r="I267" i="146" s="1"/>
  <c r="J267" i="146" s="1"/>
  <c r="H266" i="146"/>
  <c r="I266" i="146" s="1"/>
  <c r="J266" i="146" s="1"/>
  <c r="H35" i="146"/>
  <c r="I35" i="146" s="1"/>
  <c r="J35" i="146" s="1"/>
  <c r="H34" i="146"/>
  <c r="I34" i="146" s="1"/>
  <c r="J34" i="146" s="1"/>
  <c r="H33" i="146"/>
  <c r="I33" i="146" s="1"/>
  <c r="J33" i="146" s="1"/>
  <c r="H32" i="146"/>
  <c r="I32" i="146" s="1"/>
  <c r="J32" i="146" s="1"/>
  <c r="H31" i="146"/>
  <c r="I31" i="146" s="1"/>
  <c r="J31" i="146" s="1"/>
  <c r="H30" i="146"/>
  <c r="I30" i="146" s="1"/>
  <c r="J30" i="146" s="1"/>
  <c r="H29" i="146"/>
  <c r="I29" i="146" s="1"/>
  <c r="J29" i="146" s="1"/>
  <c r="H28" i="146"/>
  <c r="I28" i="146" s="1"/>
  <c r="J28" i="146" s="1"/>
  <c r="H27" i="146"/>
  <c r="I27" i="146" s="1"/>
  <c r="J27" i="146" s="1"/>
  <c r="H26" i="146"/>
  <c r="I26" i="146" s="1"/>
  <c r="J26" i="146" s="1"/>
  <c r="H25" i="146"/>
  <c r="I25" i="146" s="1"/>
  <c r="J25" i="146" s="1"/>
  <c r="H24" i="146"/>
  <c r="I24" i="146" s="1"/>
  <c r="J24" i="146" s="1"/>
  <c r="H23" i="146"/>
  <c r="I23" i="146" s="1"/>
  <c r="J23" i="146" s="1"/>
  <c r="H22" i="146"/>
  <c r="I22" i="146" s="1"/>
  <c r="J22" i="146" s="1"/>
  <c r="H21" i="146"/>
  <c r="I21" i="146" s="1"/>
  <c r="J21" i="146" s="1"/>
  <c r="H20" i="146"/>
  <c r="I20" i="146" s="1"/>
  <c r="J20" i="146" s="1"/>
  <c r="H19" i="146"/>
  <c r="I19" i="146" s="1"/>
  <c r="J19" i="146" s="1"/>
  <c r="H18" i="146"/>
  <c r="I18" i="146" s="1"/>
  <c r="J18" i="146" s="1"/>
  <c r="H17" i="146"/>
  <c r="I17" i="146" s="1"/>
  <c r="J17" i="146" s="1"/>
  <c r="H16" i="146"/>
  <c r="I16" i="146" s="1"/>
  <c r="J16" i="146" s="1"/>
  <c r="H15" i="146"/>
  <c r="I15" i="146" s="1"/>
  <c r="J15" i="146" s="1"/>
  <c r="H14" i="146"/>
  <c r="I14" i="146" s="1"/>
  <c r="J14" i="146" s="1"/>
  <c r="H13" i="146"/>
  <c r="I13" i="146" s="1"/>
  <c r="J13" i="146" s="1"/>
  <c r="H12" i="146"/>
  <c r="I12" i="146" s="1"/>
  <c r="J12" i="146" s="1"/>
  <c r="H11" i="146"/>
  <c r="I11" i="146" s="1"/>
  <c r="J11" i="146" s="1"/>
  <c r="H10" i="146"/>
  <c r="I10" i="146" s="1"/>
  <c r="J10" i="146" s="1"/>
  <c r="H9" i="146"/>
  <c r="I9" i="146" s="1"/>
  <c r="J9" i="146" s="1"/>
  <c r="H8" i="146"/>
  <c r="I8" i="146" s="1"/>
  <c r="J8" i="146" s="1"/>
  <c r="H294" i="15"/>
  <c r="I294" i="15" s="1"/>
  <c r="J294" i="15" s="1"/>
  <c r="H293" i="15"/>
  <c r="I293" i="15"/>
  <c r="J293" i="15" s="1"/>
  <c r="H292" i="15"/>
  <c r="I292" i="15" s="1"/>
  <c r="J292" i="15" s="1"/>
  <c r="H275" i="15"/>
  <c r="I275" i="15" s="1"/>
  <c r="J275" i="15" s="1"/>
  <c r="H269" i="15"/>
  <c r="I269" i="15" s="1"/>
  <c r="J269" i="15" s="1"/>
  <c r="H267" i="15"/>
  <c r="I267" i="15" s="1"/>
  <c r="J267" i="15" s="1"/>
  <c r="H263" i="15"/>
  <c r="I263" i="15" s="1"/>
  <c r="J263" i="15" s="1"/>
  <c r="H262" i="15"/>
  <c r="I262" i="15" s="1"/>
  <c r="J262" i="15" s="1"/>
  <c r="H261" i="15"/>
  <c r="I261" i="15" s="1"/>
  <c r="J261" i="15" s="1"/>
  <c r="H260" i="15"/>
  <c r="I260" i="15" s="1"/>
  <c r="J260" i="15" s="1"/>
  <c r="H259" i="15"/>
  <c r="I259" i="15" s="1"/>
  <c r="J259" i="15" s="1"/>
  <c r="H258" i="15"/>
  <c r="I258" i="15" s="1"/>
  <c r="J258" i="15" s="1"/>
  <c r="H196" i="15"/>
  <c r="I196" i="15" s="1"/>
  <c r="J196" i="15" s="1"/>
  <c r="H194" i="15"/>
  <c r="I194" i="15" s="1"/>
  <c r="J194" i="15" s="1"/>
  <c r="H191" i="15"/>
  <c r="I191" i="15" s="1"/>
  <c r="J191" i="15" s="1"/>
  <c r="H190" i="15"/>
  <c r="I190" i="15" s="1"/>
  <c r="J190" i="15" s="1"/>
  <c r="H189" i="15"/>
  <c r="I189" i="15" s="1"/>
  <c r="J189" i="15" s="1"/>
  <c r="H187" i="15"/>
  <c r="I187" i="15" s="1"/>
  <c r="J187" i="15" s="1"/>
  <c r="H186" i="15"/>
  <c r="I186" i="15" s="1"/>
  <c r="J186" i="15" s="1"/>
  <c r="H188" i="15"/>
  <c r="H184" i="15"/>
  <c r="I184" i="15" s="1"/>
  <c r="J184" i="15" s="1"/>
  <c r="H183" i="15"/>
  <c r="I183" i="15" s="1"/>
  <c r="J183" i="15" s="1"/>
  <c r="H179" i="15"/>
  <c r="I179" i="15" s="1"/>
  <c r="J179" i="15" s="1"/>
  <c r="H178" i="15"/>
  <c r="I178" i="15" s="1"/>
  <c r="J178" i="15" s="1"/>
  <c r="H142" i="15"/>
  <c r="I142" i="15" s="1"/>
  <c r="J142" i="15" s="1"/>
  <c r="H55" i="15"/>
  <c r="I55" i="15" s="1"/>
  <c r="J55" i="15" s="1"/>
  <c r="H54" i="15"/>
  <c r="I54" i="15" s="1"/>
  <c r="J54" i="15" s="1"/>
  <c r="H53" i="15"/>
  <c r="I53" i="15" s="1"/>
  <c r="J53" i="15" s="1"/>
  <c r="H52" i="15"/>
  <c r="I52" i="15" s="1"/>
  <c r="J52" i="15" s="1"/>
  <c r="H51" i="15"/>
  <c r="I51" i="15" s="1"/>
  <c r="J51" i="15" s="1"/>
  <c r="H50" i="15"/>
  <c r="I50" i="15" s="1"/>
  <c r="J50" i="15" s="1"/>
  <c r="H25" i="15"/>
  <c r="I25" i="15" s="1"/>
  <c r="J25" i="15" s="1"/>
  <c r="H24" i="15"/>
  <c r="I24" i="15" s="1"/>
  <c r="J24" i="15" s="1"/>
  <c r="H23" i="15"/>
  <c r="I23" i="15" s="1"/>
  <c r="J23" i="15" s="1"/>
  <c r="H22" i="15"/>
  <c r="I22" i="15" s="1"/>
  <c r="J22" i="15" s="1"/>
  <c r="H21" i="15"/>
  <c r="I21" i="15" s="1"/>
  <c r="J21" i="15" s="1"/>
  <c r="H20" i="15"/>
  <c r="I20" i="15" s="1"/>
  <c r="J20" i="15" s="1"/>
  <c r="F5" i="132"/>
  <c r="R66" i="154"/>
  <c r="R100" i="154"/>
  <c r="R64" i="154"/>
  <c r="L64" i="154" s="1"/>
  <c r="O12" i="82"/>
  <c r="O11" i="82"/>
  <c r="O10" i="82"/>
  <c r="O9" i="82"/>
  <c r="O8" i="82"/>
  <c r="O7" i="82"/>
  <c r="R65" i="154"/>
  <c r="L65" i="154" s="1"/>
  <c r="R63" i="154"/>
  <c r="L63" i="154" s="1"/>
  <c r="R62" i="154"/>
  <c r="L62" i="154" s="1"/>
  <c r="R61" i="154"/>
  <c r="L61" i="154" s="1"/>
  <c r="R60" i="154"/>
  <c r="L60" i="154" s="1"/>
  <c r="R59" i="154"/>
  <c r="L59" i="154" s="1"/>
  <c r="R58" i="154"/>
  <c r="L58" i="154" s="1"/>
  <c r="R57" i="154"/>
  <c r="L57" i="154" s="1"/>
  <c r="R56" i="154"/>
  <c r="L56" i="154" s="1"/>
  <c r="R55" i="154"/>
  <c r="L55" i="154" s="1"/>
  <c r="R54" i="154"/>
  <c r="L54" i="154" s="1"/>
  <c r="R53" i="154"/>
  <c r="L53" i="154" s="1"/>
  <c r="R52" i="154"/>
  <c r="L52" i="154" s="1"/>
  <c r="R51" i="154"/>
  <c r="L51" i="154" s="1"/>
  <c r="R50" i="154"/>
  <c r="L50" i="154" s="1"/>
  <c r="R49" i="154"/>
  <c r="L49" i="154" s="1"/>
  <c r="R48" i="154"/>
  <c r="L48" i="154" s="1"/>
  <c r="R47" i="154"/>
  <c r="L47" i="154" s="1"/>
  <c r="R46" i="154"/>
  <c r="L46" i="154" s="1"/>
  <c r="R45" i="154"/>
  <c r="L45" i="154" s="1"/>
  <c r="R44" i="154"/>
  <c r="L44" i="154" s="1"/>
  <c r="L42" i="154"/>
  <c r="L41" i="154"/>
  <c r="R40" i="154"/>
  <c r="L40" i="154" s="1"/>
  <c r="R39" i="154"/>
  <c r="L39" i="154" s="1"/>
  <c r="R38" i="154"/>
  <c r="L38" i="154" s="1"/>
  <c r="R37" i="154"/>
  <c r="L37" i="154" s="1"/>
  <c r="R36" i="154"/>
  <c r="L36" i="154" s="1"/>
  <c r="R35" i="154"/>
  <c r="L35" i="154" s="1"/>
  <c r="R34" i="154"/>
  <c r="L34" i="154" s="1"/>
  <c r="R33" i="154"/>
  <c r="L33" i="154" s="1"/>
  <c r="R32" i="154"/>
  <c r="L32" i="154"/>
  <c r="R31" i="154"/>
  <c r="L31" i="154" s="1"/>
  <c r="R30" i="154"/>
  <c r="L30" i="154" s="1"/>
  <c r="R29" i="154"/>
  <c r="L29" i="154" s="1"/>
  <c r="R28" i="154"/>
  <c r="L28" i="154" s="1"/>
  <c r="R27" i="154"/>
  <c r="L27" i="154" s="1"/>
  <c r="R26" i="154"/>
  <c r="L26" i="154" s="1"/>
  <c r="R25" i="154"/>
  <c r="L25" i="154" s="1"/>
  <c r="R24" i="154"/>
  <c r="L24" i="154" s="1"/>
  <c r="R23" i="154"/>
  <c r="L23" i="154" s="1"/>
  <c r="R22" i="154"/>
  <c r="L22" i="154" s="1"/>
  <c r="R21" i="154"/>
  <c r="L21" i="154" s="1"/>
  <c r="R20" i="154"/>
  <c r="L20" i="154" s="1"/>
  <c r="R19" i="154"/>
  <c r="L19" i="154" s="1"/>
  <c r="R18" i="154"/>
  <c r="L18" i="154" s="1"/>
  <c r="R17" i="154"/>
  <c r="L17" i="154" s="1"/>
  <c r="R16" i="154"/>
  <c r="L16" i="154" s="1"/>
  <c r="R15" i="154"/>
  <c r="L15" i="154" s="1"/>
  <c r="R14" i="154"/>
  <c r="L14" i="154" s="1"/>
  <c r="R13" i="154"/>
  <c r="L13" i="154" s="1"/>
  <c r="R12" i="154"/>
  <c r="L12" i="154" s="1"/>
  <c r="R11" i="154"/>
  <c r="L11" i="154" s="1"/>
  <c r="R10" i="154"/>
  <c r="L10" i="154" s="1"/>
  <c r="R9" i="154"/>
  <c r="L9" i="154" s="1"/>
  <c r="R8" i="154"/>
  <c r="L8" i="154" s="1"/>
  <c r="R7" i="154"/>
  <c r="L7" i="154" s="1"/>
  <c r="R6" i="154"/>
  <c r="L6" i="154" s="1"/>
  <c r="J265" i="147"/>
  <c r="I21" i="158"/>
  <c r="J21" i="158" s="1"/>
  <c r="I25" i="158"/>
  <c r="J25" i="158" s="1"/>
  <c r="I29" i="158"/>
  <c r="J29" i="158" s="1"/>
  <c r="I33" i="158"/>
  <c r="J33" i="158" s="1"/>
  <c r="I37" i="158"/>
  <c r="J37" i="158" s="1"/>
  <c r="I41" i="158"/>
  <c r="J41" i="158" s="1"/>
  <c r="I49" i="158"/>
  <c r="J49" i="158" s="1"/>
  <c r="I53" i="158"/>
  <c r="J53" i="158" s="1"/>
  <c r="I57" i="158"/>
  <c r="J57" i="158" s="1"/>
  <c r="I61" i="158"/>
  <c r="J61" i="158" s="1"/>
  <c r="I65" i="158"/>
  <c r="J65" i="158" s="1"/>
  <c r="I73" i="158"/>
  <c r="J73" i="158" s="1"/>
  <c r="I77" i="158"/>
  <c r="J77" i="158" s="1"/>
  <c r="I81" i="158"/>
  <c r="J81" i="158" s="1"/>
  <c r="I85" i="158"/>
  <c r="J85" i="158" s="1"/>
  <c r="I89" i="158"/>
  <c r="J89" i="158" s="1"/>
  <c r="I93" i="158"/>
  <c r="J93" i="158" s="1"/>
  <c r="I97" i="158"/>
  <c r="J97" i="158" s="1"/>
  <c r="I99" i="158"/>
  <c r="J99" i="158" s="1"/>
  <c r="C1" i="158"/>
  <c r="F2" i="158" s="1"/>
  <c r="F5" i="158"/>
  <c r="I98" i="158"/>
  <c r="J98" i="158" s="1"/>
  <c r="I92" i="158"/>
  <c r="J92" i="158" s="1"/>
  <c r="I88" i="158"/>
  <c r="J88" i="158" s="1"/>
  <c r="I87" i="158"/>
  <c r="J87" i="158" s="1"/>
  <c r="I86" i="158"/>
  <c r="J86" i="158" s="1"/>
  <c r="I84" i="158"/>
  <c r="J84" i="158" s="1"/>
  <c r="I83" i="158"/>
  <c r="J83" i="158" s="1"/>
  <c r="I80" i="158"/>
  <c r="J80" i="158" s="1"/>
  <c r="I76" i="158"/>
  <c r="J76" i="158" s="1"/>
  <c r="I68" i="158"/>
  <c r="J68" i="158" s="1"/>
  <c r="I67" i="158"/>
  <c r="J67" i="158" s="1"/>
  <c r="I66" i="158"/>
  <c r="J66" i="158" s="1"/>
  <c r="I63" i="158"/>
  <c r="J63" i="158" s="1"/>
  <c r="I60" i="158"/>
  <c r="J60" i="158" s="1"/>
  <c r="I56" i="158"/>
  <c r="J56" i="158" s="1"/>
  <c r="I55" i="158"/>
  <c r="J55" i="158" s="1"/>
  <c r="I54" i="158"/>
  <c r="J54" i="158" s="1"/>
  <c r="I52" i="158"/>
  <c r="J52" i="158" s="1"/>
  <c r="I51" i="158"/>
  <c r="J51" i="158" s="1"/>
  <c r="I50" i="158"/>
  <c r="J50" i="158" s="1"/>
  <c r="I44" i="158"/>
  <c r="J44" i="158" s="1"/>
  <c r="I40" i="158"/>
  <c r="J40" i="158" s="1"/>
  <c r="I39" i="158"/>
  <c r="J39" i="158" s="1"/>
  <c r="I36" i="158"/>
  <c r="J36" i="158" s="1"/>
  <c r="I35" i="158"/>
  <c r="J35" i="158" s="1"/>
  <c r="I34" i="158"/>
  <c r="J34" i="158" s="1"/>
  <c r="I28" i="158"/>
  <c r="J28" i="158" s="1"/>
  <c r="I20" i="158"/>
  <c r="J20" i="158" s="1"/>
  <c r="E5" i="158"/>
  <c r="J265" i="146"/>
  <c r="E5" i="15"/>
  <c r="J234" i="15"/>
  <c r="E5" i="146"/>
  <c r="E5" i="147"/>
  <c r="E5" i="148"/>
  <c r="E5" i="157"/>
  <c r="F5" i="157"/>
  <c r="F5" i="145"/>
  <c r="E5" i="145"/>
  <c r="F5" i="144"/>
  <c r="E5" i="144"/>
  <c r="F5" i="143"/>
  <c r="E5" i="143"/>
  <c r="F5" i="142"/>
  <c r="E5" i="142"/>
  <c r="F5" i="141"/>
  <c r="E5" i="141"/>
  <c r="F5" i="140"/>
  <c r="E5" i="140"/>
  <c r="E5" i="139"/>
  <c r="F5" i="139"/>
  <c r="F5" i="138"/>
  <c r="E5" i="138"/>
  <c r="F5" i="137"/>
  <c r="E5" i="137"/>
  <c r="F5" i="136"/>
  <c r="E5" i="136"/>
  <c r="E5" i="135"/>
  <c r="F5" i="135"/>
  <c r="F5" i="134"/>
  <c r="E5" i="134"/>
  <c r="F5" i="133"/>
  <c r="E5" i="133"/>
  <c r="E5" i="132"/>
  <c r="F5" i="131"/>
  <c r="E5" i="131"/>
  <c r="E5" i="130"/>
  <c r="F5" i="130"/>
  <c r="F5" i="129"/>
  <c r="E5" i="129"/>
  <c r="F5" i="128"/>
  <c r="E5" i="128"/>
  <c r="F5" i="127"/>
  <c r="E5" i="127"/>
  <c r="F5" i="126"/>
  <c r="E5" i="126"/>
  <c r="F5" i="125"/>
  <c r="E5" i="125"/>
  <c r="F5" i="124"/>
  <c r="E5" i="124"/>
  <c r="F5" i="123"/>
  <c r="E5" i="123"/>
  <c r="F5" i="122"/>
  <c r="E5" i="122"/>
  <c r="F5" i="121"/>
  <c r="E5" i="121"/>
  <c r="F5" i="120"/>
  <c r="E5" i="120"/>
  <c r="F5" i="119"/>
  <c r="E5" i="119"/>
  <c r="F5" i="118"/>
  <c r="E5" i="118"/>
  <c r="F4" i="145"/>
  <c r="I20" i="145" s="1"/>
  <c r="F5" i="117"/>
  <c r="E5" i="117"/>
  <c r="F5" i="116"/>
  <c r="E5" i="116"/>
  <c r="E5" i="115"/>
  <c r="F5" i="115"/>
  <c r="F5" i="114"/>
  <c r="E5" i="114"/>
  <c r="F5" i="113"/>
  <c r="E5" i="113"/>
  <c r="F5" i="112"/>
  <c r="E5" i="112"/>
  <c r="F5" i="111"/>
  <c r="E5" i="111"/>
  <c r="F5" i="110"/>
  <c r="E5" i="110"/>
  <c r="F5" i="109"/>
  <c r="E5" i="109"/>
  <c r="F5" i="107"/>
  <c r="E5" i="107"/>
  <c r="F5" i="108"/>
  <c r="E5" i="108"/>
  <c r="F5" i="106"/>
  <c r="E5" i="106"/>
  <c r="F5" i="105"/>
  <c r="E5" i="105"/>
  <c r="E5" i="104"/>
  <c r="F5" i="104"/>
  <c r="F5" i="103"/>
  <c r="E5" i="103"/>
  <c r="F5" i="102"/>
  <c r="E5" i="102"/>
  <c r="I31" i="102"/>
  <c r="J31" i="102" s="1"/>
  <c r="F5" i="101"/>
  <c r="E5" i="101"/>
  <c r="F5" i="100"/>
  <c r="E5" i="100"/>
  <c r="E5" i="99"/>
  <c r="F5" i="99"/>
  <c r="F5" i="98"/>
  <c r="E5" i="98"/>
  <c r="E5" i="97"/>
  <c r="F5" i="96"/>
  <c r="E5" i="96"/>
  <c r="F5" i="95"/>
  <c r="E5" i="95"/>
  <c r="F5" i="94"/>
  <c r="E5" i="94"/>
  <c r="F5" i="93"/>
  <c r="E5" i="93"/>
  <c r="F5" i="92"/>
  <c r="E5" i="92"/>
  <c r="E5" i="149"/>
  <c r="F5" i="15"/>
  <c r="H197" i="15" s="1"/>
  <c r="I28" i="102"/>
  <c r="J28" i="102" s="1"/>
  <c r="I21" i="125"/>
  <c r="J21" i="125" s="1"/>
  <c r="I20" i="125"/>
  <c r="J20" i="125" s="1"/>
  <c r="I19" i="125"/>
  <c r="J19" i="125" s="1"/>
  <c r="I15" i="125"/>
  <c r="J15" i="125" s="1"/>
  <c r="I13" i="125"/>
  <c r="J13" i="125" s="1"/>
  <c r="I12" i="125"/>
  <c r="J12" i="125" s="1"/>
  <c r="I8" i="125"/>
  <c r="J8" i="125" s="1"/>
  <c r="I26" i="110"/>
  <c r="J26" i="110" s="1"/>
  <c r="I25" i="110"/>
  <c r="J25" i="110" s="1"/>
  <c r="I12" i="110"/>
  <c r="J12" i="110" s="1"/>
  <c r="I16" i="109"/>
  <c r="J16" i="109" s="1"/>
  <c r="I25" i="109"/>
  <c r="J25" i="109" s="1"/>
  <c r="I13" i="109"/>
  <c r="J13" i="109" s="1"/>
  <c r="I11" i="109"/>
  <c r="J11" i="109" s="1"/>
  <c r="I20" i="157"/>
  <c r="J20" i="157" s="1"/>
  <c r="I16" i="157"/>
  <c r="J16" i="157" s="1"/>
  <c r="I12" i="157"/>
  <c r="J12" i="157" s="1"/>
  <c r="I8" i="157"/>
  <c r="J8" i="157" s="1"/>
  <c r="C1" i="157"/>
  <c r="F1" i="157" s="1"/>
  <c r="I291" i="15"/>
  <c r="J291" i="15" s="1"/>
  <c r="I81" i="147"/>
  <c r="J81" i="147" s="1"/>
  <c r="J264" i="15"/>
  <c r="J265" i="15"/>
  <c r="I11" i="126"/>
  <c r="J11" i="126" s="1"/>
  <c r="I13" i="126"/>
  <c r="J13" i="126" s="1"/>
  <c r="I15" i="126"/>
  <c r="J15" i="126" s="1"/>
  <c r="I20" i="126"/>
  <c r="J20" i="126" s="1"/>
  <c r="I21" i="126"/>
  <c r="J21" i="126" s="1"/>
  <c r="I87" i="146"/>
  <c r="J265" i="148"/>
  <c r="F4" i="94"/>
  <c r="I11" i="94" s="1"/>
  <c r="J11" i="94" s="1"/>
  <c r="F4" i="144"/>
  <c r="F4" i="143"/>
  <c r="F4" i="131"/>
  <c r="I19" i="131" s="1"/>
  <c r="F4" i="124"/>
  <c r="I16" i="124" s="1"/>
  <c r="J16" i="124" s="1"/>
  <c r="F4" i="119"/>
  <c r="I19" i="119" s="1"/>
  <c r="I14" i="118"/>
  <c r="I19" i="117"/>
  <c r="J19" i="117" s="1"/>
  <c r="F4" i="116"/>
  <c r="I17" i="116" s="1"/>
  <c r="J17" i="116" s="1"/>
  <c r="F4" i="115"/>
  <c r="I18" i="115" s="1"/>
  <c r="F4" i="112"/>
  <c r="F4" i="107"/>
  <c r="I29" i="107" s="1"/>
  <c r="F4" i="108"/>
  <c r="I28" i="108" s="1"/>
  <c r="J28" i="108" s="1"/>
  <c r="F4" i="106"/>
  <c r="I15" i="106" s="1"/>
  <c r="J15" i="106" s="1"/>
  <c r="F4" i="105"/>
  <c r="I15" i="105" s="1"/>
  <c r="J15" i="105" s="1"/>
  <c r="F4" i="104"/>
  <c r="I29" i="104" s="1"/>
  <c r="F4" i="103"/>
  <c r="I29" i="103" s="1"/>
  <c r="J29" i="103" s="1"/>
  <c r="F4" i="101"/>
  <c r="I19" i="101" s="1"/>
  <c r="J19" i="101" s="1"/>
  <c r="F4" i="100"/>
  <c r="I18" i="100" s="1"/>
  <c r="J18" i="100" s="1"/>
  <c r="F4" i="99"/>
  <c r="I17" i="99" s="1"/>
  <c r="F4" i="98"/>
  <c r="I81" i="98" s="1"/>
  <c r="F4" i="96"/>
  <c r="I71" i="96" s="1"/>
  <c r="F4" i="95"/>
  <c r="I120" i="95" s="1"/>
  <c r="J120" i="95" s="1"/>
  <c r="I38" i="93"/>
  <c r="I23" i="92"/>
  <c r="I23" i="149"/>
  <c r="I12" i="130"/>
  <c r="J12" i="130" s="1"/>
  <c r="C1" i="145"/>
  <c r="C2" i="145" s="1"/>
  <c r="C1" i="144"/>
  <c r="F1" i="144" s="1"/>
  <c r="J71" i="149"/>
  <c r="I43" i="149"/>
  <c r="J43" i="149" s="1"/>
  <c r="C1" i="149"/>
  <c r="C2" i="149" s="1"/>
  <c r="C1" i="148"/>
  <c r="F1" i="148" s="1"/>
  <c r="I333" i="147"/>
  <c r="J333" i="147" s="1"/>
  <c r="I332" i="147"/>
  <c r="J332" i="147" s="1"/>
  <c r="I331" i="147"/>
  <c r="J331" i="147" s="1"/>
  <c r="I330" i="147"/>
  <c r="J330" i="147" s="1"/>
  <c r="I329" i="147"/>
  <c r="J329" i="147" s="1"/>
  <c r="I328" i="147"/>
  <c r="J328" i="147" s="1"/>
  <c r="I326" i="147"/>
  <c r="J326" i="147" s="1"/>
  <c r="I325" i="147"/>
  <c r="J325" i="147" s="1"/>
  <c r="I324" i="147"/>
  <c r="J324" i="147" s="1"/>
  <c r="I323" i="147"/>
  <c r="J323" i="147" s="1"/>
  <c r="I321" i="147"/>
  <c r="J321" i="147" s="1"/>
  <c r="I320" i="147"/>
  <c r="J320" i="147" s="1"/>
  <c r="I319" i="147"/>
  <c r="J319" i="147" s="1"/>
  <c r="I318" i="147"/>
  <c r="J318" i="147" s="1"/>
  <c r="I317" i="147"/>
  <c r="J317" i="147" s="1"/>
  <c r="I316" i="147"/>
  <c r="J316" i="147" s="1"/>
  <c r="I315" i="147"/>
  <c r="J315" i="147" s="1"/>
  <c r="I314" i="147"/>
  <c r="J314" i="147" s="1"/>
  <c r="I313" i="147"/>
  <c r="J313" i="147" s="1"/>
  <c r="I312" i="147"/>
  <c r="J312" i="147" s="1"/>
  <c r="I311" i="147"/>
  <c r="J311" i="147" s="1"/>
  <c r="I310" i="147"/>
  <c r="J310" i="147" s="1"/>
  <c r="I309" i="147"/>
  <c r="J309" i="147" s="1"/>
  <c r="I308" i="147"/>
  <c r="J308" i="147" s="1"/>
  <c r="I307" i="147"/>
  <c r="J307" i="147" s="1"/>
  <c r="I306" i="147"/>
  <c r="J306" i="147" s="1"/>
  <c r="I305" i="147"/>
  <c r="J305" i="147" s="1"/>
  <c r="I295" i="147"/>
  <c r="J295" i="147" s="1"/>
  <c r="C1" i="147"/>
  <c r="F1" i="147" s="1"/>
  <c r="I332" i="146"/>
  <c r="J332" i="146" s="1"/>
  <c r="I330" i="146"/>
  <c r="J330" i="146" s="1"/>
  <c r="I328" i="146"/>
  <c r="J328" i="146" s="1"/>
  <c r="I326" i="146"/>
  <c r="J326" i="146" s="1"/>
  <c r="I324" i="146"/>
  <c r="J324" i="146" s="1"/>
  <c r="I321" i="146"/>
  <c r="J321" i="146" s="1"/>
  <c r="I320" i="146"/>
  <c r="J320" i="146" s="1"/>
  <c r="I319" i="146"/>
  <c r="J319" i="146" s="1"/>
  <c r="I318" i="146"/>
  <c r="J318" i="146" s="1"/>
  <c r="I317" i="146"/>
  <c r="J317" i="146" s="1"/>
  <c r="I316" i="146"/>
  <c r="J316" i="146" s="1"/>
  <c r="I315" i="146"/>
  <c r="J315" i="146" s="1"/>
  <c r="I314" i="146"/>
  <c r="J314" i="146" s="1"/>
  <c r="I313" i="146"/>
  <c r="J313" i="146" s="1"/>
  <c r="I312" i="146"/>
  <c r="J312" i="146" s="1"/>
  <c r="I311" i="146"/>
  <c r="J311" i="146" s="1"/>
  <c r="I310" i="146"/>
  <c r="J310" i="146" s="1"/>
  <c r="I309" i="146"/>
  <c r="J309" i="146" s="1"/>
  <c r="I308" i="146"/>
  <c r="J308" i="146" s="1"/>
  <c r="I307" i="146"/>
  <c r="J307" i="146" s="1"/>
  <c r="I306" i="146"/>
  <c r="J306" i="146" s="1"/>
  <c r="I305" i="146"/>
  <c r="J305" i="146" s="1"/>
  <c r="I295" i="146"/>
  <c r="J295" i="146" s="1"/>
  <c r="I270" i="146"/>
  <c r="J270" i="146" s="1"/>
  <c r="I269" i="146"/>
  <c r="J269" i="146" s="1"/>
  <c r="I243" i="146"/>
  <c r="C1" i="146"/>
  <c r="C2" i="146" s="1"/>
  <c r="I322" i="146"/>
  <c r="J322" i="146" s="1"/>
  <c r="I101" i="147"/>
  <c r="J101" i="147" s="1"/>
  <c r="I83" i="147"/>
  <c r="J83" i="147" s="1"/>
  <c r="I147" i="147"/>
  <c r="J147" i="147" s="1"/>
  <c r="I168" i="148"/>
  <c r="J168" i="148" s="1"/>
  <c r="I161" i="147"/>
  <c r="I63" i="147"/>
  <c r="J63" i="147" s="1"/>
  <c r="I89" i="147"/>
  <c r="J89" i="147" s="1"/>
  <c r="I217" i="148"/>
  <c r="J217" i="148" s="1"/>
  <c r="I213" i="148"/>
  <c r="J213" i="148" s="1"/>
  <c r="I245" i="148"/>
  <c r="J245" i="148" s="1"/>
  <c r="I208" i="148"/>
  <c r="J208" i="148" s="1"/>
  <c r="I157" i="148"/>
  <c r="J157" i="148" s="1"/>
  <c r="I141" i="148"/>
  <c r="I101" i="148"/>
  <c r="J101" i="148" s="1"/>
  <c r="I81" i="148"/>
  <c r="J81" i="148" s="1"/>
  <c r="I77" i="148"/>
  <c r="J77" i="148" s="1"/>
  <c r="I194" i="148"/>
  <c r="I138" i="148"/>
  <c r="J138" i="148" s="1"/>
  <c r="I60" i="148"/>
  <c r="I42" i="148"/>
  <c r="J42" i="148" s="1"/>
  <c r="I179" i="148"/>
  <c r="J179" i="148" s="1"/>
  <c r="I134" i="148"/>
  <c r="J134" i="148" s="1"/>
  <c r="I204" i="148"/>
  <c r="J204" i="148" s="1"/>
  <c r="I103" i="148"/>
  <c r="J103" i="148" s="1"/>
  <c r="I84" i="148"/>
  <c r="J84" i="148" s="1"/>
  <c r="I46" i="148"/>
  <c r="J46" i="148" s="1"/>
  <c r="I178" i="148"/>
  <c r="J178" i="148" s="1"/>
  <c r="I114" i="148"/>
  <c r="J114" i="148" s="1"/>
  <c r="I112" i="148"/>
  <c r="J112" i="148" s="1"/>
  <c r="I55" i="148"/>
  <c r="J55" i="148" s="1"/>
  <c r="I128" i="148"/>
  <c r="J128" i="148" s="1"/>
  <c r="I218" i="147"/>
  <c r="J218" i="147" s="1"/>
  <c r="I90" i="147"/>
  <c r="J90" i="147" s="1"/>
  <c r="I45" i="147"/>
  <c r="I77" i="147"/>
  <c r="J77" i="147" s="1"/>
  <c r="I164" i="147"/>
  <c r="J164" i="147" s="1"/>
  <c r="I252" i="147"/>
  <c r="I142" i="148"/>
  <c r="J142" i="148" s="1"/>
  <c r="I57" i="144"/>
  <c r="J57" i="144" s="1"/>
  <c r="I56" i="144"/>
  <c r="J56" i="144" s="1"/>
  <c r="I55" i="144"/>
  <c r="J55" i="144" s="1"/>
  <c r="I54" i="144"/>
  <c r="J54" i="144" s="1"/>
  <c r="I53" i="144"/>
  <c r="J53" i="144" s="1"/>
  <c r="I52" i="144"/>
  <c r="J52" i="144" s="1"/>
  <c r="I51" i="144"/>
  <c r="J51" i="144" s="1"/>
  <c r="I50" i="144"/>
  <c r="J50" i="144" s="1"/>
  <c r="I49" i="144"/>
  <c r="J49" i="144" s="1"/>
  <c r="I48" i="144"/>
  <c r="J48" i="144" s="1"/>
  <c r="I47" i="144"/>
  <c r="J47" i="144" s="1"/>
  <c r="I46" i="144"/>
  <c r="J46" i="144" s="1"/>
  <c r="I45" i="144"/>
  <c r="J45" i="144" s="1"/>
  <c r="I44" i="144"/>
  <c r="J44" i="144" s="1"/>
  <c r="I43" i="144"/>
  <c r="J43" i="144" s="1"/>
  <c r="I42" i="144"/>
  <c r="J42" i="144" s="1"/>
  <c r="I41" i="144"/>
  <c r="J41" i="144" s="1"/>
  <c r="I40" i="144"/>
  <c r="J40" i="144" s="1"/>
  <c r="I39" i="144"/>
  <c r="J39" i="144" s="1"/>
  <c r="I36" i="144"/>
  <c r="J36" i="144" s="1"/>
  <c r="I35" i="144"/>
  <c r="J35" i="144" s="1"/>
  <c r="I33" i="144"/>
  <c r="J33" i="144" s="1"/>
  <c r="I32" i="144"/>
  <c r="J32" i="144" s="1"/>
  <c r="I27" i="144"/>
  <c r="J27" i="144" s="1"/>
  <c r="I25" i="144"/>
  <c r="J25" i="144" s="1"/>
  <c r="I16" i="144"/>
  <c r="J16" i="144" s="1"/>
  <c r="I15" i="144"/>
  <c r="J15" i="144" s="1"/>
  <c r="I14" i="144"/>
  <c r="J14" i="144" s="1"/>
  <c r="I12" i="144"/>
  <c r="J12" i="144" s="1"/>
  <c r="I11" i="144"/>
  <c r="J11" i="144" s="1"/>
  <c r="I57" i="143"/>
  <c r="J57" i="143" s="1"/>
  <c r="I56" i="143"/>
  <c r="J56" i="143" s="1"/>
  <c r="I55" i="143"/>
  <c r="J55" i="143" s="1"/>
  <c r="I54" i="143"/>
  <c r="J54" i="143" s="1"/>
  <c r="I53" i="143"/>
  <c r="J53" i="143" s="1"/>
  <c r="I52" i="143"/>
  <c r="J52" i="143" s="1"/>
  <c r="I51" i="143"/>
  <c r="J51" i="143" s="1"/>
  <c r="I50" i="143"/>
  <c r="J50" i="143" s="1"/>
  <c r="I49" i="143"/>
  <c r="J49" i="143" s="1"/>
  <c r="I48" i="143"/>
  <c r="J48" i="143" s="1"/>
  <c r="I47" i="143"/>
  <c r="J47" i="143" s="1"/>
  <c r="I46" i="143"/>
  <c r="J46" i="143" s="1"/>
  <c r="I45" i="143"/>
  <c r="J45" i="143" s="1"/>
  <c r="I44" i="143"/>
  <c r="J44" i="143" s="1"/>
  <c r="I43" i="143"/>
  <c r="J43" i="143" s="1"/>
  <c r="I42" i="143"/>
  <c r="J42" i="143" s="1"/>
  <c r="I41" i="143"/>
  <c r="J41" i="143" s="1"/>
  <c r="I40" i="143"/>
  <c r="J40" i="143" s="1"/>
  <c r="I39" i="143"/>
  <c r="J39" i="143" s="1"/>
  <c r="I38" i="143"/>
  <c r="J38" i="143" s="1"/>
  <c r="I34" i="143"/>
  <c r="J34" i="143" s="1"/>
  <c r="I30" i="143"/>
  <c r="J30" i="143" s="1"/>
  <c r="I25" i="143"/>
  <c r="J25" i="143" s="1"/>
  <c r="I16" i="143"/>
  <c r="J16" i="143" s="1"/>
  <c r="I15" i="143"/>
  <c r="J15" i="143" s="1"/>
  <c r="I14" i="143"/>
  <c r="J14" i="143" s="1"/>
  <c r="I13" i="143"/>
  <c r="J13" i="143" s="1"/>
  <c r="I11" i="143"/>
  <c r="J11" i="143" s="1"/>
  <c r="C1" i="143"/>
  <c r="F2" i="143" s="1"/>
  <c r="I11" i="142"/>
  <c r="J11" i="142" s="1"/>
  <c r="I10" i="142"/>
  <c r="J10" i="142" s="1"/>
  <c r="C1" i="142"/>
  <c r="F1" i="142" s="1"/>
  <c r="I10" i="141"/>
  <c r="J10" i="141" s="1"/>
  <c r="I9" i="141"/>
  <c r="J9" i="141" s="1"/>
  <c r="C1" i="141"/>
  <c r="F1" i="141" s="1"/>
  <c r="I17" i="140"/>
  <c r="J17" i="140" s="1"/>
  <c r="I16" i="140"/>
  <c r="J16" i="140" s="1"/>
  <c r="I15" i="140"/>
  <c r="J15" i="140" s="1"/>
  <c r="I13" i="140"/>
  <c r="J13" i="140" s="1"/>
  <c r="I9" i="140"/>
  <c r="J9" i="140" s="1"/>
  <c r="C1" i="140"/>
  <c r="F1" i="140" s="1"/>
  <c r="I16" i="139"/>
  <c r="J16" i="139" s="1"/>
  <c r="C1" i="139"/>
  <c r="C2" i="139" s="1"/>
  <c r="I17" i="138"/>
  <c r="J17" i="138" s="1"/>
  <c r="I16" i="138"/>
  <c r="J16" i="138" s="1"/>
  <c r="I15" i="138"/>
  <c r="J15" i="138" s="1"/>
  <c r="I14" i="138"/>
  <c r="J14" i="138" s="1"/>
  <c r="I13" i="138"/>
  <c r="J13" i="138" s="1"/>
  <c r="C1" i="138"/>
  <c r="F1" i="138" s="1"/>
  <c r="I12" i="137"/>
  <c r="J12" i="137" s="1"/>
  <c r="C1" i="137"/>
  <c r="F1" i="137" s="1"/>
  <c r="I12" i="136"/>
  <c r="J12" i="136" s="1"/>
  <c r="I11" i="136"/>
  <c r="J11" i="136" s="1"/>
  <c r="C1" i="136"/>
  <c r="F2" i="136" s="1"/>
  <c r="I15" i="135"/>
  <c r="J15" i="135" s="1"/>
  <c r="I14" i="135"/>
  <c r="J14" i="135" s="1"/>
  <c r="C1" i="135"/>
  <c r="C2" i="135" s="1"/>
  <c r="C1" i="134"/>
  <c r="F1" i="134" s="1"/>
  <c r="C1" i="133"/>
  <c r="F2" i="133" s="1"/>
  <c r="J11" i="132"/>
  <c r="C1" i="132"/>
  <c r="F1" i="132" s="1"/>
  <c r="C1" i="131"/>
  <c r="C2" i="131" s="1"/>
  <c r="I10" i="130"/>
  <c r="J10" i="130" s="1"/>
  <c r="I8" i="130"/>
  <c r="J8" i="130" s="1"/>
  <c r="C1" i="130"/>
  <c r="F2" i="130" s="1"/>
  <c r="I20" i="129"/>
  <c r="J20" i="129" s="1"/>
  <c r="I17" i="129"/>
  <c r="J17" i="129" s="1"/>
  <c r="I16" i="129"/>
  <c r="J16" i="129" s="1"/>
  <c r="I15" i="129"/>
  <c r="J15" i="129" s="1"/>
  <c r="I14" i="129"/>
  <c r="J14" i="129" s="1"/>
  <c r="C1" i="129"/>
  <c r="C2" i="129" s="1"/>
  <c r="I16" i="128"/>
  <c r="J16" i="128" s="1"/>
  <c r="C1" i="128"/>
  <c r="F1" i="128" s="1"/>
  <c r="I48" i="127"/>
  <c r="J48" i="127" s="1"/>
  <c r="I47" i="127"/>
  <c r="J47" i="127" s="1"/>
  <c r="I43" i="127"/>
  <c r="J43" i="127" s="1"/>
  <c r="I41" i="127"/>
  <c r="J41" i="127" s="1"/>
  <c r="I40" i="127"/>
  <c r="J40" i="127" s="1"/>
  <c r="I39" i="127"/>
  <c r="J39" i="127" s="1"/>
  <c r="I38" i="127"/>
  <c r="J38" i="127" s="1"/>
  <c r="I37" i="127"/>
  <c r="J37" i="127" s="1"/>
  <c r="I36" i="127"/>
  <c r="J36" i="127" s="1"/>
  <c r="I34" i="127"/>
  <c r="J34" i="127" s="1"/>
  <c r="I31" i="127"/>
  <c r="J31" i="127" s="1"/>
  <c r="I30" i="127"/>
  <c r="J30" i="127" s="1"/>
  <c r="I29" i="127"/>
  <c r="J29" i="127" s="1"/>
  <c r="I21" i="127"/>
  <c r="J21" i="127" s="1"/>
  <c r="I15" i="127"/>
  <c r="J15" i="127" s="1"/>
  <c r="I8" i="127"/>
  <c r="J8" i="127" s="1"/>
  <c r="C1" i="127"/>
  <c r="C2" i="127" s="1"/>
  <c r="C1" i="126"/>
  <c r="C2" i="126" s="1"/>
  <c r="I38" i="125"/>
  <c r="J38" i="125" s="1"/>
  <c r="I37" i="125"/>
  <c r="J37" i="125" s="1"/>
  <c r="I34" i="125"/>
  <c r="J34" i="125" s="1"/>
  <c r="I32" i="125"/>
  <c r="J32" i="125" s="1"/>
  <c r="I30" i="125"/>
  <c r="J30" i="125" s="1"/>
  <c r="C1" i="125"/>
  <c r="C2" i="125" s="1"/>
  <c r="I18" i="124"/>
  <c r="J18" i="124" s="1"/>
  <c r="I14" i="124"/>
  <c r="J14" i="124" s="1"/>
  <c r="I10" i="124"/>
  <c r="C1" i="124"/>
  <c r="F1" i="124" s="1"/>
  <c r="I34" i="123"/>
  <c r="J34" i="123" s="1"/>
  <c r="I33" i="123"/>
  <c r="J33" i="123" s="1"/>
  <c r="I24" i="123"/>
  <c r="J24" i="123" s="1"/>
  <c r="I21" i="123"/>
  <c r="J21" i="123" s="1"/>
  <c r="I20" i="123"/>
  <c r="J20" i="123" s="1"/>
  <c r="I18" i="123"/>
  <c r="J18" i="123" s="1"/>
  <c r="I17" i="123"/>
  <c r="J17" i="123" s="1"/>
  <c r="I16" i="123"/>
  <c r="J16" i="123" s="1"/>
  <c r="I12" i="123"/>
  <c r="J12" i="123" s="1"/>
  <c r="I8" i="123"/>
  <c r="J8" i="123" s="1"/>
  <c r="C1" i="123"/>
  <c r="F2" i="123" s="1"/>
  <c r="I42" i="122"/>
  <c r="J42" i="122" s="1"/>
  <c r="I38" i="122"/>
  <c r="J38" i="122" s="1"/>
  <c r="I34" i="122"/>
  <c r="J34" i="122" s="1"/>
  <c r="I33" i="122"/>
  <c r="J33" i="122" s="1"/>
  <c r="I23" i="122"/>
  <c r="J23" i="122" s="1"/>
  <c r="I21" i="122"/>
  <c r="J21" i="122" s="1"/>
  <c r="I20" i="122"/>
  <c r="J20" i="122" s="1"/>
  <c r="I15" i="122"/>
  <c r="J15" i="122" s="1"/>
  <c r="I13" i="122"/>
  <c r="J13" i="122" s="1"/>
  <c r="I12" i="122"/>
  <c r="J12" i="122" s="1"/>
  <c r="C1" i="122"/>
  <c r="F1" i="122" s="1"/>
  <c r="I29" i="121"/>
  <c r="J29" i="121" s="1"/>
  <c r="I28" i="121"/>
  <c r="J28" i="121" s="1"/>
  <c r="I14" i="121"/>
  <c r="J14" i="121" s="1"/>
  <c r="I9" i="121"/>
  <c r="J9" i="121" s="1"/>
  <c r="I8" i="121"/>
  <c r="J8" i="121" s="1"/>
  <c r="C1" i="121"/>
  <c r="F1" i="121" s="1"/>
  <c r="I41" i="120"/>
  <c r="J41" i="120" s="1"/>
  <c r="I40" i="120"/>
  <c r="J40" i="120" s="1"/>
  <c r="I39" i="120"/>
  <c r="J39" i="120" s="1"/>
  <c r="I37" i="120"/>
  <c r="J37" i="120" s="1"/>
  <c r="I36" i="120"/>
  <c r="J36" i="120" s="1"/>
  <c r="I33" i="120"/>
  <c r="J33" i="120" s="1"/>
  <c r="C1" i="120"/>
  <c r="C2" i="120" s="1"/>
  <c r="I40" i="119"/>
  <c r="J40" i="119" s="1"/>
  <c r="I36" i="119"/>
  <c r="J36" i="119" s="1"/>
  <c r="I29" i="119"/>
  <c r="J29" i="119" s="1"/>
  <c r="C1" i="119"/>
  <c r="C2" i="119" s="1"/>
  <c r="I39" i="118"/>
  <c r="J39" i="118" s="1"/>
  <c r="I38" i="118"/>
  <c r="J38" i="118" s="1"/>
  <c r="I37" i="118"/>
  <c r="J37" i="118" s="1"/>
  <c r="I36" i="118"/>
  <c r="J36" i="118" s="1"/>
  <c r="I35" i="118"/>
  <c r="J35" i="118" s="1"/>
  <c r="I34" i="118"/>
  <c r="J34" i="118" s="1"/>
  <c r="I31" i="118"/>
  <c r="J31" i="118" s="1"/>
  <c r="I30" i="118"/>
  <c r="J30" i="118" s="1"/>
  <c r="C1" i="118"/>
  <c r="F1" i="118" s="1"/>
  <c r="I38" i="117"/>
  <c r="J38" i="117" s="1"/>
  <c r="I34" i="117"/>
  <c r="J34" i="117" s="1"/>
  <c r="I32" i="117"/>
  <c r="J32" i="117" s="1"/>
  <c r="I31" i="117"/>
  <c r="J31" i="117" s="1"/>
  <c r="C1" i="117"/>
  <c r="F1" i="117" s="1"/>
  <c r="I37" i="116"/>
  <c r="J37" i="116" s="1"/>
  <c r="I35" i="116"/>
  <c r="J35" i="116" s="1"/>
  <c r="C1" i="116"/>
  <c r="C2" i="116" s="1"/>
  <c r="I34" i="115"/>
  <c r="J34" i="115" s="1"/>
  <c r="I31" i="115"/>
  <c r="J31" i="115" s="1"/>
  <c r="I30" i="115"/>
  <c r="J30" i="115" s="1"/>
  <c r="C1" i="115"/>
  <c r="F2" i="115" s="1"/>
  <c r="I43" i="114"/>
  <c r="J43" i="114" s="1"/>
  <c r="I39" i="114"/>
  <c r="J39" i="114" s="1"/>
  <c r="I38" i="114"/>
  <c r="J38" i="114" s="1"/>
  <c r="I35" i="114"/>
  <c r="J35" i="114" s="1"/>
  <c r="I19" i="114"/>
  <c r="J19" i="114" s="1"/>
  <c r="I18" i="114"/>
  <c r="J18" i="114" s="1"/>
  <c r="I17" i="114"/>
  <c r="J17" i="114" s="1"/>
  <c r="I16" i="114"/>
  <c r="J16" i="114" s="1"/>
  <c r="I14" i="114"/>
  <c r="J14" i="114" s="1"/>
  <c r="I12" i="114"/>
  <c r="J12" i="114" s="1"/>
  <c r="I9" i="114"/>
  <c r="J9" i="114" s="1"/>
  <c r="C1" i="114"/>
  <c r="C2" i="114" s="1"/>
  <c r="I41" i="113"/>
  <c r="J41" i="113" s="1"/>
  <c r="I40" i="113"/>
  <c r="J40" i="113" s="1"/>
  <c r="I39" i="113"/>
  <c r="J39" i="113" s="1"/>
  <c r="I36" i="113"/>
  <c r="J36" i="113" s="1"/>
  <c r="I34" i="113"/>
  <c r="J34" i="113" s="1"/>
  <c r="I21" i="113"/>
  <c r="J21" i="113" s="1"/>
  <c r="I16" i="113"/>
  <c r="J16" i="113" s="1"/>
  <c r="I12" i="113"/>
  <c r="J12" i="113" s="1"/>
  <c r="I9" i="113"/>
  <c r="J9" i="113" s="1"/>
  <c r="C1" i="113"/>
  <c r="F1" i="113" s="1"/>
  <c r="I41" i="112"/>
  <c r="J41" i="112" s="1"/>
  <c r="I40" i="112"/>
  <c r="J40" i="112" s="1"/>
  <c r="I22" i="112"/>
  <c r="J22" i="112" s="1"/>
  <c r="I20" i="112"/>
  <c r="J20" i="112" s="1"/>
  <c r="I18" i="112"/>
  <c r="J18" i="112" s="1"/>
  <c r="I16" i="112"/>
  <c r="J16" i="112" s="1"/>
  <c r="I14" i="112"/>
  <c r="J14" i="112" s="1"/>
  <c r="I12" i="112"/>
  <c r="J12" i="112" s="1"/>
  <c r="I10" i="112"/>
  <c r="J10" i="112" s="1"/>
  <c r="I8" i="112"/>
  <c r="J8" i="112" s="1"/>
  <c r="C1" i="112"/>
  <c r="F1" i="112" s="1"/>
  <c r="I43" i="111"/>
  <c r="J43" i="111" s="1"/>
  <c r="I42" i="111"/>
  <c r="J42" i="111" s="1"/>
  <c r="I39" i="111"/>
  <c r="J39" i="111" s="1"/>
  <c r="I38" i="111"/>
  <c r="J38" i="111" s="1"/>
  <c r="I19" i="111"/>
  <c r="J19" i="111" s="1"/>
  <c r="I18" i="111"/>
  <c r="J18" i="111" s="1"/>
  <c r="I16" i="111"/>
  <c r="J16" i="111" s="1"/>
  <c r="I15" i="111"/>
  <c r="J15" i="111" s="1"/>
  <c r="I14" i="111"/>
  <c r="J14" i="111" s="1"/>
  <c r="I12" i="111"/>
  <c r="J12" i="111" s="1"/>
  <c r="I11" i="111"/>
  <c r="J11" i="111" s="1"/>
  <c r="I9" i="111"/>
  <c r="J9" i="111" s="1"/>
  <c r="C1" i="111"/>
  <c r="F2" i="111" s="1"/>
  <c r="I34" i="110"/>
  <c r="J34" i="110" s="1"/>
  <c r="I32" i="110"/>
  <c r="J32" i="110" s="1"/>
  <c r="I31" i="110"/>
  <c r="J31" i="110" s="1"/>
  <c r="I30" i="110"/>
  <c r="J30" i="110" s="1"/>
  <c r="C1" i="110"/>
  <c r="F2" i="110" s="1"/>
  <c r="I34" i="109"/>
  <c r="J34" i="109" s="1"/>
  <c r="I32" i="109"/>
  <c r="J32" i="109" s="1"/>
  <c r="I31" i="109"/>
  <c r="J31" i="109" s="1"/>
  <c r="I30" i="109"/>
  <c r="J30" i="109" s="1"/>
  <c r="I8" i="109"/>
  <c r="J8" i="109" s="1"/>
  <c r="C1" i="109"/>
  <c r="F2" i="109" s="1"/>
  <c r="C1" i="108"/>
  <c r="F2" i="108" s="1"/>
  <c r="C1" i="107"/>
  <c r="C2" i="107" s="1"/>
  <c r="I40" i="106"/>
  <c r="J40" i="106" s="1"/>
  <c r="I37" i="106"/>
  <c r="J37" i="106" s="1"/>
  <c r="I22" i="106"/>
  <c r="J22" i="106" s="1"/>
  <c r="I10" i="106"/>
  <c r="J10" i="106" s="1"/>
  <c r="C1" i="106"/>
  <c r="F2" i="106" s="1"/>
  <c r="I10" i="105"/>
  <c r="J10" i="105" s="1"/>
  <c r="C1" i="105"/>
  <c r="F2" i="105" s="1"/>
  <c r="C1" i="104"/>
  <c r="C2" i="104" s="1"/>
  <c r="I9" i="103"/>
  <c r="J9" i="103" s="1"/>
  <c r="C1" i="103"/>
  <c r="F1" i="103" s="1"/>
  <c r="I37" i="102"/>
  <c r="J37" i="102" s="1"/>
  <c r="I29" i="102"/>
  <c r="J29" i="102" s="1"/>
  <c r="I23" i="102"/>
  <c r="J23" i="102" s="1"/>
  <c r="I8" i="102"/>
  <c r="J8" i="102" s="1"/>
  <c r="C1" i="102"/>
  <c r="C2" i="102" s="1"/>
  <c r="C1" i="101"/>
  <c r="C2" i="101" s="1"/>
  <c r="I33" i="100"/>
  <c r="J33" i="100" s="1"/>
  <c r="C1" i="100"/>
  <c r="F1" i="100" s="1"/>
  <c r="I36" i="99"/>
  <c r="J36" i="99" s="1"/>
  <c r="I35" i="99"/>
  <c r="J35" i="99" s="1"/>
  <c r="I34" i="99"/>
  <c r="J34" i="99" s="1"/>
  <c r="I32" i="99"/>
  <c r="J32" i="99" s="1"/>
  <c r="I31" i="99"/>
  <c r="J31" i="99" s="1"/>
  <c r="C1" i="99"/>
  <c r="F1" i="99" s="1"/>
  <c r="J10" i="124"/>
  <c r="C1" i="98"/>
  <c r="F2" i="98" s="1"/>
  <c r="C1" i="97"/>
  <c r="F2" i="97" s="1"/>
  <c r="C1" i="96"/>
  <c r="F2" i="96" s="1"/>
  <c r="C1" i="95"/>
  <c r="C2" i="95" s="1"/>
  <c r="I20" i="94"/>
  <c r="J20" i="94" s="1"/>
  <c r="I19" i="94"/>
  <c r="J19" i="94" s="1"/>
  <c r="I18" i="94"/>
  <c r="J18" i="94" s="1"/>
  <c r="I17" i="94"/>
  <c r="J17" i="94" s="1"/>
  <c r="I16" i="94"/>
  <c r="J16" i="94" s="1"/>
  <c r="I15" i="94"/>
  <c r="J15" i="94" s="1"/>
  <c r="C1" i="94"/>
  <c r="F2" i="94" s="1"/>
  <c r="I55" i="93"/>
  <c r="J55" i="93" s="1"/>
  <c r="I54" i="93"/>
  <c r="J54" i="93" s="1"/>
  <c r="I51" i="93"/>
  <c r="J51" i="93" s="1"/>
  <c r="I50" i="93"/>
  <c r="J50" i="93" s="1"/>
  <c r="I48" i="93"/>
  <c r="J48" i="93" s="1"/>
  <c r="I24" i="93"/>
  <c r="J24" i="93" s="1"/>
  <c r="I22" i="93"/>
  <c r="J22" i="93" s="1"/>
  <c r="I18" i="93"/>
  <c r="J18" i="93" s="1"/>
  <c r="C1" i="93"/>
  <c r="F1" i="93" s="1"/>
  <c r="I54" i="92"/>
  <c r="J54" i="92" s="1"/>
  <c r="I52" i="92"/>
  <c r="J52" i="92" s="1"/>
  <c r="I48" i="92"/>
  <c r="J48" i="92" s="1"/>
  <c r="C1" i="92"/>
  <c r="F2" i="92" s="1"/>
  <c r="J15" i="80"/>
  <c r="J14" i="80"/>
  <c r="J13" i="80"/>
  <c r="J12" i="80"/>
  <c r="J11" i="80"/>
  <c r="J10" i="80"/>
  <c r="J9" i="80"/>
  <c r="J8" i="80"/>
  <c r="J7" i="80"/>
  <c r="J6" i="80"/>
  <c r="J5" i="80"/>
  <c r="J168" i="15"/>
  <c r="J169" i="15"/>
  <c r="J170" i="15"/>
  <c r="J172" i="15"/>
  <c r="J240" i="15"/>
  <c r="J246" i="15"/>
  <c r="J274" i="15"/>
  <c r="J277" i="15"/>
  <c r="J268" i="15"/>
  <c r="I188" i="15"/>
  <c r="J188" i="15" s="1"/>
  <c r="F2" i="15"/>
  <c r="C2" i="15"/>
  <c r="F1" i="15"/>
  <c r="I10" i="109"/>
  <c r="J10" i="109" s="1"/>
  <c r="I40" i="101"/>
  <c r="J40" i="101" s="1"/>
  <c r="I35" i="101"/>
  <c r="J35" i="101" s="1"/>
  <c r="I38" i="101"/>
  <c r="J38" i="101" s="1"/>
  <c r="I33" i="103"/>
  <c r="J33" i="103" s="1"/>
  <c r="I37" i="103"/>
  <c r="J37" i="103" s="1"/>
  <c r="I36" i="103"/>
  <c r="J36" i="103" s="1"/>
  <c r="I32" i="104"/>
  <c r="J32" i="104" s="1"/>
  <c r="I30" i="104"/>
  <c r="J30" i="104" s="1"/>
  <c r="I33" i="104"/>
  <c r="J33" i="104" s="1"/>
  <c r="I34" i="105"/>
  <c r="J34" i="105" s="1"/>
  <c r="I35" i="105"/>
  <c r="J35" i="105" s="1"/>
  <c r="I40" i="105"/>
  <c r="J40" i="105" s="1"/>
  <c r="I36" i="105"/>
  <c r="J36" i="105" s="1"/>
  <c r="I34" i="108"/>
  <c r="J34" i="108" s="1"/>
  <c r="I37" i="108"/>
  <c r="J37" i="108" s="1"/>
  <c r="I32" i="108"/>
  <c r="J32" i="108" s="1"/>
  <c r="I35" i="108"/>
  <c r="J35" i="108" s="1"/>
  <c r="I33" i="107"/>
  <c r="J33" i="107" s="1"/>
  <c r="I37" i="107"/>
  <c r="J37" i="107" s="1"/>
  <c r="I36" i="107"/>
  <c r="J36" i="107" s="1"/>
  <c r="I34" i="107"/>
  <c r="J34" i="107" s="1"/>
  <c r="I29" i="145"/>
  <c r="J29" i="145" s="1"/>
  <c r="I25" i="145"/>
  <c r="J25" i="145" s="1"/>
  <c r="I331" i="148"/>
  <c r="J331" i="148" s="1"/>
  <c r="I323" i="148"/>
  <c r="J323" i="148" s="1"/>
  <c r="I311" i="148"/>
  <c r="J311" i="148" s="1"/>
  <c r="I303" i="148"/>
  <c r="J303" i="148" s="1"/>
  <c r="I330" i="148"/>
  <c r="J330" i="148" s="1"/>
  <c r="I326" i="148"/>
  <c r="J326" i="148" s="1"/>
  <c r="I318" i="148"/>
  <c r="J318" i="148" s="1"/>
  <c r="I314" i="148"/>
  <c r="J314" i="148" s="1"/>
  <c r="I310" i="148"/>
  <c r="J310" i="148" s="1"/>
  <c r="I306" i="148"/>
  <c r="J306" i="148" s="1"/>
  <c r="I302" i="148"/>
  <c r="J302" i="148" s="1"/>
  <c r="I298" i="148"/>
  <c r="J298" i="148" s="1"/>
  <c r="I327" i="148"/>
  <c r="J327" i="148" s="1"/>
  <c r="I319" i="148"/>
  <c r="J319" i="148" s="1"/>
  <c r="I307" i="148"/>
  <c r="J307" i="148" s="1"/>
  <c r="I299" i="148"/>
  <c r="J299" i="148" s="1"/>
  <c r="I333" i="148"/>
  <c r="J333" i="148" s="1"/>
  <c r="I329" i="148"/>
  <c r="J329" i="148" s="1"/>
  <c r="I325" i="148"/>
  <c r="J325" i="148" s="1"/>
  <c r="I321" i="148"/>
  <c r="J321" i="148" s="1"/>
  <c r="I317" i="148"/>
  <c r="J317" i="148" s="1"/>
  <c r="I313" i="148"/>
  <c r="J313" i="148" s="1"/>
  <c r="I309" i="148"/>
  <c r="J309" i="148" s="1"/>
  <c r="I305" i="148"/>
  <c r="J305" i="148" s="1"/>
  <c r="I301" i="148"/>
  <c r="J301" i="148" s="1"/>
  <c r="I297" i="148"/>
  <c r="J297" i="148" s="1"/>
  <c r="I315" i="148"/>
  <c r="J315" i="148" s="1"/>
  <c r="I332" i="148"/>
  <c r="J332" i="148" s="1"/>
  <c r="I328" i="148"/>
  <c r="J328" i="148" s="1"/>
  <c r="I324" i="148"/>
  <c r="J324" i="148" s="1"/>
  <c r="I320" i="148"/>
  <c r="J320" i="148" s="1"/>
  <c r="I316" i="148"/>
  <c r="J316" i="148" s="1"/>
  <c r="I312" i="148"/>
  <c r="J312" i="148" s="1"/>
  <c r="I308" i="148"/>
  <c r="J308" i="148" s="1"/>
  <c r="I296" i="148"/>
  <c r="J296" i="148" s="1"/>
  <c r="I228" i="147"/>
  <c r="J228" i="147" s="1"/>
  <c r="I141" i="147"/>
  <c r="I59" i="147"/>
  <c r="I146" i="147"/>
  <c r="J146" i="147" s="1"/>
  <c r="I224" i="147"/>
  <c r="J224" i="147" s="1"/>
  <c r="I129" i="147"/>
  <c r="J129" i="147" s="1"/>
  <c r="I117" i="147"/>
  <c r="I41" i="147"/>
  <c r="J41" i="147" s="1"/>
  <c r="I100" i="147"/>
  <c r="J100" i="147" s="1"/>
  <c r="I210" i="147"/>
  <c r="J210" i="147" s="1"/>
  <c r="I145" i="147"/>
  <c r="J145" i="147" s="1"/>
  <c r="I200" i="147"/>
  <c r="I169" i="147"/>
  <c r="I172" i="147"/>
  <c r="I186" i="148"/>
  <c r="J186" i="148" s="1"/>
  <c r="I263" i="148"/>
  <c r="I54" i="148"/>
  <c r="J54" i="148" s="1"/>
  <c r="I64" i="148"/>
  <c r="J64" i="148" s="1"/>
  <c r="I78" i="148"/>
  <c r="I262" i="148"/>
  <c r="I237" i="148"/>
  <c r="I225" i="148"/>
  <c r="J225" i="148" s="1"/>
  <c r="I205" i="148"/>
  <c r="I173" i="148"/>
  <c r="J173" i="148" s="1"/>
  <c r="I250" i="148"/>
  <c r="J250" i="148" s="1"/>
  <c r="I215" i="148"/>
  <c r="J215" i="148" s="1"/>
  <c r="I190" i="148"/>
  <c r="J190" i="148" s="1"/>
  <c r="I174" i="148"/>
  <c r="I149" i="148"/>
  <c r="J149" i="148" s="1"/>
  <c r="I117" i="148"/>
  <c r="J117" i="148" s="1"/>
  <c r="I105" i="148"/>
  <c r="J105" i="148" s="1"/>
  <c r="I73" i="148"/>
  <c r="J73" i="148" s="1"/>
  <c r="I53" i="148"/>
  <c r="J53" i="148" s="1"/>
  <c r="I41" i="148"/>
  <c r="J41" i="148" s="1"/>
  <c r="I234" i="148"/>
  <c r="I175" i="148"/>
  <c r="J175" i="148" s="1"/>
  <c r="I156" i="148"/>
  <c r="J156" i="148" s="1"/>
  <c r="I115" i="148"/>
  <c r="I90" i="148"/>
  <c r="J90" i="148" s="1"/>
  <c r="I74" i="148"/>
  <c r="J74" i="148" s="1"/>
  <c r="I44" i="148"/>
  <c r="J44" i="148" s="1"/>
  <c r="I195" i="148"/>
  <c r="H195" i="148" s="1"/>
  <c r="I158" i="148"/>
  <c r="J158" i="148" s="1"/>
  <c r="I120" i="148"/>
  <c r="J120" i="148" s="1"/>
  <c r="I82" i="148"/>
  <c r="I226" i="148"/>
  <c r="J226" i="148" s="1"/>
  <c r="I191" i="148"/>
  <c r="I167" i="148"/>
  <c r="J167" i="148" s="1"/>
  <c r="I148" i="148"/>
  <c r="J148" i="148" s="1"/>
  <c r="I264" i="148"/>
  <c r="J264" i="148" s="1"/>
  <c r="I153" i="148"/>
  <c r="J153" i="148" s="1"/>
  <c r="I251" i="148"/>
  <c r="J251" i="148" s="1"/>
  <c r="I233" i="148"/>
  <c r="J233" i="148" s="1"/>
  <c r="I221" i="148"/>
  <c r="J221" i="148" s="1"/>
  <c r="I177" i="148"/>
  <c r="J177" i="148" s="1"/>
  <c r="I255" i="148"/>
  <c r="J255" i="148" s="1"/>
  <c r="I206" i="148"/>
  <c r="J206" i="148" s="1"/>
  <c r="I183" i="148"/>
  <c r="J183" i="148" s="1"/>
  <c r="I121" i="148"/>
  <c r="J121" i="148" s="1"/>
  <c r="I109" i="148"/>
  <c r="J109" i="148" s="1"/>
  <c r="I93" i="148"/>
  <c r="J93" i="148" s="1"/>
  <c r="I65" i="148"/>
  <c r="J65" i="148" s="1"/>
  <c r="I37" i="148"/>
  <c r="I180" i="148"/>
  <c r="J180" i="148" s="1"/>
  <c r="I140" i="148"/>
  <c r="J140" i="148" s="1"/>
  <c r="I83" i="148"/>
  <c r="J83" i="148" s="1"/>
  <c r="I67" i="148"/>
  <c r="J67" i="148" s="1"/>
  <c r="I127" i="148"/>
  <c r="J127" i="148" s="1"/>
  <c r="I87" i="148"/>
  <c r="J87" i="148" s="1"/>
  <c r="I210" i="148"/>
  <c r="J210" i="148" s="1"/>
  <c r="I188" i="148"/>
  <c r="J188" i="148" s="1"/>
  <c r="I110" i="148"/>
  <c r="J110" i="148" s="1"/>
  <c r="I86" i="148"/>
  <c r="I235" i="148"/>
  <c r="J235" i="148" s="1"/>
  <c r="I203" i="148"/>
  <c r="I164" i="148"/>
  <c r="J164" i="148" s="1"/>
  <c r="I102" i="148"/>
  <c r="J102" i="148" s="1"/>
  <c r="I88" i="148"/>
  <c r="J88" i="148" s="1"/>
  <c r="I43" i="148"/>
  <c r="J43" i="148" s="1"/>
  <c r="I171" i="148"/>
  <c r="J171" i="148" s="1"/>
  <c r="I202" i="148"/>
  <c r="J202" i="148" s="1"/>
  <c r="I71" i="148"/>
  <c r="J71" i="148" s="1"/>
  <c r="I50" i="148"/>
  <c r="J50" i="148" s="1"/>
  <c r="I107" i="148"/>
  <c r="I200" i="148"/>
  <c r="J200" i="148" s="1"/>
  <c r="I219" i="148"/>
  <c r="J219" i="148" s="1"/>
  <c r="I96" i="148"/>
  <c r="J96" i="148" s="1"/>
  <c r="I136" i="148"/>
  <c r="J136" i="148" s="1"/>
  <c r="I155" i="148"/>
  <c r="J155" i="148" s="1"/>
  <c r="I223" i="148"/>
  <c r="J223" i="148" s="1"/>
  <c r="I132" i="148"/>
  <c r="J132" i="148" s="1"/>
  <c r="I253" i="148"/>
  <c r="J253" i="148" s="1"/>
  <c r="I58" i="148"/>
  <c r="I108" i="148"/>
  <c r="J108" i="148" s="1"/>
  <c r="I182" i="148"/>
  <c r="J182" i="148" s="1"/>
  <c r="I261" i="148"/>
  <c r="J261" i="148" s="1"/>
  <c r="I89" i="148"/>
  <c r="J89" i="148" s="1"/>
  <c r="I129" i="148"/>
  <c r="J129" i="148" s="1"/>
  <c r="I192" i="148"/>
  <c r="J192" i="148" s="1"/>
  <c r="I222" i="148"/>
  <c r="J222" i="148" s="1"/>
  <c r="I257" i="148"/>
  <c r="I189" i="148"/>
  <c r="J189" i="148" s="1"/>
  <c r="I229" i="148"/>
  <c r="J229" i="148" s="1"/>
  <c r="I249" i="148"/>
  <c r="J249" i="148" s="1"/>
  <c r="I252" i="148"/>
  <c r="I135" i="148"/>
  <c r="I111" i="148"/>
  <c r="J111" i="148" s="1"/>
  <c r="I47" i="148"/>
  <c r="J47" i="148" s="1"/>
  <c r="I118" i="148"/>
  <c r="J118" i="148" s="1"/>
  <c r="I36" i="148"/>
  <c r="J36" i="148" s="1"/>
  <c r="I119" i="148"/>
  <c r="J119" i="148" s="1"/>
  <c r="I159" i="148"/>
  <c r="J159" i="148" s="1"/>
  <c r="I184" i="148"/>
  <c r="I79" i="148"/>
  <c r="J79" i="148" s="1"/>
  <c r="I91" i="148"/>
  <c r="J91" i="148" s="1"/>
  <c r="I150" i="148"/>
  <c r="J150" i="148" s="1"/>
  <c r="I172" i="148"/>
  <c r="I207" i="148"/>
  <c r="J207" i="148" s="1"/>
  <c r="I56" i="148"/>
  <c r="J56" i="148" s="1"/>
  <c r="I80" i="148"/>
  <c r="J80" i="148" s="1"/>
  <c r="I146" i="148"/>
  <c r="J146" i="148" s="1"/>
  <c r="I230" i="148"/>
  <c r="I51" i="148"/>
  <c r="I76" i="148"/>
  <c r="J76" i="148" s="1"/>
  <c r="I99" i="148"/>
  <c r="J99" i="148" s="1"/>
  <c r="I124" i="148"/>
  <c r="J124" i="148" s="1"/>
  <c r="I154" i="148"/>
  <c r="J154" i="148" s="1"/>
  <c r="I227" i="148"/>
  <c r="J227" i="148" s="1"/>
  <c r="I246" i="148"/>
  <c r="J246" i="148" s="1"/>
  <c r="I69" i="148"/>
  <c r="J69" i="148" s="1"/>
  <c r="I125" i="148"/>
  <c r="J125" i="148" s="1"/>
  <c r="I165" i="148"/>
  <c r="J165" i="148" s="1"/>
  <c r="I238" i="148"/>
  <c r="J238" i="148" s="1"/>
  <c r="I185" i="148"/>
  <c r="J185" i="148" s="1"/>
  <c r="I201" i="148"/>
  <c r="J201" i="148" s="1"/>
  <c r="I241" i="148"/>
  <c r="J241" i="148" s="1"/>
  <c r="I248" i="148"/>
  <c r="J248" i="148" s="1"/>
  <c r="I212" i="148"/>
  <c r="J212" i="148" s="1"/>
  <c r="I59" i="148"/>
  <c r="J59" i="148" s="1"/>
  <c r="I244" i="148"/>
  <c r="J244" i="148" s="1"/>
  <c r="I257" i="147"/>
  <c r="I211" i="147"/>
  <c r="J211" i="147" s="1"/>
  <c r="I140" i="147"/>
  <c r="I103" i="147"/>
  <c r="I69" i="147"/>
  <c r="J69" i="147" s="1"/>
  <c r="I79" i="147"/>
  <c r="J79" i="147" s="1"/>
  <c r="I137" i="147"/>
  <c r="J137" i="147" s="1"/>
  <c r="I249" i="147"/>
  <c r="J249" i="147" s="1"/>
  <c r="I71" i="147"/>
  <c r="I128" i="147"/>
  <c r="J128" i="147" s="1"/>
  <c r="I167" i="147"/>
  <c r="J167" i="147" s="1"/>
  <c r="I51" i="147"/>
  <c r="I111" i="147"/>
  <c r="J111" i="147" s="1"/>
  <c r="I225" i="147"/>
  <c r="J225" i="147" s="1"/>
  <c r="I191" i="147"/>
  <c r="J191" i="147" s="1"/>
  <c r="I181" i="147"/>
  <c r="J181" i="147" s="1"/>
  <c r="I156" i="147"/>
  <c r="J156" i="147" s="1"/>
  <c r="I136" i="147"/>
  <c r="J136" i="147" s="1"/>
  <c r="I127" i="147"/>
  <c r="I112" i="147"/>
  <c r="J112" i="147" s="1"/>
  <c r="I248" i="147"/>
  <c r="J248" i="147" s="1"/>
  <c r="I227" i="147"/>
  <c r="J227" i="147" s="1"/>
  <c r="I213" i="147"/>
  <c r="J213" i="147" s="1"/>
  <c r="I168" i="147"/>
  <c r="J168" i="147" s="1"/>
  <c r="I153" i="147"/>
  <c r="J153" i="147" s="1"/>
  <c r="I119" i="147"/>
  <c r="J119" i="147" s="1"/>
  <c r="I99" i="147"/>
  <c r="I40" i="147"/>
  <c r="J40" i="147" s="1"/>
  <c r="I56" i="147"/>
  <c r="J56" i="147" s="1"/>
  <c r="I105" i="147"/>
  <c r="J105" i="147" s="1"/>
  <c r="I135" i="147"/>
  <c r="J135" i="147" s="1"/>
  <c r="I233" i="147"/>
  <c r="J233" i="147" s="1"/>
  <c r="I263" i="147"/>
  <c r="I255" i="147"/>
  <c r="I238" i="147"/>
  <c r="I230" i="147"/>
  <c r="I214" i="147"/>
  <c r="J214" i="147" s="1"/>
  <c r="I206" i="147"/>
  <c r="J206" i="147" s="1"/>
  <c r="I198" i="147"/>
  <c r="J198" i="147" s="1"/>
  <c r="I190" i="147"/>
  <c r="J190" i="147" s="1"/>
  <c r="I182" i="147"/>
  <c r="I174" i="147"/>
  <c r="J174" i="147" s="1"/>
  <c r="I158" i="147"/>
  <c r="I150" i="147"/>
  <c r="J150" i="147" s="1"/>
  <c r="I142" i="147"/>
  <c r="J142" i="147" s="1"/>
  <c r="I134" i="147"/>
  <c r="J134" i="147" s="1"/>
  <c r="I126" i="147"/>
  <c r="J126" i="147" s="1"/>
  <c r="I118" i="147"/>
  <c r="J118" i="147" s="1"/>
  <c r="I102" i="147"/>
  <c r="J102" i="147" s="1"/>
  <c r="I94" i="147"/>
  <c r="J94" i="147" s="1"/>
  <c r="I78" i="147"/>
  <c r="J78" i="147" s="1"/>
  <c r="I70" i="147"/>
  <c r="I62" i="147"/>
  <c r="I46" i="147"/>
  <c r="J46" i="147" s="1"/>
  <c r="I38" i="147"/>
  <c r="J38" i="147" s="1"/>
  <c r="I43" i="147"/>
  <c r="J43" i="147" s="1"/>
  <c r="I160" i="147"/>
  <c r="I64" i="147"/>
  <c r="J64" i="147" s="1"/>
  <c r="I108" i="147"/>
  <c r="I88" i="147"/>
  <c r="I192" i="147"/>
  <c r="J192" i="147" s="1"/>
  <c r="I256" i="147"/>
  <c r="J256" i="147" s="1"/>
  <c r="I131" i="147"/>
  <c r="J131" i="147" s="1"/>
  <c r="I87" i="147"/>
  <c r="J87" i="147" s="1"/>
  <c r="I223" i="147"/>
  <c r="J223" i="147" s="1"/>
  <c r="I193" i="147"/>
  <c r="I163" i="147"/>
  <c r="I80" i="147"/>
  <c r="J80" i="147" s="1"/>
  <c r="I55" i="147"/>
  <c r="J55" i="147" s="1"/>
  <c r="I115" i="147"/>
  <c r="J115" i="147" s="1"/>
  <c r="I165" i="147"/>
  <c r="J165" i="147" s="1"/>
  <c r="I244" i="147"/>
  <c r="J244" i="147" s="1"/>
  <c r="I259" i="147"/>
  <c r="J259" i="147" s="1"/>
  <c r="I194" i="147"/>
  <c r="I162" i="147"/>
  <c r="J162" i="147" s="1"/>
  <c r="I98" i="147"/>
  <c r="I66" i="147"/>
  <c r="J66" i="147" s="1"/>
  <c r="I36" i="147"/>
  <c r="J36" i="147" s="1"/>
  <c r="I61" i="147"/>
  <c r="J61" i="147" s="1"/>
  <c r="I75" i="147"/>
  <c r="J75" i="147" s="1"/>
  <c r="I84" i="147"/>
  <c r="I93" i="147"/>
  <c r="I107" i="147"/>
  <c r="I116" i="147"/>
  <c r="J116" i="147" s="1"/>
  <c r="I125" i="147"/>
  <c r="I139" i="147"/>
  <c r="J139" i="147" s="1"/>
  <c r="I157" i="147"/>
  <c r="I171" i="147"/>
  <c r="J171" i="147" s="1"/>
  <c r="I180" i="147"/>
  <c r="I212" i="147"/>
  <c r="J212" i="147" s="1"/>
  <c r="I221" i="147"/>
  <c r="I245" i="147"/>
  <c r="J245" i="147" s="1"/>
  <c r="I199" i="147"/>
  <c r="J199" i="147" s="1"/>
  <c r="I44" i="147"/>
  <c r="I152" i="147"/>
  <c r="J152" i="147" s="1"/>
  <c r="I231" i="147"/>
  <c r="J231" i="147" s="1"/>
  <c r="I49" i="147"/>
  <c r="J49" i="147" s="1"/>
  <c r="I201" i="147"/>
  <c r="I133" i="147"/>
  <c r="J133" i="147" s="1"/>
  <c r="I246" i="147"/>
  <c r="J246" i="147" s="1"/>
  <c r="I151" i="147"/>
  <c r="I97" i="147"/>
  <c r="J97" i="147" s="1"/>
  <c r="I57" i="147"/>
  <c r="I232" i="147"/>
  <c r="J232" i="147" s="1"/>
  <c r="I217" i="147"/>
  <c r="I188" i="147"/>
  <c r="J188" i="147" s="1"/>
  <c r="I95" i="147"/>
  <c r="J95" i="147" s="1"/>
  <c r="I65" i="147"/>
  <c r="I37" i="147"/>
  <c r="J37" i="147" s="1"/>
  <c r="I175" i="147"/>
  <c r="J175" i="147" s="1"/>
  <c r="I234" i="147"/>
  <c r="J234" i="147" s="1"/>
  <c r="I202" i="147"/>
  <c r="J202" i="147" s="1"/>
  <c r="I170" i="147"/>
  <c r="I106" i="147"/>
  <c r="J106" i="147" s="1"/>
  <c r="I74" i="147"/>
  <c r="I42" i="147"/>
  <c r="I261" i="147"/>
  <c r="J261" i="147" s="1"/>
  <c r="I237" i="147"/>
  <c r="I196" i="147"/>
  <c r="I173" i="147"/>
  <c r="J173" i="147" s="1"/>
  <c r="I132" i="147"/>
  <c r="J132" i="147" s="1"/>
  <c r="I109" i="147"/>
  <c r="J109" i="147" s="1"/>
  <c r="I68" i="147"/>
  <c r="J68" i="147" s="1"/>
  <c r="I50" i="147"/>
  <c r="I114" i="147"/>
  <c r="J114" i="147" s="1"/>
  <c r="I243" i="147"/>
  <c r="J243" i="147" s="1"/>
  <c r="I96" i="147"/>
  <c r="J96" i="147" s="1"/>
  <c r="I104" i="147"/>
  <c r="J104" i="147" s="1"/>
  <c r="I253" i="147"/>
  <c r="I67" i="147"/>
  <c r="J67" i="147" s="1"/>
  <c r="I176" i="147"/>
  <c r="J176" i="147" s="1"/>
  <c r="I260" i="147"/>
  <c r="J260" i="147" s="1"/>
  <c r="I73" i="147"/>
  <c r="J73" i="147" s="1"/>
  <c r="I122" i="147"/>
  <c r="J122" i="147" s="1"/>
  <c r="I186" i="147"/>
  <c r="J186" i="147" s="1"/>
  <c r="I47" i="147"/>
  <c r="J47" i="147" s="1"/>
  <c r="I124" i="147"/>
  <c r="J124" i="147" s="1"/>
  <c r="I92" i="147"/>
  <c r="J92" i="147" s="1"/>
  <c r="I185" i="147"/>
  <c r="I229" i="147"/>
  <c r="J229" i="147" s="1"/>
  <c r="I143" i="147"/>
  <c r="J143" i="147" s="1"/>
  <c r="I147" i="146"/>
  <c r="J147" i="146" s="1"/>
  <c r="J78" i="148"/>
  <c r="I24" i="149"/>
  <c r="J24" i="149" s="1"/>
  <c r="I11" i="93"/>
  <c r="J11" i="93" s="1"/>
  <c r="I130" i="148"/>
  <c r="I258" i="148"/>
  <c r="J258" i="148" s="1"/>
  <c r="I199" i="148"/>
  <c r="I161" i="148"/>
  <c r="J161" i="148" s="1"/>
  <c r="I133" i="148"/>
  <c r="J133" i="148" s="1"/>
  <c r="I61" i="148"/>
  <c r="J61" i="148" s="1"/>
  <c r="I239" i="148"/>
  <c r="J239" i="148" s="1"/>
  <c r="I187" i="148"/>
  <c r="J187" i="148" s="1"/>
  <c r="I122" i="148"/>
  <c r="J122" i="148" s="1"/>
  <c r="I214" i="148"/>
  <c r="J214" i="148" s="1"/>
  <c r="I151" i="148"/>
  <c r="J151" i="148" s="1"/>
  <c r="I94" i="148"/>
  <c r="J94" i="148" s="1"/>
  <c r="I68" i="148"/>
  <c r="J68" i="148" s="1"/>
  <c r="J254" i="148"/>
  <c r="I166" i="148"/>
  <c r="J166" i="148" s="1"/>
  <c r="I100" i="148"/>
  <c r="J100" i="148" s="1"/>
  <c r="I38" i="148"/>
  <c r="J38" i="148" s="1"/>
  <c r="I228" i="148"/>
  <c r="J228" i="148" s="1"/>
  <c r="I66" i="148"/>
  <c r="J66" i="148" s="1"/>
  <c r="I256" i="148"/>
  <c r="J256" i="148" s="1"/>
  <c r="I193" i="148"/>
  <c r="J193" i="148" s="1"/>
  <c r="I231" i="148"/>
  <c r="J231" i="148" s="1"/>
  <c r="I137" i="148"/>
  <c r="I85" i="148"/>
  <c r="I220" i="148"/>
  <c r="J220" i="148" s="1"/>
  <c r="I131" i="148"/>
  <c r="J131" i="148" s="1"/>
  <c r="I236" i="148"/>
  <c r="J236" i="148" s="1"/>
  <c r="I144" i="148"/>
  <c r="J144" i="148" s="1"/>
  <c r="I63" i="148"/>
  <c r="J63" i="148" s="1"/>
  <c r="I218" i="148"/>
  <c r="J218" i="148" s="1"/>
  <c r="I116" i="148"/>
  <c r="J116" i="148" s="1"/>
  <c r="I240" i="148"/>
  <c r="J240" i="148" s="1"/>
  <c r="I169" i="148"/>
  <c r="I49" i="148"/>
  <c r="J49" i="148" s="1"/>
  <c r="I163" i="148"/>
  <c r="I106" i="148"/>
  <c r="I198" i="148"/>
  <c r="J198" i="148" s="1"/>
  <c r="I70" i="148"/>
  <c r="J70" i="148" s="1"/>
  <c r="I162" i="148"/>
  <c r="J162" i="148" s="1"/>
  <c r="I72" i="148"/>
  <c r="J72" i="148" s="1"/>
  <c r="I126" i="148"/>
  <c r="I104" i="148"/>
  <c r="J104" i="148" s="1"/>
  <c r="I95" i="148"/>
  <c r="I39" i="148"/>
  <c r="I145" i="148"/>
  <c r="J145" i="148" s="1"/>
  <c r="I243" i="148"/>
  <c r="J243" i="148" s="1"/>
  <c r="I209" i="148"/>
  <c r="J209" i="148" s="1"/>
  <c r="I123" i="148"/>
  <c r="J123" i="148" s="1"/>
  <c r="I48" i="148"/>
  <c r="I259" i="148"/>
  <c r="J259" i="148" s="1"/>
  <c r="I197" i="148"/>
  <c r="J197" i="148" s="1"/>
  <c r="I224" i="148"/>
  <c r="J224" i="148" s="1"/>
  <c r="I97" i="148"/>
  <c r="J97" i="148" s="1"/>
  <c r="I57" i="148"/>
  <c r="J57" i="148" s="1"/>
  <c r="I232" i="148"/>
  <c r="J232" i="148" s="1"/>
  <c r="I170" i="148"/>
  <c r="J170" i="148" s="1"/>
  <c r="I92" i="148"/>
  <c r="I211" i="148"/>
  <c r="J211" i="148" s="1"/>
  <c r="I139" i="148"/>
  <c r="J139" i="148" s="1"/>
  <c r="I247" i="148"/>
  <c r="I160" i="148"/>
  <c r="I98" i="148"/>
  <c r="I152" i="148"/>
  <c r="I62" i="148"/>
  <c r="J62" i="148" s="1"/>
  <c r="I52" i="148"/>
  <c r="J52" i="148" s="1"/>
  <c r="I196" i="148"/>
  <c r="J196" i="148" s="1"/>
  <c r="I216" i="148"/>
  <c r="J216" i="148" s="1"/>
  <c r="I143" i="148"/>
  <c r="J143" i="148" s="1"/>
  <c r="I75" i="148"/>
  <c r="J75" i="148" s="1"/>
  <c r="I147" i="148"/>
  <c r="J147" i="148" s="1"/>
  <c r="I45" i="148"/>
  <c r="J45" i="148" s="1"/>
  <c r="I113" i="148"/>
  <c r="J113" i="148" s="1"/>
  <c r="I176" i="148"/>
  <c r="J176" i="148" s="1"/>
  <c r="I181" i="148"/>
  <c r="J181" i="148" s="1"/>
  <c r="I260" i="148"/>
  <c r="J260" i="148" s="1"/>
  <c r="I40" i="148"/>
  <c r="J40" i="148" s="1"/>
  <c r="I123" i="147"/>
  <c r="J123" i="147" s="1"/>
  <c r="I154" i="147"/>
  <c r="J154" i="147" s="1"/>
  <c r="I216" i="147"/>
  <c r="J216" i="147" s="1"/>
  <c r="I120" i="147"/>
  <c r="I209" i="146"/>
  <c r="J209" i="146" s="1"/>
  <c r="I211" i="146"/>
  <c r="J211" i="146" s="1"/>
  <c r="I194" i="146"/>
  <c r="J194" i="146" s="1"/>
  <c r="I95" i="146"/>
  <c r="J95" i="146" s="1"/>
  <c r="I218" i="146"/>
  <c r="I100" i="146"/>
  <c r="J100" i="146" s="1"/>
  <c r="I229" i="146"/>
  <c r="I141" i="146"/>
  <c r="J141" i="146" s="1"/>
  <c r="I191" i="146"/>
  <c r="I88" i="146"/>
  <c r="J88" i="146" s="1"/>
  <c r="I132" i="146"/>
  <c r="J132" i="146" s="1"/>
  <c r="I261" i="146"/>
  <c r="J261" i="146" s="1"/>
  <c r="I255" i="146"/>
  <c r="J255" i="146" s="1"/>
  <c r="I116" i="146"/>
  <c r="J116" i="146" s="1"/>
  <c r="I119" i="146"/>
  <c r="J119" i="146" s="1"/>
  <c r="I240" i="146"/>
  <c r="J240" i="146" s="1"/>
  <c r="I51" i="146"/>
  <c r="I112" i="146"/>
  <c r="J112" i="146" s="1"/>
  <c r="I258" i="146"/>
  <c r="I225" i="146"/>
  <c r="J225" i="146" s="1"/>
  <c r="I193" i="146"/>
  <c r="I161" i="146"/>
  <c r="I129" i="146"/>
  <c r="J129" i="146" s="1"/>
  <c r="I97" i="146"/>
  <c r="J97" i="146" s="1"/>
  <c r="I65" i="146"/>
  <c r="J65" i="146" s="1"/>
  <c r="I264" i="146"/>
  <c r="J264" i="146" s="1"/>
  <c r="I230" i="146"/>
  <c r="I184" i="146"/>
  <c r="J184" i="146" s="1"/>
  <c r="I143" i="146"/>
  <c r="J143" i="146" s="1"/>
  <c r="I253" i="146"/>
  <c r="J253" i="146" s="1"/>
  <c r="I179" i="146"/>
  <c r="J179" i="146" s="1"/>
  <c r="I244" i="146"/>
  <c r="J244" i="146" s="1"/>
  <c r="I142" i="146"/>
  <c r="I180" i="146"/>
  <c r="J180" i="146" s="1"/>
  <c r="I149" i="146"/>
  <c r="I259" i="146"/>
  <c r="I210" i="146"/>
  <c r="I138" i="146"/>
  <c r="I107" i="146"/>
  <c r="I62" i="146"/>
  <c r="J62" i="146" s="1"/>
  <c r="I75" i="146"/>
  <c r="I263" i="146"/>
  <c r="J263" i="146" s="1"/>
  <c r="I96" i="146"/>
  <c r="I109" i="146"/>
  <c r="I182" i="146"/>
  <c r="I56" i="146"/>
  <c r="J56" i="146" s="1"/>
  <c r="I158" i="146"/>
  <c r="J158" i="146" s="1"/>
  <c r="I115" i="146"/>
  <c r="J115" i="146" s="1"/>
  <c r="I160" i="146"/>
  <c r="J160" i="146" s="1"/>
  <c r="I262" i="146"/>
  <c r="J262" i="146" s="1"/>
  <c r="I77" i="146"/>
  <c r="J77" i="146" s="1"/>
  <c r="I136" i="146"/>
  <c r="J136" i="146" s="1"/>
  <c r="I63" i="146"/>
  <c r="J63" i="146" s="1"/>
  <c r="I163" i="146"/>
  <c r="I146" i="146"/>
  <c r="J146" i="146" s="1"/>
  <c r="I247" i="146"/>
  <c r="I42" i="146"/>
  <c r="J42" i="146" s="1"/>
  <c r="I74" i="146"/>
  <c r="J74" i="146" s="1"/>
  <c r="I94" i="146"/>
  <c r="I101" i="146"/>
  <c r="I91" i="146"/>
  <c r="J91" i="146" s="1"/>
  <c r="I231" i="146"/>
  <c r="J231" i="146" s="1"/>
  <c r="I251" i="146"/>
  <c r="J251" i="146" s="1"/>
  <c r="I71" i="146"/>
  <c r="I260" i="146"/>
  <c r="J260" i="146" s="1"/>
  <c r="I150" i="146"/>
  <c r="J150" i="146" s="1"/>
  <c r="I54" i="146"/>
  <c r="J54" i="146" s="1"/>
  <c r="I156" i="146"/>
  <c r="J156" i="146" s="1"/>
  <c r="I192" i="146"/>
  <c r="I173" i="146"/>
  <c r="J173" i="146" s="1"/>
  <c r="I118" i="146"/>
  <c r="J118" i="146" s="1"/>
  <c r="I222" i="146"/>
  <c r="J222" i="146" s="1"/>
  <c r="I206" i="146"/>
  <c r="J206" i="146" s="1"/>
  <c r="I195" i="146"/>
  <c r="J195" i="146" s="1"/>
  <c r="I202" i="146"/>
  <c r="J202" i="146" s="1"/>
  <c r="I58" i="146"/>
  <c r="J58" i="146" s="1"/>
  <c r="I36" i="146"/>
  <c r="I204" i="146"/>
  <c r="J204" i="146" s="1"/>
  <c r="I233" i="146"/>
  <c r="I185" i="146"/>
  <c r="I145" i="146"/>
  <c r="J145" i="146" s="1"/>
  <c r="I105" i="146"/>
  <c r="I57" i="146"/>
  <c r="I249" i="146"/>
  <c r="J249" i="146" s="1"/>
  <c r="I198" i="146"/>
  <c r="J198" i="146" s="1"/>
  <c r="I172" i="146"/>
  <c r="J172" i="146" s="1"/>
  <c r="I245" i="146"/>
  <c r="I67" i="146"/>
  <c r="I76" i="146"/>
  <c r="I213" i="146"/>
  <c r="J213" i="146" s="1"/>
  <c r="I53" i="146"/>
  <c r="J53" i="146" s="1"/>
  <c r="I220" i="146"/>
  <c r="J220" i="146" s="1"/>
  <c r="I50" i="146"/>
  <c r="J50" i="146" s="1"/>
  <c r="I103" i="146"/>
  <c r="I187" i="146"/>
  <c r="J187" i="146" s="1"/>
  <c r="I90" i="146"/>
  <c r="J90" i="146" s="1"/>
  <c r="I165" i="146"/>
  <c r="J165" i="146" s="1"/>
  <c r="I127" i="146"/>
  <c r="I99" i="146"/>
  <c r="I64" i="146"/>
  <c r="J64" i="146" s="1"/>
  <c r="I114" i="146"/>
  <c r="J114" i="146" s="1"/>
  <c r="I189" i="146"/>
  <c r="J189" i="146" s="1"/>
  <c r="I159" i="146"/>
  <c r="J159" i="146" s="1"/>
  <c r="I92" i="146"/>
  <c r="I234" i="146"/>
  <c r="J234" i="146" s="1"/>
  <c r="I170" i="146"/>
  <c r="I69" i="146"/>
  <c r="J69" i="146" s="1"/>
  <c r="I43" i="146"/>
  <c r="J43" i="146" s="1"/>
  <c r="I144" i="146"/>
  <c r="I236" i="146"/>
  <c r="J236" i="146" s="1"/>
  <c r="I68" i="146"/>
  <c r="I79" i="146"/>
  <c r="J79" i="146" s="1"/>
  <c r="I186" i="146"/>
  <c r="J186" i="146" s="1"/>
  <c r="I55" i="146"/>
  <c r="J55" i="146" s="1"/>
  <c r="I128" i="146"/>
  <c r="J128" i="146" s="1"/>
  <c r="I199" i="146"/>
  <c r="J199" i="146" s="1"/>
  <c r="I59" i="146"/>
  <c r="I252" i="146"/>
  <c r="J252" i="146" s="1"/>
  <c r="I217" i="146"/>
  <c r="J217" i="146" s="1"/>
  <c r="I177" i="146"/>
  <c r="J177" i="146" s="1"/>
  <c r="I137" i="146"/>
  <c r="I89" i="146"/>
  <c r="J89" i="146" s="1"/>
  <c r="I49" i="146"/>
  <c r="J49" i="146" s="1"/>
  <c r="I239" i="146"/>
  <c r="I175" i="146"/>
  <c r="I60" i="146"/>
  <c r="J60" i="146" s="1"/>
  <c r="I212" i="146"/>
  <c r="I167" i="146"/>
  <c r="J167" i="146" s="1"/>
  <c r="I46" i="146"/>
  <c r="J46" i="146" s="1"/>
  <c r="I181" i="146"/>
  <c r="I214" i="146"/>
  <c r="I227" i="146"/>
  <c r="I162" i="146"/>
  <c r="J162" i="146" s="1"/>
  <c r="I48" i="146"/>
  <c r="J48" i="146" s="1"/>
  <c r="I235" i="146"/>
  <c r="J235" i="146" s="1"/>
  <c r="I66" i="146"/>
  <c r="J66" i="146" s="1"/>
  <c r="I93" i="146"/>
  <c r="I102" i="146"/>
  <c r="J102" i="146" s="1"/>
  <c r="I139" i="146"/>
  <c r="J139" i="146" s="1"/>
  <c r="I122" i="146"/>
  <c r="I52" i="146"/>
  <c r="I133" i="146"/>
  <c r="I111" i="146"/>
  <c r="J111" i="146" s="1"/>
  <c r="I106" i="146"/>
  <c r="J106" i="146" s="1"/>
  <c r="I70" i="146"/>
  <c r="J70" i="146" s="1"/>
  <c r="I125" i="146"/>
  <c r="I135" i="146"/>
  <c r="J135" i="146" s="1"/>
  <c r="I38" i="146"/>
  <c r="J38" i="146" s="1"/>
  <c r="I228" i="146"/>
  <c r="J228" i="146" s="1"/>
  <c r="I223" i="146"/>
  <c r="J223" i="146" s="1"/>
  <c r="I84" i="146"/>
  <c r="I155" i="146"/>
  <c r="J155" i="146" s="1"/>
  <c r="I250" i="146"/>
  <c r="J250" i="146" s="1"/>
  <c r="I169" i="146"/>
  <c r="J169" i="146" s="1"/>
  <c r="I81" i="146"/>
  <c r="J81" i="146" s="1"/>
  <c r="I216" i="146"/>
  <c r="I98" i="146"/>
  <c r="J98" i="146" s="1"/>
  <c r="I224" i="146"/>
  <c r="J224" i="146" s="1"/>
  <c r="I117" i="146"/>
  <c r="I257" i="146"/>
  <c r="J257" i="146" s="1"/>
  <c r="I131" i="146"/>
  <c r="J131" i="146" s="1"/>
  <c r="I237" i="146"/>
  <c r="J237" i="146" s="1"/>
  <c r="I86" i="146"/>
  <c r="J86" i="146" s="1"/>
  <c r="I219" i="146"/>
  <c r="J219" i="146" s="1"/>
  <c r="I61" i="146"/>
  <c r="I151" i="146"/>
  <c r="J151" i="146" s="1"/>
  <c r="I40" i="146"/>
  <c r="J40" i="146" s="1"/>
  <c r="I157" i="146"/>
  <c r="J157" i="146" s="1"/>
  <c r="I183" i="146"/>
  <c r="I120" i="146"/>
  <c r="J120" i="146" s="1"/>
  <c r="I248" i="146"/>
  <c r="J248" i="146" s="1"/>
  <c r="I123" i="146"/>
  <c r="I241" i="146"/>
  <c r="I153" i="146"/>
  <c r="J153" i="146" s="1"/>
  <c r="I207" i="146"/>
  <c r="J207" i="146" s="1"/>
  <c r="I188" i="146"/>
  <c r="I190" i="146"/>
  <c r="I221" i="146"/>
  <c r="J221" i="146" s="1"/>
  <c r="I226" i="146"/>
  <c r="I196" i="146"/>
  <c r="J196" i="146" s="1"/>
  <c r="I197" i="146"/>
  <c r="I154" i="146"/>
  <c r="J154" i="146" s="1"/>
  <c r="I82" i="146"/>
  <c r="J82" i="146" s="1"/>
  <c r="I171" i="146"/>
  <c r="J171" i="146" s="1"/>
  <c r="I201" i="146"/>
  <c r="I113" i="146"/>
  <c r="I256" i="146"/>
  <c r="J256" i="146" s="1"/>
  <c r="I152" i="146"/>
  <c r="I124" i="146"/>
  <c r="J124" i="146" s="1"/>
  <c r="I246" i="146"/>
  <c r="J246" i="146" s="1"/>
  <c r="I203" i="146"/>
  <c r="J203" i="146" s="1"/>
  <c r="I176" i="146"/>
  <c r="J176" i="146" s="1"/>
  <c r="I126" i="146"/>
  <c r="J126" i="146" s="1"/>
  <c r="I200" i="146"/>
  <c r="I83" i="146"/>
  <c r="J83" i="146" s="1"/>
  <c r="I205" i="146"/>
  <c r="I47" i="146"/>
  <c r="J47" i="146" s="1"/>
  <c r="I215" i="146"/>
  <c r="J215" i="146" s="1"/>
  <c r="I108" i="146"/>
  <c r="J108" i="146" s="1"/>
  <c r="I45" i="146"/>
  <c r="J45" i="146" s="1"/>
  <c r="I140" i="146"/>
  <c r="I73" i="146"/>
  <c r="J73" i="146" s="1"/>
  <c r="I238" i="146"/>
  <c r="J238" i="146" s="1"/>
  <c r="I85" i="146"/>
  <c r="I80" i="146"/>
  <c r="I72" i="146"/>
  <c r="J72" i="146" s="1"/>
  <c r="I232" i="146"/>
  <c r="J232" i="146" s="1"/>
  <c r="I134" i="146"/>
  <c r="J134" i="146" s="1"/>
  <c r="I174" i="146"/>
  <c r="J174" i="146" s="1"/>
  <c r="I178" i="146"/>
  <c r="I166" i="146"/>
  <c r="I254" i="146"/>
  <c r="J254" i="146" s="1"/>
  <c r="I130" i="146"/>
  <c r="J130" i="146" s="1"/>
  <c r="I208" i="146"/>
  <c r="J208" i="146" s="1"/>
  <c r="I168" i="146"/>
  <c r="J168" i="146" s="1"/>
  <c r="I41" i="146"/>
  <c r="J41" i="146" s="1"/>
  <c r="I37" i="146"/>
  <c r="J37" i="146" s="1"/>
  <c r="I39" i="146"/>
  <c r="I121" i="146"/>
  <c r="J121" i="146" s="1"/>
  <c r="I44" i="146"/>
  <c r="J44" i="146" s="1"/>
  <c r="I104" i="146"/>
  <c r="J104" i="146" s="1"/>
  <c r="I164" i="146"/>
  <c r="J164" i="146" s="1"/>
  <c r="I78" i="146"/>
  <c r="I148" i="146"/>
  <c r="J148" i="146" s="1"/>
  <c r="I110" i="146"/>
  <c r="J110" i="146" s="1"/>
  <c r="I13" i="124" l="1"/>
  <c r="J13" i="124" s="1"/>
  <c r="I9" i="124"/>
  <c r="J9" i="124" s="1"/>
  <c r="I15" i="124"/>
  <c r="J15" i="124" s="1"/>
  <c r="I8" i="144"/>
  <c r="J8" i="144" s="1"/>
  <c r="I78" i="98"/>
  <c r="J78" i="98" s="1"/>
  <c r="I16" i="119"/>
  <c r="J16" i="119" s="1"/>
  <c r="I8" i="119"/>
  <c r="J8" i="119" s="1"/>
  <c r="I14" i="103"/>
  <c r="J14" i="103" s="1"/>
  <c r="I94" i="97"/>
  <c r="J94" i="97" s="1"/>
  <c r="I14" i="105"/>
  <c r="J14" i="105" s="1"/>
  <c r="I50" i="97"/>
  <c r="J50" i="97" s="1"/>
  <c r="I28" i="97"/>
  <c r="H28" i="97" s="1"/>
  <c r="I71" i="97"/>
  <c r="J71" i="97" s="1"/>
  <c r="I16" i="97"/>
  <c r="J16" i="97" s="1"/>
  <c r="I62" i="97"/>
  <c r="J62" i="97" s="1"/>
  <c r="I111" i="97"/>
  <c r="J111" i="97" s="1"/>
  <c r="I37" i="97"/>
  <c r="J37" i="97" s="1"/>
  <c r="I82" i="97"/>
  <c r="J82" i="97" s="1"/>
  <c r="I20" i="97"/>
  <c r="J20" i="97" s="1"/>
  <c r="I40" i="97"/>
  <c r="J40" i="97" s="1"/>
  <c r="I63" i="97"/>
  <c r="J63" i="97" s="1"/>
  <c r="I86" i="97"/>
  <c r="J86" i="97" s="1"/>
  <c r="I114" i="97"/>
  <c r="J114" i="97" s="1"/>
  <c r="I8" i="97"/>
  <c r="J8" i="97" s="1"/>
  <c r="I29" i="97"/>
  <c r="H29" i="97" s="1"/>
  <c r="I54" i="97"/>
  <c r="J54" i="97" s="1"/>
  <c r="I74" i="97"/>
  <c r="J74" i="97" s="1"/>
  <c r="I95" i="97"/>
  <c r="J95" i="97" s="1"/>
  <c r="I11" i="103"/>
  <c r="J11" i="103" s="1"/>
  <c r="I11" i="124"/>
  <c r="J11" i="124" s="1"/>
  <c r="I17" i="124"/>
  <c r="J17" i="124" s="1"/>
  <c r="H140" i="15"/>
  <c r="H139" i="15"/>
  <c r="I12" i="97"/>
  <c r="J12" i="97" s="1"/>
  <c r="I98" i="97"/>
  <c r="J98" i="97" s="1"/>
  <c r="I21" i="97"/>
  <c r="J21" i="97" s="1"/>
  <c r="I32" i="97"/>
  <c r="J32" i="97" s="1"/>
  <c r="I44" i="97"/>
  <c r="J44" i="97" s="1"/>
  <c r="I55" i="97"/>
  <c r="J55" i="97" s="1"/>
  <c r="I66" i="97"/>
  <c r="J66" i="97" s="1"/>
  <c r="I78" i="97"/>
  <c r="H78" i="97" s="1"/>
  <c r="I87" i="97"/>
  <c r="J87" i="97" s="1"/>
  <c r="I118" i="97"/>
  <c r="J118" i="97" s="1"/>
  <c r="I13" i="97"/>
  <c r="J13" i="97" s="1"/>
  <c r="I24" i="97"/>
  <c r="J24" i="97" s="1"/>
  <c r="I36" i="97"/>
  <c r="J36" i="97" s="1"/>
  <c r="I45" i="97"/>
  <c r="J45" i="97" s="1"/>
  <c r="I58" i="97"/>
  <c r="J58" i="97" s="1"/>
  <c r="I70" i="97"/>
  <c r="H70" i="97" s="1"/>
  <c r="I79" i="97"/>
  <c r="J79" i="97" s="1"/>
  <c r="I90" i="97"/>
  <c r="J90" i="97" s="1"/>
  <c r="I110" i="97"/>
  <c r="J110" i="97" s="1"/>
  <c r="I119" i="97"/>
  <c r="J119" i="97" s="1"/>
  <c r="I9" i="97"/>
  <c r="J9" i="97" s="1"/>
  <c r="I17" i="97"/>
  <c r="J17" i="97" s="1"/>
  <c r="I25" i="97"/>
  <c r="J25" i="97" s="1"/>
  <c r="I33" i="97"/>
  <c r="J33" i="97" s="1"/>
  <c r="I41" i="97"/>
  <c r="J41" i="97" s="1"/>
  <c r="I51" i="97"/>
  <c r="J51" i="97" s="1"/>
  <c r="I59" i="97"/>
  <c r="J59" i="97" s="1"/>
  <c r="I67" i="97"/>
  <c r="J67" i="97" s="1"/>
  <c r="I75" i="97"/>
  <c r="J75" i="97" s="1"/>
  <c r="I83" i="97"/>
  <c r="J83" i="97" s="1"/>
  <c r="I91" i="97"/>
  <c r="J91" i="97" s="1"/>
  <c r="I99" i="97"/>
  <c r="J99" i="97" s="1"/>
  <c r="I9" i="117"/>
  <c r="J9" i="117" s="1"/>
  <c r="I46" i="97"/>
  <c r="J46" i="97" s="1"/>
  <c r="I48" i="97"/>
  <c r="H48" i="97" s="1"/>
  <c r="I10" i="97"/>
  <c r="J10" i="97" s="1"/>
  <c r="I14" i="97"/>
  <c r="J14" i="97" s="1"/>
  <c r="I18" i="97"/>
  <c r="J18" i="97" s="1"/>
  <c r="I22" i="97"/>
  <c r="J22" i="97" s="1"/>
  <c r="I26" i="97"/>
  <c r="J26" i="97" s="1"/>
  <c r="I30" i="97"/>
  <c r="H30" i="97" s="1"/>
  <c r="I34" i="97"/>
  <c r="H34" i="97" s="1"/>
  <c r="I38" i="97"/>
  <c r="H38" i="97" s="1"/>
  <c r="I42" i="97"/>
  <c r="J42" i="97" s="1"/>
  <c r="I47" i="97"/>
  <c r="J47" i="97" s="1"/>
  <c r="I52" i="97"/>
  <c r="J52" i="97" s="1"/>
  <c r="I56" i="97"/>
  <c r="J56" i="97" s="1"/>
  <c r="I60" i="97"/>
  <c r="J60" i="97" s="1"/>
  <c r="I64" i="97"/>
  <c r="H64" i="97" s="1"/>
  <c r="I68" i="97"/>
  <c r="H68" i="97" s="1"/>
  <c r="I72" i="97"/>
  <c r="J72" i="97" s="1"/>
  <c r="I76" i="97"/>
  <c r="J76" i="97" s="1"/>
  <c r="I80" i="97"/>
  <c r="J80" i="97" s="1"/>
  <c r="I84" i="97"/>
  <c r="J84" i="97" s="1"/>
  <c r="I88" i="97"/>
  <c r="J88" i="97" s="1"/>
  <c r="I92" i="97"/>
  <c r="J92" i="97" s="1"/>
  <c r="I96" i="97"/>
  <c r="H96" i="97" s="1"/>
  <c r="I100" i="97"/>
  <c r="J100" i="97" s="1"/>
  <c r="I112" i="97"/>
  <c r="J112" i="97" s="1"/>
  <c r="I116" i="97"/>
  <c r="J116" i="97" s="1"/>
  <c r="I120" i="97"/>
  <c r="J120" i="97" s="1"/>
  <c r="I11" i="97"/>
  <c r="J11" i="97" s="1"/>
  <c r="I15" i="97"/>
  <c r="J15" i="97" s="1"/>
  <c r="I19" i="97"/>
  <c r="J19" i="97" s="1"/>
  <c r="I23" i="97"/>
  <c r="J23" i="97" s="1"/>
  <c r="I27" i="97"/>
  <c r="J27" i="97" s="1"/>
  <c r="I31" i="97"/>
  <c r="J31" i="97" s="1"/>
  <c r="I35" i="97"/>
  <c r="J35" i="97" s="1"/>
  <c r="I39" i="97"/>
  <c r="J39" i="97" s="1"/>
  <c r="I43" i="97"/>
  <c r="J43" i="97" s="1"/>
  <c r="I49" i="97"/>
  <c r="J49" i="97" s="1"/>
  <c r="I53" i="97"/>
  <c r="J53" i="97" s="1"/>
  <c r="I57" i="97"/>
  <c r="J57" i="97" s="1"/>
  <c r="I61" i="97"/>
  <c r="J61" i="97" s="1"/>
  <c r="I65" i="97"/>
  <c r="J65" i="97" s="1"/>
  <c r="I69" i="97"/>
  <c r="J69" i="97" s="1"/>
  <c r="I73" i="97"/>
  <c r="J73" i="97" s="1"/>
  <c r="I77" i="97"/>
  <c r="J77" i="97" s="1"/>
  <c r="I81" i="97"/>
  <c r="J81" i="97" s="1"/>
  <c r="I85" i="97"/>
  <c r="J85" i="97" s="1"/>
  <c r="I89" i="97"/>
  <c r="J89" i="97" s="1"/>
  <c r="I93" i="97"/>
  <c r="H93" i="97" s="1"/>
  <c r="I97" i="97"/>
  <c r="J97" i="97" s="1"/>
  <c r="I109" i="97"/>
  <c r="H109" i="97" s="1"/>
  <c r="I113" i="97"/>
  <c r="J113" i="97" s="1"/>
  <c r="I117" i="97"/>
  <c r="J117" i="97" s="1"/>
  <c r="I101" i="96"/>
  <c r="J101" i="96" s="1"/>
  <c r="I26" i="95"/>
  <c r="J26" i="95" s="1"/>
  <c r="F1" i="120"/>
  <c r="C2" i="130"/>
  <c r="C2" i="136"/>
  <c r="F1" i="135"/>
  <c r="F1" i="101"/>
  <c r="F2" i="113"/>
  <c r="C2" i="118"/>
  <c r="F2" i="120"/>
  <c r="C2" i="93"/>
  <c r="F2" i="129"/>
  <c r="F2" i="144"/>
  <c r="C2" i="100"/>
  <c r="F2" i="122"/>
  <c r="C2" i="105"/>
  <c r="F2" i="93"/>
  <c r="F1" i="109"/>
  <c r="C2" i="122"/>
  <c r="F2" i="100"/>
  <c r="F2" i="141"/>
  <c r="C2" i="144"/>
  <c r="C2" i="97"/>
  <c r="F2" i="99"/>
  <c r="F2" i="124"/>
  <c r="C2" i="142"/>
  <c r="F1" i="111"/>
  <c r="C2" i="158"/>
  <c r="C2" i="98"/>
  <c r="C2" i="140"/>
  <c r="C2" i="124"/>
  <c r="C2" i="112"/>
  <c r="F1" i="131"/>
  <c r="F2" i="149"/>
  <c r="F2" i="134"/>
  <c r="F1" i="149"/>
  <c r="F1" i="97"/>
  <c r="F1" i="94"/>
  <c r="C2" i="96"/>
  <c r="F2" i="132"/>
  <c r="F2" i="112"/>
  <c r="C2" i="134"/>
  <c r="C2" i="106"/>
  <c r="C2" i="121"/>
  <c r="C2" i="94"/>
  <c r="C2" i="109"/>
  <c r="F1" i="115"/>
  <c r="C2" i="115"/>
  <c r="C2" i="123"/>
  <c r="F1" i="127"/>
  <c r="F1" i="110"/>
  <c r="F2" i="104"/>
  <c r="C2" i="138"/>
  <c r="F1" i="139"/>
  <c r="C2" i="147"/>
  <c r="F1" i="108"/>
  <c r="F2" i="127"/>
  <c r="F2" i="140"/>
  <c r="F2" i="128"/>
  <c r="F2" i="114"/>
  <c r="C2" i="113"/>
  <c r="F1" i="102"/>
  <c r="F1" i="123"/>
  <c r="C2" i="128"/>
  <c r="C2" i="92"/>
  <c r="F1" i="105"/>
  <c r="C2" i="133"/>
  <c r="C2" i="117"/>
  <c r="F2" i="107"/>
  <c r="C2" i="141"/>
  <c r="F2" i="103"/>
  <c r="F2" i="119"/>
  <c r="F2" i="148"/>
  <c r="F2" i="157"/>
  <c r="F1" i="92"/>
  <c r="F1" i="106"/>
  <c r="C2" i="143"/>
  <c r="F2" i="117"/>
  <c r="F2" i="121"/>
  <c r="F1" i="130"/>
  <c r="F2" i="142"/>
  <c r="F1" i="104"/>
  <c r="F2" i="135"/>
  <c r="F2" i="102"/>
  <c r="C2" i="148"/>
  <c r="C2" i="157"/>
  <c r="F2" i="95"/>
  <c r="C2" i="108"/>
  <c r="C2" i="110"/>
  <c r="F2" i="137"/>
  <c r="C2" i="132"/>
  <c r="C2" i="103"/>
  <c r="F1" i="114"/>
  <c r="F1" i="129"/>
  <c r="F2" i="138"/>
  <c r="F1" i="119"/>
  <c r="F2" i="125"/>
  <c r="F2" i="145"/>
  <c r="F2" i="146"/>
  <c r="F1" i="146"/>
  <c r="I109" i="95"/>
  <c r="J109" i="95" s="1"/>
  <c r="I10" i="95"/>
  <c r="J10" i="95" s="1"/>
  <c r="I12" i="118"/>
  <c r="J12" i="118" s="1"/>
  <c r="I18" i="101"/>
  <c r="J18" i="101" s="1"/>
  <c r="I10" i="101"/>
  <c r="J10" i="101" s="1"/>
  <c r="I77" i="95"/>
  <c r="J77" i="95" s="1"/>
  <c r="I81" i="96"/>
  <c r="J81" i="96" s="1"/>
  <c r="I16" i="101"/>
  <c r="J16" i="101" s="1"/>
  <c r="I12" i="124"/>
  <c r="J12" i="124" s="1"/>
  <c r="I93" i="95"/>
  <c r="J93" i="95" s="1"/>
  <c r="I16" i="118"/>
  <c r="J16" i="118" s="1"/>
  <c r="I15" i="118"/>
  <c r="J15" i="118" s="1"/>
  <c r="I12" i="117"/>
  <c r="J12" i="117" s="1"/>
  <c r="I12" i="101"/>
  <c r="J12" i="101" s="1"/>
  <c r="I31" i="101"/>
  <c r="J31" i="101" s="1"/>
  <c r="I14" i="101"/>
  <c r="H14" i="101" s="1"/>
  <c r="I15" i="100"/>
  <c r="J15" i="100" s="1"/>
  <c r="I28" i="100"/>
  <c r="J28" i="100" s="1"/>
  <c r="I28" i="96"/>
  <c r="H28" i="96" s="1"/>
  <c r="I32" i="96"/>
  <c r="H32" i="96" s="1"/>
  <c r="I92" i="96"/>
  <c r="J92" i="96" s="1"/>
  <c r="I93" i="96"/>
  <c r="I75" i="96"/>
  <c r="J75" i="96" s="1"/>
  <c r="I56" i="96"/>
  <c r="J56" i="96" s="1"/>
  <c r="I13" i="119"/>
  <c r="J13" i="119" s="1"/>
  <c r="I9" i="101"/>
  <c r="J9" i="101" s="1"/>
  <c r="I13" i="101"/>
  <c r="I17" i="101"/>
  <c r="J17" i="101" s="1"/>
  <c r="I32" i="101"/>
  <c r="J32" i="101" s="1"/>
  <c r="I11" i="101"/>
  <c r="J11" i="101" s="1"/>
  <c r="I15" i="101"/>
  <c r="J15" i="101" s="1"/>
  <c r="I110" i="96"/>
  <c r="H110" i="96" s="1"/>
  <c r="I115" i="96"/>
  <c r="J115" i="96" s="1"/>
  <c r="I113" i="96"/>
  <c r="J113" i="96" s="1"/>
  <c r="I22" i="96"/>
  <c r="J22" i="96" s="1"/>
  <c r="I94" i="96"/>
  <c r="J94" i="96" s="1"/>
  <c r="I39" i="96"/>
  <c r="J39" i="96" s="1"/>
  <c r="I14" i="96"/>
  <c r="J14" i="96" s="1"/>
  <c r="I41" i="96"/>
  <c r="J41" i="96" s="1"/>
  <c r="I111" i="96"/>
  <c r="J111" i="96" s="1"/>
  <c r="I16" i="98"/>
  <c r="J16" i="98" s="1"/>
  <c r="I11" i="106"/>
  <c r="J11" i="106" s="1"/>
  <c r="I30" i="106"/>
  <c r="J30" i="106" s="1"/>
  <c r="I9" i="106"/>
  <c r="J9" i="106" s="1"/>
  <c r="I31" i="105"/>
  <c r="J31" i="105" s="1"/>
  <c r="I22" i="149"/>
  <c r="J22" i="149" s="1"/>
  <c r="I16" i="106"/>
  <c r="J16" i="106" s="1"/>
  <c r="I17" i="106"/>
  <c r="J17" i="106" s="1"/>
  <c r="I13" i="105"/>
  <c r="J13" i="105" s="1"/>
  <c r="I12" i="105"/>
  <c r="J12" i="105" s="1"/>
  <c r="I17" i="105"/>
  <c r="J17" i="105" s="1"/>
  <c r="I18" i="105"/>
  <c r="J18" i="105" s="1"/>
  <c r="I30" i="105"/>
  <c r="J30" i="105" s="1"/>
  <c r="I16" i="105"/>
  <c r="J16" i="105" s="1"/>
  <c r="I9" i="105"/>
  <c r="J9" i="105" s="1"/>
  <c r="I11" i="105"/>
  <c r="J11" i="105" s="1"/>
  <c r="I15" i="108"/>
  <c r="J15" i="108" s="1"/>
  <c r="I19" i="103"/>
  <c r="J19" i="103" s="1"/>
  <c r="I19" i="118"/>
  <c r="J19" i="118" s="1"/>
  <c r="I8" i="118"/>
  <c r="J8" i="118" s="1"/>
  <c r="I13" i="118"/>
  <c r="J13" i="118" s="1"/>
  <c r="I17" i="118"/>
  <c r="J17" i="118" s="1"/>
  <c r="I9" i="118"/>
  <c r="H9" i="118" s="1"/>
  <c r="I11" i="118"/>
  <c r="J11" i="118" s="1"/>
  <c r="I18" i="118"/>
  <c r="H18" i="118" s="1"/>
  <c r="I9" i="102"/>
  <c r="J9" i="102" s="1"/>
  <c r="I16" i="93"/>
  <c r="J16" i="93" s="1"/>
  <c r="I19" i="108"/>
  <c r="J19" i="108" s="1"/>
  <c r="I10" i="108"/>
  <c r="J10" i="108" s="1"/>
  <c r="I13" i="108"/>
  <c r="J13" i="108" s="1"/>
  <c r="I15" i="103"/>
  <c r="J15" i="103" s="1"/>
  <c r="I10" i="103"/>
  <c r="J10" i="103" s="1"/>
  <c r="I18" i="103"/>
  <c r="J18" i="103" s="1"/>
  <c r="I17" i="117"/>
  <c r="J17" i="117" s="1"/>
  <c r="I13" i="102"/>
  <c r="J13" i="102" s="1"/>
  <c r="I9" i="96"/>
  <c r="J9" i="96" s="1"/>
  <c r="I15" i="92"/>
  <c r="J15" i="92" s="1"/>
  <c r="I45" i="95"/>
  <c r="J45" i="95" s="1"/>
  <c r="H36" i="146"/>
  <c r="I14" i="108"/>
  <c r="J14" i="108" s="1"/>
  <c r="I18" i="108"/>
  <c r="J18" i="108" s="1"/>
  <c r="I12" i="108"/>
  <c r="J12" i="108" s="1"/>
  <c r="I11" i="108"/>
  <c r="J11" i="108" s="1"/>
  <c r="I29" i="108"/>
  <c r="J29" i="108" s="1"/>
  <c r="I17" i="108"/>
  <c r="J17" i="108" s="1"/>
  <c r="I16" i="108"/>
  <c r="J16" i="108" s="1"/>
  <c r="I8" i="108"/>
  <c r="J8" i="108" s="1"/>
  <c r="I8" i="103"/>
  <c r="J8" i="103" s="1"/>
  <c r="I12" i="103"/>
  <c r="J12" i="103" s="1"/>
  <c r="I16" i="103"/>
  <c r="J16" i="103" s="1"/>
  <c r="I28" i="103"/>
  <c r="J28" i="103" s="1"/>
  <c r="I13" i="103"/>
  <c r="J13" i="103" s="1"/>
  <c r="I17" i="103"/>
  <c r="J17" i="103" s="1"/>
  <c r="I19" i="115"/>
  <c r="J19" i="115" s="1"/>
  <c r="I32" i="102"/>
  <c r="J32" i="102" s="1"/>
  <c r="I16" i="102"/>
  <c r="J16" i="102" s="1"/>
  <c r="I17" i="102"/>
  <c r="J17" i="102" s="1"/>
  <c r="I19" i="102"/>
  <c r="J19" i="102" s="1"/>
  <c r="I12" i="102"/>
  <c r="H12" i="102" s="1"/>
  <c r="I11" i="102"/>
  <c r="J11" i="102" s="1"/>
  <c r="I8" i="99"/>
  <c r="J8" i="99" s="1"/>
  <c r="I61" i="95"/>
  <c r="J61" i="95" s="1"/>
  <c r="I28" i="93"/>
  <c r="J28" i="93" s="1"/>
  <c r="I12" i="93"/>
  <c r="J12" i="93" s="1"/>
  <c r="I13" i="117"/>
  <c r="J13" i="117" s="1"/>
  <c r="I8" i="117"/>
  <c r="J8" i="117" s="1"/>
  <c r="I16" i="117"/>
  <c r="J16" i="117" s="1"/>
  <c r="I16" i="100"/>
  <c r="J16" i="100" s="1"/>
  <c r="I8" i="100"/>
  <c r="J8" i="100" s="1"/>
  <c r="I11" i="100"/>
  <c r="J11" i="100" s="1"/>
  <c r="I32" i="95"/>
  <c r="J32" i="95" s="1"/>
  <c r="I97" i="95"/>
  <c r="J97" i="95" s="1"/>
  <c r="I18" i="95"/>
  <c r="J18" i="95" s="1"/>
  <c r="I37" i="95"/>
  <c r="J37" i="95" s="1"/>
  <c r="I53" i="95"/>
  <c r="J53" i="95" s="1"/>
  <c r="I69" i="95"/>
  <c r="J69" i="95" s="1"/>
  <c r="I85" i="95"/>
  <c r="J85" i="95" s="1"/>
  <c r="I101" i="95"/>
  <c r="J101" i="95" s="1"/>
  <c r="I117" i="95"/>
  <c r="J117" i="95" s="1"/>
  <c r="I14" i="95"/>
  <c r="J14" i="95" s="1"/>
  <c r="I49" i="95"/>
  <c r="J49" i="95" s="1"/>
  <c r="I65" i="95"/>
  <c r="J65" i="95" s="1"/>
  <c r="I81" i="95"/>
  <c r="J81" i="95" s="1"/>
  <c r="I113" i="95"/>
  <c r="J113" i="95" s="1"/>
  <c r="I22" i="95"/>
  <c r="J22" i="95" s="1"/>
  <c r="I41" i="95"/>
  <c r="J41" i="95" s="1"/>
  <c r="I57" i="95"/>
  <c r="J57" i="95" s="1"/>
  <c r="I73" i="95"/>
  <c r="J73" i="95" s="1"/>
  <c r="I89" i="95"/>
  <c r="J89" i="95" s="1"/>
  <c r="I105" i="95"/>
  <c r="J105" i="95" s="1"/>
  <c r="I18" i="106"/>
  <c r="J18" i="106" s="1"/>
  <c r="I13" i="106"/>
  <c r="J13" i="106" s="1"/>
  <c r="I12" i="106"/>
  <c r="J12" i="106" s="1"/>
  <c r="F1" i="133"/>
  <c r="F1" i="107"/>
  <c r="F2" i="131"/>
  <c r="F1" i="158"/>
  <c r="F1" i="96"/>
  <c r="C2" i="137"/>
  <c r="F1" i="126"/>
  <c r="F2" i="118"/>
  <c r="F2" i="101"/>
  <c r="F1" i="125"/>
  <c r="F1" i="116"/>
  <c r="F1" i="145"/>
  <c r="F2" i="147"/>
  <c r="F1" i="95"/>
  <c r="F1" i="98"/>
  <c r="F1" i="143"/>
  <c r="F2" i="126"/>
  <c r="C2" i="111"/>
  <c r="F1" i="136"/>
  <c r="C2" i="99"/>
  <c r="F2" i="139"/>
  <c r="F2" i="116"/>
  <c r="I9" i="94"/>
  <c r="J9" i="94" s="1"/>
  <c r="I13" i="107"/>
  <c r="J13" i="107" s="1"/>
  <c r="I10" i="116"/>
  <c r="H10" i="116" s="1"/>
  <c r="I14" i="116"/>
  <c r="J14" i="116" s="1"/>
  <c r="I18" i="116"/>
  <c r="J18" i="116" s="1"/>
  <c r="I11" i="95"/>
  <c r="J11" i="95" s="1"/>
  <c r="I15" i="95"/>
  <c r="J15" i="95" s="1"/>
  <c r="I19" i="95"/>
  <c r="J19" i="95" s="1"/>
  <c r="I23" i="95"/>
  <c r="J23" i="95" s="1"/>
  <c r="I27" i="95"/>
  <c r="J27" i="95" s="1"/>
  <c r="I30" i="95"/>
  <c r="J30" i="95" s="1"/>
  <c r="I33" i="95"/>
  <c r="J33" i="95" s="1"/>
  <c r="I35" i="95"/>
  <c r="J35" i="95" s="1"/>
  <c r="I38" i="95"/>
  <c r="J38" i="95" s="1"/>
  <c r="I42" i="95"/>
  <c r="J42" i="95" s="1"/>
  <c r="I46" i="95"/>
  <c r="J46" i="95" s="1"/>
  <c r="I50" i="95"/>
  <c r="J50" i="95" s="1"/>
  <c r="I54" i="95"/>
  <c r="J54" i="95" s="1"/>
  <c r="I58" i="95"/>
  <c r="J58" i="95" s="1"/>
  <c r="I62" i="95"/>
  <c r="J62" i="95" s="1"/>
  <c r="I66" i="95"/>
  <c r="J66" i="95" s="1"/>
  <c r="I70" i="95"/>
  <c r="J70" i="95" s="1"/>
  <c r="I74" i="95"/>
  <c r="J74" i="95" s="1"/>
  <c r="I78" i="95"/>
  <c r="J78" i="95" s="1"/>
  <c r="I82" i="95"/>
  <c r="J82" i="95" s="1"/>
  <c r="I86" i="95"/>
  <c r="J86" i="95" s="1"/>
  <c r="I90" i="95"/>
  <c r="J90" i="95" s="1"/>
  <c r="I94" i="95"/>
  <c r="J94" i="95" s="1"/>
  <c r="I98" i="95"/>
  <c r="J98" i="95" s="1"/>
  <c r="I102" i="95"/>
  <c r="J102" i="95" s="1"/>
  <c r="I106" i="95"/>
  <c r="J106" i="95" s="1"/>
  <c r="I110" i="95"/>
  <c r="J110" i="95" s="1"/>
  <c r="I114" i="95"/>
  <c r="J114" i="95" s="1"/>
  <c r="I118" i="95"/>
  <c r="J118" i="95" s="1"/>
  <c r="I8" i="95"/>
  <c r="J8" i="95" s="1"/>
  <c r="I12" i="95"/>
  <c r="J12" i="95" s="1"/>
  <c r="I16" i="95"/>
  <c r="J16" i="95" s="1"/>
  <c r="I20" i="95"/>
  <c r="J20" i="95" s="1"/>
  <c r="I24" i="95"/>
  <c r="J24" i="95" s="1"/>
  <c r="I28" i="95"/>
  <c r="J28" i="95" s="1"/>
  <c r="I39" i="95"/>
  <c r="J39" i="95" s="1"/>
  <c r="I43" i="95"/>
  <c r="J43" i="95" s="1"/>
  <c r="I47" i="95"/>
  <c r="J47" i="95" s="1"/>
  <c r="I51" i="95"/>
  <c r="J51" i="95" s="1"/>
  <c r="I55" i="95"/>
  <c r="J55" i="95" s="1"/>
  <c r="I59" i="95"/>
  <c r="J59" i="95" s="1"/>
  <c r="I63" i="95"/>
  <c r="J63" i="95" s="1"/>
  <c r="I67" i="95"/>
  <c r="J67" i="95" s="1"/>
  <c r="I71" i="95"/>
  <c r="J71" i="95" s="1"/>
  <c r="I75" i="95"/>
  <c r="J75" i="95" s="1"/>
  <c r="I79" i="95"/>
  <c r="J79" i="95" s="1"/>
  <c r="I83" i="95"/>
  <c r="J83" i="95" s="1"/>
  <c r="I87" i="95"/>
  <c r="J87" i="95" s="1"/>
  <c r="I91" i="95"/>
  <c r="J91" i="95" s="1"/>
  <c r="I95" i="95"/>
  <c r="J95" i="95" s="1"/>
  <c r="I99" i="95"/>
  <c r="J99" i="95" s="1"/>
  <c r="I103" i="95"/>
  <c r="J103" i="95" s="1"/>
  <c r="I107" i="95"/>
  <c r="J107" i="95" s="1"/>
  <c r="I111" i="95"/>
  <c r="J111" i="95" s="1"/>
  <c r="I115" i="95"/>
  <c r="J115" i="95" s="1"/>
  <c r="I119" i="95"/>
  <c r="J119" i="95" s="1"/>
  <c r="I9" i="95"/>
  <c r="J9" i="95" s="1"/>
  <c r="I13" i="95"/>
  <c r="J13" i="95" s="1"/>
  <c r="I17" i="95"/>
  <c r="J17" i="95" s="1"/>
  <c r="I21" i="95"/>
  <c r="J21" i="95" s="1"/>
  <c r="I25" i="95"/>
  <c r="J25" i="95" s="1"/>
  <c r="I29" i="95"/>
  <c r="J29" i="95" s="1"/>
  <c r="I31" i="95"/>
  <c r="J31" i="95" s="1"/>
  <c r="I34" i="95"/>
  <c r="J34" i="95" s="1"/>
  <c r="I36" i="95"/>
  <c r="J36" i="95" s="1"/>
  <c r="I40" i="95"/>
  <c r="J40" i="95" s="1"/>
  <c r="I44" i="95"/>
  <c r="J44" i="95" s="1"/>
  <c r="I48" i="95"/>
  <c r="J48" i="95" s="1"/>
  <c r="I52" i="95"/>
  <c r="J52" i="95" s="1"/>
  <c r="I56" i="95"/>
  <c r="J56" i="95" s="1"/>
  <c r="I60" i="95"/>
  <c r="J60" i="95" s="1"/>
  <c r="I64" i="95"/>
  <c r="J64" i="95" s="1"/>
  <c r="I68" i="95"/>
  <c r="J68" i="95" s="1"/>
  <c r="I72" i="95"/>
  <c r="J72" i="95" s="1"/>
  <c r="I76" i="95"/>
  <c r="I80" i="95"/>
  <c r="J80" i="95" s="1"/>
  <c r="I84" i="95"/>
  <c r="J84" i="95" s="1"/>
  <c r="I88" i="95"/>
  <c r="J88" i="95" s="1"/>
  <c r="I92" i="95"/>
  <c r="J92" i="95" s="1"/>
  <c r="I96" i="95"/>
  <c r="J96" i="95" s="1"/>
  <c r="I100" i="95"/>
  <c r="J100" i="95" s="1"/>
  <c r="I104" i="95"/>
  <c r="J104" i="95" s="1"/>
  <c r="I108" i="95"/>
  <c r="J108" i="95" s="1"/>
  <c r="I112" i="95"/>
  <c r="J112" i="95" s="1"/>
  <c r="I116" i="95"/>
  <c r="J116" i="95" s="1"/>
  <c r="I15" i="107"/>
  <c r="J15" i="107" s="1"/>
  <c r="I16" i="107"/>
  <c r="J16" i="107" s="1"/>
  <c r="I19" i="107"/>
  <c r="J19" i="107" s="1"/>
  <c r="I28" i="107"/>
  <c r="J28" i="107" s="1"/>
  <c r="I17" i="107"/>
  <c r="J17" i="107" s="1"/>
  <c r="I10" i="107"/>
  <c r="J10" i="107" s="1"/>
  <c r="I14" i="107"/>
  <c r="H14" i="107" s="1"/>
  <c r="I11" i="107"/>
  <c r="J11" i="107" s="1"/>
  <c r="I18" i="107"/>
  <c r="J18" i="107" s="1"/>
  <c r="I10" i="117"/>
  <c r="J10" i="117" s="1"/>
  <c r="I14" i="117"/>
  <c r="J14" i="117" s="1"/>
  <c r="I18" i="117"/>
  <c r="J18" i="117" s="1"/>
  <c r="I11" i="117"/>
  <c r="J11" i="117" s="1"/>
  <c r="I15" i="117"/>
  <c r="J15" i="117" s="1"/>
  <c r="I8" i="116"/>
  <c r="H8" i="116" s="1"/>
  <c r="I12" i="116"/>
  <c r="J12" i="116" s="1"/>
  <c r="I16" i="116"/>
  <c r="J16" i="116" s="1"/>
  <c r="I11" i="116"/>
  <c r="J11" i="116" s="1"/>
  <c r="I15" i="116"/>
  <c r="J15" i="116" s="1"/>
  <c r="I19" i="116"/>
  <c r="J19" i="116" s="1"/>
  <c r="I9" i="116"/>
  <c r="J9" i="116" s="1"/>
  <c r="I13" i="116"/>
  <c r="J13" i="116" s="1"/>
  <c r="I11" i="119"/>
  <c r="H11" i="119" s="1"/>
  <c r="I17" i="119"/>
  <c r="J17" i="119" s="1"/>
  <c r="I10" i="119"/>
  <c r="I9" i="119"/>
  <c r="I15" i="119"/>
  <c r="H15" i="119" s="1"/>
  <c r="I20" i="119"/>
  <c r="J20" i="119" s="1"/>
  <c r="I18" i="119"/>
  <c r="J18" i="119" s="1"/>
  <c r="I12" i="119"/>
  <c r="J12" i="119" s="1"/>
  <c r="I17" i="100"/>
  <c r="J17" i="100" s="1"/>
  <c r="I14" i="100"/>
  <c r="J14" i="100" s="1"/>
  <c r="I12" i="100"/>
  <c r="J12" i="100" s="1"/>
  <c r="I9" i="100"/>
  <c r="J9" i="100" s="1"/>
  <c r="I13" i="100"/>
  <c r="J13" i="100" s="1"/>
  <c r="I10" i="100"/>
  <c r="J10" i="100" s="1"/>
  <c r="I27" i="100"/>
  <c r="J27" i="100" s="1"/>
  <c r="I11" i="99"/>
  <c r="J11" i="99" s="1"/>
  <c r="I16" i="99"/>
  <c r="J16" i="99" s="1"/>
  <c r="I46" i="98"/>
  <c r="J46" i="98" s="1"/>
  <c r="I27" i="98"/>
  <c r="J27" i="98" s="1"/>
  <c r="I41" i="98"/>
  <c r="J41" i="98" s="1"/>
  <c r="I106" i="98"/>
  <c r="H106" i="98" s="1"/>
  <c r="I86" i="98"/>
  <c r="J86" i="98" s="1"/>
  <c r="I117" i="98"/>
  <c r="J117" i="98" s="1"/>
  <c r="I25" i="93"/>
  <c r="H25" i="93" s="1"/>
  <c r="I30" i="93"/>
  <c r="J30" i="93" s="1"/>
  <c r="I17" i="93"/>
  <c r="J17" i="93" s="1"/>
  <c r="I14" i="92"/>
  <c r="J14" i="92" s="1"/>
  <c r="I10" i="92"/>
  <c r="J10" i="92" s="1"/>
  <c r="I14" i="106"/>
  <c r="J14" i="106" s="1"/>
  <c r="I31" i="106"/>
  <c r="J31" i="106" s="1"/>
  <c r="I18" i="131"/>
  <c r="H18" i="131" s="1"/>
  <c r="I17" i="145"/>
  <c r="J17" i="145" s="1"/>
  <c r="I21" i="145"/>
  <c r="J21" i="145" s="1"/>
  <c r="I150" i="15"/>
  <c r="J150" i="15" s="1"/>
  <c r="H231" i="146"/>
  <c r="I106" i="96"/>
  <c r="J106" i="96" s="1"/>
  <c r="I37" i="96"/>
  <c r="H92" i="146"/>
  <c r="H67" i="146"/>
  <c r="H185" i="146"/>
  <c r="H71" i="146"/>
  <c r="H101" i="146"/>
  <c r="H247" i="146"/>
  <c r="H259" i="146"/>
  <c r="H155" i="148"/>
  <c r="H134" i="148"/>
  <c r="H111" i="146"/>
  <c r="I20" i="149"/>
  <c r="J20" i="149" s="1"/>
  <c r="I26" i="149"/>
  <c r="J26" i="149" s="1"/>
  <c r="I25" i="149"/>
  <c r="J25" i="149" s="1"/>
  <c r="I34" i="15"/>
  <c r="J34" i="15" s="1"/>
  <c r="I215" i="15"/>
  <c r="J215" i="15" s="1"/>
  <c r="I20" i="80"/>
  <c r="H20" i="80" s="1"/>
  <c r="I124" i="15"/>
  <c r="J124" i="15" s="1"/>
  <c r="I84" i="15"/>
  <c r="H84" i="15" s="1"/>
  <c r="I131" i="15"/>
  <c r="J131" i="15" s="1"/>
  <c r="I94" i="15"/>
  <c r="J94" i="15" s="1"/>
  <c r="I270" i="15"/>
  <c r="J270" i="15" s="1"/>
  <c r="H232" i="148"/>
  <c r="H208" i="146"/>
  <c r="H65" i="146"/>
  <c r="H178" i="146"/>
  <c r="H113" i="146"/>
  <c r="H214" i="146"/>
  <c r="H212" i="146"/>
  <c r="H82" i="148"/>
  <c r="H237" i="148"/>
  <c r="H184" i="146"/>
  <c r="H15" i="106"/>
  <c r="H221" i="146"/>
  <c r="H247" i="148"/>
  <c r="H106" i="148"/>
  <c r="H85" i="148"/>
  <c r="H130" i="148"/>
  <c r="H199" i="146"/>
  <c r="H121" i="146"/>
  <c r="H28" i="108"/>
  <c r="H23" i="149"/>
  <c r="H115" i="148"/>
  <c r="H204" i="148"/>
  <c r="H217" i="148"/>
  <c r="H138" i="148"/>
  <c r="H95" i="147"/>
  <c r="H116" i="146"/>
  <c r="H55" i="146"/>
  <c r="H177" i="146"/>
  <c r="H43" i="146"/>
  <c r="H24" i="149"/>
  <c r="H100" i="146"/>
  <c r="H60" i="146"/>
  <c r="H225" i="146"/>
  <c r="H118" i="146"/>
  <c r="H39" i="146"/>
  <c r="H166" i="146"/>
  <c r="H117" i="146"/>
  <c r="H84" i="146"/>
  <c r="H122" i="146"/>
  <c r="H227" i="146"/>
  <c r="H239" i="146"/>
  <c r="H144" i="146"/>
  <c r="H76" i="146"/>
  <c r="H192" i="146"/>
  <c r="H182" i="146"/>
  <c r="H75" i="146"/>
  <c r="H210" i="146"/>
  <c r="H142" i="146"/>
  <c r="H193" i="146"/>
  <c r="H51" i="146"/>
  <c r="H191" i="146"/>
  <c r="H218" i="146"/>
  <c r="H11" i="93"/>
  <c r="H196" i="147"/>
  <c r="H74" i="147"/>
  <c r="H57" i="147"/>
  <c r="H180" i="147"/>
  <c r="H125" i="147"/>
  <c r="H84" i="147"/>
  <c r="H193" i="147"/>
  <c r="H70" i="147"/>
  <c r="H51" i="147"/>
  <c r="H73" i="146"/>
  <c r="H153" i="146"/>
  <c r="H49" i="146"/>
  <c r="H189" i="146"/>
  <c r="H88" i="146"/>
  <c r="H120" i="146"/>
  <c r="H64" i="146"/>
  <c r="I40" i="15"/>
  <c r="J40" i="15" s="1"/>
  <c r="I99" i="15"/>
  <c r="J99" i="15" s="1"/>
  <c r="I209" i="15"/>
  <c r="J209" i="15" s="1"/>
  <c r="I89" i="15"/>
  <c r="J89" i="15" s="1"/>
  <c r="I117" i="15"/>
  <c r="J117" i="15" s="1"/>
  <c r="I21" i="80"/>
  <c r="J21" i="80" s="1"/>
  <c r="H15" i="105"/>
  <c r="H46" i="147"/>
  <c r="H41" i="148"/>
  <c r="H18" i="100"/>
  <c r="H135" i="148"/>
  <c r="H262" i="148"/>
  <c r="H263" i="148"/>
  <c r="H220" i="146"/>
  <c r="H244" i="146"/>
  <c r="H63" i="146"/>
  <c r="H70" i="146"/>
  <c r="H72" i="146"/>
  <c r="H237" i="146"/>
  <c r="H37" i="146"/>
  <c r="H251" i="146"/>
  <c r="H265" i="146"/>
  <c r="H58" i="146"/>
  <c r="H120" i="95"/>
  <c r="H156" i="146"/>
  <c r="H162" i="146"/>
  <c r="H131" i="148"/>
  <c r="H142" i="148"/>
  <c r="H79" i="146"/>
  <c r="H78" i="146"/>
  <c r="H85" i="146"/>
  <c r="H205" i="146"/>
  <c r="H152" i="146"/>
  <c r="H188" i="146"/>
  <c r="H123" i="146"/>
  <c r="H228" i="146"/>
  <c r="H93" i="146"/>
  <c r="H175" i="146"/>
  <c r="H137" i="146"/>
  <c r="H59" i="146"/>
  <c r="H170" i="146"/>
  <c r="H127" i="146"/>
  <c r="H103" i="146"/>
  <c r="H105" i="146"/>
  <c r="H204" i="146"/>
  <c r="H163" i="146"/>
  <c r="H138" i="146"/>
  <c r="H161" i="146"/>
  <c r="H48" i="148"/>
  <c r="H126" i="148"/>
  <c r="H169" i="148"/>
  <c r="H192" i="148"/>
  <c r="H115" i="97"/>
  <c r="H80" i="146"/>
  <c r="H140" i="146"/>
  <c r="H201" i="146"/>
  <c r="H183" i="146"/>
  <c r="H61" i="146"/>
  <c r="H125" i="146"/>
  <c r="H133" i="146"/>
  <c r="H181" i="146"/>
  <c r="H68" i="146"/>
  <c r="H99" i="146"/>
  <c r="H245" i="146"/>
  <c r="H96" i="146"/>
  <c r="H107" i="146"/>
  <c r="H149" i="146"/>
  <c r="H230" i="146"/>
  <c r="H258" i="146"/>
  <c r="H229" i="146"/>
  <c r="H184" i="148"/>
  <c r="H118" i="148"/>
  <c r="H252" i="148"/>
  <c r="H257" i="148"/>
  <c r="H58" i="148"/>
  <c r="H205" i="148"/>
  <c r="H20" i="145"/>
  <c r="J20" i="145"/>
  <c r="I23" i="145"/>
  <c r="I24" i="145"/>
  <c r="I22" i="145"/>
  <c r="I18" i="145"/>
  <c r="I19" i="145"/>
  <c r="H232" i="147"/>
  <c r="H167" i="146"/>
  <c r="H232" i="146"/>
  <c r="H260" i="146"/>
  <c r="H40" i="146"/>
  <c r="H252" i="147"/>
  <c r="H161" i="147"/>
  <c r="J85" i="148"/>
  <c r="H49" i="148"/>
  <c r="J82" i="148"/>
  <c r="J184" i="148"/>
  <c r="J237" i="148"/>
  <c r="H124" i="148"/>
  <c r="J135" i="148"/>
  <c r="J263" i="148"/>
  <c r="I8" i="107"/>
  <c r="H8" i="107" s="1"/>
  <c r="I12" i="107"/>
  <c r="J12" i="107" s="1"/>
  <c r="I16" i="104"/>
  <c r="J16" i="104" s="1"/>
  <c r="I15" i="104"/>
  <c r="H15" i="104" s="1"/>
  <c r="I14" i="119"/>
  <c r="J14" i="119" s="1"/>
  <c r="I95" i="98"/>
  <c r="H95" i="98" s="1"/>
  <c r="I21" i="98"/>
  <c r="H21" i="98" s="1"/>
  <c r="I19" i="98"/>
  <c r="H19" i="98" s="1"/>
  <c r="I17" i="98"/>
  <c r="I94" i="98"/>
  <c r="H94" i="98" s="1"/>
  <c r="I49" i="98"/>
  <c r="J49" i="98" s="1"/>
  <c r="I59" i="98"/>
  <c r="J59" i="98" s="1"/>
  <c r="I36" i="98"/>
  <c r="H36" i="98" s="1"/>
  <c r="I113" i="98"/>
  <c r="J113" i="98" s="1"/>
  <c r="I45" i="98"/>
  <c r="H45" i="98" s="1"/>
  <c r="I37" i="98"/>
  <c r="I18" i="98"/>
  <c r="J18" i="98" s="1"/>
  <c r="I28" i="98"/>
  <c r="J28" i="98" s="1"/>
  <c r="I68" i="98"/>
  <c r="I66" i="98"/>
  <c r="J66" i="98" s="1"/>
  <c r="I32" i="98"/>
  <c r="J32" i="98" s="1"/>
  <c r="I90" i="98"/>
  <c r="J90" i="98" s="1"/>
  <c r="I88" i="98"/>
  <c r="H88" i="98" s="1"/>
  <c r="I104" i="98"/>
  <c r="J104" i="98" s="1"/>
  <c r="I35" i="98"/>
  <c r="I115" i="98"/>
  <c r="J115" i="98" s="1"/>
  <c r="I98" i="98"/>
  <c r="J98" i="98" s="1"/>
  <c r="I114" i="98"/>
  <c r="J114" i="98" s="1"/>
  <c r="I11" i="92"/>
  <c r="J11" i="92" s="1"/>
  <c r="I16" i="92"/>
  <c r="J16" i="92" s="1"/>
  <c r="I25" i="92"/>
  <c r="J25" i="92" s="1"/>
  <c r="I28" i="92"/>
  <c r="J28" i="92" s="1"/>
  <c r="I12" i="92"/>
  <c r="H12" i="92" s="1"/>
  <c r="I20" i="92"/>
  <c r="J20" i="92" s="1"/>
  <c r="I26" i="92"/>
  <c r="J26" i="92" s="1"/>
  <c r="I29" i="92"/>
  <c r="J29" i="92" s="1"/>
  <c r="I9" i="92"/>
  <c r="J9" i="92" s="1"/>
  <c r="I17" i="92"/>
  <c r="J17" i="92" s="1"/>
  <c r="I8" i="92"/>
  <c r="J8" i="92" s="1"/>
  <c r="I13" i="92"/>
  <c r="I27" i="92"/>
  <c r="J27" i="92" s="1"/>
  <c r="I30" i="92"/>
  <c r="J30" i="92" s="1"/>
  <c r="I38" i="92"/>
  <c r="J38" i="92" s="1"/>
  <c r="I14" i="131"/>
  <c r="H14" i="131" s="1"/>
  <c r="I8" i="131"/>
  <c r="H8" i="131" s="1"/>
  <c r="H143" i="147"/>
  <c r="H97" i="147"/>
  <c r="H250" i="146"/>
  <c r="H81" i="146"/>
  <c r="H46" i="146"/>
  <c r="H198" i="146"/>
  <c r="H235" i="146"/>
  <c r="H209" i="146"/>
  <c r="J93" i="146"/>
  <c r="J51" i="146"/>
  <c r="H124" i="146"/>
  <c r="H207" i="146"/>
  <c r="H86" i="146"/>
  <c r="H44" i="146"/>
  <c r="H255" i="146"/>
  <c r="H252" i="146"/>
  <c r="J239" i="146"/>
  <c r="I254" i="15"/>
  <c r="J254" i="15" s="1"/>
  <c r="I73" i="15"/>
  <c r="J73" i="15" s="1"/>
  <c r="I80" i="15"/>
  <c r="H80" i="15" s="1"/>
  <c r="I105" i="15"/>
  <c r="J105" i="15" s="1"/>
  <c r="I157" i="15"/>
  <c r="J157" i="15" s="1"/>
  <c r="I232" i="15"/>
  <c r="J232" i="15" s="1"/>
  <c r="I276" i="15"/>
  <c r="J276" i="15" s="1"/>
  <c r="I18" i="15"/>
  <c r="J18" i="15" s="1"/>
  <c r="I69" i="15"/>
  <c r="J69" i="15" s="1"/>
  <c r="I104" i="15"/>
  <c r="J104" i="15" s="1"/>
  <c r="I127" i="15"/>
  <c r="H127" i="15" s="1"/>
  <c r="I165" i="15"/>
  <c r="J165" i="15" s="1"/>
  <c r="H83" i="147"/>
  <c r="H102" i="147"/>
  <c r="H265" i="147"/>
  <c r="H147" i="147"/>
  <c r="H237" i="147"/>
  <c r="H221" i="147"/>
  <c r="H98" i="147"/>
  <c r="H158" i="147"/>
  <c r="H238" i="147"/>
  <c r="H99" i="147"/>
  <c r="H127" i="147"/>
  <c r="H140" i="147"/>
  <c r="H117" i="147"/>
  <c r="H59" i="147"/>
  <c r="H218" i="147"/>
  <c r="H23" i="92"/>
  <c r="H123" i="147"/>
  <c r="H173" i="147"/>
  <c r="H211" i="147"/>
  <c r="H212" i="147"/>
  <c r="H123" i="148"/>
  <c r="H245" i="148"/>
  <c r="H81" i="148"/>
  <c r="H13" i="124"/>
  <c r="H95" i="148"/>
  <c r="H163" i="148"/>
  <c r="H236" i="148"/>
  <c r="H137" i="148"/>
  <c r="H187" i="148"/>
  <c r="H219" i="148"/>
  <c r="H206" i="148"/>
  <c r="H44" i="148"/>
  <c r="H170" i="147"/>
  <c r="H151" i="147"/>
  <c r="H201" i="147"/>
  <c r="H44" i="147"/>
  <c r="H157" i="147"/>
  <c r="H162" i="147"/>
  <c r="H88" i="147"/>
  <c r="H64" i="147"/>
  <c r="H255" i="147"/>
  <c r="H210" i="148"/>
  <c r="H71" i="96"/>
  <c r="H10" i="124"/>
  <c r="H77" i="147"/>
  <c r="H14" i="118"/>
  <c r="H164" i="147"/>
  <c r="H49" i="147"/>
  <c r="H131" i="147"/>
  <c r="H176" i="148"/>
  <c r="H166" i="148"/>
  <c r="H93" i="148"/>
  <c r="H168" i="148"/>
  <c r="H114" i="148"/>
  <c r="H19" i="101"/>
  <c r="H103" i="148"/>
  <c r="H98" i="148"/>
  <c r="H199" i="148"/>
  <c r="H185" i="147"/>
  <c r="H50" i="147"/>
  <c r="H202" i="147"/>
  <c r="H65" i="147"/>
  <c r="H93" i="147"/>
  <c r="H194" i="147"/>
  <c r="H163" i="147"/>
  <c r="H108" i="147"/>
  <c r="H160" i="147"/>
  <c r="H62" i="147"/>
  <c r="H182" i="147"/>
  <c r="H263" i="147"/>
  <c r="H153" i="147"/>
  <c r="H257" i="147"/>
  <c r="H230" i="148"/>
  <c r="H102" i="148"/>
  <c r="H191" i="148"/>
  <c r="H234" i="148"/>
  <c r="H45" i="147"/>
  <c r="H38" i="148"/>
  <c r="H40" i="148"/>
  <c r="H153" i="148"/>
  <c r="H202" i="148"/>
  <c r="H144" i="148"/>
  <c r="H42" i="148"/>
  <c r="J252" i="148"/>
  <c r="H64" i="148"/>
  <c r="I8" i="94"/>
  <c r="I12" i="94"/>
  <c r="J12" i="94" s="1"/>
  <c r="I10" i="118"/>
  <c r="H17" i="116"/>
  <c r="I51" i="98"/>
  <c r="H51" i="98" s="1"/>
  <c r="I77" i="98"/>
  <c r="J77" i="98" s="1"/>
  <c r="I79" i="98"/>
  <c r="H79" i="98" s="1"/>
  <c r="I44" i="98"/>
  <c r="J44" i="98" s="1"/>
  <c r="I111" i="98"/>
  <c r="J111" i="98" s="1"/>
  <c r="I92" i="98"/>
  <c r="J92" i="98" s="1"/>
  <c r="I102" i="98"/>
  <c r="I110" i="98"/>
  <c r="H110" i="98" s="1"/>
  <c r="I108" i="98"/>
  <c r="J108" i="98" s="1"/>
  <c r="I10" i="98"/>
  <c r="J10" i="98" s="1"/>
  <c r="I23" i="98"/>
  <c r="J23" i="98" s="1"/>
  <c r="I62" i="98"/>
  <c r="J62" i="98" s="1"/>
  <c r="I24" i="98"/>
  <c r="I73" i="98"/>
  <c r="J73" i="98" s="1"/>
  <c r="H78" i="98"/>
  <c r="I52" i="98"/>
  <c r="H52" i="98" s="1"/>
  <c r="I83" i="98"/>
  <c r="I38" i="98"/>
  <c r="H38" i="98" s="1"/>
  <c r="I47" i="98"/>
  <c r="I54" i="98"/>
  <c r="J54" i="98" s="1"/>
  <c r="I85" i="98"/>
  <c r="H85" i="98" s="1"/>
  <c r="I70" i="98"/>
  <c r="J70" i="98" s="1"/>
  <c r="I22" i="98"/>
  <c r="I11" i="98"/>
  <c r="J11" i="98" s="1"/>
  <c r="I118" i="98"/>
  <c r="H118" i="98" s="1"/>
  <c r="I93" i="98"/>
  <c r="H93" i="98" s="1"/>
  <c r="I8" i="98"/>
  <c r="J8" i="98" s="1"/>
  <c r="I9" i="98"/>
  <c r="J9" i="98" s="1"/>
  <c r="I72" i="98"/>
  <c r="J72" i="98" s="1"/>
  <c r="I39" i="98"/>
  <c r="J39" i="98" s="1"/>
  <c r="I99" i="98"/>
  <c r="I119" i="98"/>
  <c r="H119" i="98" s="1"/>
  <c r="I12" i="131"/>
  <c r="H12" i="131" s="1"/>
  <c r="I13" i="131"/>
  <c r="I16" i="131"/>
  <c r="J16" i="131" s="1"/>
  <c r="J218" i="146"/>
  <c r="J259" i="146"/>
  <c r="H98" i="146"/>
  <c r="H135" i="146"/>
  <c r="J230" i="148"/>
  <c r="J191" i="148"/>
  <c r="J169" i="148"/>
  <c r="I10" i="94"/>
  <c r="I19" i="104"/>
  <c r="J19" i="104" s="1"/>
  <c r="I10" i="104"/>
  <c r="J10" i="104" s="1"/>
  <c r="I9" i="99"/>
  <c r="J9" i="99" s="1"/>
  <c r="I60" i="96"/>
  <c r="I12" i="96"/>
  <c r="I25" i="96"/>
  <c r="I42" i="96"/>
  <c r="I57" i="96"/>
  <c r="I72" i="96"/>
  <c r="I112" i="96"/>
  <c r="I13" i="96"/>
  <c r="J13" i="96" s="1"/>
  <c r="I20" i="96"/>
  <c r="I31" i="96"/>
  <c r="I43" i="96"/>
  <c r="I48" i="96"/>
  <c r="I54" i="96"/>
  <c r="J54" i="96" s="1"/>
  <c r="I62" i="96"/>
  <c r="I69" i="96"/>
  <c r="J69" i="96" s="1"/>
  <c r="I76" i="96"/>
  <c r="I82" i="96"/>
  <c r="I96" i="96"/>
  <c r="J96" i="96" s="1"/>
  <c r="I116" i="96"/>
  <c r="J116" i="96" s="1"/>
  <c r="I47" i="96"/>
  <c r="J47" i="96" s="1"/>
  <c r="I89" i="96"/>
  <c r="J89" i="96" s="1"/>
  <c r="I104" i="96"/>
  <c r="J104" i="96" s="1"/>
  <c r="I119" i="96"/>
  <c r="J119" i="96" s="1"/>
  <c r="I21" i="96"/>
  <c r="J21" i="96" s="1"/>
  <c r="I35" i="96"/>
  <c r="I55" i="96"/>
  <c r="I63" i="96"/>
  <c r="J63" i="96" s="1"/>
  <c r="I70" i="96"/>
  <c r="I83" i="96"/>
  <c r="I97" i="96"/>
  <c r="I117" i="96"/>
  <c r="J117" i="96" s="1"/>
  <c r="I27" i="96"/>
  <c r="I44" i="96"/>
  <c r="J44" i="96" s="1"/>
  <c r="I64" i="96"/>
  <c r="J64" i="96" s="1"/>
  <c r="I84" i="96"/>
  <c r="J84" i="96" s="1"/>
  <c r="I100" i="96"/>
  <c r="I114" i="96"/>
  <c r="J114" i="96" s="1"/>
  <c r="I86" i="96"/>
  <c r="J86" i="96" s="1"/>
  <c r="I99" i="96"/>
  <c r="J99" i="96" s="1"/>
  <c r="I120" i="96"/>
  <c r="J120" i="96" s="1"/>
  <c r="I53" i="96"/>
  <c r="H53" i="96" s="1"/>
  <c r="I95" i="96"/>
  <c r="J95" i="96" s="1"/>
  <c r="I107" i="96"/>
  <c r="J107" i="96" s="1"/>
  <c r="I8" i="96"/>
  <c r="J8" i="96" s="1"/>
  <c r="I26" i="96"/>
  <c r="J26" i="96" s="1"/>
  <c r="I38" i="96"/>
  <c r="J38" i="96" s="1"/>
  <c r="I85" i="96"/>
  <c r="J85" i="96" s="1"/>
  <c r="I105" i="96"/>
  <c r="J71" i="96"/>
  <c r="I15" i="96"/>
  <c r="J15" i="96" s="1"/>
  <c r="I30" i="96"/>
  <c r="I49" i="96"/>
  <c r="I68" i="96"/>
  <c r="I77" i="96"/>
  <c r="I88" i="96"/>
  <c r="J88" i="96" s="1"/>
  <c r="I103" i="96"/>
  <c r="J103" i="96" s="1"/>
  <c r="I118" i="96"/>
  <c r="J118" i="96" s="1"/>
  <c r="I74" i="96"/>
  <c r="I24" i="96"/>
  <c r="I19" i="96"/>
  <c r="I36" i="96"/>
  <c r="J36" i="96" s="1"/>
  <c r="I50" i="96"/>
  <c r="J50" i="96" s="1"/>
  <c r="I65" i="96"/>
  <c r="I78" i="96"/>
  <c r="I10" i="96"/>
  <c r="I17" i="96"/>
  <c r="I23" i="96"/>
  <c r="I34" i="96"/>
  <c r="I40" i="96"/>
  <c r="I45" i="96"/>
  <c r="I51" i="96"/>
  <c r="J51" i="96" s="1"/>
  <c r="I58" i="96"/>
  <c r="I66" i="96"/>
  <c r="I73" i="96"/>
  <c r="J73" i="96" s="1"/>
  <c r="I79" i="96"/>
  <c r="I87" i="96"/>
  <c r="J87" i="96" s="1"/>
  <c r="I102" i="96"/>
  <c r="I16" i="96"/>
  <c r="J16" i="96" s="1"/>
  <c r="I61" i="96"/>
  <c r="I98" i="96"/>
  <c r="J98" i="96" s="1"/>
  <c r="I109" i="96"/>
  <c r="J109" i="96" s="1"/>
  <c r="I11" i="96"/>
  <c r="J11" i="96" s="1"/>
  <c r="I29" i="96"/>
  <c r="J29" i="96" s="1"/>
  <c r="I46" i="96"/>
  <c r="I59" i="96"/>
  <c r="J59" i="96" s="1"/>
  <c r="I67" i="96"/>
  <c r="I80" i="96"/>
  <c r="I90" i="96"/>
  <c r="J90" i="96" s="1"/>
  <c r="I108" i="96"/>
  <c r="J108" i="96" s="1"/>
  <c r="I18" i="96"/>
  <c r="J18" i="96" s="1"/>
  <c r="I33" i="96"/>
  <c r="J33" i="96" s="1"/>
  <c r="I52" i="96"/>
  <c r="J52" i="96" s="1"/>
  <c r="I91" i="96"/>
  <c r="J91" i="96" s="1"/>
  <c r="I63" i="98"/>
  <c r="I61" i="98"/>
  <c r="J61" i="98" s="1"/>
  <c r="I112" i="98"/>
  <c r="I96" i="98"/>
  <c r="I31" i="98"/>
  <c r="J31" i="98" s="1"/>
  <c r="I65" i="98"/>
  <c r="I20" i="98"/>
  <c r="I34" i="98"/>
  <c r="I101" i="98"/>
  <c r="I107" i="98"/>
  <c r="I13" i="98"/>
  <c r="I50" i="98"/>
  <c r="H50" i="98" s="1"/>
  <c r="I109" i="98"/>
  <c r="I55" i="98"/>
  <c r="J55" i="98" s="1"/>
  <c r="I64" i="98"/>
  <c r="J64" i="98" s="1"/>
  <c r="I30" i="98"/>
  <c r="J30" i="98" s="1"/>
  <c r="I56" i="98"/>
  <c r="I97" i="98"/>
  <c r="J97" i="98" s="1"/>
  <c r="I26" i="98"/>
  <c r="I105" i="98"/>
  <c r="J105" i="98" s="1"/>
  <c r="I43" i="98"/>
  <c r="J43" i="98" s="1"/>
  <c r="I87" i="98"/>
  <c r="J87" i="98" s="1"/>
  <c r="J126" i="148"/>
  <c r="J257" i="148"/>
  <c r="H227" i="148"/>
  <c r="J262" i="148"/>
  <c r="H125" i="148"/>
  <c r="H132" i="148"/>
  <c r="H109" i="148"/>
  <c r="J106" i="148"/>
  <c r="J48" i="148"/>
  <c r="H214" i="148"/>
  <c r="H250" i="148"/>
  <c r="H143" i="148"/>
  <c r="H50" i="148"/>
  <c r="H175" i="148"/>
  <c r="J205" i="148"/>
  <c r="H168" i="147"/>
  <c r="H112" i="147"/>
  <c r="H249" i="147"/>
  <c r="J51" i="147"/>
  <c r="H40" i="147"/>
  <c r="H122" i="147"/>
  <c r="H43" i="147"/>
  <c r="H126" i="147"/>
  <c r="H146" i="147"/>
  <c r="H216" i="147"/>
  <c r="H181" i="147"/>
  <c r="J158" i="147"/>
  <c r="J70" i="147"/>
  <c r="H87" i="146"/>
  <c r="J29" i="107"/>
  <c r="H29" i="107"/>
  <c r="J14" i="118"/>
  <c r="J19" i="119"/>
  <c r="H19" i="119"/>
  <c r="I14" i="102"/>
  <c r="I10" i="102"/>
  <c r="I15" i="102"/>
  <c r="I18" i="102"/>
  <c r="J38" i="93"/>
  <c r="H38" i="93"/>
  <c r="I20" i="93"/>
  <c r="J20" i="93" s="1"/>
  <c r="I29" i="93"/>
  <c r="I9" i="93"/>
  <c r="I27" i="93"/>
  <c r="J27" i="93" s="1"/>
  <c r="I10" i="93"/>
  <c r="H10" i="93" s="1"/>
  <c r="I26" i="93"/>
  <c r="I14" i="93"/>
  <c r="I13" i="93"/>
  <c r="I23" i="93"/>
  <c r="I8" i="93"/>
  <c r="J8" i="93" s="1"/>
  <c r="I15" i="93"/>
  <c r="H192" i="147"/>
  <c r="H90" i="147"/>
  <c r="H106" i="147"/>
  <c r="J59" i="147"/>
  <c r="H87" i="147"/>
  <c r="H128" i="147"/>
  <c r="H132" i="147"/>
  <c r="H225" i="147"/>
  <c r="H227" i="147"/>
  <c r="J157" i="147"/>
  <c r="H105" i="147"/>
  <c r="H210" i="147"/>
  <c r="H198" i="147"/>
  <c r="H171" i="147"/>
  <c r="H89" i="147"/>
  <c r="H61" i="147"/>
  <c r="H55" i="147"/>
  <c r="J255" i="147"/>
  <c r="J252" i="147"/>
  <c r="H236" i="146"/>
  <c r="H215" i="146"/>
  <c r="H164" i="146"/>
  <c r="J99" i="146"/>
  <c r="J201" i="146"/>
  <c r="J105" i="146"/>
  <c r="J163" i="146"/>
  <c r="H146" i="146"/>
  <c r="H115" i="146"/>
  <c r="H89" i="146"/>
  <c r="H187" i="146"/>
  <c r="H136" i="146"/>
  <c r="H131" i="146"/>
  <c r="J181" i="146"/>
  <c r="H66" i="146"/>
  <c r="H139" i="146"/>
  <c r="J170" i="146"/>
  <c r="J192" i="146"/>
  <c r="H253" i="146"/>
  <c r="H128" i="146"/>
  <c r="H206" i="146"/>
  <c r="H62" i="146"/>
  <c r="H186" i="146"/>
  <c r="H150" i="146"/>
  <c r="H48" i="146"/>
  <c r="H45" i="146"/>
  <c r="H69" i="146"/>
  <c r="H119" i="146"/>
  <c r="H74" i="146"/>
  <c r="H102" i="146"/>
  <c r="H147" i="146"/>
  <c r="H217" i="146"/>
  <c r="H169" i="146"/>
  <c r="H126" i="146"/>
  <c r="H97" i="146"/>
  <c r="J178" i="146"/>
  <c r="J122" i="146"/>
  <c r="J227" i="146"/>
  <c r="J212" i="146"/>
  <c r="J175" i="146"/>
  <c r="J137" i="146"/>
  <c r="J59" i="146"/>
  <c r="J68" i="146"/>
  <c r="J144" i="146"/>
  <c r="J127" i="146"/>
  <c r="J71" i="146"/>
  <c r="J191" i="146"/>
  <c r="I177" i="15"/>
  <c r="I137" i="15"/>
  <c r="I114" i="15"/>
  <c r="J114" i="15" s="1"/>
  <c r="I135" i="15"/>
  <c r="H135" i="15" s="1"/>
  <c r="I22" i="80"/>
  <c r="I19" i="80"/>
  <c r="J19" i="80" s="1"/>
  <c r="I3" i="80"/>
  <c r="I11" i="15"/>
  <c r="I289" i="15"/>
  <c r="I284" i="15"/>
  <c r="J284" i="15" s="1"/>
  <c r="I279" i="15"/>
  <c r="J279" i="15" s="1"/>
  <c r="I271" i="15"/>
  <c r="J271" i="15" s="1"/>
  <c r="I252" i="15"/>
  <c r="I231" i="15"/>
  <c r="J231" i="15" s="1"/>
  <c r="I226" i="15"/>
  <c r="I221" i="15"/>
  <c r="J221" i="15" s="1"/>
  <c r="I218" i="15"/>
  <c r="J218" i="15" s="1"/>
  <c r="I213" i="15"/>
  <c r="I210" i="15"/>
  <c r="I206" i="15"/>
  <c r="J206" i="15" s="1"/>
  <c r="I182" i="15"/>
  <c r="J182" i="15" s="1"/>
  <c r="I175" i="15"/>
  <c r="I166" i="15"/>
  <c r="I162" i="15"/>
  <c r="I154" i="15"/>
  <c r="H154" i="15" s="1"/>
  <c r="I149" i="15"/>
  <c r="J149" i="15" s="1"/>
  <c r="I143" i="15"/>
  <c r="I129" i="15"/>
  <c r="I106" i="15"/>
  <c r="J106" i="15" s="1"/>
  <c r="I98" i="15"/>
  <c r="I102" i="15"/>
  <c r="I76" i="15"/>
  <c r="J76" i="15" s="1"/>
  <c r="I83" i="15"/>
  <c r="J83" i="15" s="1"/>
  <c r="I90" i="15"/>
  <c r="J90" i="15" s="1"/>
  <c r="I68" i="15"/>
  <c r="J68" i="15" s="1"/>
  <c r="I67" i="15"/>
  <c r="J67" i="15" s="1"/>
  <c r="I58" i="15"/>
  <c r="I27" i="15"/>
  <c r="J27" i="15" s="1"/>
  <c r="I31" i="15"/>
  <c r="J31" i="15" s="1"/>
  <c r="I35" i="15"/>
  <c r="J35" i="15" s="1"/>
  <c r="I39" i="15"/>
  <c r="J39" i="15" s="1"/>
  <c r="I43" i="15"/>
  <c r="I10" i="15"/>
  <c r="J10" i="15" s="1"/>
  <c r="I17" i="15"/>
  <c r="I14" i="15"/>
  <c r="J14" i="15" s="1"/>
  <c r="I199" i="15"/>
  <c r="J199" i="15" s="1"/>
  <c r="I113" i="15"/>
  <c r="I15" i="15"/>
  <c r="I26" i="15"/>
  <c r="I29" i="15"/>
  <c r="I72" i="15"/>
  <c r="J72" i="15" s="1"/>
  <c r="I110" i="15"/>
  <c r="I145" i="15"/>
  <c r="J145" i="15" s="1"/>
  <c r="I158" i="15"/>
  <c r="I176" i="15"/>
  <c r="I233" i="15"/>
  <c r="I280" i="15"/>
  <c r="I12" i="15"/>
  <c r="I18" i="80"/>
  <c r="I116" i="15"/>
  <c r="J116" i="15" s="1"/>
  <c r="I134" i="15"/>
  <c r="H134" i="15" s="1"/>
  <c r="I33" i="15"/>
  <c r="J33" i="15" s="1"/>
  <c r="I65" i="15"/>
  <c r="I79" i="15"/>
  <c r="I125" i="15"/>
  <c r="I253" i="15"/>
  <c r="I200" i="15"/>
  <c r="J200" i="15" s="1"/>
  <c r="I123" i="15"/>
  <c r="I38" i="15"/>
  <c r="J38" i="15" s="1"/>
  <c r="I59" i="15"/>
  <c r="J59" i="15" s="1"/>
  <c r="I75" i="15"/>
  <c r="J75" i="15" s="1"/>
  <c r="I141" i="15"/>
  <c r="J141" i="15" s="1"/>
  <c r="I167" i="15"/>
  <c r="J167" i="15" s="1"/>
  <c r="I204" i="15"/>
  <c r="I220" i="15"/>
  <c r="J220" i="15" s="1"/>
  <c r="I228" i="15"/>
  <c r="J228" i="15" s="1"/>
  <c r="I272" i="15"/>
  <c r="J272" i="15" s="1"/>
  <c r="I286" i="15"/>
  <c r="I1" i="80"/>
  <c r="H1" i="80" s="1"/>
  <c r="I112" i="15"/>
  <c r="J112" i="15" s="1"/>
  <c r="I133" i="15"/>
  <c r="H133" i="15" s="1"/>
  <c r="I202" i="15"/>
  <c r="I16" i="15"/>
  <c r="J16" i="15" s="1"/>
  <c r="I13" i="15"/>
  <c r="J13" i="15" s="1"/>
  <c r="I42" i="15"/>
  <c r="J42" i="15" s="1"/>
  <c r="I37" i="15"/>
  <c r="H37" i="15" s="1"/>
  <c r="I32" i="15"/>
  <c r="I56" i="15"/>
  <c r="J56" i="15" s="1"/>
  <c r="I60" i="15"/>
  <c r="J60" i="15" s="1"/>
  <c r="I63" i="15"/>
  <c r="J63" i="15" s="1"/>
  <c r="I71" i="15"/>
  <c r="I92" i="15"/>
  <c r="I88" i="15"/>
  <c r="I82" i="15"/>
  <c r="J82" i="15" s="1"/>
  <c r="I103" i="15"/>
  <c r="I97" i="15"/>
  <c r="J97" i="15" s="1"/>
  <c r="I108" i="15"/>
  <c r="J108" i="15" s="1"/>
  <c r="I130" i="15"/>
  <c r="I121" i="15"/>
  <c r="I152" i="15"/>
  <c r="J152" i="15" s="1"/>
  <c r="I163" i="15"/>
  <c r="I181" i="15"/>
  <c r="I207" i="15"/>
  <c r="J207" i="15" s="1"/>
  <c r="I211" i="15"/>
  <c r="J211" i="15" s="1"/>
  <c r="I217" i="15"/>
  <c r="I222" i="15"/>
  <c r="J222" i="15" s="1"/>
  <c r="I288" i="15"/>
  <c r="J288" i="15" s="1"/>
  <c r="I8" i="15"/>
  <c r="J8" i="15" s="1"/>
  <c r="I47" i="15"/>
  <c r="I46" i="15"/>
  <c r="I136" i="15"/>
  <c r="H136" i="15" s="1"/>
  <c r="I160" i="15"/>
  <c r="H160" i="15" s="1"/>
  <c r="I192" i="15"/>
  <c r="J192" i="15" s="1"/>
  <c r="I255" i="15"/>
  <c r="I201" i="15"/>
  <c r="J201" i="15" s="1"/>
  <c r="I257" i="15"/>
  <c r="J257" i="15" s="1"/>
  <c r="I19" i="15"/>
  <c r="J19" i="15" s="1"/>
  <c r="I41" i="15"/>
  <c r="J41" i="15" s="1"/>
  <c r="I36" i="15"/>
  <c r="J36" i="15" s="1"/>
  <c r="I30" i="15"/>
  <c r="I57" i="15"/>
  <c r="I61" i="15"/>
  <c r="I74" i="15"/>
  <c r="J74" i="15" s="1"/>
  <c r="I70" i="15"/>
  <c r="J70" i="15" s="1"/>
  <c r="I91" i="15"/>
  <c r="J91" i="15" s="1"/>
  <c r="I86" i="15"/>
  <c r="I81" i="15"/>
  <c r="J81" i="15" s="1"/>
  <c r="I77" i="15"/>
  <c r="I101" i="15"/>
  <c r="I96" i="15"/>
  <c r="I107" i="15"/>
  <c r="J107" i="15" s="1"/>
  <c r="I119" i="15"/>
  <c r="I147" i="15"/>
  <c r="I156" i="15"/>
  <c r="J156" i="15" s="1"/>
  <c r="I164" i="15"/>
  <c r="I173" i="15"/>
  <c r="I193" i="15"/>
  <c r="J193" i="15" s="1"/>
  <c r="I208" i="15"/>
  <c r="I219" i="15"/>
  <c r="I224" i="15"/>
  <c r="J224" i="15" s="1"/>
  <c r="I229" i="15"/>
  <c r="I282" i="15"/>
  <c r="I290" i="15"/>
  <c r="I9" i="15"/>
  <c r="J9" i="15" s="1"/>
  <c r="I2" i="80"/>
  <c r="I115" i="15"/>
  <c r="I49" i="15"/>
  <c r="H62" i="148"/>
  <c r="J95" i="148"/>
  <c r="H248" i="148"/>
  <c r="H101" i="148"/>
  <c r="H79" i="148"/>
  <c r="H158" i="148"/>
  <c r="H119" i="148"/>
  <c r="H222" i="148"/>
  <c r="H167" i="148"/>
  <c r="H226" i="148"/>
  <c r="J234" i="148"/>
  <c r="J163" i="148"/>
  <c r="J130" i="148"/>
  <c r="J199" i="148"/>
  <c r="J247" i="148"/>
  <c r="H140" i="148"/>
  <c r="H173" i="148"/>
  <c r="J58" i="148"/>
  <c r="H37" i="147"/>
  <c r="H115" i="147"/>
  <c r="H137" i="147"/>
  <c r="H47" i="147"/>
  <c r="H154" i="147"/>
  <c r="J182" i="147"/>
  <c r="H259" i="147"/>
  <c r="J180" i="147"/>
  <c r="J99" i="147"/>
  <c r="J257" i="147"/>
  <c r="H11" i="94"/>
  <c r="I21" i="149"/>
  <c r="J23" i="149"/>
  <c r="J29" i="104"/>
  <c r="H29" i="104"/>
  <c r="I17" i="104"/>
  <c r="I28" i="104"/>
  <c r="I8" i="104"/>
  <c r="J8" i="104" s="1"/>
  <c r="I13" i="104"/>
  <c r="I18" i="104"/>
  <c r="J18" i="104" s="1"/>
  <c r="I12" i="104"/>
  <c r="I14" i="104"/>
  <c r="I11" i="104"/>
  <c r="J11" i="104" s="1"/>
  <c r="H29" i="103"/>
  <c r="J18" i="115"/>
  <c r="H18" i="115"/>
  <c r="I13" i="115"/>
  <c r="I8" i="115"/>
  <c r="I10" i="115"/>
  <c r="I12" i="115"/>
  <c r="I9" i="115"/>
  <c r="I15" i="115"/>
  <c r="I17" i="115"/>
  <c r="I16" i="115"/>
  <c r="I11" i="115"/>
  <c r="I14" i="115"/>
  <c r="H31" i="102"/>
  <c r="J17" i="99"/>
  <c r="H17" i="99"/>
  <c r="I13" i="99"/>
  <c r="I10" i="99"/>
  <c r="I15" i="99"/>
  <c r="I14" i="99"/>
  <c r="I28" i="99"/>
  <c r="I12" i="99"/>
  <c r="I18" i="99"/>
  <c r="J18" i="99" s="1"/>
  <c r="I27" i="99"/>
  <c r="J81" i="98"/>
  <c r="H81" i="98"/>
  <c r="I67" i="98"/>
  <c r="I74" i="98"/>
  <c r="I29" i="98"/>
  <c r="I80" i="98"/>
  <c r="I69" i="98"/>
  <c r="I82" i="98"/>
  <c r="I100" i="98"/>
  <c r="I57" i="98"/>
  <c r="I76" i="98"/>
  <c r="I14" i="98"/>
  <c r="I12" i="98"/>
  <c r="I120" i="98"/>
  <c r="I60" i="98"/>
  <c r="I116" i="98"/>
  <c r="I71" i="98"/>
  <c r="I48" i="98"/>
  <c r="I89" i="98"/>
  <c r="I58" i="98"/>
  <c r="I91" i="98"/>
  <c r="I25" i="98"/>
  <c r="I33" i="98"/>
  <c r="J33" i="98" s="1"/>
  <c r="I15" i="98"/>
  <c r="I84" i="98"/>
  <c r="J84" i="98" s="1"/>
  <c r="I42" i="98"/>
  <c r="I75" i="98"/>
  <c r="I53" i="98"/>
  <c r="I103" i="98"/>
  <c r="I40" i="98"/>
  <c r="J40" i="98" s="1"/>
  <c r="J23" i="92"/>
  <c r="H19" i="131"/>
  <c r="J19" i="131"/>
  <c r="I10" i="131"/>
  <c r="I20" i="131"/>
  <c r="I9" i="131"/>
  <c r="I15" i="131"/>
  <c r="I17" i="131"/>
  <c r="I11" i="131"/>
  <c r="H129" i="147"/>
  <c r="H156" i="147"/>
  <c r="H135" i="147"/>
  <c r="J84" i="147"/>
  <c r="H142" i="147"/>
  <c r="H229" i="147"/>
  <c r="H66" i="147"/>
  <c r="H175" i="147"/>
  <c r="H118" i="147"/>
  <c r="H114" i="147"/>
  <c r="H111" i="147"/>
  <c r="H104" i="147"/>
  <c r="J125" i="147"/>
  <c r="J74" i="147"/>
  <c r="J127" i="147"/>
  <c r="J170" i="147"/>
  <c r="J44" i="147"/>
  <c r="J185" i="147"/>
  <c r="H231" i="147"/>
  <c r="H234" i="147"/>
  <c r="H63" i="147"/>
  <c r="H261" i="147"/>
  <c r="H78" i="147"/>
  <c r="J140" i="147"/>
  <c r="J151" i="147"/>
  <c r="J196" i="147"/>
  <c r="J98" i="147"/>
  <c r="J263" i="147"/>
  <c r="J39" i="146"/>
  <c r="H134" i="147"/>
  <c r="H68" i="147"/>
  <c r="H206" i="147"/>
  <c r="H41" i="147"/>
  <c r="H80" i="147"/>
  <c r="H116" i="147"/>
  <c r="H224" i="147"/>
  <c r="H56" i="147"/>
  <c r="H119" i="147"/>
  <c r="H228" i="147"/>
  <c r="H233" i="147"/>
  <c r="H42" i="147"/>
  <c r="J42" i="147"/>
  <c r="H71" i="147"/>
  <c r="J71" i="147"/>
  <c r="H165" i="147"/>
  <c r="H223" i="147"/>
  <c r="H152" i="147"/>
  <c r="H81" i="147"/>
  <c r="H176" i="147"/>
  <c r="H124" i="147"/>
  <c r="H69" i="147"/>
  <c r="H133" i="147"/>
  <c r="H167" i="147"/>
  <c r="H36" i="147"/>
  <c r="H174" i="147"/>
  <c r="H109" i="147"/>
  <c r="H199" i="147"/>
  <c r="H213" i="147"/>
  <c r="H100" i="147"/>
  <c r="J88" i="147"/>
  <c r="J93" i="147"/>
  <c r="J237" i="147"/>
  <c r="J57" i="147"/>
  <c r="J108" i="147"/>
  <c r="J238" i="147"/>
  <c r="H141" i="147"/>
  <c r="J141" i="147"/>
  <c r="I184" i="147"/>
  <c r="I262" i="147"/>
  <c r="J262" i="147" s="1"/>
  <c r="I187" i="147"/>
  <c r="I82" i="147"/>
  <c r="I53" i="147"/>
  <c r="I177" i="147"/>
  <c r="I241" i="147"/>
  <c r="I197" i="147"/>
  <c r="I239" i="147"/>
  <c r="I250" i="147"/>
  <c r="I215" i="147"/>
  <c r="H215" i="147" s="1"/>
  <c r="I258" i="147"/>
  <c r="H258" i="147" s="1"/>
  <c r="I144" i="147"/>
  <c r="J144" i="147" s="1"/>
  <c r="I85" i="147"/>
  <c r="I264" i="147"/>
  <c r="J264" i="147" s="1"/>
  <c r="I247" i="147"/>
  <c r="I222" i="147"/>
  <c r="I166" i="147"/>
  <c r="J166" i="147" s="1"/>
  <c r="I110" i="147"/>
  <c r="J110" i="147" s="1"/>
  <c r="I86" i="147"/>
  <c r="I54" i="147"/>
  <c r="I52" i="147"/>
  <c r="I113" i="147"/>
  <c r="J113" i="147" s="1"/>
  <c r="I179" i="147"/>
  <c r="I195" i="147"/>
  <c r="I48" i="147"/>
  <c r="I149" i="147"/>
  <c r="I76" i="147"/>
  <c r="I226" i="147"/>
  <c r="I130" i="147"/>
  <c r="I148" i="147"/>
  <c r="I189" i="147"/>
  <c r="I235" i="147"/>
  <c r="I254" i="147"/>
  <c r="I39" i="147"/>
  <c r="I220" i="147"/>
  <c r="I72" i="147"/>
  <c r="I138" i="147"/>
  <c r="I219" i="147"/>
  <c r="H219" i="147" s="1"/>
  <c r="I155" i="147"/>
  <c r="I91" i="147"/>
  <c r="J91" i="147" s="1"/>
  <c r="I178" i="147"/>
  <c r="I60" i="147"/>
  <c r="I159" i="147"/>
  <c r="I121" i="147"/>
  <c r="I236" i="147"/>
  <c r="I58" i="147"/>
  <c r="I251" i="147"/>
  <c r="I183" i="147"/>
  <c r="I240" i="147"/>
  <c r="H172" i="147"/>
  <c r="J172" i="147"/>
  <c r="H190" i="147"/>
  <c r="H188" i="147"/>
  <c r="H75" i="147"/>
  <c r="H101" i="147"/>
  <c r="H150" i="147"/>
  <c r="H245" i="147"/>
  <c r="J62" i="147"/>
  <c r="J193" i="147"/>
  <c r="J65" i="147"/>
  <c r="J221" i="147"/>
  <c r="H107" i="147"/>
  <c r="J107" i="147"/>
  <c r="H169" i="147"/>
  <c r="J169" i="147"/>
  <c r="J117" i="147"/>
  <c r="H151" i="146"/>
  <c r="H246" i="146"/>
  <c r="H41" i="146"/>
  <c r="H254" i="146"/>
  <c r="H134" i="146"/>
  <c r="H129" i="146"/>
  <c r="H157" i="146"/>
  <c r="H148" i="146"/>
  <c r="H54" i="146"/>
  <c r="H203" i="146"/>
  <c r="H104" i="146"/>
  <c r="H257" i="146"/>
  <c r="H256" i="146"/>
  <c r="H114" i="146"/>
  <c r="H174" i="146"/>
  <c r="H50" i="146"/>
  <c r="H224" i="146"/>
  <c r="H262" i="146"/>
  <c r="H56" i="146"/>
  <c r="H141" i="146"/>
  <c r="H249" i="146"/>
  <c r="H158" i="146"/>
  <c r="H240" i="146"/>
  <c r="H53" i="146"/>
  <c r="J85" i="146"/>
  <c r="J205" i="146"/>
  <c r="J188" i="146"/>
  <c r="H248" i="146"/>
  <c r="J183" i="146"/>
  <c r="J61" i="146"/>
  <c r="J117" i="146"/>
  <c r="J76" i="146"/>
  <c r="J245" i="146"/>
  <c r="J185" i="146"/>
  <c r="J247" i="146"/>
  <c r="J138" i="146"/>
  <c r="J161" i="146"/>
  <c r="J229" i="146"/>
  <c r="H196" i="146"/>
  <c r="H202" i="146"/>
  <c r="H160" i="146"/>
  <c r="H172" i="146"/>
  <c r="H145" i="146"/>
  <c r="H180" i="146"/>
  <c r="H112" i="146"/>
  <c r="H219" i="146"/>
  <c r="H222" i="146"/>
  <c r="H77" i="146"/>
  <c r="J214" i="146"/>
  <c r="H82" i="146"/>
  <c r="H108" i="146"/>
  <c r="H42" i="146"/>
  <c r="H213" i="146"/>
  <c r="H90" i="146"/>
  <c r="H263" i="146"/>
  <c r="H264" i="146"/>
  <c r="H194" i="146"/>
  <c r="H132" i="146"/>
  <c r="H176" i="146"/>
  <c r="J152" i="146"/>
  <c r="J123" i="146"/>
  <c r="J84" i="146"/>
  <c r="J92" i="146"/>
  <c r="J103" i="146"/>
  <c r="J67" i="146"/>
  <c r="J101" i="146"/>
  <c r="J182" i="146"/>
  <c r="H291" i="15"/>
  <c r="I45" i="15"/>
  <c r="J45" i="15" s="1"/>
  <c r="I161" i="15"/>
  <c r="J161" i="15" s="1"/>
  <c r="I138" i="15"/>
  <c r="I111" i="15"/>
  <c r="I44" i="15"/>
  <c r="J44" i="15" s="1"/>
  <c r="I159" i="15"/>
  <c r="I48" i="15"/>
  <c r="I17" i="80"/>
  <c r="I287" i="15"/>
  <c r="J287" i="15" s="1"/>
  <c r="I285" i="15"/>
  <c r="J285" i="15" s="1"/>
  <c r="I283" i="15"/>
  <c r="I281" i="15"/>
  <c r="I278" i="15"/>
  <c r="I273" i="15"/>
  <c r="I230" i="15"/>
  <c r="I227" i="15"/>
  <c r="I225" i="15"/>
  <c r="I223" i="15"/>
  <c r="I216" i="15"/>
  <c r="I214" i="15"/>
  <c r="I212" i="15"/>
  <c r="I205" i="15"/>
  <c r="I195" i="15"/>
  <c r="I185" i="15"/>
  <c r="I180" i="15"/>
  <c r="J180" i="15" s="1"/>
  <c r="I174" i="15"/>
  <c r="I171" i="15"/>
  <c r="I155" i="15"/>
  <c r="J155" i="15" s="1"/>
  <c r="I153" i="15"/>
  <c r="I151" i="15"/>
  <c r="I148" i="15"/>
  <c r="I146" i="15"/>
  <c r="I144" i="15"/>
  <c r="I118" i="15"/>
  <c r="I120" i="15"/>
  <c r="I122" i="15"/>
  <c r="J122" i="15" s="1"/>
  <c r="I126" i="15"/>
  <c r="I128" i="15"/>
  <c r="I109" i="15"/>
  <c r="I93" i="15"/>
  <c r="I95" i="15"/>
  <c r="I100" i="15"/>
  <c r="I78" i="15"/>
  <c r="I85" i="15"/>
  <c r="I87" i="15"/>
  <c r="I62" i="15"/>
  <c r="I64" i="15"/>
  <c r="I66" i="15"/>
  <c r="I28" i="15"/>
  <c r="I295" i="15"/>
  <c r="J295" i="15" s="1"/>
  <c r="I203" i="15"/>
  <c r="I256" i="15"/>
  <c r="I132" i="15"/>
  <c r="I198" i="15"/>
  <c r="H14" i="124"/>
  <c r="H18" i="124"/>
  <c r="H251" i="148"/>
  <c r="H241" i="148"/>
  <c r="H212" i="148"/>
  <c r="H189" i="148"/>
  <c r="H76" i="148"/>
  <c r="H156" i="148"/>
  <c r="H244" i="148"/>
  <c r="H90" i="148"/>
  <c r="H91" i="148"/>
  <c r="H164" i="148"/>
  <c r="H54" i="148"/>
  <c r="H249" i="148"/>
  <c r="H261" i="148"/>
  <c r="H71" i="148"/>
  <c r="H65" i="148"/>
  <c r="H108" i="148"/>
  <c r="H83" i="148"/>
  <c r="H55" i="148"/>
  <c r="H260" i="148"/>
  <c r="H231" i="148"/>
  <c r="H68" i="148"/>
  <c r="H193" i="148"/>
  <c r="H145" i="148"/>
  <c r="H181" i="148"/>
  <c r="H197" i="148"/>
  <c r="H104" i="148"/>
  <c r="H162" i="148"/>
  <c r="H113" i="148"/>
  <c r="H201" i="148"/>
  <c r="H186" i="148"/>
  <c r="H70" i="148"/>
  <c r="H149" i="148"/>
  <c r="H84" i="148"/>
  <c r="H112" i="148"/>
  <c r="H196" i="148"/>
  <c r="H94" i="148"/>
  <c r="H100" i="148"/>
  <c r="H216" i="148"/>
  <c r="H221" i="148"/>
  <c r="H92" i="148"/>
  <c r="H200" i="148"/>
  <c r="H121" i="148"/>
  <c r="H43" i="148"/>
  <c r="H190" i="148"/>
  <c r="H225" i="148"/>
  <c r="H69" i="148"/>
  <c r="H150" i="148"/>
  <c r="H111" i="148"/>
  <c r="H89" i="148"/>
  <c r="H86" i="148"/>
  <c r="H180" i="148"/>
  <c r="H46" i="148"/>
  <c r="H194" i="148"/>
  <c r="H19" i="117"/>
  <c r="H77" i="148"/>
  <c r="H208" i="148"/>
  <c r="H161" i="148"/>
  <c r="H256" i="148"/>
  <c r="H240" i="148"/>
  <c r="H75" i="148"/>
  <c r="H239" i="148"/>
  <c r="H116" i="148"/>
  <c r="H133" i="148"/>
  <c r="H52" i="148"/>
  <c r="H254" i="148"/>
  <c r="H243" i="148"/>
  <c r="H209" i="148"/>
  <c r="H99" i="148"/>
  <c r="H53" i="148"/>
  <c r="H238" i="148"/>
  <c r="H61" i="148"/>
  <c r="H265" i="148"/>
  <c r="H157" i="148"/>
  <c r="H57" i="148"/>
  <c r="H178" i="148"/>
  <c r="H16" i="124"/>
  <c r="H15" i="124"/>
  <c r="H45" i="148"/>
  <c r="H253" i="148"/>
  <c r="H152" i="148"/>
  <c r="H139" i="148"/>
  <c r="H97" i="148"/>
  <c r="H259" i="148"/>
  <c r="H207" i="148"/>
  <c r="H136" i="148"/>
  <c r="H182" i="148"/>
  <c r="H73" i="148"/>
  <c r="H59" i="148"/>
  <c r="H148" i="148"/>
  <c r="H188" i="148"/>
  <c r="H165" i="148"/>
  <c r="H78" i="148"/>
  <c r="H223" i="148"/>
  <c r="H255" i="148"/>
  <c r="H185" i="148"/>
  <c r="H246" i="148"/>
  <c r="H154" i="148"/>
  <c r="H80" i="148"/>
  <c r="H129" i="148"/>
  <c r="H171" i="148"/>
  <c r="H235" i="148"/>
  <c r="H127" i="148"/>
  <c r="H105" i="148"/>
  <c r="H215" i="148"/>
  <c r="H243" i="146"/>
  <c r="H39" i="148"/>
  <c r="H72" i="148"/>
  <c r="H66" i="148"/>
  <c r="H258" i="148"/>
  <c r="H51" i="148"/>
  <c r="H36" i="148"/>
  <c r="H88" i="148"/>
  <c r="H203" i="148"/>
  <c r="H110" i="148"/>
  <c r="H87" i="148"/>
  <c r="H183" i="148"/>
  <c r="H177" i="148"/>
  <c r="H264" i="148"/>
  <c r="H74" i="148"/>
  <c r="H179" i="148"/>
  <c r="J174" i="148"/>
  <c r="H174" i="148"/>
  <c r="J152" i="148"/>
  <c r="J194" i="148"/>
  <c r="J195" i="148"/>
  <c r="H213" i="148"/>
  <c r="J39" i="148"/>
  <c r="J137" i="148"/>
  <c r="H220" i="148"/>
  <c r="H218" i="148"/>
  <c r="J98" i="148"/>
  <c r="H151" i="148"/>
  <c r="H159" i="148"/>
  <c r="H63" i="148"/>
  <c r="H211" i="148"/>
  <c r="H170" i="148"/>
  <c r="J160" i="148"/>
  <c r="H160" i="148"/>
  <c r="J92" i="148"/>
  <c r="H224" i="148"/>
  <c r="H47" i="148"/>
  <c r="J51" i="148"/>
  <c r="J37" i="148"/>
  <c r="H37" i="148"/>
  <c r="H141" i="148"/>
  <c r="J141" i="148"/>
  <c r="H198" i="148"/>
  <c r="H229" i="148"/>
  <c r="H128" i="148"/>
  <c r="H56" i="148"/>
  <c r="H96" i="148"/>
  <c r="J60" i="148"/>
  <c r="H60" i="148"/>
  <c r="H122" i="148"/>
  <c r="H67" i="148"/>
  <c r="H147" i="148"/>
  <c r="H233" i="148"/>
  <c r="J203" i="148"/>
  <c r="H117" i="148"/>
  <c r="H146" i="148"/>
  <c r="J172" i="148"/>
  <c r="H172" i="148"/>
  <c r="J107" i="148"/>
  <c r="H107" i="148"/>
  <c r="J86" i="148"/>
  <c r="H120" i="148"/>
  <c r="J115" i="148"/>
  <c r="J45" i="147"/>
  <c r="J161" i="147"/>
  <c r="J103" i="147"/>
  <c r="H103" i="147"/>
  <c r="H256" i="147"/>
  <c r="H79" i="147"/>
  <c r="J253" i="147"/>
  <c r="H253" i="147"/>
  <c r="H260" i="147"/>
  <c r="H38" i="147"/>
  <c r="H136" i="147"/>
  <c r="H248" i="147"/>
  <c r="H73" i="147"/>
  <c r="H191" i="147"/>
  <c r="H243" i="147"/>
  <c r="H244" i="147"/>
  <c r="H246" i="147"/>
  <c r="J163" i="147"/>
  <c r="J50" i="147"/>
  <c r="H217" i="147"/>
  <c r="J217" i="147"/>
  <c r="J230" i="147"/>
  <c r="H230" i="147"/>
  <c r="J200" i="147"/>
  <c r="H200" i="147"/>
  <c r="H145" i="147"/>
  <c r="H94" i="147"/>
  <c r="H67" i="147"/>
  <c r="H214" i="147"/>
  <c r="H92" i="147"/>
  <c r="H96" i="147"/>
  <c r="J120" i="147"/>
  <c r="H120" i="147"/>
  <c r="J194" i="147"/>
  <c r="J201" i="147"/>
  <c r="J160" i="147"/>
  <c r="H139" i="147"/>
  <c r="H186" i="147"/>
  <c r="H47" i="146"/>
  <c r="H143" i="146"/>
  <c r="H91" i="146"/>
  <c r="H168" i="146"/>
  <c r="H179" i="146"/>
  <c r="H238" i="146"/>
  <c r="H106" i="146"/>
  <c r="H130" i="146"/>
  <c r="H154" i="146"/>
  <c r="J96" i="146"/>
  <c r="J113" i="146"/>
  <c r="H223" i="146"/>
  <c r="H110" i="146"/>
  <c r="H83" i="146"/>
  <c r="J78" i="146"/>
  <c r="J166" i="146"/>
  <c r="J80" i="146"/>
  <c r="J140" i="146"/>
  <c r="H171" i="146"/>
  <c r="J190" i="146"/>
  <c r="H190" i="146"/>
  <c r="J216" i="146"/>
  <c r="H216" i="146"/>
  <c r="J125" i="146"/>
  <c r="J133" i="146"/>
  <c r="H57" i="146"/>
  <c r="J57" i="146"/>
  <c r="J36" i="146"/>
  <c r="J94" i="146"/>
  <c r="H94" i="146"/>
  <c r="H109" i="146"/>
  <c r="J109" i="146"/>
  <c r="J75" i="146"/>
  <c r="J107" i="146"/>
  <c r="J210" i="146"/>
  <c r="J149" i="146"/>
  <c r="J142" i="146"/>
  <c r="J230" i="146"/>
  <c r="J193" i="146"/>
  <c r="J258" i="146"/>
  <c r="J243" i="146"/>
  <c r="J87" i="146"/>
  <c r="J226" i="146"/>
  <c r="H226" i="146"/>
  <c r="H211" i="146"/>
  <c r="H173" i="146"/>
  <c r="H234" i="146"/>
  <c r="H195" i="146"/>
  <c r="H95" i="146"/>
  <c r="H200" i="146"/>
  <c r="J200" i="146"/>
  <c r="H197" i="146"/>
  <c r="J197" i="146"/>
  <c r="J241" i="146"/>
  <c r="H241" i="146"/>
  <c r="H52" i="146"/>
  <c r="J52" i="146"/>
  <c r="J233" i="146"/>
  <c r="H233" i="146"/>
  <c r="H155" i="146"/>
  <c r="H159" i="146"/>
  <c r="H261" i="146"/>
  <c r="H165" i="146"/>
  <c r="H38" i="146"/>
  <c r="H228" i="148"/>
  <c r="H9" i="124" l="1"/>
  <c r="H16" i="119"/>
  <c r="H93" i="95"/>
  <c r="H14" i="105"/>
  <c r="H50" i="97"/>
  <c r="H26" i="95"/>
  <c r="H77" i="95"/>
  <c r="H31" i="95"/>
  <c r="J93" i="96"/>
  <c r="H93" i="96"/>
  <c r="H13" i="119"/>
  <c r="H14" i="103"/>
  <c r="H8" i="119"/>
  <c r="H94" i="97"/>
  <c r="H51" i="95"/>
  <c r="H13" i="103"/>
  <c r="H44" i="98"/>
  <c r="H8" i="103"/>
  <c r="J29" i="97"/>
  <c r="H71" i="97"/>
  <c r="H67" i="97"/>
  <c r="H16" i="97"/>
  <c r="H89" i="97"/>
  <c r="H63" i="97"/>
  <c r="H74" i="97"/>
  <c r="H114" i="97"/>
  <c r="H37" i="97"/>
  <c r="H98" i="97"/>
  <c r="J70" i="97"/>
  <c r="H17" i="117"/>
  <c r="H101" i="96"/>
  <c r="H45" i="97"/>
  <c r="H40" i="97"/>
  <c r="H62" i="97"/>
  <c r="H20" i="97"/>
  <c r="H95" i="97"/>
  <c r="H88" i="97"/>
  <c r="H8" i="97"/>
  <c r="H13" i="97"/>
  <c r="H65" i="97"/>
  <c r="H59" i="97"/>
  <c r="H111" i="97"/>
  <c r="H79" i="97"/>
  <c r="H56" i="97"/>
  <c r="J28" i="97"/>
  <c r="J30" i="97"/>
  <c r="H21" i="97"/>
  <c r="H82" i="97"/>
  <c r="J18" i="131"/>
  <c r="H11" i="103"/>
  <c r="H57" i="97"/>
  <c r="H99" i="97"/>
  <c r="H119" i="97"/>
  <c r="H33" i="97"/>
  <c r="H86" i="97"/>
  <c r="H44" i="97"/>
  <c r="J78" i="97"/>
  <c r="H113" i="97"/>
  <c r="H54" i="97"/>
  <c r="H120" i="97"/>
  <c r="J96" i="97"/>
  <c r="H15" i="97"/>
  <c r="H12" i="124"/>
  <c r="J48" i="97"/>
  <c r="H91" i="97"/>
  <c r="H22" i="97"/>
  <c r="H49" i="95"/>
  <c r="H97" i="97"/>
  <c r="H25" i="97"/>
  <c r="H92" i="95"/>
  <c r="H113" i="95"/>
  <c r="H109" i="95"/>
  <c r="H110" i="97"/>
  <c r="H90" i="97"/>
  <c r="H39" i="97"/>
  <c r="H112" i="97"/>
  <c r="H11" i="124"/>
  <c r="H31" i="97"/>
  <c r="H58" i="97"/>
  <c r="H81" i="97"/>
  <c r="J110" i="98"/>
  <c r="H12" i="106"/>
  <c r="H66" i="97"/>
  <c r="H15" i="101"/>
  <c r="H28" i="100"/>
  <c r="H41" i="97"/>
  <c r="H36" i="97"/>
  <c r="H9" i="97"/>
  <c r="H14" i="97"/>
  <c r="H47" i="97"/>
  <c r="H73" i="97"/>
  <c r="H84" i="97"/>
  <c r="H75" i="97"/>
  <c r="J93" i="98"/>
  <c r="H12" i="97"/>
  <c r="J38" i="98"/>
  <c r="H70" i="98"/>
  <c r="H80" i="97"/>
  <c r="H9" i="117"/>
  <c r="H87" i="97"/>
  <c r="H12" i="101"/>
  <c r="H17" i="124"/>
  <c r="H55" i="97"/>
  <c r="H46" i="97"/>
  <c r="J93" i="97"/>
  <c r="H24" i="97"/>
  <c r="H32" i="97"/>
  <c r="H118" i="97"/>
  <c r="H77" i="97"/>
  <c r="J109" i="97"/>
  <c r="H11" i="106"/>
  <c r="J138" i="15"/>
  <c r="H138" i="15"/>
  <c r="J137" i="15"/>
  <c r="H137" i="15"/>
  <c r="H54" i="96"/>
  <c r="H114" i="96"/>
  <c r="J32" i="96"/>
  <c r="H43" i="97"/>
  <c r="H11" i="97"/>
  <c r="H100" i="97"/>
  <c r="H17" i="97"/>
  <c r="J68" i="97"/>
  <c r="H117" i="97"/>
  <c r="H61" i="97"/>
  <c r="H83" i="97"/>
  <c r="H51" i="97"/>
  <c r="H52" i="97"/>
  <c r="H19" i="97"/>
  <c r="H85" i="97"/>
  <c r="H53" i="97"/>
  <c r="H92" i="97"/>
  <c r="H26" i="97"/>
  <c r="J25" i="93"/>
  <c r="H12" i="118"/>
  <c r="H11" i="118"/>
  <c r="H13" i="117"/>
  <c r="H11" i="101"/>
  <c r="H18" i="101"/>
  <c r="J64" i="97"/>
  <c r="J34" i="97"/>
  <c r="H27" i="97"/>
  <c r="H23" i="97"/>
  <c r="H18" i="97"/>
  <c r="H35" i="97"/>
  <c r="H60" i="97"/>
  <c r="H76" i="97"/>
  <c r="H10" i="97"/>
  <c r="H69" i="97"/>
  <c r="H42" i="97"/>
  <c r="H72" i="97"/>
  <c r="H116" i="97"/>
  <c r="J38" i="97"/>
  <c r="H49" i="97"/>
  <c r="H92" i="96"/>
  <c r="H10" i="95"/>
  <c r="H106" i="95"/>
  <c r="H10" i="101"/>
  <c r="J14" i="101"/>
  <c r="H15" i="100"/>
  <c r="J79" i="98"/>
  <c r="H14" i="119"/>
  <c r="J14" i="107"/>
  <c r="J8" i="131"/>
  <c r="H41" i="98"/>
  <c r="H30" i="105"/>
  <c r="H40" i="95"/>
  <c r="H17" i="119"/>
  <c r="H14" i="95"/>
  <c r="H12" i="117"/>
  <c r="H59" i="98"/>
  <c r="H19" i="116"/>
  <c r="H72" i="95"/>
  <c r="H11" i="108"/>
  <c r="H32" i="101"/>
  <c r="H8" i="108"/>
  <c r="H15" i="118"/>
  <c r="J88" i="98"/>
  <c r="H86" i="95"/>
  <c r="H81" i="96"/>
  <c r="H94" i="96"/>
  <c r="H17" i="101"/>
  <c r="H17" i="107"/>
  <c r="H56" i="96"/>
  <c r="H17" i="106"/>
  <c r="H53" i="95"/>
  <c r="H59" i="95"/>
  <c r="H32" i="95"/>
  <c r="H84" i="95"/>
  <c r="H54" i="95"/>
  <c r="J110" i="96"/>
  <c r="H19" i="108"/>
  <c r="H18" i="106"/>
  <c r="H14" i="100"/>
  <c r="J50" i="98"/>
  <c r="H111" i="96"/>
  <c r="H31" i="101"/>
  <c r="H16" i="101"/>
  <c r="H13" i="107"/>
  <c r="H45" i="95"/>
  <c r="H118" i="95"/>
  <c r="H11" i="105"/>
  <c r="H11" i="117"/>
  <c r="H75" i="95"/>
  <c r="H100" i="95"/>
  <c r="H73" i="95"/>
  <c r="H88" i="95"/>
  <c r="H56" i="95"/>
  <c r="H16" i="118"/>
  <c r="H19" i="118"/>
  <c r="J9" i="118"/>
  <c r="J10" i="116"/>
  <c r="H13" i="116"/>
  <c r="H11" i="116"/>
  <c r="H75" i="96"/>
  <c r="H14" i="96"/>
  <c r="H113" i="96"/>
  <c r="J53" i="96"/>
  <c r="J28" i="96"/>
  <c r="H46" i="98"/>
  <c r="J45" i="98"/>
  <c r="H49" i="98"/>
  <c r="H12" i="107"/>
  <c r="H18" i="108"/>
  <c r="H15" i="108"/>
  <c r="H17" i="103"/>
  <c r="H12" i="103"/>
  <c r="H15" i="103"/>
  <c r="H15" i="116"/>
  <c r="J11" i="119"/>
  <c r="H20" i="119"/>
  <c r="H9" i="101"/>
  <c r="H13" i="101"/>
  <c r="J13" i="101"/>
  <c r="H16" i="100"/>
  <c r="H39" i="96"/>
  <c r="H115" i="96"/>
  <c r="H41" i="96"/>
  <c r="H98" i="96"/>
  <c r="H96" i="96"/>
  <c r="H22" i="96"/>
  <c r="H111" i="98"/>
  <c r="H62" i="98"/>
  <c r="J106" i="98"/>
  <c r="H16" i="98"/>
  <c r="H16" i="93"/>
  <c r="H9" i="106"/>
  <c r="H9" i="105"/>
  <c r="H17" i="105"/>
  <c r="H30" i="106"/>
  <c r="H31" i="106"/>
  <c r="H16" i="105"/>
  <c r="H13" i="105"/>
  <c r="H31" i="105"/>
  <c r="H22" i="149"/>
  <c r="H19" i="107"/>
  <c r="H10" i="104"/>
  <c r="H19" i="103"/>
  <c r="H10" i="103"/>
  <c r="J18" i="118"/>
  <c r="H8" i="118"/>
  <c r="H13" i="118"/>
  <c r="H12" i="119"/>
  <c r="J15" i="119"/>
  <c r="H13" i="102"/>
  <c r="H9" i="102"/>
  <c r="H27" i="100"/>
  <c r="H8" i="100"/>
  <c r="H12" i="100"/>
  <c r="H116" i="96"/>
  <c r="H15" i="92"/>
  <c r="H16" i="106"/>
  <c r="H13" i="106"/>
  <c r="H18" i="105"/>
  <c r="H12" i="105"/>
  <c r="H13" i="108"/>
  <c r="H29" i="108"/>
  <c r="H14" i="108"/>
  <c r="H18" i="103"/>
  <c r="H17" i="118"/>
  <c r="H19" i="115"/>
  <c r="J12" i="102"/>
  <c r="H32" i="102"/>
  <c r="H19" i="102"/>
  <c r="H89" i="96"/>
  <c r="H90" i="96"/>
  <c r="H52" i="96"/>
  <c r="H103" i="96"/>
  <c r="H51" i="96"/>
  <c r="H87" i="96"/>
  <c r="H9" i="96"/>
  <c r="H20" i="93"/>
  <c r="H17" i="92"/>
  <c r="H30" i="92"/>
  <c r="H20" i="92"/>
  <c r="H11" i="92"/>
  <c r="H17" i="145"/>
  <c r="H26" i="149"/>
  <c r="H20" i="149"/>
  <c r="H10" i="108"/>
  <c r="H16" i="103"/>
  <c r="H16" i="117"/>
  <c r="H16" i="102"/>
  <c r="H16" i="99"/>
  <c r="H50" i="96"/>
  <c r="H117" i="96"/>
  <c r="H119" i="96"/>
  <c r="H108" i="96"/>
  <c r="H95" i="96"/>
  <c r="H11" i="96"/>
  <c r="H59" i="96"/>
  <c r="H84" i="96"/>
  <c r="H118" i="96"/>
  <c r="H12" i="93"/>
  <c r="H28" i="93"/>
  <c r="H16" i="131"/>
  <c r="H63" i="95"/>
  <c r="H11" i="95"/>
  <c r="H30" i="95"/>
  <c r="H9" i="95"/>
  <c r="H27" i="95"/>
  <c r="H57" i="95"/>
  <c r="H116" i="95"/>
  <c r="H8" i="95"/>
  <c r="H20" i="95"/>
  <c r="H29" i="95"/>
  <c r="H24" i="95"/>
  <c r="H107" i="95"/>
  <c r="H117" i="95"/>
  <c r="H38" i="95"/>
  <c r="H42" i="95"/>
  <c r="H47" i="95"/>
  <c r="H104" i="95"/>
  <c r="H111" i="95"/>
  <c r="H97" i="95"/>
  <c r="H95" i="95"/>
  <c r="H15" i="95"/>
  <c r="H74" i="95"/>
  <c r="H25" i="95"/>
  <c r="H52" i="95"/>
  <c r="H58" i="95"/>
  <c r="H43" i="95"/>
  <c r="H79" i="95"/>
  <c r="H90" i="95"/>
  <c r="H36" i="95"/>
  <c r="H91" i="95"/>
  <c r="H61" i="95"/>
  <c r="H68" i="95"/>
  <c r="H69" i="95"/>
  <c r="H102" i="95"/>
  <c r="H13" i="95"/>
  <c r="H70" i="95"/>
  <c r="H81" i="95"/>
  <c r="H182" i="15"/>
  <c r="H144" i="147"/>
  <c r="H9" i="94"/>
  <c r="H18" i="107"/>
  <c r="H16" i="108"/>
  <c r="H12" i="108"/>
  <c r="H17" i="108"/>
  <c r="H28" i="103"/>
  <c r="H14" i="117"/>
  <c r="H8" i="117"/>
  <c r="H11" i="102"/>
  <c r="H17" i="102"/>
  <c r="H8" i="99"/>
  <c r="H46" i="95"/>
  <c r="H99" i="95"/>
  <c r="H67" i="95"/>
  <c r="H115" i="95"/>
  <c r="H101" i="95"/>
  <c r="H78" i="95"/>
  <c r="H12" i="95"/>
  <c r="H89" i="95"/>
  <c r="H30" i="93"/>
  <c r="H38" i="92"/>
  <c r="H254" i="15"/>
  <c r="H9" i="116"/>
  <c r="H19" i="104"/>
  <c r="H14" i="116"/>
  <c r="H11" i="100"/>
  <c r="H13" i="100"/>
  <c r="H9" i="100"/>
  <c r="H55" i="95"/>
  <c r="H71" i="95"/>
  <c r="H108" i="95"/>
  <c r="H98" i="95"/>
  <c r="H85" i="95"/>
  <c r="H18" i="95"/>
  <c r="H94" i="95"/>
  <c r="H28" i="95"/>
  <c r="H105" i="95"/>
  <c r="H110" i="95"/>
  <c r="H17" i="95"/>
  <c r="H37" i="95"/>
  <c r="H65" i="95"/>
  <c r="H62" i="95"/>
  <c r="H60" i="95"/>
  <c r="H83" i="95"/>
  <c r="H44" i="95"/>
  <c r="H33" i="95"/>
  <c r="H22" i="95"/>
  <c r="H19" i="95"/>
  <c r="H119" i="95"/>
  <c r="H41" i="95"/>
  <c r="H87" i="98"/>
  <c r="H33" i="98"/>
  <c r="J21" i="98"/>
  <c r="J51" i="98"/>
  <c r="H27" i="98"/>
  <c r="H98" i="98"/>
  <c r="H86" i="98"/>
  <c r="H27" i="93"/>
  <c r="H29" i="92"/>
  <c r="H25" i="92"/>
  <c r="H18" i="15"/>
  <c r="H150" i="15"/>
  <c r="H73" i="15"/>
  <c r="H215" i="15"/>
  <c r="H157" i="15"/>
  <c r="H131" i="15"/>
  <c r="H11" i="107"/>
  <c r="H12" i="116"/>
  <c r="H16" i="116"/>
  <c r="H18" i="116"/>
  <c r="H112" i="95"/>
  <c r="H64" i="95"/>
  <c r="H82" i="95"/>
  <c r="H39" i="95"/>
  <c r="J76" i="95"/>
  <c r="H76" i="95"/>
  <c r="H16" i="95"/>
  <c r="H50" i="95"/>
  <c r="H34" i="95"/>
  <c r="H103" i="95"/>
  <c r="H23" i="95"/>
  <c r="H48" i="95"/>
  <c r="H66" i="95"/>
  <c r="H80" i="95"/>
  <c r="H96" i="95"/>
  <c r="H114" i="95"/>
  <c r="H21" i="95"/>
  <c r="H35" i="95"/>
  <c r="H87" i="95"/>
  <c r="H84" i="98"/>
  <c r="H66" i="98"/>
  <c r="H104" i="98"/>
  <c r="H31" i="98"/>
  <c r="J85" i="98"/>
  <c r="H114" i="98"/>
  <c r="H43" i="98"/>
  <c r="J19" i="98"/>
  <c r="H17" i="93"/>
  <c r="J12" i="92"/>
  <c r="H10" i="92"/>
  <c r="H34" i="15"/>
  <c r="J84" i="15"/>
  <c r="H295" i="15"/>
  <c r="H232" i="15"/>
  <c r="H12" i="94"/>
  <c r="J8" i="107"/>
  <c r="H15" i="107"/>
  <c r="H28" i="107"/>
  <c r="H10" i="107"/>
  <c r="H16" i="107"/>
  <c r="H16" i="104"/>
  <c r="J15" i="104"/>
  <c r="H10" i="117"/>
  <c r="H15" i="117"/>
  <c r="H18" i="117"/>
  <c r="J8" i="116"/>
  <c r="J9" i="119"/>
  <c r="H9" i="119"/>
  <c r="H18" i="119"/>
  <c r="H10" i="119"/>
  <c r="J10" i="119"/>
  <c r="H10" i="100"/>
  <c r="H17" i="100"/>
  <c r="H11" i="99"/>
  <c r="H90" i="98"/>
  <c r="H115" i="98"/>
  <c r="H18" i="98"/>
  <c r="J95" i="98"/>
  <c r="J52" i="98"/>
  <c r="H113" i="98"/>
  <c r="H54" i="98"/>
  <c r="H73" i="98"/>
  <c r="J94" i="98"/>
  <c r="H77" i="98"/>
  <c r="H108" i="98"/>
  <c r="H8" i="98"/>
  <c r="H61" i="98"/>
  <c r="H32" i="98"/>
  <c r="H28" i="98"/>
  <c r="H117" i="98"/>
  <c r="J36" i="98"/>
  <c r="J10" i="93"/>
  <c r="H9" i="92"/>
  <c r="H27" i="92"/>
  <c r="H16" i="92"/>
  <c r="H28" i="92"/>
  <c r="H14" i="92"/>
  <c r="H8" i="92"/>
  <c r="H26" i="92"/>
  <c r="H14" i="106"/>
  <c r="J14" i="131"/>
  <c r="J12" i="131"/>
  <c r="H21" i="145"/>
  <c r="H152" i="15"/>
  <c r="H120" i="96"/>
  <c r="H64" i="96"/>
  <c r="H16" i="96"/>
  <c r="H15" i="96"/>
  <c r="H73" i="96"/>
  <c r="H69" i="96"/>
  <c r="H86" i="96"/>
  <c r="H106" i="96"/>
  <c r="H38" i="96"/>
  <c r="H91" i="96"/>
  <c r="H13" i="96"/>
  <c r="H109" i="96"/>
  <c r="H104" i="96"/>
  <c r="J1" i="80"/>
  <c r="H69" i="15"/>
  <c r="H40" i="15"/>
  <c r="H220" i="15"/>
  <c r="J20" i="80"/>
  <c r="H25" i="149"/>
  <c r="H165" i="15"/>
  <c r="H117" i="15"/>
  <c r="H231" i="15"/>
  <c r="H272" i="15"/>
  <c r="H285" i="15"/>
  <c r="H94" i="15"/>
  <c r="H124" i="15"/>
  <c r="H284" i="15"/>
  <c r="H75" i="15"/>
  <c r="H270" i="15"/>
  <c r="H63" i="96"/>
  <c r="H44" i="96"/>
  <c r="H36" i="96"/>
  <c r="H26" i="96"/>
  <c r="H8" i="96"/>
  <c r="H257" i="15"/>
  <c r="H91" i="147"/>
  <c r="J219" i="147"/>
  <c r="H107" i="15"/>
  <c r="H116" i="15"/>
  <c r="H161" i="15"/>
  <c r="H167" i="15"/>
  <c r="H209" i="15"/>
  <c r="H63" i="15"/>
  <c r="J37" i="15"/>
  <c r="J127" i="15"/>
  <c r="H218" i="15"/>
  <c r="H81" i="15"/>
  <c r="H74" i="15"/>
  <c r="H114" i="15"/>
  <c r="H33" i="15"/>
  <c r="H279" i="15"/>
  <c r="H14" i="15"/>
  <c r="H145" i="15"/>
  <c r="J80" i="15"/>
  <c r="H99" i="15"/>
  <c r="H21" i="80"/>
  <c r="H228" i="15"/>
  <c r="H83" i="15"/>
  <c r="H36" i="15"/>
  <c r="H192" i="15"/>
  <c r="H276" i="15"/>
  <c r="H89" i="15"/>
  <c r="J24" i="145"/>
  <c r="H24" i="145"/>
  <c r="H19" i="145"/>
  <c r="J19" i="145"/>
  <c r="J23" i="145"/>
  <c r="H23" i="145"/>
  <c r="J18" i="145"/>
  <c r="H18" i="145"/>
  <c r="J22" i="145"/>
  <c r="H22" i="145"/>
  <c r="H35" i="98"/>
  <c r="J35" i="98"/>
  <c r="J17" i="98"/>
  <c r="H17" i="98"/>
  <c r="J37" i="98"/>
  <c r="H68" i="98"/>
  <c r="J68" i="98"/>
  <c r="H13" i="92"/>
  <c r="J13" i="92"/>
  <c r="H104" i="15"/>
  <c r="H10" i="15"/>
  <c r="H82" i="15"/>
  <c r="H70" i="15"/>
  <c r="H68" i="15"/>
  <c r="H31" i="15"/>
  <c r="H105" i="15"/>
  <c r="H288" i="15"/>
  <c r="H222" i="15"/>
  <c r="H76" i="15"/>
  <c r="H224" i="15"/>
  <c r="H38" i="15"/>
  <c r="H9" i="15"/>
  <c r="H8" i="93"/>
  <c r="J8" i="94"/>
  <c r="H8" i="94"/>
  <c r="J10" i="118"/>
  <c r="H10" i="118"/>
  <c r="H9" i="99"/>
  <c r="H85" i="96"/>
  <c r="H29" i="96"/>
  <c r="H88" i="96"/>
  <c r="H21" i="96"/>
  <c r="H99" i="96"/>
  <c r="H33" i="96"/>
  <c r="H47" i="96"/>
  <c r="H107" i="96"/>
  <c r="H18" i="96"/>
  <c r="J83" i="98"/>
  <c r="H83" i="98"/>
  <c r="H102" i="98"/>
  <c r="J102" i="98"/>
  <c r="H30" i="98"/>
  <c r="H105" i="98"/>
  <c r="H64" i="98"/>
  <c r="H11" i="98"/>
  <c r="H72" i="98"/>
  <c r="H99" i="98"/>
  <c r="J99" i="98"/>
  <c r="H22" i="98"/>
  <c r="J22" i="98"/>
  <c r="J47" i="98"/>
  <c r="H47" i="98"/>
  <c r="J24" i="98"/>
  <c r="H24" i="98"/>
  <c r="H97" i="98"/>
  <c r="H92" i="98"/>
  <c r="H9" i="98"/>
  <c r="H55" i="98"/>
  <c r="H10" i="98"/>
  <c r="J119" i="98"/>
  <c r="J118" i="98"/>
  <c r="H23" i="98"/>
  <c r="J13" i="131"/>
  <c r="H13" i="131"/>
  <c r="H207" i="15"/>
  <c r="H59" i="15"/>
  <c r="H193" i="15"/>
  <c r="H19" i="15"/>
  <c r="H221" i="15"/>
  <c r="H206" i="15"/>
  <c r="H35" i="15"/>
  <c r="H91" i="15"/>
  <c r="H271" i="15"/>
  <c r="H16" i="15"/>
  <c r="H67" i="15"/>
  <c r="J10" i="94"/>
  <c r="H10" i="94"/>
  <c r="H11" i="104"/>
  <c r="J67" i="96"/>
  <c r="H67" i="96"/>
  <c r="H45" i="96"/>
  <c r="J45" i="96"/>
  <c r="H17" i="96"/>
  <c r="J17" i="96"/>
  <c r="H74" i="96"/>
  <c r="J74" i="96"/>
  <c r="J77" i="96"/>
  <c r="H77" i="96"/>
  <c r="H43" i="96"/>
  <c r="J43" i="96"/>
  <c r="H42" i="96"/>
  <c r="J42" i="96"/>
  <c r="J102" i="96"/>
  <c r="H102" i="96"/>
  <c r="H66" i="96"/>
  <c r="J66" i="96"/>
  <c r="J40" i="96"/>
  <c r="H40" i="96"/>
  <c r="H10" i="96"/>
  <c r="J10" i="96"/>
  <c r="J68" i="96"/>
  <c r="H68" i="96"/>
  <c r="J97" i="96"/>
  <c r="H97" i="96"/>
  <c r="H55" i="96"/>
  <c r="J55" i="96"/>
  <c r="H62" i="96"/>
  <c r="J62" i="96"/>
  <c r="H37" i="96"/>
  <c r="J37" i="96"/>
  <c r="H112" i="96"/>
  <c r="J112" i="96"/>
  <c r="H25" i="96"/>
  <c r="J25" i="96"/>
  <c r="H46" i="96"/>
  <c r="J46" i="96"/>
  <c r="J58" i="96"/>
  <c r="H58" i="96"/>
  <c r="J34" i="96"/>
  <c r="H34" i="96"/>
  <c r="J78" i="96"/>
  <c r="H78" i="96"/>
  <c r="J19" i="96"/>
  <c r="H19" i="96"/>
  <c r="J49" i="96"/>
  <c r="H49" i="96"/>
  <c r="J105" i="96"/>
  <c r="H105" i="96"/>
  <c r="H83" i="96"/>
  <c r="J83" i="96"/>
  <c r="J35" i="96"/>
  <c r="H35" i="96"/>
  <c r="H82" i="96"/>
  <c r="J82" i="96"/>
  <c r="H31" i="96"/>
  <c r="J31" i="96"/>
  <c r="H72" i="96"/>
  <c r="J72" i="96"/>
  <c r="H12" i="96"/>
  <c r="J12" i="96"/>
  <c r="J80" i="96"/>
  <c r="H80" i="96"/>
  <c r="J61" i="96"/>
  <c r="H61" i="96"/>
  <c r="J79" i="96"/>
  <c r="H79" i="96"/>
  <c r="J23" i="96"/>
  <c r="H23" i="96"/>
  <c r="H65" i="96"/>
  <c r="J65" i="96"/>
  <c r="J24" i="96"/>
  <c r="H24" i="96"/>
  <c r="J30" i="96"/>
  <c r="H30" i="96"/>
  <c r="J100" i="96"/>
  <c r="H100" i="96"/>
  <c r="J27" i="96"/>
  <c r="H27" i="96"/>
  <c r="H70" i="96"/>
  <c r="J70" i="96"/>
  <c r="H76" i="96"/>
  <c r="J76" i="96"/>
  <c r="H48" i="96"/>
  <c r="J48" i="96"/>
  <c r="H20" i="96"/>
  <c r="J20" i="96"/>
  <c r="H57" i="96"/>
  <c r="J57" i="96"/>
  <c r="H60" i="96"/>
  <c r="J60" i="96"/>
  <c r="H34" i="98"/>
  <c r="J34" i="98"/>
  <c r="H96" i="98"/>
  <c r="J96" i="98"/>
  <c r="J56" i="98"/>
  <c r="H56" i="98"/>
  <c r="J13" i="98"/>
  <c r="H13" i="98"/>
  <c r="J20" i="98"/>
  <c r="H20" i="98"/>
  <c r="J112" i="98"/>
  <c r="H112" i="98"/>
  <c r="H107" i="98"/>
  <c r="J107" i="98"/>
  <c r="J65" i="98"/>
  <c r="H65" i="98"/>
  <c r="J26" i="98"/>
  <c r="H26" i="98"/>
  <c r="J109" i="98"/>
  <c r="H109" i="98"/>
  <c r="J101" i="98"/>
  <c r="H101" i="98"/>
  <c r="H63" i="98"/>
  <c r="J63" i="98"/>
  <c r="H141" i="15"/>
  <c r="H112" i="15"/>
  <c r="H106" i="15"/>
  <c r="H155" i="15"/>
  <c r="H149" i="15"/>
  <c r="H200" i="15"/>
  <c r="H19" i="80"/>
  <c r="H97" i="15"/>
  <c r="H42" i="15"/>
  <c r="H90" i="15"/>
  <c r="H108" i="15"/>
  <c r="H60" i="15"/>
  <c r="H13" i="15"/>
  <c r="H56" i="15"/>
  <c r="H72" i="15"/>
  <c r="H41" i="15"/>
  <c r="H211" i="15"/>
  <c r="H27" i="15"/>
  <c r="J160" i="15"/>
  <c r="H199" i="15"/>
  <c r="H156" i="15"/>
  <c r="H8" i="15"/>
  <c r="J154" i="15"/>
  <c r="H201" i="15"/>
  <c r="H39" i="15"/>
  <c r="J10" i="102"/>
  <c r="H10" i="102"/>
  <c r="J18" i="102"/>
  <c r="H18" i="102"/>
  <c r="J14" i="102"/>
  <c r="H14" i="102"/>
  <c r="H15" i="102"/>
  <c r="J15" i="102"/>
  <c r="J23" i="93"/>
  <c r="H23" i="93"/>
  <c r="H13" i="93"/>
  <c r="J13" i="93"/>
  <c r="J15" i="93"/>
  <c r="H15" i="93"/>
  <c r="J14" i="93"/>
  <c r="H14" i="93"/>
  <c r="J9" i="93"/>
  <c r="H9" i="93"/>
  <c r="J26" i="93"/>
  <c r="H26" i="93"/>
  <c r="H29" i="93"/>
  <c r="J29" i="93"/>
  <c r="J2" i="80"/>
  <c r="H2" i="80"/>
  <c r="H229" i="15"/>
  <c r="J229" i="15"/>
  <c r="H147" i="15"/>
  <c r="J147" i="15"/>
  <c r="J101" i="15"/>
  <c r="H101" i="15"/>
  <c r="J57" i="15"/>
  <c r="H57" i="15"/>
  <c r="J255" i="15"/>
  <c r="H255" i="15"/>
  <c r="J136" i="15"/>
  <c r="J121" i="15"/>
  <c r="H121" i="15"/>
  <c r="J103" i="15"/>
  <c r="H103" i="15"/>
  <c r="J71" i="15"/>
  <c r="H71" i="15"/>
  <c r="H32" i="15"/>
  <c r="J32" i="15"/>
  <c r="H286" i="15"/>
  <c r="J286" i="15"/>
  <c r="H204" i="15"/>
  <c r="J204" i="15"/>
  <c r="J79" i="15"/>
  <c r="H79" i="15"/>
  <c r="J12" i="15"/>
  <c r="H12" i="15"/>
  <c r="J158" i="15"/>
  <c r="H158" i="15"/>
  <c r="H29" i="15"/>
  <c r="J29" i="15"/>
  <c r="J17" i="15"/>
  <c r="H17" i="15"/>
  <c r="H129" i="15"/>
  <c r="J129" i="15"/>
  <c r="J162" i="15"/>
  <c r="H162" i="15"/>
  <c r="J11" i="15"/>
  <c r="H11" i="15"/>
  <c r="J135" i="15"/>
  <c r="H173" i="15"/>
  <c r="J173" i="15"/>
  <c r="J119" i="15"/>
  <c r="H119" i="15"/>
  <c r="H77" i="15"/>
  <c r="J77" i="15"/>
  <c r="H30" i="15"/>
  <c r="J30" i="15"/>
  <c r="J46" i="15"/>
  <c r="H46" i="15"/>
  <c r="H181" i="15"/>
  <c r="J181" i="15"/>
  <c r="J130" i="15"/>
  <c r="H130" i="15"/>
  <c r="J133" i="15"/>
  <c r="H65" i="15"/>
  <c r="J65" i="15"/>
  <c r="J134" i="15"/>
  <c r="H280" i="15"/>
  <c r="J280" i="15"/>
  <c r="H26" i="15"/>
  <c r="J26" i="15"/>
  <c r="H113" i="15"/>
  <c r="J113" i="15"/>
  <c r="J102" i="15"/>
  <c r="H102" i="15"/>
  <c r="J143" i="15"/>
  <c r="H143" i="15"/>
  <c r="J166" i="15"/>
  <c r="H166" i="15"/>
  <c r="J210" i="15"/>
  <c r="H210" i="15"/>
  <c r="H226" i="15"/>
  <c r="J226" i="15"/>
  <c r="J3" i="80"/>
  <c r="H3" i="80"/>
  <c r="J49" i="15"/>
  <c r="H49" i="15"/>
  <c r="J290" i="15"/>
  <c r="H290" i="15"/>
  <c r="J219" i="15"/>
  <c r="H219" i="15"/>
  <c r="J164" i="15"/>
  <c r="H164" i="15"/>
  <c r="J47" i="15"/>
  <c r="H47" i="15"/>
  <c r="H217" i="15"/>
  <c r="J217" i="15"/>
  <c r="J163" i="15"/>
  <c r="H163" i="15"/>
  <c r="H88" i="15"/>
  <c r="J88" i="15"/>
  <c r="J202" i="15"/>
  <c r="H202" i="15"/>
  <c r="J123" i="15"/>
  <c r="H123" i="15"/>
  <c r="J253" i="15"/>
  <c r="H253" i="15"/>
  <c r="J233" i="15"/>
  <c r="H233" i="15"/>
  <c r="J110" i="15"/>
  <c r="H110" i="15"/>
  <c r="J15" i="15"/>
  <c r="H15" i="15"/>
  <c r="J43" i="15"/>
  <c r="H43" i="15"/>
  <c r="J98" i="15"/>
  <c r="H98" i="15"/>
  <c r="H175" i="15"/>
  <c r="J175" i="15"/>
  <c r="J213" i="15"/>
  <c r="H213" i="15"/>
  <c r="J115" i="15"/>
  <c r="H115" i="15"/>
  <c r="J282" i="15"/>
  <c r="H282" i="15"/>
  <c r="J208" i="15"/>
  <c r="H208" i="15"/>
  <c r="J96" i="15"/>
  <c r="H96" i="15"/>
  <c r="H86" i="15"/>
  <c r="J86" i="15"/>
  <c r="J61" i="15"/>
  <c r="H61" i="15"/>
  <c r="H92" i="15"/>
  <c r="J92" i="15"/>
  <c r="J125" i="15"/>
  <c r="H125" i="15"/>
  <c r="J18" i="80"/>
  <c r="H18" i="80"/>
  <c r="H176" i="15"/>
  <c r="J176" i="15"/>
  <c r="H58" i="15"/>
  <c r="J58" i="15"/>
  <c r="J252" i="15"/>
  <c r="H252" i="15"/>
  <c r="H289" i="15"/>
  <c r="J289" i="15"/>
  <c r="H22" i="80"/>
  <c r="J22" i="80"/>
  <c r="J177" i="15"/>
  <c r="H177" i="15"/>
  <c r="J215" i="147"/>
  <c r="H110" i="147"/>
  <c r="H264" i="147"/>
  <c r="H113" i="147"/>
  <c r="J21" i="149"/>
  <c r="H21" i="149"/>
  <c r="H12" i="104"/>
  <c r="J12" i="104"/>
  <c r="J28" i="104"/>
  <c r="H28" i="104"/>
  <c r="H18" i="104"/>
  <c r="H13" i="104"/>
  <c r="J13" i="104"/>
  <c r="J17" i="104"/>
  <c r="H17" i="104"/>
  <c r="H8" i="104"/>
  <c r="J14" i="104"/>
  <c r="H14" i="104"/>
  <c r="H14" i="115"/>
  <c r="J14" i="115"/>
  <c r="J15" i="115"/>
  <c r="H15" i="115"/>
  <c r="H8" i="115"/>
  <c r="J8" i="115"/>
  <c r="H11" i="115"/>
  <c r="J11" i="115"/>
  <c r="J9" i="115"/>
  <c r="H9" i="115"/>
  <c r="J13" i="115"/>
  <c r="H13" i="115"/>
  <c r="H16" i="115"/>
  <c r="J16" i="115"/>
  <c r="J12" i="115"/>
  <c r="H12" i="115"/>
  <c r="H17" i="115"/>
  <c r="J17" i="115"/>
  <c r="H10" i="115"/>
  <c r="J10" i="115"/>
  <c r="J14" i="99"/>
  <c r="H14" i="99"/>
  <c r="J15" i="99"/>
  <c r="H15" i="99"/>
  <c r="H18" i="99"/>
  <c r="J12" i="99"/>
  <c r="H12" i="99"/>
  <c r="J10" i="99"/>
  <c r="H10" i="99"/>
  <c r="J27" i="99"/>
  <c r="H27" i="99"/>
  <c r="H13" i="99"/>
  <c r="J13" i="99"/>
  <c r="H28" i="99"/>
  <c r="J28" i="99"/>
  <c r="H60" i="98"/>
  <c r="J60" i="98"/>
  <c r="H74" i="98"/>
  <c r="J74" i="98"/>
  <c r="H67" i="98"/>
  <c r="J67" i="98"/>
  <c r="J42" i="98"/>
  <c r="H42" i="98"/>
  <c r="J48" i="98"/>
  <c r="H48" i="98"/>
  <c r="J76" i="98"/>
  <c r="H76" i="98"/>
  <c r="H103" i="98"/>
  <c r="J103" i="98"/>
  <c r="J91" i="98"/>
  <c r="H91" i="98"/>
  <c r="H71" i="98"/>
  <c r="J71" i="98"/>
  <c r="H120" i="98"/>
  <c r="J120" i="98"/>
  <c r="H57" i="98"/>
  <c r="J57" i="98"/>
  <c r="J80" i="98"/>
  <c r="H80" i="98"/>
  <c r="J75" i="98"/>
  <c r="H75" i="98"/>
  <c r="H89" i="98"/>
  <c r="J89" i="98"/>
  <c r="J14" i="98"/>
  <c r="H14" i="98"/>
  <c r="H82" i="98"/>
  <c r="J82" i="98"/>
  <c r="H25" i="98"/>
  <c r="J25" i="98"/>
  <c r="J69" i="98"/>
  <c r="H69" i="98"/>
  <c r="J53" i="98"/>
  <c r="H53" i="98"/>
  <c r="H15" i="98"/>
  <c r="J15" i="98"/>
  <c r="H58" i="98"/>
  <c r="J58" i="98"/>
  <c r="H116" i="98"/>
  <c r="J116" i="98"/>
  <c r="H12" i="98"/>
  <c r="J12" i="98"/>
  <c r="H100" i="98"/>
  <c r="J100" i="98"/>
  <c r="H29" i="98"/>
  <c r="J29" i="98"/>
  <c r="J11" i="131"/>
  <c r="H11" i="131"/>
  <c r="J20" i="131"/>
  <c r="H20" i="131"/>
  <c r="H17" i="131"/>
  <c r="J17" i="131"/>
  <c r="J10" i="131"/>
  <c r="H10" i="131"/>
  <c r="J15" i="131"/>
  <c r="H15" i="131"/>
  <c r="J9" i="131"/>
  <c r="H9" i="131"/>
  <c r="H251" i="147"/>
  <c r="J251" i="147"/>
  <c r="J159" i="147"/>
  <c r="H159" i="147"/>
  <c r="J155" i="147"/>
  <c r="H155" i="147"/>
  <c r="J220" i="147"/>
  <c r="H220" i="147"/>
  <c r="J189" i="147"/>
  <c r="H189" i="147"/>
  <c r="J76" i="147"/>
  <c r="H76" i="147"/>
  <c r="J179" i="147"/>
  <c r="H179" i="147"/>
  <c r="J86" i="147"/>
  <c r="H86" i="147"/>
  <c r="J247" i="147"/>
  <c r="H247" i="147"/>
  <c r="J197" i="147"/>
  <c r="H197" i="147"/>
  <c r="J82" i="147"/>
  <c r="H82" i="147"/>
  <c r="J184" i="147"/>
  <c r="H184" i="147"/>
  <c r="H58" i="147"/>
  <c r="J58" i="147"/>
  <c r="J60" i="147"/>
  <c r="H60" i="147"/>
  <c r="J39" i="147"/>
  <c r="H39" i="147"/>
  <c r="H148" i="147"/>
  <c r="J148" i="147"/>
  <c r="J149" i="147"/>
  <c r="H149" i="147"/>
  <c r="H241" i="147"/>
  <c r="J241" i="147"/>
  <c r="J187" i="147"/>
  <c r="H187" i="147"/>
  <c r="J240" i="147"/>
  <c r="H240" i="147"/>
  <c r="J236" i="147"/>
  <c r="H236" i="147"/>
  <c r="J178" i="147"/>
  <c r="H178" i="147"/>
  <c r="J138" i="147"/>
  <c r="H138" i="147"/>
  <c r="J254" i="147"/>
  <c r="H254" i="147"/>
  <c r="J130" i="147"/>
  <c r="H130" i="147"/>
  <c r="J48" i="147"/>
  <c r="H48" i="147"/>
  <c r="J52" i="147"/>
  <c r="H52" i="147"/>
  <c r="H85" i="147"/>
  <c r="J85" i="147"/>
  <c r="H250" i="147"/>
  <c r="J250" i="147"/>
  <c r="H177" i="147"/>
  <c r="J177" i="147"/>
  <c r="J258" i="147"/>
  <c r="H166" i="147"/>
  <c r="H262" i="147"/>
  <c r="H183" i="147"/>
  <c r="J183" i="147"/>
  <c r="J121" i="147"/>
  <c r="H121" i="147"/>
  <c r="J72" i="147"/>
  <c r="H72" i="147"/>
  <c r="J235" i="147"/>
  <c r="H235" i="147"/>
  <c r="J226" i="147"/>
  <c r="H226" i="147"/>
  <c r="H195" i="147"/>
  <c r="J195" i="147"/>
  <c r="H54" i="147"/>
  <c r="J54" i="147"/>
  <c r="J222" i="147"/>
  <c r="H222" i="147"/>
  <c r="H239" i="147"/>
  <c r="J239" i="147"/>
  <c r="J53" i="147"/>
  <c r="H53" i="147"/>
  <c r="H132" i="15"/>
  <c r="J132" i="15"/>
  <c r="J95" i="15"/>
  <c r="H95" i="15"/>
  <c r="H225" i="15"/>
  <c r="J225" i="15"/>
  <c r="H278" i="15"/>
  <c r="J278" i="15"/>
  <c r="J256" i="15"/>
  <c r="H256" i="15"/>
  <c r="J66" i="15"/>
  <c r="H66" i="15"/>
  <c r="J85" i="15"/>
  <c r="H85" i="15"/>
  <c r="J93" i="15"/>
  <c r="H93" i="15"/>
  <c r="H146" i="15"/>
  <c r="J146" i="15"/>
  <c r="H185" i="15"/>
  <c r="J185" i="15"/>
  <c r="J214" i="15"/>
  <c r="H214" i="15"/>
  <c r="H227" i="15"/>
  <c r="J227" i="15"/>
  <c r="H281" i="15"/>
  <c r="J281" i="15"/>
  <c r="H17" i="80"/>
  <c r="J17" i="80"/>
  <c r="J111" i="15"/>
  <c r="H111" i="15"/>
  <c r="H180" i="15"/>
  <c r="J203" i="15"/>
  <c r="H203" i="15"/>
  <c r="J64" i="15"/>
  <c r="H64" i="15"/>
  <c r="J78" i="15"/>
  <c r="H78" i="15"/>
  <c r="H109" i="15"/>
  <c r="J109" i="15"/>
  <c r="J120" i="15"/>
  <c r="H120" i="15"/>
  <c r="J148" i="15"/>
  <c r="H148" i="15"/>
  <c r="J171" i="15"/>
  <c r="H171" i="15"/>
  <c r="J195" i="15"/>
  <c r="H195" i="15"/>
  <c r="J216" i="15"/>
  <c r="H216" i="15"/>
  <c r="J230" i="15"/>
  <c r="H230" i="15"/>
  <c r="J283" i="15"/>
  <c r="H283" i="15"/>
  <c r="J48" i="15"/>
  <c r="H48" i="15"/>
  <c r="J198" i="15"/>
  <c r="H198" i="15"/>
  <c r="J28" i="15"/>
  <c r="H28" i="15"/>
  <c r="H87" i="15"/>
  <c r="J87" i="15"/>
  <c r="H126" i="15"/>
  <c r="J126" i="15"/>
  <c r="H144" i="15"/>
  <c r="J144" i="15"/>
  <c r="H153" i="15"/>
  <c r="J153" i="15"/>
  <c r="H212" i="15"/>
  <c r="J212" i="15"/>
  <c r="H287" i="15"/>
  <c r="H44" i="15"/>
  <c r="H122" i="15"/>
  <c r="H45" i="15"/>
  <c r="H62" i="15"/>
  <c r="J62" i="15"/>
  <c r="H100" i="15"/>
  <c r="J100" i="15"/>
  <c r="J128" i="15"/>
  <c r="H128" i="15"/>
  <c r="H118" i="15"/>
  <c r="J118" i="15"/>
  <c r="H151" i="15"/>
  <c r="J151" i="15"/>
  <c r="J174" i="15"/>
  <c r="H174" i="15"/>
  <c r="H205" i="15"/>
  <c r="J205" i="15"/>
  <c r="J223" i="15"/>
  <c r="H223" i="15"/>
  <c r="H273" i="15"/>
  <c r="J273" i="15"/>
  <c r="J159" i="15"/>
  <c r="H159" i="15"/>
  <c r="H8" i="120"/>
  <c r="I20" i="120"/>
  <c r="J20" i="120" s="1"/>
  <c r="I8" i="120"/>
  <c r="J8" i="120" s="1"/>
  <c r="I19" i="120"/>
  <c r="H19" i="120" s="1"/>
  <c r="I9" i="120"/>
  <c r="H9" i="120" s="1"/>
  <c r="J9" i="120"/>
  <c r="I16" i="120"/>
  <c r="H16" i="120" s="1"/>
  <c r="J16" i="120"/>
  <c r="I18" i="120"/>
  <c r="J18" i="120" s="1"/>
  <c r="I14" i="120"/>
  <c r="J14" i="120" s="1"/>
  <c r="I10" i="120"/>
  <c r="J10" i="120" s="1"/>
  <c r="H10" i="120"/>
  <c r="J17" i="120"/>
  <c r="I17" i="120"/>
  <c r="H17" i="120"/>
  <c r="I13" i="120"/>
  <c r="J13" i="120" s="1"/>
  <c r="I15" i="120"/>
  <c r="J15" i="120" s="1"/>
  <c r="I12" i="120"/>
  <c r="H12" i="120" s="1"/>
  <c r="J12" i="120"/>
  <c r="I11" i="120"/>
  <c r="H11" i="120" s="1"/>
  <c r="J11" i="120" l="1"/>
  <c r="H20" i="120"/>
  <c r="H15" i="120"/>
  <c r="H14" i="120"/>
  <c r="H13" i="120"/>
  <c r="H18" i="120"/>
  <c r="J19" i="120"/>
</calcChain>
</file>

<file path=xl/comments1.xml><?xml version="1.0" encoding="utf-8"?>
<comments xmlns="http://schemas.openxmlformats.org/spreadsheetml/2006/main">
  <authors>
    <author>Author</author>
  </authors>
  <commentList>
    <comment ref="G5" authorId="0" shapeId="0">
      <text>
        <r>
          <rPr>
            <b/>
            <sz val="9"/>
            <color indexed="81"/>
            <rFont val="Tahoma"/>
            <family val="2"/>
          </rPr>
          <t>Author:</t>
        </r>
        <r>
          <rPr>
            <sz val="9"/>
            <color indexed="81"/>
            <rFont val="Tahoma"/>
            <family val="2"/>
          </rPr>
          <t xml:space="preserve">
New FIVA VALVE</t>
        </r>
      </text>
    </comment>
  </commentList>
</comments>
</file>

<file path=xl/comments2.xml><?xml version="1.0" encoding="utf-8"?>
<comments xmlns="http://schemas.openxmlformats.org/spreadsheetml/2006/main">
  <authors>
    <author>Author</author>
  </authors>
  <commentList>
    <comment ref="E5" authorId="0" shapeId="0">
      <text>
        <r>
          <rPr>
            <b/>
            <sz val="9"/>
            <color indexed="81"/>
            <rFont val="Tahoma"/>
            <family val="2"/>
          </rPr>
          <t>Author:</t>
        </r>
        <r>
          <rPr>
            <sz val="9"/>
            <color indexed="81"/>
            <rFont val="Tahoma"/>
            <family val="2"/>
          </rPr>
          <t xml:space="preserve">
 New Coupling nut 344A-7</t>
        </r>
      </text>
    </comment>
  </commentList>
</comments>
</file>

<file path=xl/sharedStrings.xml><?xml version="1.0" encoding="utf-8"?>
<sst xmlns="http://schemas.openxmlformats.org/spreadsheetml/2006/main" count="17537" uniqueCount="5456">
  <si>
    <t>3 months</t>
  </si>
  <si>
    <t>Daily</t>
  </si>
  <si>
    <t>Due Date</t>
  </si>
  <si>
    <t>6 months</t>
  </si>
  <si>
    <t>Monthly</t>
  </si>
  <si>
    <t>Name of Vessel:</t>
  </si>
  <si>
    <t>GL LA PAZ</t>
  </si>
  <si>
    <t>Class No.:</t>
  </si>
  <si>
    <t>Vessel's Flag:</t>
  </si>
  <si>
    <t>IMO No.:</t>
  </si>
  <si>
    <t>Name of Machinery:</t>
  </si>
  <si>
    <t xml:space="preserve">Emergency Generator </t>
  </si>
  <si>
    <t>Machinery Code No.:</t>
  </si>
  <si>
    <t>Engine Type:</t>
  </si>
  <si>
    <t>Running Hours:</t>
  </si>
  <si>
    <t>Code No.</t>
  </si>
  <si>
    <t>Activity</t>
  </si>
  <si>
    <t>Description</t>
  </si>
  <si>
    <t>Intervals</t>
  </si>
  <si>
    <t>Commisioning Date</t>
  </si>
  <si>
    <t>Last Done (Run Hours)</t>
  </si>
  <si>
    <t>Remaining Intervals</t>
  </si>
  <si>
    <t>Status</t>
  </si>
  <si>
    <t>Instruction</t>
  </si>
  <si>
    <t>Check</t>
  </si>
  <si>
    <t>Lubricating oil level</t>
  </si>
  <si>
    <t>Weekly</t>
  </si>
  <si>
    <t>Form part of weekly safety checks</t>
  </si>
  <si>
    <t>Engine Tightness (visual inspection for leaks)</t>
  </si>
  <si>
    <t xml:space="preserve">V-belts (check tension and condition) </t>
  </si>
  <si>
    <t>Battery and cable connectors</t>
  </si>
  <si>
    <t>Test</t>
  </si>
  <si>
    <t>Operation of Emergency Generator without load</t>
  </si>
  <si>
    <t>as per SMS</t>
  </si>
  <si>
    <t>Operation of Emergency Generator on load</t>
  </si>
  <si>
    <t>Combustion air Inlet filter</t>
  </si>
  <si>
    <t>See maintenance manual Engine Illustration page 12</t>
  </si>
  <si>
    <t>Replace</t>
  </si>
  <si>
    <t>Lubricating Oil</t>
  </si>
  <si>
    <t>See maintenance manual page 26</t>
  </si>
  <si>
    <t>Lubricating Oil Filter (every oil changed)</t>
  </si>
  <si>
    <t>Engine Monitor, warning system maintenance (authorized service personnel)</t>
  </si>
  <si>
    <t>Settings</t>
  </si>
  <si>
    <t>Valve Clearance</t>
  </si>
  <si>
    <t>Cold starting device</t>
  </si>
  <si>
    <t>See maintenance manual page 27</t>
  </si>
  <si>
    <t>V-belts (retension or renew if necessary)</t>
  </si>
  <si>
    <t>Engine mounting (tighten, replace if damaged when necessary)</t>
  </si>
  <si>
    <t>Fastening, hose unions / clips (renew if damaged)</t>
  </si>
  <si>
    <t>Fuel filter cartridge</t>
  </si>
  <si>
    <t>Injection valve (to be done by authorized specialist)</t>
  </si>
  <si>
    <t>V-belts (replacements after 2 years)</t>
  </si>
  <si>
    <t>24 months</t>
  </si>
  <si>
    <t>F.O Leak Alarm</t>
  </si>
  <si>
    <t>Cylinder Head High Temp. Alarm</t>
  </si>
  <si>
    <t>Lub. Oil Low Press. Alarm</t>
  </si>
  <si>
    <t>3 years</t>
  </si>
  <si>
    <t>ASMI Battery Schedule</t>
  </si>
  <si>
    <t>GE01-001</t>
  </si>
  <si>
    <t>Remarks</t>
  </si>
  <si>
    <t>Main Engine</t>
  </si>
  <si>
    <t>ME</t>
  </si>
  <si>
    <t>ME-001</t>
  </si>
  <si>
    <t>Sub-category</t>
  </si>
  <si>
    <t>Last Done          (dd-mm-yy)</t>
  </si>
  <si>
    <t>Cylinder Cover No.1</t>
  </si>
  <si>
    <t>ME-002</t>
  </si>
  <si>
    <t>ME-003</t>
  </si>
  <si>
    <t>ME-004</t>
  </si>
  <si>
    <t>ME-005</t>
  </si>
  <si>
    <t>ME-006</t>
  </si>
  <si>
    <t>Cylinder Cover No.2</t>
  </si>
  <si>
    <t>Cylinder Cover No.3</t>
  </si>
  <si>
    <t>Cylinder Cover No.4</t>
  </si>
  <si>
    <t>Cylinder Cover No.5</t>
  </si>
  <si>
    <t>Cylinder Cover No.6</t>
  </si>
  <si>
    <t>Check the condition (Based on Observation)</t>
  </si>
  <si>
    <t>Model:</t>
  </si>
  <si>
    <t>Maker:</t>
  </si>
  <si>
    <t>6S60ME-C8.2</t>
  </si>
  <si>
    <t>ME-007</t>
  </si>
  <si>
    <t>ME-008</t>
  </si>
  <si>
    <t>ME-009</t>
  </si>
  <si>
    <t>ME-010</t>
  </si>
  <si>
    <t>ME-011</t>
  </si>
  <si>
    <t>ME-012</t>
  </si>
  <si>
    <t>Overhaul to be carried out</t>
  </si>
  <si>
    <t>Indicator Valve No.1</t>
  </si>
  <si>
    <t>Indicator Valve No.2</t>
  </si>
  <si>
    <t>Indicator Valve No.3</t>
  </si>
  <si>
    <t>Indicator Valve No.4</t>
  </si>
  <si>
    <t>Indicator Valve No.5</t>
  </si>
  <si>
    <t>Indicator Valve No.6</t>
  </si>
  <si>
    <t>ME-013</t>
  </si>
  <si>
    <t>ME-014</t>
  </si>
  <si>
    <t>ME-015</t>
  </si>
  <si>
    <t>ME-016</t>
  </si>
  <si>
    <t>ME-017</t>
  </si>
  <si>
    <t>ME-018</t>
  </si>
  <si>
    <t>Piston No.1</t>
  </si>
  <si>
    <t>Piston No.2</t>
  </si>
  <si>
    <t>Piston No.3</t>
  </si>
  <si>
    <t>Piston No.4</t>
  </si>
  <si>
    <t>Piston No.5</t>
  </si>
  <si>
    <t>Piston No.6</t>
  </si>
  <si>
    <t>ME-019</t>
  </si>
  <si>
    <t>ME-020</t>
  </si>
  <si>
    <t>ME-021</t>
  </si>
  <si>
    <t>ME-022</t>
  </si>
  <si>
    <t>ME-023</t>
  </si>
  <si>
    <t>ME-024</t>
  </si>
  <si>
    <t>Overhaul (Based on Observations)</t>
  </si>
  <si>
    <t>Check the condition (Inspection through scavenge ports)</t>
  </si>
  <si>
    <t>Piston No.1 (Ring Only)</t>
  </si>
  <si>
    <t>Piston No.2 (Ring Only)</t>
  </si>
  <si>
    <t>Piston No.3 (Ring Only)</t>
  </si>
  <si>
    <t>Piston No.4 (Ring Only)</t>
  </si>
  <si>
    <t>Piston No.5 (Ring Only)</t>
  </si>
  <si>
    <t>Piston No.6 (Ring Only)</t>
  </si>
  <si>
    <t>ME-025</t>
  </si>
  <si>
    <t>ME-026</t>
  </si>
  <si>
    <t>ME-027</t>
  </si>
  <si>
    <t>ME-028</t>
  </si>
  <si>
    <t>ME-029</t>
  </si>
  <si>
    <t>ME-030</t>
  </si>
  <si>
    <t>Piston No.1 (Complete)</t>
  </si>
  <si>
    <t>Piston No.2 (Complete)</t>
  </si>
  <si>
    <t>Piston No.3 (Complete)</t>
  </si>
  <si>
    <t>Piston No.4 (Complete)</t>
  </si>
  <si>
    <t>Piston No.5 (Complete)</t>
  </si>
  <si>
    <t>Piston No.6 (Complete)</t>
  </si>
  <si>
    <t>ME-031</t>
  </si>
  <si>
    <t>ME-032</t>
  </si>
  <si>
    <t>ME-033</t>
  </si>
  <si>
    <t>ME-034</t>
  </si>
  <si>
    <t>ME-035</t>
  </si>
  <si>
    <t>ME-036</t>
  </si>
  <si>
    <t>Piston rod &amp; Stuffing box No.1</t>
  </si>
  <si>
    <t>Piston rod &amp; Stuffing box No.2</t>
  </si>
  <si>
    <t>Piston rod &amp; Stuffing box No.3</t>
  </si>
  <si>
    <t>Piston rod &amp; Stuffing box No.4</t>
  </si>
  <si>
    <t>Piston rod &amp; Stuffing box No.5</t>
  </si>
  <si>
    <t>Piston rod &amp; Stuffing box No.6</t>
  </si>
  <si>
    <t>ME-037</t>
  </si>
  <si>
    <t>ME-038</t>
  </si>
  <si>
    <t>ME-039</t>
  </si>
  <si>
    <t>ME-040</t>
  </si>
  <si>
    <t>ME-041</t>
  </si>
  <si>
    <t>ME-042</t>
  </si>
  <si>
    <t>Check the condition, Overhaul (Based on Observation)</t>
  </si>
  <si>
    <t>Inspection through scavenge ports. Overhaul to be based on procedure No. or refer to (See Vol.1 Operation and Data)</t>
  </si>
  <si>
    <t>Cylinder Liner No.1</t>
  </si>
  <si>
    <t>Cylinder Liner No.2</t>
  </si>
  <si>
    <t>Cylinder Liner No.3</t>
  </si>
  <si>
    <t>Cylinder Liner No.4</t>
  </si>
  <si>
    <t>Cylinder Liner No.5</t>
  </si>
  <si>
    <t>Cylinder Liner No.6</t>
  </si>
  <si>
    <t>ME-043</t>
  </si>
  <si>
    <t>ME-044</t>
  </si>
  <si>
    <t>ME-045</t>
  </si>
  <si>
    <t>ME-046</t>
  </si>
  <si>
    <t>ME-047</t>
  </si>
  <si>
    <t>ME-048</t>
  </si>
  <si>
    <t>Overhaul to be carried out Based on Observation</t>
  </si>
  <si>
    <t>ME-049</t>
  </si>
  <si>
    <t>ME-050</t>
  </si>
  <si>
    <t>ME-051</t>
  </si>
  <si>
    <t>ME-052</t>
  </si>
  <si>
    <t>ME-053</t>
  </si>
  <si>
    <t>ME-054</t>
  </si>
  <si>
    <t>ME-055</t>
  </si>
  <si>
    <t>ME-056</t>
  </si>
  <si>
    <t>ME-057</t>
  </si>
  <si>
    <t>ME-058</t>
  </si>
  <si>
    <t>ME-059</t>
  </si>
  <si>
    <t>ME-060</t>
  </si>
  <si>
    <t>Check the condition (Measuring wear inside liner)</t>
  </si>
  <si>
    <t>Cylinder Lubricator No.1</t>
  </si>
  <si>
    <t>Cylinder Lubricator No.2</t>
  </si>
  <si>
    <t>Cylinder Lubricator No.3</t>
  </si>
  <si>
    <t>Cylinder Lubricator No.4</t>
  </si>
  <si>
    <t>Cylinder Lubricator No.5</t>
  </si>
  <si>
    <t>Cylinder Lubricator No.6</t>
  </si>
  <si>
    <t>ME-061</t>
  </si>
  <si>
    <t>ME-062</t>
  </si>
  <si>
    <t>ME-063</t>
  </si>
  <si>
    <t>ME-064</t>
  </si>
  <si>
    <t>ME-065</t>
  </si>
  <si>
    <t>ME-066</t>
  </si>
  <si>
    <t>Check the condition, Overhaul (Adjustment to be carried out)</t>
  </si>
  <si>
    <t>Lubricator Level Sensor</t>
  </si>
  <si>
    <t>ME-067</t>
  </si>
  <si>
    <t>Check the condition</t>
  </si>
  <si>
    <t>Overhaul to be based on procedure No. or refer to (See Vol.1 Operation and Data, See Maker's Instructions)</t>
  </si>
  <si>
    <t>Crosshead Bearing No.1</t>
  </si>
  <si>
    <t>Crosshead Bearing No.2</t>
  </si>
  <si>
    <t>Crosshead Bearing No.3</t>
  </si>
  <si>
    <t>Crosshead Bearing No.4</t>
  </si>
  <si>
    <t>Crosshead Bearing No.5</t>
  </si>
  <si>
    <t>Crosshead Bearing No.6</t>
  </si>
  <si>
    <t>ME-068</t>
  </si>
  <si>
    <t>ME-069</t>
  </si>
  <si>
    <t>ME-070</t>
  </si>
  <si>
    <t>ME-071</t>
  </si>
  <si>
    <t>ME-072</t>
  </si>
  <si>
    <t>ME-073</t>
  </si>
  <si>
    <t>Check new/overhauled parts after 500/1500 hrs (Check the Condition)</t>
  </si>
  <si>
    <t>ME-074</t>
  </si>
  <si>
    <t>ME-075</t>
  </si>
  <si>
    <t>ME-076</t>
  </si>
  <si>
    <t>ME-077</t>
  </si>
  <si>
    <t>ME-078</t>
  </si>
  <si>
    <t>ME-079</t>
  </si>
  <si>
    <t>Bearing should only be opened if bearing material fragments fall out or top clearance is outside limits. Every 32,000 hours or after 3 dismantlings of the piston.</t>
  </si>
  <si>
    <t>Crosshead No.1</t>
  </si>
  <si>
    <t>Crosshead No.2</t>
  </si>
  <si>
    <t>Crosshead No.3</t>
  </si>
  <si>
    <t>Crosshead No.4</t>
  </si>
  <si>
    <t>Crosshead No.5</t>
  </si>
  <si>
    <t>Crosshead No.6</t>
  </si>
  <si>
    <t>ME-080</t>
  </si>
  <si>
    <t>ME-081</t>
  </si>
  <si>
    <t>ME-082</t>
  </si>
  <si>
    <t>ME-083</t>
  </si>
  <si>
    <t>ME-084</t>
  </si>
  <si>
    <t>ME-085</t>
  </si>
  <si>
    <t>ME-086</t>
  </si>
  <si>
    <t>ME-087</t>
  </si>
  <si>
    <t>ME-088</t>
  </si>
  <si>
    <t>ME-089</t>
  </si>
  <si>
    <t>ME-090</t>
  </si>
  <si>
    <t>ME-091</t>
  </si>
  <si>
    <t>Check new/overhauled parts after 500/1500 hrs (Check the Condition/overhaul based on observation.</t>
  </si>
  <si>
    <t>Reciprocating Part                               Cyl. No.1</t>
  </si>
  <si>
    <t>Reciprocating Part                               Cyl. No.2</t>
  </si>
  <si>
    <t>Reciprocating Part                               Cyl. No.3</t>
  </si>
  <si>
    <t>Reciprocating Part                               Cyl. No.4</t>
  </si>
  <si>
    <t>Reciprocating Part                               Cyl. No.5</t>
  </si>
  <si>
    <t>Reciprocating Part                               Cyl. No.6</t>
  </si>
  <si>
    <t>ME-092</t>
  </si>
  <si>
    <t>ME-093</t>
  </si>
  <si>
    <t>ME-094</t>
  </si>
  <si>
    <t>ME-095</t>
  </si>
  <si>
    <t>ME-096</t>
  </si>
  <si>
    <t>ME-097</t>
  </si>
  <si>
    <t>ME-098</t>
  </si>
  <si>
    <t>ME-099</t>
  </si>
  <si>
    <t>ME-100</t>
  </si>
  <si>
    <t>ME-101</t>
  </si>
  <si>
    <t>ME-102</t>
  </si>
  <si>
    <t>ME-103</t>
  </si>
  <si>
    <t>ME-104</t>
  </si>
  <si>
    <t>ME-105</t>
  </si>
  <si>
    <t>ME-106</t>
  </si>
  <si>
    <t>ME-107</t>
  </si>
  <si>
    <t>ME-108</t>
  </si>
  <si>
    <t>ME-109</t>
  </si>
  <si>
    <t>Connecting Rod No.1</t>
  </si>
  <si>
    <t>Connecting Rod No.2</t>
  </si>
  <si>
    <t>Connecting Rod No.3</t>
  </si>
  <si>
    <t>Connecting Rod No.4</t>
  </si>
  <si>
    <t>Connecting Rod No.5</t>
  </si>
  <si>
    <t>Connecting Rod No.6</t>
  </si>
  <si>
    <t>ME-110</t>
  </si>
  <si>
    <t>ME-111</t>
  </si>
  <si>
    <t>ME-112</t>
  </si>
  <si>
    <t>ME-113</t>
  </si>
  <si>
    <t>ME-114</t>
  </si>
  <si>
    <t>ME-115</t>
  </si>
  <si>
    <t>Overhaul Based on Observations</t>
  </si>
  <si>
    <t>Main Bearing No.1</t>
  </si>
  <si>
    <t>Main Bearing No.2</t>
  </si>
  <si>
    <t>Main Bearing No.3</t>
  </si>
  <si>
    <t>Main Bearing No.4</t>
  </si>
  <si>
    <t>Main Bearing No.5</t>
  </si>
  <si>
    <t>Main Bearing No.6</t>
  </si>
  <si>
    <t>ME-116</t>
  </si>
  <si>
    <t>ME-117</t>
  </si>
  <si>
    <t>ME-118</t>
  </si>
  <si>
    <t>ME-119</t>
  </si>
  <si>
    <t>ME-120</t>
  </si>
  <si>
    <t>ME-121</t>
  </si>
  <si>
    <t xml:space="preserve">Check new/overhauled parts after 500/1500 hrs </t>
  </si>
  <si>
    <t xml:space="preserve">(Check the Condition/ Overhaul Based on Observations) </t>
  </si>
  <si>
    <t>ME-122</t>
  </si>
  <si>
    <t>ME-123</t>
  </si>
  <si>
    <t>ME-124</t>
  </si>
  <si>
    <t>ME-125</t>
  </si>
  <si>
    <t>ME-126</t>
  </si>
  <si>
    <t>ME-127</t>
  </si>
  <si>
    <t>Overhaul to be based on procedure No. or refer to (See Vol. 1 Operation and Data)/Bearing should only be opened if bearing material fragments fall out or top clearance is outside limits.</t>
  </si>
  <si>
    <t>Thrust Bearing</t>
  </si>
  <si>
    <t>ME-128</t>
  </si>
  <si>
    <t>Check new/overhauled parts after 500/1500 hrs (Check the Condition/ Overhaul Based on Observations)</t>
  </si>
  <si>
    <t>Bearing should only be opened if bearing material fragments fall out or top clearance is outside limits.</t>
  </si>
  <si>
    <t>ME-129</t>
  </si>
  <si>
    <t>ME-130</t>
  </si>
  <si>
    <t>Electronic Axial Vibration Damper Monitor (Option)</t>
  </si>
  <si>
    <t>ME-131</t>
  </si>
  <si>
    <t>Check the Condition</t>
  </si>
  <si>
    <t>Mechanical Checking</t>
  </si>
  <si>
    <t>ME-132</t>
  </si>
  <si>
    <t>Chains</t>
  </si>
  <si>
    <t>Chain Tightener</t>
  </si>
  <si>
    <t>Chain Wheels, Spray Nozzles and Guide ways</t>
  </si>
  <si>
    <t>Moment Compensator (Option)</t>
  </si>
  <si>
    <t>Gear Drive</t>
  </si>
  <si>
    <t>ME-133</t>
  </si>
  <si>
    <t>ME-134</t>
  </si>
  <si>
    <t>ME-135</t>
  </si>
  <si>
    <t>ME-136</t>
  </si>
  <si>
    <t>ME-137</t>
  </si>
  <si>
    <t>ME-138</t>
  </si>
  <si>
    <t>ME-139</t>
  </si>
  <si>
    <t>Hydraulic Pump No.1</t>
  </si>
  <si>
    <t>Hydraulic Pump No.2</t>
  </si>
  <si>
    <t>Check new/overhauled parts after 500-1500 hours (Check the conditon)</t>
  </si>
  <si>
    <t xml:space="preserve">Check the conditions (Parts to be replaced/Based on Observations) </t>
  </si>
  <si>
    <t>Overhaul to be based on procedure No. or refer to (See Maker's Instructions)</t>
  </si>
  <si>
    <t>(Check the Condition/ Overhaul Based on Observations/Parts to be replaced) See Vol. 1 Operation and Data</t>
  </si>
  <si>
    <t xml:space="preserve">Check new/overhauled parts after 500-1500 hours </t>
  </si>
  <si>
    <t>(Check the Condition, Adjustment to be carried out)</t>
  </si>
  <si>
    <t xml:space="preserve">Check new/overhauled parts after 500-1500 hours/Check the conditon </t>
  </si>
  <si>
    <t>(Parts to be replaced/Based on Observations)</t>
  </si>
  <si>
    <t>(Based on Observations, Adjustment to be carried out)</t>
  </si>
  <si>
    <t>Hydraulic System</t>
  </si>
  <si>
    <t>Accumulator No.1</t>
  </si>
  <si>
    <t>Accumulator No.2</t>
  </si>
  <si>
    <t>Accumulator No.3</t>
  </si>
  <si>
    <t>Accumulator No.4</t>
  </si>
  <si>
    <t>Accumulator No.5</t>
  </si>
  <si>
    <t>Accumulator No.6</t>
  </si>
  <si>
    <t>ME-140</t>
  </si>
  <si>
    <t>ME-141</t>
  </si>
  <si>
    <t>ME-142</t>
  </si>
  <si>
    <t>ME-143</t>
  </si>
  <si>
    <t>ME-144</t>
  </si>
  <si>
    <t>ME-145</t>
  </si>
  <si>
    <t>ME-146</t>
  </si>
  <si>
    <t>ME-147</t>
  </si>
  <si>
    <t>ME-148</t>
  </si>
  <si>
    <t>ME-149</t>
  </si>
  <si>
    <t>ME-150</t>
  </si>
  <si>
    <t>ME-151</t>
  </si>
  <si>
    <t>ME-152</t>
  </si>
  <si>
    <t>Check the conditon (Overhaul to be carried out/ Based on Observations)</t>
  </si>
  <si>
    <t>overhaul to be carried out (Parts to be Replaced Based on Observations)</t>
  </si>
  <si>
    <t>max. 5 yrs.</t>
  </si>
  <si>
    <t>Control Valves</t>
  </si>
  <si>
    <t>Pick-up Arrangement</t>
  </si>
  <si>
    <t>Angle Encoder</t>
  </si>
  <si>
    <t>High-Pressure Hydraulic Hose</t>
  </si>
  <si>
    <t>Multi-Purpose Controller</t>
  </si>
  <si>
    <t xml:space="preserve">Check the Conditon, parts to be replaced based on obsevations </t>
  </si>
  <si>
    <t xml:space="preserve">Check the condiotn/ Adjustment to be carried out based on Observations </t>
  </si>
  <si>
    <t>Check the Condtion/Overhaul Based on Observations,</t>
  </si>
  <si>
    <t>Parts to be replaced</t>
  </si>
  <si>
    <t>Overhaul to be based on procedure no. or refer to (See maker's manual).</t>
  </si>
  <si>
    <t>Overhaul to be based on procedure No. or refer to (See Vol. 1 Operation and Data)</t>
  </si>
  <si>
    <t>ME-153</t>
  </si>
  <si>
    <t>ME-154</t>
  </si>
  <si>
    <t>ME-155</t>
  </si>
  <si>
    <t>ME-156</t>
  </si>
  <si>
    <t>ME-157</t>
  </si>
  <si>
    <t>ME-158</t>
  </si>
  <si>
    <t>Hydraulic Pump No.3</t>
  </si>
  <si>
    <t>ME-159</t>
  </si>
  <si>
    <t>Start-up Pump No.1</t>
  </si>
  <si>
    <t>Start-up Pump No.2</t>
  </si>
  <si>
    <t>ME-160</t>
  </si>
  <si>
    <t>ME-161</t>
  </si>
  <si>
    <t>Check the Condition/ Overhaul Based on Observation</t>
  </si>
  <si>
    <t>HCU Safety By-pass</t>
  </si>
  <si>
    <t>MPC Units Shut-down Signal</t>
  </si>
  <si>
    <t>ME-162</t>
  </si>
  <si>
    <t>ME-163</t>
  </si>
  <si>
    <t>Auto back-wash servo oil filter</t>
  </si>
  <si>
    <t>Filter cleaning</t>
  </si>
  <si>
    <t>Cleaning should be done when backflushing interval is shorten considerably beforehand.</t>
  </si>
  <si>
    <t xml:space="preserve">Check for any leak </t>
  </si>
  <si>
    <t>Replace all seals</t>
  </si>
  <si>
    <t>Yearly</t>
  </si>
  <si>
    <t>replace every 2 yrs. &amp; when overhauling.</t>
  </si>
  <si>
    <t>2 years</t>
  </si>
  <si>
    <t>ME-164</t>
  </si>
  <si>
    <t>ME-165</t>
  </si>
  <si>
    <t>ME-166</t>
  </si>
  <si>
    <t>Hydraulic System Leakage Test</t>
  </si>
  <si>
    <t>Oil Filter</t>
  </si>
  <si>
    <t>L.O 2nd filter ratchet mechanism</t>
  </si>
  <si>
    <t>Replenish class 1, no. 2 bearing grease.</t>
  </si>
  <si>
    <t>L.O 2nd filter gear box</t>
  </si>
  <si>
    <t>L.O 2nd filter element</t>
  </si>
  <si>
    <t>Cleaning</t>
  </si>
  <si>
    <t>F.O 2nd Filter ratchet mechanism</t>
  </si>
  <si>
    <t>F.O 2nd Filter bearing housing</t>
  </si>
  <si>
    <t>Replenish in the gear box with clear class 2, VG68 turbine oil</t>
  </si>
  <si>
    <t>F.O 2nd filter Air cylinder</t>
  </si>
  <si>
    <t xml:space="preserve">Disassemble &amp; inspect </t>
  </si>
  <si>
    <t>F.O 2nd filter elements</t>
  </si>
  <si>
    <t>Clean &amp; inspect</t>
  </si>
  <si>
    <t>Replenish lube oil with clear class 2, VG32 turbine oil</t>
  </si>
  <si>
    <t>Under normal conditions</t>
  </si>
  <si>
    <t>ME-167</t>
  </si>
  <si>
    <t>ME-168</t>
  </si>
  <si>
    <t>ME-169</t>
  </si>
  <si>
    <t>ME-170</t>
  </si>
  <si>
    <t>ME-171</t>
  </si>
  <si>
    <t>ME-172</t>
  </si>
  <si>
    <t>ME-173</t>
  </si>
  <si>
    <t>ME-174</t>
  </si>
  <si>
    <t>ME-175</t>
  </si>
  <si>
    <t>Turning gear motor &amp; starter</t>
  </si>
  <si>
    <t>Confirm rotation by hand, measure insulation resistance, check surface &amp; terminals for any loosened connections.</t>
  </si>
  <si>
    <t>Turning gear electric circuit</t>
  </si>
  <si>
    <t>Check insulation resistance</t>
  </si>
  <si>
    <t>Turning gear motor &amp; its associated apparatus</t>
  </si>
  <si>
    <t>Check operation of starter &amp; accessories, contacts &amp; terminal connections, bolts, joints &amp; mountings</t>
  </si>
  <si>
    <r>
      <t>If resistance is below 1M</t>
    </r>
    <r>
      <rPr>
        <sz val="10"/>
        <color theme="1"/>
        <rFont val="Calibri"/>
        <family val="2"/>
      </rPr>
      <t>Ω dry or correct it.</t>
    </r>
  </si>
  <si>
    <t>ME-176</t>
  </si>
  <si>
    <t>ME-177</t>
  </si>
  <si>
    <t>ME-178</t>
  </si>
  <si>
    <t>Fuctional Check of overspeed device</t>
  </si>
  <si>
    <t>Functional check of speed-setting system</t>
  </si>
  <si>
    <t>ME-179</t>
  </si>
  <si>
    <t>ME-180</t>
  </si>
  <si>
    <t>Starting Air Distributor</t>
  </si>
  <si>
    <t xml:space="preserve">Check the Condtion </t>
  </si>
  <si>
    <t>Check/Overhaul to be carried out</t>
  </si>
  <si>
    <t>ME-181</t>
  </si>
  <si>
    <t>ME-182</t>
  </si>
  <si>
    <t>Main Starting Valve Pilot Valve</t>
  </si>
  <si>
    <t>High Pressure Pipe</t>
  </si>
  <si>
    <t>Overhaul to be carried out (Based on observations)</t>
  </si>
  <si>
    <t>Daily/After arrival in port</t>
  </si>
  <si>
    <t>ME-183</t>
  </si>
  <si>
    <t>ME-184</t>
  </si>
  <si>
    <t>Check the condition, Overhaul (Overhaul Based on conditions)</t>
  </si>
  <si>
    <t>Exhaust Valve No.1</t>
  </si>
  <si>
    <t>Exhaust Valve No.2</t>
  </si>
  <si>
    <t>Exhaust Valve No.3</t>
  </si>
  <si>
    <t>Exhaust Valve No.4</t>
  </si>
  <si>
    <t>Exhaust Valve No.5</t>
  </si>
  <si>
    <t>Exhaust Valve No.6</t>
  </si>
  <si>
    <t xml:space="preserve">Check new valves after 6,000 hours </t>
  </si>
  <si>
    <t>ME-185</t>
  </si>
  <si>
    <t>ME-186</t>
  </si>
  <si>
    <t>ME-187</t>
  </si>
  <si>
    <t>ME-188</t>
  </si>
  <si>
    <t>ME-189</t>
  </si>
  <si>
    <t>ME-190</t>
  </si>
  <si>
    <t>ME-191</t>
  </si>
  <si>
    <t>ME-192</t>
  </si>
  <si>
    <t>ME-193</t>
  </si>
  <si>
    <t>ME-194</t>
  </si>
  <si>
    <t>ME-195</t>
  </si>
  <si>
    <t>ME-196</t>
  </si>
  <si>
    <t>Exhaust valve No.1 Actuator</t>
  </si>
  <si>
    <t>Exhaust valve No.2 Actuator</t>
  </si>
  <si>
    <t>Exhaust valve No.3 Actuator</t>
  </si>
  <si>
    <t>Exhaust valve No.4 Actuator</t>
  </si>
  <si>
    <t>Exhaust valve No.5 Actuator</t>
  </si>
  <si>
    <t>Exhaust valve No.6 Actuator</t>
  </si>
  <si>
    <t>Adjustment to be carried out, Check the conditon</t>
  </si>
  <si>
    <t>ME-197</t>
  </si>
  <si>
    <t>ME-198</t>
  </si>
  <si>
    <t>ME-199</t>
  </si>
  <si>
    <t>ME-200</t>
  </si>
  <si>
    <t>ME-201</t>
  </si>
  <si>
    <t>ME-202</t>
  </si>
  <si>
    <t>ME-203</t>
  </si>
  <si>
    <t>Exhaust valve No.1 Actuator Safety Valve</t>
  </si>
  <si>
    <t>Exhaust valve No.2 Actuator Safety Valve</t>
  </si>
  <si>
    <t>Exhaust valve No.3 Actuator Safety Valve</t>
  </si>
  <si>
    <t>Exhaust valve No.4 Actuator Safety Valve</t>
  </si>
  <si>
    <t>Exhaust valve No.5 Actuator Safety Valve</t>
  </si>
  <si>
    <t>Exhaust valve No.6 Actuator Safety Valve</t>
  </si>
  <si>
    <t>ME-204</t>
  </si>
  <si>
    <t>ME-205</t>
  </si>
  <si>
    <t>ME-206</t>
  </si>
  <si>
    <t>ME-207</t>
  </si>
  <si>
    <t>ME-208</t>
  </si>
  <si>
    <t xml:space="preserve">Pressure test only </t>
  </si>
  <si>
    <t>ME-209</t>
  </si>
  <si>
    <t>ME-210</t>
  </si>
  <si>
    <t>ME-211</t>
  </si>
  <si>
    <t>ME-212</t>
  </si>
  <si>
    <t>ME-213</t>
  </si>
  <si>
    <t>ME-214</t>
  </si>
  <si>
    <t>ME-215</t>
  </si>
  <si>
    <t>ME-216</t>
  </si>
  <si>
    <t>ME-217</t>
  </si>
  <si>
    <t>ME-218</t>
  </si>
  <si>
    <t>ME-219</t>
  </si>
  <si>
    <t>ME-220</t>
  </si>
  <si>
    <t>Check the condition, Overhaul to be carried out</t>
  </si>
  <si>
    <t>ME-221</t>
  </si>
  <si>
    <t>ME-222</t>
  </si>
  <si>
    <t>ME-223</t>
  </si>
  <si>
    <t>ME-224</t>
  </si>
  <si>
    <t>ME-225</t>
  </si>
  <si>
    <t>ME-226</t>
  </si>
  <si>
    <t>Spindle Guide</t>
  </si>
  <si>
    <t xml:space="preserve">Check the condition </t>
  </si>
  <si>
    <t>Non- return valve</t>
  </si>
  <si>
    <t>Check the conditions, Overhaul to be carried out</t>
  </si>
  <si>
    <t>ME-227</t>
  </si>
  <si>
    <t>ME-228</t>
  </si>
  <si>
    <t>ME-229</t>
  </si>
  <si>
    <t>Overhaul to be carried out Based on observations</t>
  </si>
  <si>
    <t>ME-230</t>
  </si>
  <si>
    <t>ME-231</t>
  </si>
  <si>
    <t>ME-232</t>
  </si>
  <si>
    <t>ME-233</t>
  </si>
  <si>
    <t>Air Cooler</t>
  </si>
  <si>
    <t>Check cooling water Temp. (Inlet &amp; Outlet)</t>
  </si>
  <si>
    <t>Vibration &amp; Noise</t>
  </si>
  <si>
    <t>Appearance</t>
  </si>
  <si>
    <t>Overhaul to be based on procedure No. or refer to (See Vol. 1 Operation and Data) Check the differential pressure and temperature</t>
  </si>
  <si>
    <t>Check by Thermometer</t>
  </si>
  <si>
    <t>Observe from appearance</t>
  </si>
  <si>
    <t>Leakage from gasket face</t>
  </si>
  <si>
    <t>ME-234</t>
  </si>
  <si>
    <t>ME-235</t>
  </si>
  <si>
    <t>ME-236</t>
  </si>
  <si>
    <t>ME-237</t>
  </si>
  <si>
    <t>ME-238</t>
  </si>
  <si>
    <t>Inspection for Internal</t>
  </si>
  <si>
    <t xml:space="preserve">           </t>
  </si>
  <si>
    <t>Leak and proof Test</t>
  </si>
  <si>
    <t>During Overhaul</t>
  </si>
  <si>
    <t>Check Corrosion on gasket-face of the interior of cover</t>
  </si>
  <si>
    <t>Check tube inside by visual</t>
  </si>
  <si>
    <t>Check welds by penetrating test</t>
  </si>
  <si>
    <t>Take Measurement tube I.D &amp; spot check insert-tube</t>
  </si>
  <si>
    <t>Check corrosion &amp; damage for fin surface</t>
  </si>
  <si>
    <t>Check corrosion &amp; damage for cover internal</t>
  </si>
  <si>
    <t>Corrosion on tube</t>
  </si>
  <si>
    <t>Check Deformation &amp; corrosion for spport-plates</t>
  </si>
  <si>
    <t>Check gasket face</t>
  </si>
  <si>
    <t>Leakage from tube to tube-sheet joints</t>
  </si>
  <si>
    <t>Take Pressure proof test</t>
  </si>
  <si>
    <t>ME-239</t>
  </si>
  <si>
    <t>ME-240</t>
  </si>
  <si>
    <t>ME-241</t>
  </si>
  <si>
    <t>ME-242</t>
  </si>
  <si>
    <t>ME-243</t>
  </si>
  <si>
    <t>ME-244</t>
  </si>
  <si>
    <t>ME-245</t>
  </si>
  <si>
    <t>ME-246</t>
  </si>
  <si>
    <t>ME-247</t>
  </si>
  <si>
    <t>ME-248</t>
  </si>
  <si>
    <t>ME-249</t>
  </si>
  <si>
    <t>Check the conditions (Overhaul based on Observations)</t>
  </si>
  <si>
    <t>Check at every port of inspection</t>
  </si>
  <si>
    <t>ME-250</t>
  </si>
  <si>
    <t>Auxiliary Blower No.1</t>
  </si>
  <si>
    <t>Auxiliary Blower No.2</t>
  </si>
  <si>
    <t>ME-251</t>
  </si>
  <si>
    <t>ME-252</t>
  </si>
  <si>
    <t>Turbo charger compressor (in operation)</t>
  </si>
  <si>
    <t>Clean</t>
  </si>
  <si>
    <t>Turbo Charger Turbine (dry cleaning if available)</t>
  </si>
  <si>
    <t>Turbo Charger Turbine (wet cleaning if available)</t>
  </si>
  <si>
    <t>Turbocharger Air filter</t>
  </si>
  <si>
    <t>Check the conditon</t>
  </si>
  <si>
    <t>ME-253</t>
  </si>
  <si>
    <t>ME-254</t>
  </si>
  <si>
    <t>ME-255</t>
  </si>
  <si>
    <t>As required/depending the condition</t>
  </si>
  <si>
    <t>Turbocharger</t>
  </si>
  <si>
    <t xml:space="preserve">Clean &amp; check compressor casing, insert, diffuser &amp; compressor wheel </t>
  </si>
  <si>
    <t>Check Thrust bearing, counter-thrust bearing, bearing disc</t>
  </si>
  <si>
    <t>Major Overhaul</t>
  </si>
  <si>
    <t>Protective Gird Before Turbo Charger</t>
  </si>
  <si>
    <t>Check the condtion (Parts to be Replaced)</t>
  </si>
  <si>
    <t>Water Mist Catcher</t>
  </si>
  <si>
    <t>Check the condition (Check the condition, Overhaul to be carried out)</t>
  </si>
  <si>
    <t>Visually check &amp; clean, as required. Establish operational readiness of the turbocharger again</t>
  </si>
  <si>
    <t>Dismantle, clean &amp; check all components of the turbocharger. Check gaps and clearances upon asssembly</t>
  </si>
  <si>
    <t>Check the drain</t>
  </si>
  <si>
    <t>Safety valve</t>
  </si>
  <si>
    <t>Check the condition (Overhaul to be carried out based on Observtions)</t>
  </si>
  <si>
    <t>Relief valve</t>
  </si>
  <si>
    <t>Scavenging Air Receiver Safety Valve</t>
  </si>
  <si>
    <t>Check the condition (Overhaul to be carried out based on observations)</t>
  </si>
  <si>
    <t>Electronic boxes</t>
  </si>
  <si>
    <t>Functional Test of Alarm System for Thrust Bearing</t>
  </si>
  <si>
    <t>Checking and Adjustment of Pressure guage</t>
  </si>
  <si>
    <t>Check the condition (Adjustment to be carried out)</t>
  </si>
  <si>
    <t>Checking and Adjustment of Tachometers</t>
  </si>
  <si>
    <t>Checking and Adjustment of Thermostats</t>
  </si>
  <si>
    <t>Checking and Adjustment of presurestats</t>
  </si>
  <si>
    <t>Checking and Adjustment of turning gear switch</t>
  </si>
  <si>
    <t>Holding down and end chock Bolts (Epoxy)</t>
  </si>
  <si>
    <t>Stay Bolts</t>
  </si>
  <si>
    <t>Top bracings</t>
  </si>
  <si>
    <t>Crankcase Oil Outlet</t>
  </si>
  <si>
    <t>Check the condition, Parts to be replaced (Parts to be Replaced based on Observations)</t>
  </si>
  <si>
    <t xml:space="preserve">Crankcase </t>
  </si>
  <si>
    <t>Hydraulic Tools</t>
  </si>
  <si>
    <t>Check the condition (Overhaul to be carried out based on Obsservations)</t>
  </si>
  <si>
    <t>Torque spanner</t>
  </si>
  <si>
    <t>Tightening gauge</t>
  </si>
  <si>
    <t>Check for loose nuts and bolts</t>
  </si>
  <si>
    <t>2 Years</t>
  </si>
  <si>
    <t>Generator Engine No.1</t>
  </si>
  <si>
    <t>GE01</t>
  </si>
  <si>
    <t>GE01-002</t>
  </si>
  <si>
    <t>In normal operation</t>
  </si>
  <si>
    <t>GE01-003</t>
  </si>
  <si>
    <t>Inspection &amp; cleaning</t>
  </si>
  <si>
    <t>GE01-004</t>
  </si>
  <si>
    <t>GE01-005</t>
  </si>
  <si>
    <t>GE01-006</t>
  </si>
  <si>
    <t>GE01-007</t>
  </si>
  <si>
    <t>GE01-008</t>
  </si>
  <si>
    <t>GE01-009</t>
  </si>
  <si>
    <t>GE01-010</t>
  </si>
  <si>
    <t>GE01-011</t>
  </si>
  <si>
    <t>GE01-012</t>
  </si>
  <si>
    <t>GE01-013</t>
  </si>
  <si>
    <t>GE01-014</t>
  </si>
  <si>
    <t>GE01-015</t>
  </si>
  <si>
    <t>GE01-016</t>
  </si>
  <si>
    <t>GE01-017</t>
  </si>
  <si>
    <t>GE01-018</t>
  </si>
  <si>
    <t>GE01-019</t>
  </si>
  <si>
    <t>GE01-020</t>
  </si>
  <si>
    <t>GE01-021</t>
  </si>
  <si>
    <t>GE01-022</t>
  </si>
  <si>
    <t>GE01-023</t>
  </si>
  <si>
    <t>GE01-024</t>
  </si>
  <si>
    <t>GE01-025</t>
  </si>
  <si>
    <t>GE01-026</t>
  </si>
  <si>
    <t>GE01-027</t>
  </si>
  <si>
    <t>GE01-028</t>
  </si>
  <si>
    <t>GE01-029</t>
  </si>
  <si>
    <t>GE01-030</t>
  </si>
  <si>
    <t>GE01-031</t>
  </si>
  <si>
    <t>GE01-032</t>
  </si>
  <si>
    <t>GE01-033</t>
  </si>
  <si>
    <t>GE01-034</t>
  </si>
  <si>
    <t>GE01-035</t>
  </si>
  <si>
    <t>GE01-036</t>
  </si>
  <si>
    <t>GE01-037</t>
  </si>
  <si>
    <t>GE01-038</t>
  </si>
  <si>
    <t>GE01-039</t>
  </si>
  <si>
    <t>GE01-040</t>
  </si>
  <si>
    <t>GE01-041</t>
  </si>
  <si>
    <t>GE01-042</t>
  </si>
  <si>
    <t>GE01-043</t>
  </si>
  <si>
    <t>GE01-044</t>
  </si>
  <si>
    <t>GE01-045</t>
  </si>
  <si>
    <t>GE01-046</t>
  </si>
  <si>
    <t>GE01-047</t>
  </si>
  <si>
    <t>GE01-048</t>
  </si>
  <si>
    <t>GE01-049</t>
  </si>
  <si>
    <t>GE01-050</t>
  </si>
  <si>
    <t>GE01-051</t>
  </si>
  <si>
    <t>GE01-052</t>
  </si>
  <si>
    <t>GE01-053</t>
  </si>
  <si>
    <t>GE01-054</t>
  </si>
  <si>
    <t>GE01-055</t>
  </si>
  <si>
    <t>GE01-056</t>
  </si>
  <si>
    <t>GE01-057</t>
  </si>
  <si>
    <t>GE01-058</t>
  </si>
  <si>
    <t>GE01-059</t>
  </si>
  <si>
    <t>GE01-060</t>
  </si>
  <si>
    <t>GE01-061</t>
  </si>
  <si>
    <t>GE01-062</t>
  </si>
  <si>
    <t>GE01-063</t>
  </si>
  <si>
    <t>GE01-064</t>
  </si>
  <si>
    <t>GE01-065</t>
  </si>
  <si>
    <t>GE01-066</t>
  </si>
  <si>
    <t>GE01-067</t>
  </si>
  <si>
    <t>GE01-068</t>
  </si>
  <si>
    <t>GE01-069</t>
  </si>
  <si>
    <t>GE01-070</t>
  </si>
  <si>
    <t>GE01-071</t>
  </si>
  <si>
    <t>GE01-072</t>
  </si>
  <si>
    <t>GE01-073</t>
  </si>
  <si>
    <t>Cylinder Head No.1</t>
  </si>
  <si>
    <t>Cylinder Head No.2</t>
  </si>
  <si>
    <t>Cylinder Head No.3</t>
  </si>
  <si>
    <t>Cylinder Head No.4</t>
  </si>
  <si>
    <t>Cylinder Head No.5</t>
  </si>
  <si>
    <t>GE01-074</t>
  </si>
  <si>
    <t>GE01-075</t>
  </si>
  <si>
    <t>GE01-076</t>
  </si>
  <si>
    <t>GE01-077</t>
  </si>
  <si>
    <t>GE01-078</t>
  </si>
  <si>
    <t>GE01-079</t>
  </si>
  <si>
    <t>GE01-080</t>
  </si>
  <si>
    <t>GE01-081</t>
  </si>
  <si>
    <t>GE01-082</t>
  </si>
  <si>
    <t>GE01-083</t>
  </si>
  <si>
    <t>GE01-084</t>
  </si>
  <si>
    <t>GE01-085</t>
  </si>
  <si>
    <t>GE01-086</t>
  </si>
  <si>
    <t>GE01-087</t>
  </si>
  <si>
    <t>GE01-088</t>
  </si>
  <si>
    <t>GE01-089</t>
  </si>
  <si>
    <t>GE01-090</t>
  </si>
  <si>
    <t>GE01-091</t>
  </si>
  <si>
    <t>GE01-092</t>
  </si>
  <si>
    <t>GE01-093</t>
  </si>
  <si>
    <t>GE01-094</t>
  </si>
  <si>
    <t>GE01-095</t>
  </si>
  <si>
    <t>GE01-096</t>
  </si>
  <si>
    <t>GE01-097</t>
  </si>
  <si>
    <t>GE01-098</t>
  </si>
  <si>
    <t>GE01-099</t>
  </si>
  <si>
    <t>GE01-100</t>
  </si>
  <si>
    <t>GE01-101</t>
  </si>
  <si>
    <t>GE01-102</t>
  </si>
  <si>
    <t>GE01-103</t>
  </si>
  <si>
    <t>GE01-104</t>
  </si>
  <si>
    <t>GE01-105</t>
  </si>
  <si>
    <t>GE01-106</t>
  </si>
  <si>
    <t>GE01-107</t>
  </si>
  <si>
    <t>GE01-108</t>
  </si>
  <si>
    <t>GE01-109</t>
  </si>
  <si>
    <t>GE01-110</t>
  </si>
  <si>
    <t>GE01-111</t>
  </si>
  <si>
    <t>GE01-112</t>
  </si>
  <si>
    <t>GE01-113</t>
  </si>
  <si>
    <t>GE01-114</t>
  </si>
  <si>
    <t>GE01-115</t>
  </si>
  <si>
    <t>GE01-116</t>
  </si>
  <si>
    <t>GE01-117</t>
  </si>
  <si>
    <t>GE01-118</t>
  </si>
  <si>
    <t>GE01-119</t>
  </si>
  <si>
    <t>GE01-120</t>
  </si>
  <si>
    <t>GE01-121</t>
  </si>
  <si>
    <t>GE01-122</t>
  </si>
  <si>
    <t>GE01-123</t>
  </si>
  <si>
    <t>GE01-124</t>
  </si>
  <si>
    <t>GE01-125</t>
  </si>
  <si>
    <t>GE01-126</t>
  </si>
  <si>
    <t>GE01-127</t>
  </si>
  <si>
    <t>GE01-128</t>
  </si>
  <si>
    <t>GE01-129</t>
  </si>
  <si>
    <t>GE01-130</t>
  </si>
  <si>
    <t>GE01-131</t>
  </si>
  <si>
    <t>GE01-132</t>
  </si>
  <si>
    <t>GE01-133</t>
  </si>
  <si>
    <t>GE01-134</t>
  </si>
  <si>
    <t>GE01-135</t>
  </si>
  <si>
    <t>GE01-136</t>
  </si>
  <si>
    <t>GE01-137</t>
  </si>
  <si>
    <t>GE01-138</t>
  </si>
  <si>
    <t>GE01-139</t>
  </si>
  <si>
    <t>GE01-140</t>
  </si>
  <si>
    <t>GE01-141</t>
  </si>
  <si>
    <t>GE01-142</t>
  </si>
  <si>
    <t>GE01-143</t>
  </si>
  <si>
    <t>GE01-144</t>
  </si>
  <si>
    <t>GE01-145</t>
  </si>
  <si>
    <t>GE01-146</t>
  </si>
  <si>
    <t>GE01-147</t>
  </si>
  <si>
    <t>GE01-148</t>
  </si>
  <si>
    <t>GE01-149</t>
  </si>
  <si>
    <t>GE01-150</t>
  </si>
  <si>
    <t>GE01-151</t>
  </si>
  <si>
    <t>GE01-152</t>
  </si>
  <si>
    <t>GE01-153</t>
  </si>
  <si>
    <t>GE01-154</t>
  </si>
  <si>
    <t>GE01-155</t>
  </si>
  <si>
    <t>GE01-156</t>
  </si>
  <si>
    <t>GE01-157</t>
  </si>
  <si>
    <t>GE01-158</t>
  </si>
  <si>
    <t>Crankshaft</t>
  </si>
  <si>
    <t>GE01-159</t>
  </si>
  <si>
    <t>GE01-160</t>
  </si>
  <si>
    <t>GE01-161</t>
  </si>
  <si>
    <t>GE01-162</t>
  </si>
  <si>
    <t>GE01-163</t>
  </si>
  <si>
    <t>GE01-164</t>
  </si>
  <si>
    <t>GE01-165</t>
  </si>
  <si>
    <t>GE01-166</t>
  </si>
  <si>
    <t>GE01-167</t>
  </si>
  <si>
    <t>GE01-168</t>
  </si>
  <si>
    <t>GE01-169</t>
  </si>
  <si>
    <t>Camshaft</t>
  </si>
  <si>
    <t>GE01-170</t>
  </si>
  <si>
    <t>GE01-171</t>
  </si>
  <si>
    <t>GE01-172</t>
  </si>
  <si>
    <t>GE01-173</t>
  </si>
  <si>
    <t>Governor</t>
  </si>
  <si>
    <t>GE01-174</t>
  </si>
  <si>
    <t>GE01-175</t>
  </si>
  <si>
    <t>GE01-176</t>
  </si>
  <si>
    <t>6 Months</t>
  </si>
  <si>
    <t>GE01-177</t>
  </si>
  <si>
    <t>GE01-178</t>
  </si>
  <si>
    <t>GE01-179</t>
  </si>
  <si>
    <t>GE01-180</t>
  </si>
  <si>
    <t>GE01-181</t>
  </si>
  <si>
    <t>GE01-182</t>
  </si>
  <si>
    <t>GE01-183</t>
  </si>
  <si>
    <t>GE01-184</t>
  </si>
  <si>
    <t>GE01-185</t>
  </si>
  <si>
    <t>GE01-186</t>
  </si>
  <si>
    <t>GE01-187</t>
  </si>
  <si>
    <t>GE01-188</t>
  </si>
  <si>
    <t>GE01-189</t>
  </si>
  <si>
    <t>GE01-190</t>
  </si>
  <si>
    <t>GE01-191</t>
  </si>
  <si>
    <t>GE01-192</t>
  </si>
  <si>
    <t>GE01-193</t>
  </si>
  <si>
    <t>GE01-194</t>
  </si>
  <si>
    <t>GE01-195</t>
  </si>
  <si>
    <t>GE01-196</t>
  </si>
  <si>
    <t>GE01-197</t>
  </si>
  <si>
    <t>GE01-198</t>
  </si>
  <si>
    <t>GE01-199</t>
  </si>
  <si>
    <t>GE01-200</t>
  </si>
  <si>
    <t>GE01-201</t>
  </si>
  <si>
    <t>GE01-202</t>
  </si>
  <si>
    <t>GE01-203</t>
  </si>
  <si>
    <t>GE01-204</t>
  </si>
  <si>
    <t>GE01-205</t>
  </si>
  <si>
    <t>GE01-206</t>
  </si>
  <si>
    <t>GE01-207</t>
  </si>
  <si>
    <t>GE01-208</t>
  </si>
  <si>
    <t>GE01-209</t>
  </si>
  <si>
    <t>GE01-210</t>
  </si>
  <si>
    <t>GE01-211</t>
  </si>
  <si>
    <t>GE01-212</t>
  </si>
  <si>
    <t>O-ring replacement</t>
  </si>
  <si>
    <t>Replacement</t>
  </si>
  <si>
    <t>GE01-213</t>
  </si>
  <si>
    <t>GE01-214</t>
  </si>
  <si>
    <t>GE01-215</t>
  </si>
  <si>
    <t>GE01-216</t>
  </si>
  <si>
    <t>GE01-217</t>
  </si>
  <si>
    <t>GE01-218</t>
  </si>
  <si>
    <t>GE01-219</t>
  </si>
  <si>
    <t>GE01-220</t>
  </si>
  <si>
    <t>GE01-221</t>
  </si>
  <si>
    <t>GE01-222</t>
  </si>
  <si>
    <t>Disassembly and inspection</t>
  </si>
  <si>
    <t>GE01-223</t>
  </si>
  <si>
    <t>GE01-224</t>
  </si>
  <si>
    <t>GE01-225</t>
  </si>
  <si>
    <t>GE01-226</t>
  </si>
  <si>
    <t>GE01-227</t>
  </si>
  <si>
    <t>GE01-228</t>
  </si>
  <si>
    <t>GE01-229</t>
  </si>
  <si>
    <t>GE01-230</t>
  </si>
  <si>
    <t>GE01-231</t>
  </si>
  <si>
    <t>GE01-232</t>
  </si>
  <si>
    <t>GE01-233</t>
  </si>
  <si>
    <t>GE01-234</t>
  </si>
  <si>
    <t>GE01-235</t>
  </si>
  <si>
    <t>GE01-236</t>
  </si>
  <si>
    <t>GE01-237</t>
  </si>
  <si>
    <t>Cooling water pump</t>
  </si>
  <si>
    <t>GE01-238</t>
  </si>
  <si>
    <t>GE01-239</t>
  </si>
  <si>
    <t>GE01-240</t>
  </si>
  <si>
    <t>GE01-241</t>
  </si>
  <si>
    <t>GE01-242</t>
  </si>
  <si>
    <t>GE01-243</t>
  </si>
  <si>
    <t>GE01-244</t>
  </si>
  <si>
    <t>GE01-245</t>
  </si>
  <si>
    <t>GE01-246</t>
  </si>
  <si>
    <t>GE01-247</t>
  </si>
  <si>
    <t>GE01-248</t>
  </si>
  <si>
    <t>GE01-249</t>
  </si>
  <si>
    <t>GE01-250</t>
  </si>
  <si>
    <t>GE01-251</t>
  </si>
  <si>
    <t>GE01-252</t>
  </si>
  <si>
    <t>GE01-253</t>
  </si>
  <si>
    <t>GE01-254</t>
  </si>
  <si>
    <t>GE01-255</t>
  </si>
  <si>
    <t>GE01-256</t>
  </si>
  <si>
    <t>GE01-257</t>
  </si>
  <si>
    <t>GE01-258</t>
  </si>
  <si>
    <t>GE01-259</t>
  </si>
  <si>
    <t>GE01-260</t>
  </si>
  <si>
    <t>GE01-261</t>
  </si>
  <si>
    <t>Output voltage, current &amp; power</t>
  </si>
  <si>
    <t>Check if within the rated values specified in name plate</t>
  </si>
  <si>
    <t>Operation temp. stator (coil, iron core)</t>
  </si>
  <si>
    <t xml:space="preserve">Check through thermometer. </t>
  </si>
  <si>
    <t>Operation temp. (Ambient temperature)</t>
  </si>
  <si>
    <t>Operation temp. (Bearing &amp; stator frame)</t>
  </si>
  <si>
    <t xml:space="preserve">Thermometer, measurement by touching. </t>
  </si>
  <si>
    <t>Operation (Vibration)</t>
  </si>
  <si>
    <t xml:space="preserve">Vibration meter, or measurement by touching. </t>
  </si>
  <si>
    <t>Operation (Abnormal noise &amp; smell</t>
  </si>
  <si>
    <t>Check by hearing stethoscope</t>
  </si>
  <si>
    <t>Stator appearance  &amp; contamination</t>
  </si>
  <si>
    <t>Check by visual inspection</t>
  </si>
  <si>
    <t>Bearing Oil level (G/E type)</t>
  </si>
  <si>
    <t>Check through oil gauge</t>
  </si>
  <si>
    <t>Oil amount, oil pressure (GEK type)</t>
  </si>
  <si>
    <t>Check through oil sight glass (visual inspection) Pressure gauge</t>
  </si>
  <si>
    <t>Oil leakage</t>
  </si>
  <si>
    <t>Visual inspection</t>
  </si>
  <si>
    <t>Oil ring (GE type)</t>
  </si>
  <si>
    <t>Bearing noise</t>
  </si>
  <si>
    <t>By hearing stethoscope</t>
  </si>
  <si>
    <t>Ventilation hole</t>
  </si>
  <si>
    <t>Exhaust path</t>
  </si>
  <si>
    <t>GE01-262</t>
  </si>
  <si>
    <t>GE01-263</t>
  </si>
  <si>
    <t>GE01-264</t>
  </si>
  <si>
    <t>Adjust values within the rated values specified in name plate</t>
  </si>
  <si>
    <t>Adjust value to the normal one. If with error, stop the machine, &amp; remove the possible cause.Below average value (Refer to the section 9.2.1)</t>
  </si>
  <si>
    <t>Adjust value to the normal one. If the allowable value is exceeded, stop the machine, &amp; remove the possible cause.Below average value (Refer to the section 9.2.1)</t>
  </si>
  <si>
    <t>Adjust value to the normal one.Below average value (Refer to the section 9.2.1)</t>
  </si>
  <si>
    <t>Adjust in periodical inspection. If the allowable value is exceeded, stop the machine, &amp; remove the possible cause. Without abnormal vibration or increase of vibration (Refer to the section 9.2.4)</t>
  </si>
  <si>
    <t>Machine should not have abnormal noise &amp; smell. Inspect in overhaul. If too excessive for operation, stop the machine, &amp; remove the possible cause.</t>
  </si>
  <si>
    <t>Clean if dirt is too much.</t>
  </si>
  <si>
    <t>Remove the possible cause and recover.</t>
  </si>
  <si>
    <t>Adjust within specified oil pressure and make it flow normally.</t>
  </si>
  <si>
    <t>Clean, remove the possible casue &amp; recover to conditon.</t>
  </si>
  <si>
    <t>Adjust it so as for it to rotate normally.</t>
  </si>
  <si>
    <t>Remove obstacle.</t>
  </si>
  <si>
    <t>Change exhaust path if exhaust go to suction path.</t>
  </si>
  <si>
    <t>GE01-265</t>
  </si>
  <si>
    <t>GE01-266</t>
  </si>
  <si>
    <t>GE01-267</t>
  </si>
  <si>
    <t>GE01-268</t>
  </si>
  <si>
    <t>GE01-269</t>
  </si>
  <si>
    <t>GE01-270</t>
  </si>
  <si>
    <t>GE01-271</t>
  </si>
  <si>
    <t>GE01-272</t>
  </si>
  <si>
    <t>GE01-273</t>
  </si>
  <si>
    <t>GE01-274</t>
  </si>
  <si>
    <t>GE01-275</t>
  </si>
  <si>
    <t xml:space="preserve">Visual inspection &amp; knocking  </t>
  </si>
  <si>
    <t>Stator fastening</t>
  </si>
  <si>
    <t>Check for knocking sound</t>
  </si>
  <si>
    <t>Bearing Oil leakage</t>
  </si>
  <si>
    <t>Bearing lubrication</t>
  </si>
  <si>
    <t>Check through oil gauge/ pressure gauge.</t>
  </si>
  <si>
    <t>Fasten again if looseness is found.</t>
  </si>
  <si>
    <t>If leakage found. Clean, remove the possible cause &amp; recover to normal condition</t>
  </si>
  <si>
    <t>Refill up to the normal level of  oil gauge.</t>
  </si>
  <si>
    <t>If clogged. Clean</t>
  </si>
  <si>
    <t>GE01-276</t>
  </si>
  <si>
    <t>GE01-277</t>
  </si>
  <si>
    <t>GE01-278</t>
  </si>
  <si>
    <t>GE01-279</t>
  </si>
  <si>
    <t>GE01-280</t>
  </si>
  <si>
    <t>Stator coil lead wire</t>
  </si>
  <si>
    <t>Stator coil insulation resistance</t>
  </si>
  <si>
    <t>Terminal portion fastening</t>
  </si>
  <si>
    <t>Visual inspection &amp; touching</t>
  </si>
  <si>
    <t>GE01-281</t>
  </si>
  <si>
    <t>GE01-282</t>
  </si>
  <si>
    <t>GE01-283</t>
  </si>
  <si>
    <t>GE01-284</t>
  </si>
  <si>
    <r>
      <t>Over 1M</t>
    </r>
    <r>
      <rPr>
        <sz val="10"/>
        <color theme="1"/>
        <rFont val="Calibri"/>
        <family val="2"/>
      </rPr>
      <t>Ω (Refer to the section 9.2.7) Within 2 digits from the measured value in the previous time. Clean &amp; dry the stator coil. If recovery is impossible, carry out overhaul.</t>
    </r>
  </si>
  <si>
    <t>If leak is found. Correct manually.</t>
  </si>
  <si>
    <t>If loosenes is found. Fasten again.</t>
  </si>
  <si>
    <t>Bearing oil quality (GE TYPE)</t>
  </si>
  <si>
    <t>Electric wiring insulation</t>
  </si>
  <si>
    <t>GE01-285</t>
  </si>
  <si>
    <t>GE01-286</t>
  </si>
  <si>
    <t>If foreign matter, discoloration, or deterioration (refer to the section 9.2.2) Exchange with the specified type.</t>
  </si>
  <si>
    <t>If damage, discoloration or crack is found. Correct  manually.</t>
  </si>
  <si>
    <t>Rotating rectifier ( rotary rectifying element</t>
  </si>
  <si>
    <t>Rotating rectifier (lead wire)</t>
  </si>
  <si>
    <t>AVR grounding with panel</t>
  </si>
  <si>
    <t>AVR internal parts</t>
  </si>
  <si>
    <t>Fan appearance</t>
  </si>
  <si>
    <t>Fan fastening bolt</t>
  </si>
  <si>
    <t>Space heater</t>
  </si>
  <si>
    <t>Check with 500 V megger</t>
  </si>
  <si>
    <t>Temperature measuring element</t>
  </si>
  <si>
    <t>Check with 500 V megger/ tester</t>
  </si>
  <si>
    <t>Tachogenerator (appearance/lead wire)</t>
  </si>
  <si>
    <t>If deformation or abnormality is found. Exchange silicon rectifying modules.</t>
  </si>
  <si>
    <t>If damaged or crack. Correct manually.</t>
  </si>
  <si>
    <t>IF not appropriately grounded. Correct  manully.</t>
  </si>
  <si>
    <t>If discolored by overheating. Exchange AVR.</t>
  </si>
  <si>
    <t>If loosened. Fasten again.</t>
  </si>
  <si>
    <t>If abnormal. Corect manually</t>
  </si>
  <si>
    <t>If abnormal. Corect manually. Exchange</t>
  </si>
  <si>
    <t>If damage, discoloration or crack is found. Correct manually. Exchange.</t>
  </si>
  <si>
    <t>GE01-287</t>
  </si>
  <si>
    <t>GE01-288</t>
  </si>
  <si>
    <t>GE01-289</t>
  </si>
  <si>
    <t>GE01-290</t>
  </si>
  <si>
    <t>GE01-291</t>
  </si>
  <si>
    <t>GE01-292</t>
  </si>
  <si>
    <t>GE01-293</t>
  </si>
  <si>
    <t>GE01-294</t>
  </si>
  <si>
    <t>GE01-295</t>
  </si>
  <si>
    <t xml:space="preserve">Stator coil </t>
  </si>
  <si>
    <t>Stator wedge</t>
  </si>
  <si>
    <t>Visual inspection &amp; knocking sound</t>
  </si>
  <si>
    <t>Stator thread combining</t>
  </si>
  <si>
    <t>Stator coil supporter</t>
  </si>
  <si>
    <t>500 V megger</t>
  </si>
  <si>
    <t>Stator Iron core</t>
  </si>
  <si>
    <t>Stator Duct interval piece</t>
  </si>
  <si>
    <t>Visual inspection &amp; knocking</t>
  </si>
  <si>
    <t>Stator Iron core duct clogging dirt</t>
  </si>
  <si>
    <t>Rotor coil</t>
  </si>
  <si>
    <t>Rotor coil supporter</t>
  </si>
  <si>
    <t>Rotor coil lead wire</t>
  </si>
  <si>
    <t>Rotor coil insulation resistance</t>
  </si>
  <si>
    <t>Rotor iron core</t>
  </si>
  <si>
    <t>Rotor duct interval piece</t>
  </si>
  <si>
    <t>Rotor duct clogging dirt</t>
  </si>
  <si>
    <t>Rotor damper bar connection portion</t>
  </si>
  <si>
    <t>Bearing clearance</t>
  </si>
  <si>
    <t>Inspect by micro meter, clearance gauge.</t>
  </si>
  <si>
    <t>Bearing metal</t>
  </si>
  <si>
    <t>Visual inspection, color check.</t>
  </si>
  <si>
    <t>Bearing oil ring</t>
  </si>
  <si>
    <t>Visual inspection dimentional measurement.</t>
  </si>
  <si>
    <t xml:space="preserve">Bearing oil quality </t>
  </si>
  <si>
    <t>Bearing Oil cutting</t>
  </si>
  <si>
    <t>Visual inspection clearance gauge.</t>
  </si>
  <si>
    <t>Bearing pipe of lubrication &amp; drain</t>
  </si>
  <si>
    <t>Exciting cicuit terminal box parts</t>
  </si>
  <si>
    <t>Exciting circuit terminal box electric wiring</t>
  </si>
  <si>
    <t>Exciting circuit rotating rectifier silicon rectifying modules.</t>
  </si>
  <si>
    <t>Check with tester.</t>
  </si>
  <si>
    <t>Exciting cicuit (exciter, PMG)</t>
  </si>
  <si>
    <t>Check in accordance with generator.</t>
  </si>
  <si>
    <t>Direct coupling (Direct coupling with driving apparatus)</t>
  </si>
  <si>
    <t>Check with magnetic center gauge.</t>
  </si>
  <si>
    <t>GE01-296</t>
  </si>
  <si>
    <t>GE01-297</t>
  </si>
  <si>
    <t>GE01-298</t>
  </si>
  <si>
    <t>GE01-299</t>
  </si>
  <si>
    <t>GE01-300</t>
  </si>
  <si>
    <t>GE01-301</t>
  </si>
  <si>
    <t>GE01-302</t>
  </si>
  <si>
    <t>GE01-303</t>
  </si>
  <si>
    <t>GE01-304</t>
  </si>
  <si>
    <t>GE01-305</t>
  </si>
  <si>
    <t>GE01-306</t>
  </si>
  <si>
    <t>GE01-307</t>
  </si>
  <si>
    <t>GE01-308</t>
  </si>
  <si>
    <t>GE01-309</t>
  </si>
  <si>
    <t>GE01-310</t>
  </si>
  <si>
    <t>GE01-311</t>
  </si>
  <si>
    <t>GE01-312</t>
  </si>
  <si>
    <t>GE01-313</t>
  </si>
  <si>
    <t>GE01-314</t>
  </si>
  <si>
    <t>GE01-315</t>
  </si>
  <si>
    <t>GE01-316</t>
  </si>
  <si>
    <t>GE01-317</t>
  </si>
  <si>
    <t>GE01-318</t>
  </si>
  <si>
    <t>GE01-319</t>
  </si>
  <si>
    <t>GE01-320</t>
  </si>
  <si>
    <t>GE01-321</t>
  </si>
  <si>
    <t>GE01-322</t>
  </si>
  <si>
    <t>GE01-323</t>
  </si>
  <si>
    <t>If discoloration, dirt or scratch found. Clean, varnish, correct manually.</t>
  </si>
  <si>
    <t>If dropped, displaced or slacked. Repair or exchange.</t>
  </si>
  <si>
    <t>If slacked or displaced. Combine again.</t>
  </si>
  <si>
    <t>If slacked or displaced. Repair.</t>
  </si>
  <si>
    <t>If dropped, displaced or slacked. Repair.</t>
  </si>
  <si>
    <r>
      <t>Over 1M</t>
    </r>
    <r>
      <rPr>
        <sz val="10"/>
        <color theme="1"/>
        <rFont val="Calibri"/>
        <family val="2"/>
      </rPr>
      <t>Ω (Refer to the section 9.2.7) Within 2 digits from the measured value in the previous time. Clean &amp; dry the stator coil. If recovery is impossible, apply varnish or exchange coil.</t>
    </r>
  </si>
  <si>
    <t>If rusted or discolored. Repair.</t>
  </si>
  <si>
    <t>Clogged or dirty. Clean.</t>
  </si>
  <si>
    <t>If slacked or dispalced. Repair.</t>
  </si>
  <si>
    <t>If discoloration, dirt or scratch found. Repair</t>
  </si>
  <si>
    <t>If cracked. Fasten again.</t>
  </si>
  <si>
    <t>If not within the standard value (refer to the section 9.2.3.2). Exchange metal.</t>
  </si>
  <si>
    <t>If attachment is uneven, engagement, separation on upper half portion &amp; thrust potion. Repair. Exchange metal.</t>
  </si>
  <si>
    <t>If deformed. Repair. Exchange.</t>
  </si>
  <si>
    <t>If oil is leaking to oil dropping &amp; oil pool. Repair.</t>
  </si>
  <si>
    <t>If not within 0.2 to 0.4mm of clearance in diameter to shaft. Repair or exchange.</t>
  </si>
  <si>
    <t>If abnormal. Repair.</t>
  </si>
  <si>
    <t>If scratched, discolored or disconnected. Repair, exchange.</t>
  </si>
  <si>
    <t>If scratched, discolored or disconnected. Repair.</t>
  </si>
  <si>
    <r>
      <t>Normal direction: below 10</t>
    </r>
    <r>
      <rPr>
        <sz val="10"/>
        <color theme="1"/>
        <rFont val="Calibri"/>
        <family val="2"/>
      </rPr>
      <t>Ω, Reverse direction over 100kΩ. If not within specified. Exchange silicon rectifying modules.</t>
    </r>
  </si>
  <si>
    <t>In accordance with generator.</t>
  </si>
  <si>
    <t>If air gap is uneven, refer to the section 7.3.1. Adjust, direct coupling again.</t>
  </si>
  <si>
    <t>4 Years</t>
  </si>
  <si>
    <t>Generator Engine No.2</t>
  </si>
  <si>
    <t>Generator Engine No.3</t>
  </si>
  <si>
    <t>GE02</t>
  </si>
  <si>
    <t>Auxiliary Boiler</t>
  </si>
  <si>
    <t>BLR</t>
  </si>
  <si>
    <t>BLR-001</t>
  </si>
  <si>
    <t>Water quality control</t>
  </si>
  <si>
    <t>Analyze boiler water</t>
  </si>
  <si>
    <t>Low water level alarm</t>
  </si>
  <si>
    <t>Burner Combustion</t>
  </si>
  <si>
    <t>Check the status</t>
  </si>
  <si>
    <t>Burner Fuel oil</t>
  </si>
  <si>
    <t>Check for any leakage of piping</t>
  </si>
  <si>
    <t>Noise, vibration, overhaeat, looseness of terminal</t>
  </si>
  <si>
    <t>Check for deformation</t>
  </si>
  <si>
    <t>Check the pressure and heating temperature</t>
  </si>
  <si>
    <t>BLR-002</t>
  </si>
  <si>
    <t>BLR-003</t>
  </si>
  <si>
    <t>BLR-004</t>
  </si>
  <si>
    <t>BLR-005</t>
  </si>
  <si>
    <t>BLR-006</t>
  </si>
  <si>
    <t>BLR-007</t>
  </si>
  <si>
    <t>BLR-008</t>
  </si>
  <si>
    <t>BLR-009</t>
  </si>
  <si>
    <t>BLR-010</t>
  </si>
  <si>
    <t>BLR-011</t>
  </si>
  <si>
    <t>BLR-012</t>
  </si>
  <si>
    <t>BLR-013</t>
  </si>
  <si>
    <t>BLR-014</t>
  </si>
  <si>
    <t>BLR-015</t>
  </si>
  <si>
    <t>BLR-016</t>
  </si>
  <si>
    <t>BLR-017</t>
  </si>
  <si>
    <t>BLR-018</t>
  </si>
  <si>
    <t>BLR-019</t>
  </si>
  <si>
    <t>BLR-020</t>
  </si>
  <si>
    <t>BLR-021</t>
  </si>
  <si>
    <t>BLR-022</t>
  </si>
  <si>
    <t>BLR-023</t>
  </si>
  <si>
    <t>BLR-024</t>
  </si>
  <si>
    <t>BLR-025</t>
  </si>
  <si>
    <t>BLR-026</t>
  </si>
  <si>
    <t>BLR-027</t>
  </si>
  <si>
    <t>BLR-028</t>
  </si>
  <si>
    <t>BLR-029</t>
  </si>
  <si>
    <t>BLR-030</t>
  </si>
  <si>
    <t>BLR-031</t>
  </si>
  <si>
    <t>BLR-032</t>
  </si>
  <si>
    <t>BLR-033</t>
  </si>
  <si>
    <t>BLR-034</t>
  </si>
  <si>
    <t>BLR-035</t>
  </si>
  <si>
    <t>BLR-036</t>
  </si>
  <si>
    <t>BLR-037</t>
  </si>
  <si>
    <t>BLR-038</t>
  </si>
  <si>
    <t>BLR-039</t>
  </si>
  <si>
    <t>BLR-040</t>
  </si>
  <si>
    <t>BLR-041</t>
  </si>
  <si>
    <t>BLR-042</t>
  </si>
  <si>
    <t>BLR-043</t>
  </si>
  <si>
    <t>BLR-044</t>
  </si>
  <si>
    <t>BLR-045</t>
  </si>
  <si>
    <t>BLR-046</t>
  </si>
  <si>
    <t>BLR-047</t>
  </si>
  <si>
    <t>Safety Valve</t>
  </si>
  <si>
    <t>Overhauling</t>
  </si>
  <si>
    <t>Atmospheric Condenser</t>
  </si>
  <si>
    <t>2 months</t>
  </si>
  <si>
    <t>Main Air Compressor No.1</t>
  </si>
  <si>
    <t>GE03-001</t>
  </si>
  <si>
    <t>GE02-001</t>
  </si>
  <si>
    <t>GE02-002</t>
  </si>
  <si>
    <t>GE02-003</t>
  </si>
  <si>
    <t>GE02-004</t>
  </si>
  <si>
    <t>GE02-005</t>
  </si>
  <si>
    <t>GE02-006</t>
  </si>
  <si>
    <t>GE02-007</t>
  </si>
  <si>
    <t>GE02-008</t>
  </si>
  <si>
    <t>GE02-009</t>
  </si>
  <si>
    <t>GE02-010</t>
  </si>
  <si>
    <t>GE02-011</t>
  </si>
  <si>
    <t>GE02-012</t>
  </si>
  <si>
    <t>GE02-013</t>
  </si>
  <si>
    <t>GE02-014</t>
  </si>
  <si>
    <t>GE02-015</t>
  </si>
  <si>
    <t>GE02-016</t>
  </si>
  <si>
    <t>GE02-017</t>
  </si>
  <si>
    <t>GE02-018</t>
  </si>
  <si>
    <t>GE02-019</t>
  </si>
  <si>
    <t>GE02-020</t>
  </si>
  <si>
    <t>GE02-021</t>
  </si>
  <si>
    <t>GE02-022</t>
  </si>
  <si>
    <t>GE02-023</t>
  </si>
  <si>
    <t>GE02-024</t>
  </si>
  <si>
    <t>GE02-025</t>
  </si>
  <si>
    <t>GE02-026</t>
  </si>
  <si>
    <t>GE02-027</t>
  </si>
  <si>
    <t>GE02-028</t>
  </si>
  <si>
    <t>GE02-029</t>
  </si>
  <si>
    <t>GE02-030</t>
  </si>
  <si>
    <t>GE02-031</t>
  </si>
  <si>
    <t>GE02-032</t>
  </si>
  <si>
    <t>GE02-033</t>
  </si>
  <si>
    <t>GE02-034</t>
  </si>
  <si>
    <t>GE02-035</t>
  </si>
  <si>
    <t>GE02-036</t>
  </si>
  <si>
    <t>GE02-037</t>
  </si>
  <si>
    <t>GE02-038</t>
  </si>
  <si>
    <t>GE02-039</t>
  </si>
  <si>
    <t>GE02-040</t>
  </si>
  <si>
    <t>GE02-041</t>
  </si>
  <si>
    <t>GE02-042</t>
  </si>
  <si>
    <t>GE02-043</t>
  </si>
  <si>
    <t>GE02-044</t>
  </si>
  <si>
    <t>GE02-045</t>
  </si>
  <si>
    <t>GE02-046</t>
  </si>
  <si>
    <t>GE02-047</t>
  </si>
  <si>
    <t>GE02-048</t>
  </si>
  <si>
    <t>GE02-049</t>
  </si>
  <si>
    <t>GE02-050</t>
  </si>
  <si>
    <t>GE02-051</t>
  </si>
  <si>
    <t>GE02-052</t>
  </si>
  <si>
    <t>GE02-053</t>
  </si>
  <si>
    <t>GE02-054</t>
  </si>
  <si>
    <t>GE02-055</t>
  </si>
  <si>
    <t>GE02-056</t>
  </si>
  <si>
    <t>GE02-057</t>
  </si>
  <si>
    <t>GE02-058</t>
  </si>
  <si>
    <t>GE02-059</t>
  </si>
  <si>
    <t>GE02-060</t>
  </si>
  <si>
    <t>GE02-061</t>
  </si>
  <si>
    <t>GE02-062</t>
  </si>
  <si>
    <t>GE02-063</t>
  </si>
  <si>
    <t>GE02-064</t>
  </si>
  <si>
    <t>GE02-065</t>
  </si>
  <si>
    <t>GE02-066</t>
  </si>
  <si>
    <t>GE02-067</t>
  </si>
  <si>
    <t>GE02-068</t>
  </si>
  <si>
    <t>GE02-069</t>
  </si>
  <si>
    <t>GE02-070</t>
  </si>
  <si>
    <t>GE02-071</t>
  </si>
  <si>
    <t>GE02-072</t>
  </si>
  <si>
    <t>GE02-073</t>
  </si>
  <si>
    <t>GE02-074</t>
  </si>
  <si>
    <t>GE02-075</t>
  </si>
  <si>
    <t>GE02-076</t>
  </si>
  <si>
    <t>GE02-077</t>
  </si>
  <si>
    <t>GE02-078</t>
  </si>
  <si>
    <t>GE02-079</t>
  </si>
  <si>
    <t>GE02-080</t>
  </si>
  <si>
    <t>GE02-081</t>
  </si>
  <si>
    <t>GE02-082</t>
  </si>
  <si>
    <t>GE02-083</t>
  </si>
  <si>
    <t>GE02-084</t>
  </si>
  <si>
    <t>GE02-085</t>
  </si>
  <si>
    <t>GE02-086</t>
  </si>
  <si>
    <t>GE02-087</t>
  </si>
  <si>
    <t>GE02-088</t>
  </si>
  <si>
    <t>GE02-089</t>
  </si>
  <si>
    <t>GE02-090</t>
  </si>
  <si>
    <t>GE02-091</t>
  </si>
  <si>
    <t>GE02-092</t>
  </si>
  <si>
    <t>GE02-093</t>
  </si>
  <si>
    <t>GE02-094</t>
  </si>
  <si>
    <t>GE02-095</t>
  </si>
  <si>
    <t>GE02-096</t>
  </si>
  <si>
    <t>GE02-097</t>
  </si>
  <si>
    <t>GE02-098</t>
  </si>
  <si>
    <t>GE02-099</t>
  </si>
  <si>
    <t>GE02-100</t>
  </si>
  <si>
    <t>GE02-101</t>
  </si>
  <si>
    <t>GE02-102</t>
  </si>
  <si>
    <t>GE02-103</t>
  </si>
  <si>
    <t>GE02-104</t>
  </si>
  <si>
    <t>GE02-105</t>
  </si>
  <si>
    <t>GE02-106</t>
  </si>
  <si>
    <t>GE02-107</t>
  </si>
  <si>
    <t>GE02-108</t>
  </si>
  <si>
    <t>GE02-109</t>
  </si>
  <si>
    <t>GE02-110</t>
  </si>
  <si>
    <t>GE02-111</t>
  </si>
  <si>
    <t>GE02-112</t>
  </si>
  <si>
    <t>GE02-113</t>
  </si>
  <si>
    <t>GE02-114</t>
  </si>
  <si>
    <t>GE02-115</t>
  </si>
  <si>
    <t>GE02-116</t>
  </si>
  <si>
    <t>GE02-117</t>
  </si>
  <si>
    <t>GE02-118</t>
  </si>
  <si>
    <t>GE02-119</t>
  </si>
  <si>
    <t>GE02-120</t>
  </si>
  <si>
    <t>GE02-121</t>
  </si>
  <si>
    <t>GE02-122</t>
  </si>
  <si>
    <t>GE02-123</t>
  </si>
  <si>
    <t>GE02-124</t>
  </si>
  <si>
    <t>GE02-125</t>
  </si>
  <si>
    <t>GE02-126</t>
  </si>
  <si>
    <t>GE02-127</t>
  </si>
  <si>
    <t>GE02-128</t>
  </si>
  <si>
    <t>GE02-129</t>
  </si>
  <si>
    <t>GE02-130</t>
  </si>
  <si>
    <t>GE02-131</t>
  </si>
  <si>
    <t>GE02-132</t>
  </si>
  <si>
    <t>GE02-133</t>
  </si>
  <si>
    <t>GE02-134</t>
  </si>
  <si>
    <t>GE02-135</t>
  </si>
  <si>
    <t>GE02-136</t>
  </si>
  <si>
    <t>GE02-137</t>
  </si>
  <si>
    <t>GE02-138</t>
  </si>
  <si>
    <t>GE02-139</t>
  </si>
  <si>
    <t>GE02-140</t>
  </si>
  <si>
    <t>GE02-141</t>
  </si>
  <si>
    <t>GE02-142</t>
  </si>
  <si>
    <t>GE02-143</t>
  </si>
  <si>
    <t>GE02-144</t>
  </si>
  <si>
    <t>GE02-145</t>
  </si>
  <si>
    <t>GE02-146</t>
  </si>
  <si>
    <t>GE02-147</t>
  </si>
  <si>
    <t>GE02-148</t>
  </si>
  <si>
    <t>GE02-149</t>
  </si>
  <si>
    <t>GE02-150</t>
  </si>
  <si>
    <t>GE02-151</t>
  </si>
  <si>
    <t>GE02-152</t>
  </si>
  <si>
    <t>GE02-153</t>
  </si>
  <si>
    <t>GE02-154</t>
  </si>
  <si>
    <t>GE02-155</t>
  </si>
  <si>
    <t>GE02-156</t>
  </si>
  <si>
    <t>GE02-157</t>
  </si>
  <si>
    <t>GE02-158</t>
  </si>
  <si>
    <t>GE02-159</t>
  </si>
  <si>
    <t>GE02-160</t>
  </si>
  <si>
    <t>GE02-161</t>
  </si>
  <si>
    <t>GE02-162</t>
  </si>
  <si>
    <t>GE02-163</t>
  </si>
  <si>
    <t>GE02-164</t>
  </si>
  <si>
    <t>GE02-165</t>
  </si>
  <si>
    <t>GE02-166</t>
  </si>
  <si>
    <t>GE02-167</t>
  </si>
  <si>
    <t>GE02-168</t>
  </si>
  <si>
    <t>GE02-169</t>
  </si>
  <si>
    <t>GE02-170</t>
  </si>
  <si>
    <t>GE02-171</t>
  </si>
  <si>
    <t>GE02-172</t>
  </si>
  <si>
    <t>GE02-173</t>
  </si>
  <si>
    <t>GE02-174</t>
  </si>
  <si>
    <t>GE02-175</t>
  </si>
  <si>
    <t>GE02-176</t>
  </si>
  <si>
    <t>GE02-177</t>
  </si>
  <si>
    <t>GE02-178</t>
  </si>
  <si>
    <t>GE02-179</t>
  </si>
  <si>
    <t>GE02-180</t>
  </si>
  <si>
    <t>GE02-181</t>
  </si>
  <si>
    <t>GE02-182</t>
  </si>
  <si>
    <t>GE02-183</t>
  </si>
  <si>
    <t>GE02-184</t>
  </si>
  <si>
    <t>GE02-185</t>
  </si>
  <si>
    <t>GE02-186</t>
  </si>
  <si>
    <t>GE02-187</t>
  </si>
  <si>
    <t>GE02-188</t>
  </si>
  <si>
    <t>GE02-189</t>
  </si>
  <si>
    <t>GE02-190</t>
  </si>
  <si>
    <t>GE02-191</t>
  </si>
  <si>
    <t>GE02-192</t>
  </si>
  <si>
    <t>GE02-193</t>
  </si>
  <si>
    <t>GE02-194</t>
  </si>
  <si>
    <t>GE02-195</t>
  </si>
  <si>
    <t>GE02-196</t>
  </si>
  <si>
    <t>GE02-197</t>
  </si>
  <si>
    <t>GE02-198</t>
  </si>
  <si>
    <t>GE02-199</t>
  </si>
  <si>
    <t>GE02-200</t>
  </si>
  <si>
    <t>GE02-201</t>
  </si>
  <si>
    <t>GE02-202</t>
  </si>
  <si>
    <t>GE02-203</t>
  </si>
  <si>
    <t>GE02-204</t>
  </si>
  <si>
    <t>GE02-205</t>
  </si>
  <si>
    <t>GE02-206</t>
  </si>
  <si>
    <t>GE02-207</t>
  </si>
  <si>
    <t>GE02-208</t>
  </si>
  <si>
    <t>GE02-209</t>
  </si>
  <si>
    <t>GE02-210</t>
  </si>
  <si>
    <t>GE02-211</t>
  </si>
  <si>
    <t>GE02-212</t>
  </si>
  <si>
    <t>GE02-213</t>
  </si>
  <si>
    <t>GE02-214</t>
  </si>
  <si>
    <t>GE02-215</t>
  </si>
  <si>
    <t>GE02-216</t>
  </si>
  <si>
    <t>GE02-217</t>
  </si>
  <si>
    <t>GE02-218</t>
  </si>
  <si>
    <t>GE02-219</t>
  </si>
  <si>
    <t>GE02-220</t>
  </si>
  <si>
    <t>GE02-221</t>
  </si>
  <si>
    <t>GE02-222</t>
  </si>
  <si>
    <t>GE02-223</t>
  </si>
  <si>
    <t>GE02-224</t>
  </si>
  <si>
    <t>GE02-225</t>
  </si>
  <si>
    <t>GE02-226</t>
  </si>
  <si>
    <t>GE02-227</t>
  </si>
  <si>
    <t>GE02-228</t>
  </si>
  <si>
    <t>GE02-229</t>
  </si>
  <si>
    <t>GE02-230</t>
  </si>
  <si>
    <t>GE02-231</t>
  </si>
  <si>
    <t>GE02-232</t>
  </si>
  <si>
    <t>GE02-233</t>
  </si>
  <si>
    <t>GE02-234</t>
  </si>
  <si>
    <t>CMP01</t>
  </si>
  <si>
    <t>Check the extent of wear</t>
  </si>
  <si>
    <t>Crankcase</t>
  </si>
  <si>
    <t>Pressure switch</t>
  </si>
  <si>
    <t>Check for function</t>
  </si>
  <si>
    <t>check for loosening, break and fatigue</t>
  </si>
  <si>
    <t>Overhaul</t>
  </si>
  <si>
    <t>Outer peripheral sections (motor). Vibration</t>
  </si>
  <si>
    <t>Check with vibrometer, perception</t>
  </si>
  <si>
    <t>Outer peripheral sections (motor). Abnormal noise</t>
  </si>
  <si>
    <t>Check by sound listening bar, acoustic sense.</t>
  </si>
  <si>
    <t>Outer peripheral sections (motor). Frame termperature</t>
  </si>
  <si>
    <t>Check by Thermometer perception</t>
  </si>
  <si>
    <t>Outer peripheral sections (motor). Ventilation</t>
  </si>
  <si>
    <t>Check the inlet &amp; outlet air temperatures as well as flow rate through sense &amp; by using thermometer</t>
  </si>
  <si>
    <t>Power  source. Voltage, current, etc.</t>
  </si>
  <si>
    <t>Check at instrument panel</t>
  </si>
  <si>
    <t>Periphery of bearing. Bearing sound.</t>
  </si>
  <si>
    <t>Check with sound listening bar</t>
  </si>
  <si>
    <t>Periphery of bearing. Bearing temperature.</t>
  </si>
  <si>
    <t>Check with thermometer.</t>
  </si>
  <si>
    <t>Periphery of bearing. Bearing vibration.</t>
  </si>
  <si>
    <t>Periphery of bearing. Discharge grease</t>
  </si>
  <si>
    <t>Check the color, odor &amp; hardness</t>
  </si>
  <si>
    <t>Periphery of bearing. Oil leakage</t>
  </si>
  <si>
    <t>Inside of motor. Wiring megOhm</t>
  </si>
  <si>
    <t>By megger</t>
  </si>
  <si>
    <t>Inside of motor. Dust</t>
  </si>
  <si>
    <t>Check for free of dust, foreign substance &amp; water</t>
  </si>
  <si>
    <t>Inside of terminal box. Compressed terminal</t>
  </si>
  <si>
    <t>Additional tightening of bolts</t>
  </si>
  <si>
    <t>Inside of terminal box. Terminal stand</t>
  </si>
  <si>
    <t>Check for dust</t>
  </si>
  <si>
    <t>Inside of terminal box. Lead wire</t>
  </si>
  <si>
    <t>Check for scratch &amp; crack on coating</t>
  </si>
  <si>
    <t>Others. Conditon of coupling section</t>
  </si>
  <si>
    <t>Check the coupling</t>
  </si>
  <si>
    <t>Chack the leg bolts, etc.</t>
  </si>
  <si>
    <t>Locate the source (of generation) &amp; check</t>
  </si>
  <si>
    <t>Check the power source, load and ventilation.</t>
  </si>
  <si>
    <t>Check the periphery of inlet &amp; outlet ports for obstruction &amp; the nets for dust.</t>
  </si>
  <si>
    <t>Take care the vibration from rated values.</t>
  </si>
  <si>
    <t>Replenish or/ &amp; discharge the grease specified on the "Caution plate".</t>
  </si>
  <si>
    <t>Carry out periodical cleaning; do not forget to clean the pipe if an air cooler is installed to the motor.</t>
  </si>
  <si>
    <t>Carry out periodical cleaning.</t>
  </si>
  <si>
    <t>Check when then motor is not running</t>
  </si>
  <si>
    <t>Others. Tightening parts.</t>
  </si>
  <si>
    <t>Check the leg bolts. Etc.</t>
  </si>
  <si>
    <t>CMP01-001</t>
  </si>
  <si>
    <t>CMP01-002</t>
  </si>
  <si>
    <t>CMP01-003</t>
  </si>
  <si>
    <t>CMP01-004</t>
  </si>
  <si>
    <t>CMP01-005</t>
  </si>
  <si>
    <t>CMP01-006</t>
  </si>
  <si>
    <t>CMP01-007</t>
  </si>
  <si>
    <t>CMP01-008</t>
  </si>
  <si>
    <t>CMP01-009</t>
  </si>
  <si>
    <t>CMP01-010</t>
  </si>
  <si>
    <t>CMP01-011</t>
  </si>
  <si>
    <t>CMP01-012</t>
  </si>
  <si>
    <t>CMP01-013</t>
  </si>
  <si>
    <t>CMP01-014</t>
  </si>
  <si>
    <t>CMP01-015</t>
  </si>
  <si>
    <t>CMP01-016</t>
  </si>
  <si>
    <t>CMP01-017</t>
  </si>
  <si>
    <t>CMP01-018</t>
  </si>
  <si>
    <t>CMP01-019</t>
  </si>
  <si>
    <t>CMP01-020</t>
  </si>
  <si>
    <t>CMP01-021</t>
  </si>
  <si>
    <t>CMP01-022</t>
  </si>
  <si>
    <t>CMP01-023</t>
  </si>
  <si>
    <t>CMP01-024</t>
  </si>
  <si>
    <t>CMP01-025</t>
  </si>
  <si>
    <t>CMP01-026</t>
  </si>
  <si>
    <t>CMP01-027</t>
  </si>
  <si>
    <t>CMP01-028</t>
  </si>
  <si>
    <t>CMP01-029</t>
  </si>
  <si>
    <t>CMP01-030</t>
  </si>
  <si>
    <t>CMP01-031</t>
  </si>
  <si>
    <t>CMP01-032</t>
  </si>
  <si>
    <t>CMP01-033</t>
  </si>
  <si>
    <t>CMP01-034</t>
  </si>
  <si>
    <t>CMP01-035</t>
  </si>
  <si>
    <t>CMP01-036</t>
  </si>
  <si>
    <t>CMP01-037</t>
  </si>
  <si>
    <t>CMP01-038</t>
  </si>
  <si>
    <t>CMP01-039</t>
  </si>
  <si>
    <t>CMP01-040</t>
  </si>
  <si>
    <t>CMP01-041</t>
  </si>
  <si>
    <t>CMP01-042</t>
  </si>
  <si>
    <t>CMP01-043</t>
  </si>
  <si>
    <t>CMP02</t>
  </si>
  <si>
    <t>Main Air Compressor No.2</t>
  </si>
  <si>
    <t>FO Purifier No.1</t>
  </si>
  <si>
    <t>Whole of inside of bowl</t>
  </si>
  <si>
    <t>Check for deposited sludge, corrosion</t>
  </si>
  <si>
    <t>Disc (whole)</t>
  </si>
  <si>
    <t>Check for deposited sludge, corrosion &amp; deformation</t>
  </si>
  <si>
    <t>Aperture piece (disc)</t>
  </si>
  <si>
    <t>Check for looseness</t>
  </si>
  <si>
    <t>No. of discs</t>
  </si>
  <si>
    <t>Check the height of discs.</t>
  </si>
  <si>
    <t>Gravity disc</t>
  </si>
  <si>
    <t>Check for contamination, Corrosion &amp; cracks</t>
  </si>
  <si>
    <t>Check for corrosion &amp; wear.</t>
  </si>
  <si>
    <t>Check for damage.</t>
  </si>
  <si>
    <t>Bowl bush</t>
  </si>
  <si>
    <t>Check for bowl contact</t>
  </si>
  <si>
    <t>Drain nozzle</t>
  </si>
  <si>
    <t>Check for clogging.</t>
  </si>
  <si>
    <t>Operating water passage</t>
  </si>
  <si>
    <t>Bowl bush fitting portion</t>
  </si>
  <si>
    <t>check for damage, scoring, fit &amp; wear</t>
  </si>
  <si>
    <t>Main cylinder sliding portion (Bowl body)</t>
  </si>
  <si>
    <t>Check for damage</t>
  </si>
  <si>
    <t>Knock pin (Bowl body)</t>
  </si>
  <si>
    <t>Bowl nut threaded portion</t>
  </si>
  <si>
    <t>Check for damage &amp; scoring</t>
  </si>
  <si>
    <t>Bowl nut groove</t>
  </si>
  <si>
    <t>Check for contamination &amp; clogging</t>
  </si>
  <si>
    <t>Bowl nut fitting poriton (bowl hood)</t>
  </si>
  <si>
    <t>Bowl body fitting portion</t>
  </si>
  <si>
    <t>check for damage</t>
  </si>
  <si>
    <t>Threaded portion (Bowl hood)</t>
  </si>
  <si>
    <t>Check for scoring</t>
  </si>
  <si>
    <t>Bowl body sliding portion (Pilot valve)</t>
  </si>
  <si>
    <t>Valve sheet seat surface</t>
  </si>
  <si>
    <t>Check damage, deformation &amp; foreign substances caught</t>
  </si>
  <si>
    <t>Light liquid chamber fitting portion</t>
  </si>
  <si>
    <t>Check for damage, contamination, worn threaded portion &amp; corrosion</t>
  </si>
  <si>
    <t>Heavy liquid chamber fitting portion</t>
  </si>
  <si>
    <t>Check for ination damage &amp; contamination</t>
  </si>
  <si>
    <t>Main seal ring seal surface</t>
  </si>
  <si>
    <t>Check for damage, wear &amp; corrosion</t>
  </si>
  <si>
    <t>Bowl body sliding portion</t>
  </si>
  <si>
    <t>Check for damage, wear  &amp; peeled plating</t>
  </si>
  <si>
    <t>O-ring groove (Main cylinder)</t>
  </si>
  <si>
    <t>Check for contamination</t>
  </si>
  <si>
    <t>Main Seal ring seal surface (bowl)</t>
  </si>
  <si>
    <t>Check for damage &amp; deterioration</t>
  </si>
  <si>
    <t>Main Seal ring  surface dimension (bowl)</t>
  </si>
  <si>
    <t>Mian Seal ring (Bowl)</t>
  </si>
  <si>
    <t>Check for damage &amp;  deformation</t>
  </si>
  <si>
    <t>O-ring &amp; the like (Bowl)</t>
  </si>
  <si>
    <t>Valve Sheet (Pilot Valve)</t>
  </si>
  <si>
    <t>Inside of frame (Deposited sludge, contamination)</t>
  </si>
  <si>
    <t>Check for deposited sludge, contamination</t>
  </si>
  <si>
    <t>Operating water drain outlet (frame &amp; cover)</t>
  </si>
  <si>
    <t>Oil gauge</t>
  </si>
  <si>
    <t xml:space="preserve">Check for contamination </t>
  </si>
  <si>
    <t>Foundation bolt</t>
  </si>
  <si>
    <t>Looseness</t>
  </si>
  <si>
    <t>Impeller</t>
  </si>
  <si>
    <t>Check for contamination, contact damage, deformation &amp; corrosion</t>
  </si>
  <si>
    <t>Inside of frame gear case</t>
  </si>
  <si>
    <t>Contamination</t>
  </si>
  <si>
    <t>Sludge pipe</t>
  </si>
  <si>
    <t>Check for rubber deterioration</t>
  </si>
  <si>
    <t>Upper hood &amp; lower hood o-ring</t>
  </si>
  <si>
    <t>Check for damage, wear and hardened</t>
  </si>
  <si>
    <t xml:space="preserve">Rubber </t>
  </si>
  <si>
    <t>Check for sagging</t>
  </si>
  <si>
    <t>Brake lining</t>
  </si>
  <si>
    <t>Check for wear</t>
  </si>
  <si>
    <t>O-ring &amp; the like (Frame, Cover)</t>
  </si>
  <si>
    <t>Gasket for pipng (Frame, Cover)</t>
  </si>
  <si>
    <t>Rubber plate (Frame, Cover)</t>
  </si>
  <si>
    <t>Sludge Pipe (Frame, Cover)</t>
  </si>
  <si>
    <t>Sludge outlet port                                     (bowl body)</t>
  </si>
  <si>
    <t>O-ring groove                                          (Bowl body)</t>
  </si>
  <si>
    <t>Bowl nut                                                        (bowl fitting portion)</t>
  </si>
  <si>
    <t>O-ring groove                                                       (Bowl hood)</t>
  </si>
  <si>
    <t>Knock pin groove                                                (Bowl hood)</t>
  </si>
  <si>
    <t>PUR01</t>
  </si>
  <si>
    <t>PUR01-001</t>
  </si>
  <si>
    <t>PUR01-002</t>
  </si>
  <si>
    <t>PUR01-003</t>
  </si>
  <si>
    <t>PUR01-004</t>
  </si>
  <si>
    <t>PUR01-005</t>
  </si>
  <si>
    <t>PUR01-006</t>
  </si>
  <si>
    <t>PUR01-007</t>
  </si>
  <si>
    <t>PUR01-008</t>
  </si>
  <si>
    <t>PUR01-009</t>
  </si>
  <si>
    <t>PUR01-010</t>
  </si>
  <si>
    <t>PUR01-011</t>
  </si>
  <si>
    <t>PUR01-012</t>
  </si>
  <si>
    <t>PUR01-013</t>
  </si>
  <si>
    <t>PUR01-014</t>
  </si>
  <si>
    <t>PUR01-015</t>
  </si>
  <si>
    <t>PUR01-016</t>
  </si>
  <si>
    <t>PUR01-017</t>
  </si>
  <si>
    <t>PUR01-018</t>
  </si>
  <si>
    <t>PUR01-019</t>
  </si>
  <si>
    <t>PUR01-020</t>
  </si>
  <si>
    <t>PUR01-021</t>
  </si>
  <si>
    <t>PUR01-022</t>
  </si>
  <si>
    <t>PUR01-023</t>
  </si>
  <si>
    <t>PUR01-024</t>
  </si>
  <si>
    <t>PUR01-025</t>
  </si>
  <si>
    <t>PUR01-026</t>
  </si>
  <si>
    <t>PUR01-027</t>
  </si>
  <si>
    <t>PUR01-028</t>
  </si>
  <si>
    <t>PUR01-029</t>
  </si>
  <si>
    <t>PUR01-030</t>
  </si>
  <si>
    <t>PUR01-031</t>
  </si>
  <si>
    <t>PUR01-032</t>
  </si>
  <si>
    <t>PUR01-033</t>
  </si>
  <si>
    <t>PUR01-034</t>
  </si>
  <si>
    <t>PUR01-035</t>
  </si>
  <si>
    <t>PUR01-036</t>
  </si>
  <si>
    <t>PUR01-037</t>
  </si>
  <si>
    <t>PUR01-038</t>
  </si>
  <si>
    <t>PUR01-039</t>
  </si>
  <si>
    <t>PUR01-040</t>
  </si>
  <si>
    <t>PUR01-041</t>
  </si>
  <si>
    <t>PUR01-042</t>
  </si>
  <si>
    <t>PUR01-043</t>
  </si>
  <si>
    <t>PUR01-044</t>
  </si>
  <si>
    <t>PUR01-045</t>
  </si>
  <si>
    <t>PUR01-046</t>
  </si>
  <si>
    <t>PUR01-047</t>
  </si>
  <si>
    <t>Bearing cover</t>
  </si>
  <si>
    <t>Check for damage, contamination &amp; corrosion</t>
  </si>
  <si>
    <t>Whole bearing case 1,2 &amp; 3</t>
  </si>
  <si>
    <t>Check damage, contamination &amp; wear</t>
  </si>
  <si>
    <t>Bearing block (2)</t>
  </si>
  <si>
    <t>Check for assembled dimension</t>
  </si>
  <si>
    <t>Bearing</t>
  </si>
  <si>
    <t>Check for noise, sticking &amp; corrosion</t>
  </si>
  <si>
    <t>Bearing case dimension 1,2 &amp; 3</t>
  </si>
  <si>
    <t>Check for free length</t>
  </si>
  <si>
    <t>Flat spring dimension</t>
  </si>
  <si>
    <t>spring height</t>
  </si>
  <si>
    <t>Installed height of flat spring</t>
  </si>
  <si>
    <t>Check for assemble dimension</t>
  </si>
  <si>
    <t>Whole flat spring</t>
  </si>
  <si>
    <t>Check breakage &amp; cracks</t>
  </si>
  <si>
    <t>PUR01-048</t>
  </si>
  <si>
    <t>PUR01-049</t>
  </si>
  <si>
    <t>PUR01-050</t>
  </si>
  <si>
    <t>PUR01-051</t>
  </si>
  <si>
    <t>PUR01-052</t>
  </si>
  <si>
    <t>PUR01-053</t>
  </si>
  <si>
    <t>PUR01-054</t>
  </si>
  <si>
    <t>PUR01-055</t>
  </si>
  <si>
    <t>Keyway (Distributor)</t>
  </si>
  <si>
    <t>Threaded portion (Distributor)</t>
  </si>
  <si>
    <t>Knock pin (Distributor)</t>
  </si>
  <si>
    <t>Various types of O-rings of bowl</t>
  </si>
  <si>
    <t>Check for Deterioration, cracks &amp; wear</t>
  </si>
  <si>
    <t>PUR01-056</t>
  </si>
  <si>
    <t>PUR01-057</t>
  </si>
  <si>
    <t>PUR01-058</t>
  </si>
  <si>
    <t>PUR01-059</t>
  </si>
  <si>
    <t>O-ring &amp; the like (Vertical shaft, water supplying device)</t>
  </si>
  <si>
    <t>Upper spring whole</t>
  </si>
  <si>
    <t>check for breakage &amp; cracks</t>
  </si>
  <si>
    <t>Upper spring dimension</t>
  </si>
  <si>
    <t>check for free length</t>
  </si>
  <si>
    <t>Upper spring (Vertical shaft, water supplying device)</t>
  </si>
  <si>
    <t>Lower spring (Vertical shaft, water supplying device)</t>
  </si>
  <si>
    <t>PUR01-060</t>
  </si>
  <si>
    <t>PUR01-061</t>
  </si>
  <si>
    <t>PUR01-062</t>
  </si>
  <si>
    <t>PUR01-063</t>
  </si>
  <si>
    <t>PUR01-064</t>
  </si>
  <si>
    <t>Operating water nozzle &amp; chamber</t>
  </si>
  <si>
    <t>Check for contamination, clogged drilled hole &amp; damage</t>
  </si>
  <si>
    <t>O-ring (water supplying device)</t>
  </si>
  <si>
    <t>Check for deterioration, damage &amp; deformation</t>
  </si>
  <si>
    <t>Whole lower spring</t>
  </si>
  <si>
    <t>Check for dimension</t>
  </si>
  <si>
    <t>Spring seat</t>
  </si>
  <si>
    <t>PUR01-065</t>
  </si>
  <si>
    <t>PUR01-066</t>
  </si>
  <si>
    <t>PUR01-067</t>
  </si>
  <si>
    <t>PUR01-068</t>
  </si>
  <si>
    <t>PUR01-069</t>
  </si>
  <si>
    <t>Gasket (Vertical shaft, water supplying device)</t>
  </si>
  <si>
    <t>PUR01-070</t>
  </si>
  <si>
    <t>PUR01-071</t>
  </si>
  <si>
    <t>PUR01-072</t>
  </si>
  <si>
    <t>PUR01-073</t>
  </si>
  <si>
    <t>PUR01-074</t>
  </si>
  <si>
    <t>PUR01-075</t>
  </si>
  <si>
    <t xml:space="preserve">Steel ball </t>
  </si>
  <si>
    <t>Check for deformation &amp; grooved damaged</t>
  </si>
  <si>
    <t>Horizontal shaft threade portion</t>
  </si>
  <si>
    <t>Horizontal shaft bearing fitting portion</t>
  </si>
  <si>
    <t>Horizontal shaft keyway</t>
  </si>
  <si>
    <t>Horizontal shaft safety joint</t>
  </si>
  <si>
    <t>Check for wear &amp; deformation</t>
  </si>
  <si>
    <t>Horizontal Shaft spiral gear</t>
  </si>
  <si>
    <t>check wear &amp; burr</t>
  </si>
  <si>
    <t>Horizontal shaft collar</t>
  </si>
  <si>
    <t>Horizontal shaft friction clutch</t>
  </si>
  <si>
    <t>Horizontal shaft friction pulley</t>
  </si>
  <si>
    <t>check for wear</t>
  </si>
  <si>
    <t>Horizontal shaft Oil seal</t>
  </si>
  <si>
    <t>Check for leakage</t>
  </si>
  <si>
    <t>Horizontal shaft bearing housing (3) bearing fitting portion</t>
  </si>
  <si>
    <t>Horizontal shaft bearing housing (4) bearing fitting portion</t>
  </si>
  <si>
    <t>Horizontal shaft bearing</t>
  </si>
  <si>
    <t>Check for bearing noise</t>
  </si>
  <si>
    <t>Oil seal (Horizontal shaft)</t>
  </si>
  <si>
    <t>PUR01-076</t>
  </si>
  <si>
    <t>PUR01-077</t>
  </si>
  <si>
    <t>PUR01-078</t>
  </si>
  <si>
    <t>PUR01-079</t>
  </si>
  <si>
    <t>PUR01-080</t>
  </si>
  <si>
    <t>PUR01-081</t>
  </si>
  <si>
    <t>PUR01-082</t>
  </si>
  <si>
    <t>PUR01-083</t>
  </si>
  <si>
    <t>PUR01-084</t>
  </si>
  <si>
    <t>PUR01-085</t>
  </si>
  <si>
    <t>PUR01-086</t>
  </si>
  <si>
    <t>PUR01-087</t>
  </si>
  <si>
    <t>PUR01-088</t>
  </si>
  <si>
    <t>PUR01-089</t>
  </si>
  <si>
    <t>O-ring &amp; the like (Horizontal shaft)</t>
  </si>
  <si>
    <t>Bearing (Horizontal shaft)</t>
  </si>
  <si>
    <t>Friction clutch (Horizontal shaft)</t>
  </si>
  <si>
    <t>Brake lining (Horizontal shaft)</t>
  </si>
  <si>
    <t>PUR01-090</t>
  </si>
  <si>
    <t>PUR01-091</t>
  </si>
  <si>
    <t>PUR01-092</t>
  </si>
  <si>
    <t>PUR01-093</t>
  </si>
  <si>
    <t>Oil seal (Gear pump)</t>
  </si>
  <si>
    <t>Safety joint (Gear pump)</t>
  </si>
  <si>
    <t>Chack for damage</t>
  </si>
  <si>
    <t>Drive gear, oil seal contact surface</t>
  </si>
  <si>
    <t>Gear tooth surface</t>
  </si>
  <si>
    <t>Check for damage &amp; wear</t>
  </si>
  <si>
    <t>O-ring &amp; the like (Gear pump)</t>
  </si>
  <si>
    <t>Bush (Gear pump)</t>
  </si>
  <si>
    <t>PUR01-094</t>
  </si>
  <si>
    <t>PUR01-095</t>
  </si>
  <si>
    <t>PUR01-096</t>
  </si>
  <si>
    <t>PUR01-097</t>
  </si>
  <si>
    <t>PUR01-098</t>
  </si>
  <si>
    <t>PUR01-099</t>
  </si>
  <si>
    <t>PUR01-100</t>
  </si>
  <si>
    <t>PUR01-101</t>
  </si>
  <si>
    <t>Valve stem</t>
  </si>
  <si>
    <t>Check for operating pressure</t>
  </si>
  <si>
    <t>Solenoid valve diaphragm</t>
  </si>
  <si>
    <t>Check for deterioration, deformation, breakage &amp; contamination</t>
  </si>
  <si>
    <t>Solenoid valve (inside of valve)</t>
  </si>
  <si>
    <t>Check deposited scale &amp; damage</t>
  </si>
  <si>
    <t>Solenoid valve seal part</t>
  </si>
  <si>
    <t>Reducing valve diaphragm</t>
  </si>
  <si>
    <t>Check for deterioration, deformation &amp; breakage</t>
  </si>
  <si>
    <t>Reducing valve Inside of valve sheet surface</t>
  </si>
  <si>
    <t>chack for deposited scale &amp; damage</t>
  </si>
  <si>
    <t>Reducing valve seal part</t>
  </si>
  <si>
    <t>Reducing valve pressure gauge</t>
  </si>
  <si>
    <t>Check pressure conditon</t>
  </si>
  <si>
    <t>Reducing valve strainer</t>
  </si>
  <si>
    <t>Multi-monitor function</t>
  </si>
  <si>
    <t>Alarm check</t>
  </si>
  <si>
    <t>Pressure sensor</t>
  </si>
  <si>
    <t>Lubricating oil</t>
  </si>
  <si>
    <t>PUR01-102</t>
  </si>
  <si>
    <t>PUR01-103</t>
  </si>
  <si>
    <t>PUR01-104</t>
  </si>
  <si>
    <t>PUR01-105</t>
  </si>
  <si>
    <t>PUR01-106</t>
  </si>
  <si>
    <t>PUR01-107</t>
  </si>
  <si>
    <t>PUR01-108</t>
  </si>
  <si>
    <t>PUR01-109</t>
  </si>
  <si>
    <t>PUR01-110</t>
  </si>
  <si>
    <t>PUR01-111</t>
  </si>
  <si>
    <t>PUR01-112</t>
  </si>
  <si>
    <t>PUR01-113</t>
  </si>
  <si>
    <t>1st-300 hrs, 2nd-600 hrs, 3rd &amp; subsequent 3 months</t>
  </si>
  <si>
    <t>FO Purifier No.2</t>
  </si>
  <si>
    <t>PUR02</t>
  </si>
  <si>
    <t>PUR02-001</t>
  </si>
  <si>
    <t>PUR02-002</t>
  </si>
  <si>
    <t>PUR02-003</t>
  </si>
  <si>
    <t>PUR02-004</t>
  </si>
  <si>
    <t>PUR02-005</t>
  </si>
  <si>
    <t>PUR02-006</t>
  </si>
  <si>
    <t>PUR02-007</t>
  </si>
  <si>
    <t>PUR02-008</t>
  </si>
  <si>
    <t>PUR02-009</t>
  </si>
  <si>
    <t>PUR02-010</t>
  </si>
  <si>
    <t>PUR02-011</t>
  </si>
  <si>
    <t>PUR02-012</t>
  </si>
  <si>
    <t>PUR02-013</t>
  </si>
  <si>
    <t>PUR02-014</t>
  </si>
  <si>
    <t>PUR02-015</t>
  </si>
  <si>
    <t>PUR02-016</t>
  </si>
  <si>
    <t>PUR02-017</t>
  </si>
  <si>
    <t>PUR02-018</t>
  </si>
  <si>
    <t>PUR02-019</t>
  </si>
  <si>
    <t>PUR02-020</t>
  </si>
  <si>
    <t>PUR02-021</t>
  </si>
  <si>
    <t>PUR02-022</t>
  </si>
  <si>
    <t>PUR02-023</t>
  </si>
  <si>
    <t>PUR02-024</t>
  </si>
  <si>
    <t>PUR02-025</t>
  </si>
  <si>
    <t>PUR02-026</t>
  </si>
  <si>
    <t>PUR02-027</t>
  </si>
  <si>
    <t>PUR02-028</t>
  </si>
  <si>
    <t>PUR02-029</t>
  </si>
  <si>
    <t>PUR02-030</t>
  </si>
  <si>
    <t>PUR02-031</t>
  </si>
  <si>
    <t>PUR02-032</t>
  </si>
  <si>
    <t>PUR02-033</t>
  </si>
  <si>
    <t>PUR02-034</t>
  </si>
  <si>
    <t>PUR02-035</t>
  </si>
  <si>
    <t>PUR02-036</t>
  </si>
  <si>
    <t>PUR02-037</t>
  </si>
  <si>
    <t>PUR02-038</t>
  </si>
  <si>
    <t>PUR02-039</t>
  </si>
  <si>
    <t>PUR02-040</t>
  </si>
  <si>
    <t>PUR02-041</t>
  </si>
  <si>
    <t>PUR02-042</t>
  </si>
  <si>
    <t>PUR02-043</t>
  </si>
  <si>
    <t>PUR02-044</t>
  </si>
  <si>
    <t>PUR02-045</t>
  </si>
  <si>
    <t>PUR02-046</t>
  </si>
  <si>
    <t>PUR02-047</t>
  </si>
  <si>
    <t>PUR02-048</t>
  </si>
  <si>
    <t>PUR02-049</t>
  </si>
  <si>
    <t>PUR02-050</t>
  </si>
  <si>
    <t>PUR02-051</t>
  </si>
  <si>
    <t>PUR02-052</t>
  </si>
  <si>
    <t>PUR02-053</t>
  </si>
  <si>
    <t>PUR02-054</t>
  </si>
  <si>
    <t>PUR02-055</t>
  </si>
  <si>
    <t>PUR02-056</t>
  </si>
  <si>
    <t>PUR02-057</t>
  </si>
  <si>
    <t>PUR02-058</t>
  </si>
  <si>
    <t>PUR02-059</t>
  </si>
  <si>
    <t>PUR02-060</t>
  </si>
  <si>
    <t>PUR02-061</t>
  </si>
  <si>
    <t>PUR02-062</t>
  </si>
  <si>
    <t>PUR02-063</t>
  </si>
  <si>
    <t>PUR02-064</t>
  </si>
  <si>
    <t>PUR02-065</t>
  </si>
  <si>
    <t>PUR02-066</t>
  </si>
  <si>
    <t>PUR02-067</t>
  </si>
  <si>
    <t>PUR02-068</t>
  </si>
  <si>
    <t>PUR02-069</t>
  </si>
  <si>
    <t>PUR02-070</t>
  </si>
  <si>
    <t>PUR02-071</t>
  </si>
  <si>
    <t>PUR02-072</t>
  </si>
  <si>
    <t>PUR02-073</t>
  </si>
  <si>
    <t>PUR02-074</t>
  </si>
  <si>
    <t>PUR02-075</t>
  </si>
  <si>
    <t>PUR02-076</t>
  </si>
  <si>
    <t>PUR02-077</t>
  </si>
  <si>
    <t>PUR02-078</t>
  </si>
  <si>
    <t>PUR02-079</t>
  </si>
  <si>
    <t>PUR02-080</t>
  </si>
  <si>
    <t>PUR02-081</t>
  </si>
  <si>
    <t>PUR02-082</t>
  </si>
  <si>
    <t>PUR02-083</t>
  </si>
  <si>
    <t>PUR02-084</t>
  </si>
  <si>
    <t>PUR02-085</t>
  </si>
  <si>
    <t>PUR02-086</t>
  </si>
  <si>
    <t>PUR02-087</t>
  </si>
  <si>
    <t>PUR02-088</t>
  </si>
  <si>
    <t>PUR02-089</t>
  </si>
  <si>
    <t>PUR02-090</t>
  </si>
  <si>
    <t>PUR02-091</t>
  </si>
  <si>
    <t>PUR02-092</t>
  </si>
  <si>
    <t>PUR02-093</t>
  </si>
  <si>
    <t>PUR02-094</t>
  </si>
  <si>
    <t>PUR02-095</t>
  </si>
  <si>
    <t>PUR02-096</t>
  </si>
  <si>
    <t>PUR02-097</t>
  </si>
  <si>
    <t>PUR02-098</t>
  </si>
  <si>
    <t>PUR02-099</t>
  </si>
  <si>
    <t>PUR02-100</t>
  </si>
  <si>
    <t>PUR02-101</t>
  </si>
  <si>
    <t>PUR02-102</t>
  </si>
  <si>
    <t>PUR02-103</t>
  </si>
  <si>
    <t>PUR02-104</t>
  </si>
  <si>
    <t>PUR02-105</t>
  </si>
  <si>
    <t>PUR02-106</t>
  </si>
  <si>
    <t>PUR02-107</t>
  </si>
  <si>
    <t>PUR02-108</t>
  </si>
  <si>
    <t>PUR02-109</t>
  </si>
  <si>
    <t>PUR02-110</t>
  </si>
  <si>
    <t>PUR02-111</t>
  </si>
  <si>
    <t>PUR02-112</t>
  </si>
  <si>
    <t>PUR02-113</t>
  </si>
  <si>
    <t>ME LO Purifier</t>
  </si>
  <si>
    <t>No.1 Main Cooling FW Pump</t>
  </si>
  <si>
    <t>Roller bearing</t>
  </si>
  <si>
    <t>Replace lubricant</t>
  </si>
  <si>
    <t>Submerged line bearing</t>
  </si>
  <si>
    <t>Check up sliding surfaces for points of contact &amp; injury</t>
  </si>
  <si>
    <t>Gland packing</t>
  </si>
  <si>
    <t>Check up condition of fitting &amp; amount of leak. Renew it if too much</t>
  </si>
  <si>
    <t>Mechanical seal</t>
  </si>
  <si>
    <t>Check up condition of mating surfaces</t>
  </si>
  <si>
    <t>Renew</t>
  </si>
  <si>
    <t>Shaft</t>
  </si>
  <si>
    <t>Check up contact points &amp; injury in portions facing packing &amp; bearing.</t>
  </si>
  <si>
    <t>Check up points of contact, damage &amp; bend in sliding face.</t>
  </si>
  <si>
    <t>O-ring</t>
  </si>
  <si>
    <t>Check up surface damage &amp; condition of deterioration. Renew it if deformed.</t>
  </si>
  <si>
    <t>Check up wear &amp; condition of corrosion of all parts, &amp; measure sliding faces in contact with casing rings &amp; a bore of casing rings.</t>
  </si>
  <si>
    <t>Casing ring</t>
  </si>
  <si>
    <t>Check up contact points, wear &amp; condition of corrosion.</t>
  </si>
  <si>
    <t>Shaft coupling bolts &amp; rubber ring</t>
  </si>
  <si>
    <t>Check up condition of wear &amp; renew if abnormal points are found.</t>
  </si>
  <si>
    <t>Odor</t>
  </si>
  <si>
    <t>Replace lubricant first time in 3 months after operation start up</t>
  </si>
  <si>
    <t>Diameter 30-50= 0.08-0.10, 50-80= 0.10-0.15, &amp; 80-120= 0.15-0.25</t>
  </si>
  <si>
    <t>Measure outside diameter &amp; renew it in the case of this is defaced about 2mm by the diameter</t>
  </si>
  <si>
    <t>Based on the table 4 (Clearances between Impeller Mouth &amp; Casing ring), renew casing rings, if clearances were off from limit clearance in service.</t>
  </si>
  <si>
    <t>Measure the interior diameter &amp; renew it following table 4.</t>
  </si>
  <si>
    <t>No.2 Main Cooling FW Pump</t>
  </si>
  <si>
    <t>No.1 Main Cooling SW Pump</t>
  </si>
  <si>
    <t>No.2 Main Cooling SW Pump</t>
  </si>
  <si>
    <t>No.1 Feed Pump</t>
  </si>
  <si>
    <t>No.2 Feed Pump</t>
  </si>
  <si>
    <t>Fire and Bilge Pump</t>
  </si>
  <si>
    <t>No.1 Ballast Pump</t>
  </si>
  <si>
    <t>No.2 Ballast Pump</t>
  </si>
  <si>
    <t>Fire and GS Pump</t>
  </si>
  <si>
    <t>No.1 FW Pump</t>
  </si>
  <si>
    <t>No.2 FW Pump</t>
  </si>
  <si>
    <t>LO Transfer Pump</t>
  </si>
  <si>
    <t>Bearing Metal</t>
  </si>
  <si>
    <t>Check sliding surfaces for conditions of contact &amp; flaw</t>
  </si>
  <si>
    <t>Ball Bearing</t>
  </si>
  <si>
    <t>Chech inner &amp; outer balls for traces of exfoliation, &amp; if found, replace with new ones.</t>
  </si>
  <si>
    <t>Check conditions of mating faces</t>
  </si>
  <si>
    <t>Replace with new ones</t>
  </si>
  <si>
    <t>Oil Seal</t>
  </si>
  <si>
    <t>Check amount leakage</t>
  </si>
  <si>
    <t>Check conditions of contact, flaw in  sliding faces, &amp; bend of shaft.</t>
  </si>
  <si>
    <t>Check surface flaw &amp; condition of deterioration.</t>
  </si>
  <si>
    <t>Replace it if deformed.</t>
  </si>
  <si>
    <t>Throttle discharge valve &amp; see that the safety valve operates when discharge has risen</t>
  </si>
  <si>
    <t>Check tootth surfaces,outside diameter, side face &amp; connection with shaft.</t>
  </si>
  <si>
    <t>Check the condition of wear &amp; renew them if abnormal points are found.</t>
  </si>
  <si>
    <t>Foundation bolts</t>
  </si>
  <si>
    <t>Check for loosening of foundation bolts.</t>
  </si>
  <si>
    <t>Coupling</t>
  </si>
  <si>
    <t>Check the alignment between pump &amp; motor.</t>
  </si>
  <si>
    <t>Measure outside &amp; follow the procedures shown in table 2.</t>
  </si>
  <si>
    <t>Measure width &amp; follow the procedures shown in table 2.</t>
  </si>
  <si>
    <t>refer to 6</t>
  </si>
  <si>
    <t>ME LO Purifier Feed Pump</t>
  </si>
  <si>
    <t>HFO Transfer Pump</t>
  </si>
  <si>
    <t>VG-20MA</t>
  </si>
  <si>
    <t>DO Transfer Pump</t>
  </si>
  <si>
    <t>Check if traces of exfoliation are found in inner &amp; outer races or on ball surfaces.</t>
  </si>
  <si>
    <t>Check sliding surfaces conditions</t>
  </si>
  <si>
    <t>Replace if necessary</t>
  </si>
  <si>
    <t>Check surfaces for flaw, hardening, &amp; deterioration.</t>
  </si>
  <si>
    <t>Relief Valve</t>
  </si>
  <si>
    <t>Throttle the discharge valve to increase the discharge pressure, &amp; then check how the relief valve operates.</t>
  </si>
  <si>
    <t xml:space="preserve">Casing </t>
  </si>
  <si>
    <t>Check the damage or the contact where rotors are contained.</t>
  </si>
  <si>
    <t>Power rotor &amp; Idler rotor</t>
  </si>
  <si>
    <t>Check for the flaw, deformation &amp; contact on rotor surfaces, peripheries &amp; sliding surfaces.</t>
  </si>
  <si>
    <t>Grease</t>
  </si>
  <si>
    <t>Replace it if the pump is disassembled/ Supply it to the portions shown in the grease nipple (210)</t>
  </si>
  <si>
    <t>check wear conditions.</t>
  </si>
  <si>
    <t>Check if they are loose.</t>
  </si>
  <si>
    <t>No.1 FO Supply Pump</t>
  </si>
  <si>
    <t>MSDK-5MA</t>
  </si>
  <si>
    <t>If the traces exist, replace it with new ones.</t>
  </si>
  <si>
    <t>Replace if necessary.</t>
  </si>
  <si>
    <t>Quantities of grease supplied should be as per table 3.</t>
  </si>
  <si>
    <t>No.2 FO Supply Pump</t>
  </si>
  <si>
    <t>No.1 FO Circulating Pump</t>
  </si>
  <si>
    <t>No.2 FO Circulating Pump</t>
  </si>
  <si>
    <t>No.1 Main LO Pump</t>
  </si>
  <si>
    <t>Check inner &amp; outer races &amp; ball surfaces for exfoliation.</t>
  </si>
  <si>
    <t>Check the sliding surfaces for contact conditions or for presence of flaws.</t>
  </si>
  <si>
    <t>Check if leakage occurs.</t>
  </si>
  <si>
    <t>Replace the seal with new one.</t>
  </si>
  <si>
    <t>Check the sliding surfaces for contact conditions, or for presence of flaws. Also the shaft for bend</t>
  </si>
  <si>
    <t>Sleeve</t>
  </si>
  <si>
    <t xml:space="preserve">Check the surfaces flaws or for deterioration conditions. </t>
  </si>
  <si>
    <t>Replace the ring with new one.</t>
  </si>
  <si>
    <t>Check for general wear conditions or for the sliding surface with the casing ring.</t>
  </si>
  <si>
    <t>Shaft coupling bolts &amp; rubber rings</t>
  </si>
  <si>
    <t xml:space="preserve">check for wear conditions. </t>
  </si>
  <si>
    <t>If the traces are found in them,  replace the bearing.</t>
  </si>
  <si>
    <t>Measure the inner diameter: the result should be as per table 3. If abnormal vibration is found before disassembly, replace the bearing.(See Table 3)</t>
  </si>
  <si>
    <t>Measure the inner diameter: the result should be as per table 3.  The P/No. 118 sleeve (shaft seal part) should be replaced if the leakage due friction in the oil seal sliding part occurs.</t>
  </si>
  <si>
    <t>If deformed, the ring should be replaced.</t>
  </si>
  <si>
    <t>If the a clearance large enough to need replacement based on Table 4 occurs, replace the casing ring basically. Check for wear conditions, mesure the innner diameter of the casing ring, then carry out replacement after seeing table 4.</t>
  </si>
  <si>
    <t>Measure the inner diameter, then replace the ring after seeing Table 4.</t>
  </si>
  <si>
    <t>If abnormalities are found, replace the ring after seeing Table 4.</t>
  </si>
  <si>
    <t>No.2 Main LO Pump</t>
  </si>
  <si>
    <t>Ball &amp; Roller bearings</t>
  </si>
  <si>
    <t>Grease sealed state.</t>
  </si>
  <si>
    <t>Driving shaft</t>
  </si>
  <si>
    <t>Check if there is neither deflection nor slide way abrasion.</t>
  </si>
  <si>
    <t>Gland packings</t>
  </si>
  <si>
    <t>Examine fitting state of packings &amp; leakage. If leakage is large, replace</t>
  </si>
  <si>
    <t>Oil Seals &amp; O-rings</t>
  </si>
  <si>
    <t>See if there is no flaw on the surface &amp; check hardening state. Replace if deformed.</t>
  </si>
  <si>
    <t>Rotor</t>
  </si>
  <si>
    <t>Check if there is neither deflection nor slide way abrasion. Replace if there is any defect.</t>
  </si>
  <si>
    <t>Stator</t>
  </si>
  <si>
    <t>See abrasion &amp; hardening state. Renew if there is any defect.</t>
  </si>
  <si>
    <t>Shaft-coupling bolts &amp; rubber ring</t>
  </si>
  <si>
    <t>Check abrasion &amp;, if any defect is discovered. Renew</t>
  </si>
  <si>
    <t>V-belt</t>
  </si>
  <si>
    <t>See if balls of beavings are not separated from inner &amp; outer orbit planes. If this part is deformed, replaced bearings.</t>
  </si>
  <si>
    <t>Sludge Pump</t>
  </si>
  <si>
    <t>Bilge Pump</t>
  </si>
  <si>
    <t>LD-2NX</t>
  </si>
  <si>
    <t>Line Bearing</t>
  </si>
  <si>
    <t>Check up sliding surfaces for conditions of contact &amp; flaw.</t>
  </si>
  <si>
    <t>Check up inner &amp; outer races as well as balls for exfoliation, &amp; if trace is found, renew it.</t>
  </si>
  <si>
    <t>Gland Packing</t>
  </si>
  <si>
    <t>Check up conditions of fitting &amp; amount of leakage. Renew if the leakage is too much.</t>
  </si>
  <si>
    <t>Oil-seal</t>
  </si>
  <si>
    <t>Check up surface flaw &amp; condition of deterioration. Renew it if deformed.</t>
  </si>
  <si>
    <t>Oil- seal</t>
  </si>
  <si>
    <t>Renew it.</t>
  </si>
  <si>
    <t>Check up condition of wear &amp; renew them if abnormal points are found.</t>
  </si>
  <si>
    <t>Throttle discharge valve &amp; see operation of the safety valve when discharge pressure has risen.</t>
  </si>
  <si>
    <t>V-Belt &amp; Pulley</t>
  </si>
  <si>
    <t>Check up loosening of foundation bolts.</t>
  </si>
  <si>
    <t>Crank Chamber</t>
  </si>
  <si>
    <t>Fill up lubricant periodically.</t>
  </si>
  <si>
    <t>4 years</t>
  </si>
  <si>
    <t>Bilge Separator Service Pump</t>
  </si>
  <si>
    <t>ME and GE MGO Cooler</t>
  </si>
  <si>
    <t>Temperature</t>
  </si>
  <si>
    <t>Confirm temp. diff. between tube &amp; shell section.</t>
  </si>
  <si>
    <t>Check or replace if necessary</t>
  </si>
  <si>
    <t>CLR-001</t>
  </si>
  <si>
    <t>CLR-002</t>
  </si>
  <si>
    <t>CLR-003</t>
  </si>
  <si>
    <t>4 Ton Engine Room Crane</t>
  </si>
  <si>
    <t>SEKIGAHARA SEISAKUSHO LTD.</t>
  </si>
  <si>
    <t>CRN-001</t>
  </si>
  <si>
    <t>no wearing nor xfoliation</t>
  </si>
  <si>
    <t xml:space="preserve"> wearing of groove; 20% or less of rope dia.</t>
  </si>
  <si>
    <t>must be no corrosion &amp; cracks</t>
  </si>
  <si>
    <t>No unusual sound, no heat generation, no vibration, no oil leak, no dirty oil</t>
  </si>
  <si>
    <t>no breakage of tooth, touching to only one side</t>
  </si>
  <si>
    <t>5% or less of wheel diameters</t>
  </si>
  <si>
    <t>no too much play, no slippery of chain</t>
  </si>
  <si>
    <t>no crack, loosening screws</t>
  </si>
  <si>
    <t>no crack, no loosening of screws</t>
  </si>
  <si>
    <t>must no cracks</t>
  </si>
  <si>
    <t>no corrosion, no crack</t>
  </si>
  <si>
    <t>No breakage of wire strand: 10% or less for one strand. When the decrease of the diameter exceeded 7% of the nominal value, change of shape.</t>
  </si>
  <si>
    <t>no change of shape, no vibration</t>
  </si>
  <si>
    <t>wearing of groove, 25% or less of rope diameter.</t>
  </si>
  <si>
    <t>No heat generation, no vibration</t>
  </si>
  <si>
    <t>no vibrating sound, no contact welding, no looseness, no corrosion, no degradation, snap of filament &amp; no cut off of element.</t>
  </si>
  <si>
    <t>no corrosion, no loosening of screws</t>
  </si>
  <si>
    <t>no slack or change of shape</t>
  </si>
  <si>
    <t>no damage in outer cover</t>
  </si>
  <si>
    <t>no change of shape, no damage</t>
  </si>
  <si>
    <t>Hoisting device, brake main part</t>
  </si>
  <si>
    <t>Hoisting device, brake lining</t>
  </si>
  <si>
    <t>Visual check</t>
  </si>
  <si>
    <t>Repalacement</t>
  </si>
  <si>
    <t>Hoisting device, drum</t>
  </si>
  <si>
    <t>Hoisting device, Each screw</t>
  </si>
  <si>
    <t>Visual &amp; hammer test for looseness, corrosion &amp; crack</t>
  </si>
  <si>
    <t>Hoisting device, reducer</t>
  </si>
  <si>
    <t>Visual touch operating condition</t>
  </si>
  <si>
    <t>Traversing device, Brake lining</t>
  </si>
  <si>
    <t>Visual check for wearing &amp; operating condition</t>
  </si>
  <si>
    <t>Traversing device, Rack pinion</t>
  </si>
  <si>
    <t>Visual check for wearing</t>
  </si>
  <si>
    <t>Traversing device, Wheel</t>
  </si>
  <si>
    <t>Visual check &amp; measurement of wearing</t>
  </si>
  <si>
    <t>Traversing device, each srew</t>
  </si>
  <si>
    <t>Traversing device, reducer (for electric driven)</t>
  </si>
  <si>
    <t>Visual &amp; touch for operating condition</t>
  </si>
  <si>
    <t>Traversing device, reducer (for manual operation)</t>
  </si>
  <si>
    <t>Operating condition</t>
  </si>
  <si>
    <t>Traversing device, chain wheel for manual operation</t>
  </si>
  <si>
    <t>Visual check for looseness</t>
  </si>
  <si>
    <t>Travelling device, brake lining</t>
  </si>
  <si>
    <t>Travelling device, rack &amp; pinion</t>
  </si>
  <si>
    <t>Travelling device, wheel</t>
  </si>
  <si>
    <t>Travelling device, Coupling</t>
  </si>
  <si>
    <t>Visual &amp; hammer test for change of shape &amp; crack</t>
  </si>
  <si>
    <t>Travelling device, Pillow unit</t>
  </si>
  <si>
    <t>Travellig device, girder &amp; saddle joint parts</t>
  </si>
  <si>
    <t>Travelling device, each screw</t>
  </si>
  <si>
    <t>Travelling device, reducer (travelling)</t>
  </si>
  <si>
    <t>Wire rope</t>
  </si>
  <si>
    <t>Clamping device</t>
  </si>
  <si>
    <t>Load block, sheave</t>
  </si>
  <si>
    <t>Visual &amp; measurement for wearing</t>
  </si>
  <si>
    <t>Load block, thrust bearing</t>
  </si>
  <si>
    <t>Visual &amp; touch for wearing</t>
  </si>
  <si>
    <t>(Magnetic switch box)- magnetic contactor,thermal relay, rectifier, transformer, pilot lamp &amp; fuse</t>
  </si>
  <si>
    <t>Visual &amp; tester for any damage</t>
  </si>
  <si>
    <t>Magnetic switch, magnetic contactor</t>
  </si>
  <si>
    <t>Magnetic switch box, thermal relay</t>
  </si>
  <si>
    <t xml:space="preserve">Magnetic switch box, rectifier </t>
  </si>
  <si>
    <t>Magnetic switch box, transformer</t>
  </si>
  <si>
    <t>Magnetic switch box, pilot lamp</t>
  </si>
  <si>
    <t>Magnetic switch box, fuse</t>
  </si>
  <si>
    <t>Push button switch box</t>
  </si>
  <si>
    <t>Visual check for operating condition</t>
  </si>
  <si>
    <t>Cable- messenger wire &amp; turn buckle</t>
  </si>
  <si>
    <t>Cable- cable switch box</t>
  </si>
  <si>
    <t>Cable- cable hanger (for travelling)</t>
  </si>
  <si>
    <t>Visual check for damage</t>
  </si>
  <si>
    <t>Limit switch- For hoisting &amp; lowering, for travelling &amp; for traversing</t>
  </si>
  <si>
    <t>CRN-002</t>
  </si>
  <si>
    <t>CRN-003</t>
  </si>
  <si>
    <t>CRN-004</t>
  </si>
  <si>
    <t>CRN-005</t>
  </si>
  <si>
    <t>CRN-006</t>
  </si>
  <si>
    <t>CRN-007</t>
  </si>
  <si>
    <t>CRN-008</t>
  </si>
  <si>
    <t>CRN-009</t>
  </si>
  <si>
    <t>CRN-010</t>
  </si>
  <si>
    <t>CRN-011</t>
  </si>
  <si>
    <t>CRN-012</t>
  </si>
  <si>
    <t>CRN-013</t>
  </si>
  <si>
    <t>CRN-014</t>
  </si>
  <si>
    <t>CRN-015</t>
  </si>
  <si>
    <t>CRN-016</t>
  </si>
  <si>
    <t>CRN-017</t>
  </si>
  <si>
    <t>CRN-018</t>
  </si>
  <si>
    <t>CRN-019</t>
  </si>
  <si>
    <t>CRN-020</t>
  </si>
  <si>
    <t>CRN-021</t>
  </si>
  <si>
    <t>CRN-022</t>
  </si>
  <si>
    <t>CRN-023</t>
  </si>
  <si>
    <t>CRN-024</t>
  </si>
  <si>
    <t>CRN-025</t>
  </si>
  <si>
    <t>CRN-026</t>
  </si>
  <si>
    <t>CRN-027</t>
  </si>
  <si>
    <t>CRN-028</t>
  </si>
  <si>
    <t>CRN-029</t>
  </si>
  <si>
    <t>CRN-030</t>
  </si>
  <si>
    <t>CRN-031</t>
  </si>
  <si>
    <t>CRN-032</t>
  </si>
  <si>
    <t>CRN-033</t>
  </si>
  <si>
    <t>CRN-034</t>
  </si>
  <si>
    <t>CRN-035</t>
  </si>
  <si>
    <t>CRN-036</t>
  </si>
  <si>
    <t>CRN-037</t>
  </si>
  <si>
    <t>CRN-038</t>
  </si>
  <si>
    <t>CRN-039</t>
  </si>
  <si>
    <t>CRN-040</t>
  </si>
  <si>
    <t>CRN-041</t>
  </si>
  <si>
    <t>7 years</t>
  </si>
  <si>
    <t>5 years</t>
  </si>
  <si>
    <t>monthly</t>
  </si>
  <si>
    <t>Sewage Treatment Plant</t>
  </si>
  <si>
    <t>SD-3RN</t>
  </si>
  <si>
    <t>Pressure reducing valve at air inlet</t>
  </si>
  <si>
    <t>Regular draining</t>
  </si>
  <si>
    <t>Sludge return line scum return line (note 1)</t>
  </si>
  <si>
    <t xml:space="preserve">Perform regular check up </t>
  </si>
  <si>
    <t>Chlorination tablet in the chlorinator</t>
  </si>
  <si>
    <t>Maintain cholrine at normal level</t>
  </si>
  <si>
    <t>Residual chlorine content in treated water</t>
  </si>
  <si>
    <t>Maintain from 0- 0.5 ppm</t>
  </si>
  <si>
    <t>Chlorinator (note 3)</t>
  </si>
  <si>
    <t>Clean chlorinator</t>
  </si>
  <si>
    <t>Discharge pump</t>
  </si>
  <si>
    <t>Check for mechanical seal leakage</t>
  </si>
  <si>
    <t>Aeration compartment</t>
  </si>
  <si>
    <t>Clarification compartment</t>
  </si>
  <si>
    <t>Check for inside for fouling</t>
  </si>
  <si>
    <t>Tank, discharge pump</t>
  </si>
  <si>
    <t>Inspect the inside of the tank &amp; all components</t>
  </si>
  <si>
    <t>Pressure reducing valve</t>
  </si>
  <si>
    <t>Inside the tank</t>
  </si>
  <si>
    <t>Check the coating &amp; layer inside the tank</t>
  </si>
  <si>
    <t>SWG-001</t>
  </si>
  <si>
    <t>Reading must be at 0.3 Mpa , drain if accumulated.</t>
  </si>
  <si>
    <t>Sludge &amp; scum must be returned. Note 2 on page 11</t>
  </si>
  <si>
    <t>If exceed the specified range, control the amount of tablets.</t>
  </si>
  <si>
    <t>there must be no blockage in the cylinder</t>
  </si>
  <si>
    <t>If the leakage is above 0.5 cc/min. correct it according to instruction manual</t>
  </si>
  <si>
    <t>Discharge at 75% of the total content &amp; fill the tank with water &amp; restart the plant</t>
  </si>
  <si>
    <t>if fouled, clean with fresh or seawater.</t>
  </si>
  <si>
    <t>Discharge and clean inside the tank.</t>
  </si>
  <si>
    <t>SWG-002</t>
  </si>
  <si>
    <t>SWG-003</t>
  </si>
  <si>
    <t>SWG-004</t>
  </si>
  <si>
    <t>SWG-005</t>
  </si>
  <si>
    <t>SWG-006</t>
  </si>
  <si>
    <t>SWG-007</t>
  </si>
  <si>
    <t>SWG-008</t>
  </si>
  <si>
    <t>SWG-009</t>
  </si>
  <si>
    <t>SWG-010</t>
  </si>
  <si>
    <t>Incinerator</t>
  </si>
  <si>
    <t>Burner plater &amp; sprayer</t>
  </si>
  <si>
    <t>Clean &amp; check for damage &amp; wear</t>
  </si>
  <si>
    <t>Burner front</t>
  </si>
  <si>
    <t>Check for staining &amp; wear, check for set point</t>
  </si>
  <si>
    <t>Burner flame monitor</t>
  </si>
  <si>
    <t>Operational check</t>
  </si>
  <si>
    <t>Burner overall inspection of others including safety devices</t>
  </si>
  <si>
    <t>Igniter</t>
  </si>
  <si>
    <t>Electrical parts inside control panel</t>
  </si>
  <si>
    <t>Automatic control overall check</t>
  </si>
  <si>
    <t>Operational check, Inspection of individual parts</t>
  </si>
  <si>
    <t>Control valves</t>
  </si>
  <si>
    <t>Fuel atomizing devices (pump)</t>
  </si>
  <si>
    <t>Control Instruments</t>
  </si>
  <si>
    <t>Operational &amp; comparative check</t>
  </si>
  <si>
    <t>Induced fan</t>
  </si>
  <si>
    <t>Oil strainer</t>
  </si>
  <si>
    <t>Furnace interior inspection</t>
  </si>
  <si>
    <t>Operational check (solenoid valves)</t>
  </si>
  <si>
    <t>Clean and check for dirts or clogs</t>
  </si>
  <si>
    <t>Oily Water Separator</t>
  </si>
  <si>
    <t>HFM TYPE</t>
  </si>
  <si>
    <t>HEISHIN PUMP WORKS CO., LTD.</t>
  </si>
  <si>
    <t>Washing- 1st, 2nd, 3rd &amp; 4th stage</t>
  </si>
  <si>
    <t>Wash with steam or hot water</t>
  </si>
  <si>
    <t>Front cover 1st &amp; 3nd stage, zinc anodes</t>
  </si>
  <si>
    <t xml:space="preserve">Visual inspection </t>
  </si>
  <si>
    <t>Inside all stages</t>
  </si>
  <si>
    <t>Visual inspection for peeling of coating and rusting</t>
  </si>
  <si>
    <t>Replace it if heavily corroded</t>
  </si>
  <si>
    <t>If the coating is peeled off, clean &amp; coat it with epoxy tar.</t>
  </si>
  <si>
    <t>OWS-001</t>
  </si>
  <si>
    <t>OWS-002</t>
  </si>
  <si>
    <t>OWS-003</t>
  </si>
  <si>
    <t>Fresh Water Generator</t>
  </si>
  <si>
    <t>KM20</t>
  </si>
  <si>
    <t>Heater, Inside of heater pipes</t>
  </si>
  <si>
    <t>Rinse by following the instructions in this Instruction manual</t>
  </si>
  <si>
    <t>Heater, inside bottom lid</t>
  </si>
  <si>
    <t>Check for damage &amp; pinhole on the coating.</t>
  </si>
  <si>
    <t>Condenser, Cooling pipe &amp; tube plate</t>
  </si>
  <si>
    <t>Check for flaw, erosion &amp; scale.</t>
  </si>
  <si>
    <t>Condenser water box erosion bar</t>
  </si>
  <si>
    <t>Inspect the state of installation &amp; degree of abrasion. Replace if necessary.</t>
  </si>
  <si>
    <t>Inside the condenser of water box</t>
  </si>
  <si>
    <t>Inspect the degree of abrasion &amp; installation.Replace if necessary</t>
  </si>
  <si>
    <t>Evaporator, coating surface &amp; deflector mesh separator.</t>
  </si>
  <si>
    <t>Inspect.</t>
  </si>
  <si>
    <t>Feed water orifice</t>
  </si>
  <si>
    <t>Clean &amp; confirm the inside diameter.</t>
  </si>
  <si>
    <t>Sight glass</t>
  </si>
  <si>
    <t>Water ejector nozzle &amp; inside surface or diffuser</t>
  </si>
  <si>
    <t>Inspect &amp; clean. Replaced the excessively worn or damaged nozzle or diffuser with a new one.</t>
  </si>
  <si>
    <t>Salinity indicator cell (electrode)</t>
  </si>
  <si>
    <t>Carefully clean the salinity indicator, being careful not to damage the electrode.</t>
  </si>
  <si>
    <t>Ejector pump, Impeller</t>
  </si>
  <si>
    <t>Clean &amp; inspect.</t>
  </si>
  <si>
    <t>Clean, inspect. Casing ring clearance is 2.3mm or less &amp; inspect or replace the mechanical seal &amp; o-ring.</t>
  </si>
  <si>
    <t>Casing clearance is 1.2mm or less. Inspect or replace mechanical seal, o-ring &amp; impeller if necessary.</t>
  </si>
  <si>
    <t>Ref. sec. 4.4 "Cleaning of heat exchangertube (Removing the scale)".</t>
  </si>
  <si>
    <t>Repair, as necessary, by following the instruction in this Instruction Manual.</t>
  </si>
  <si>
    <t>If any irregularity, correct it.</t>
  </si>
  <si>
    <t>Degree of consumption of the corrosion bar varies depending on the physical properties of the sea water &amp; other conditions.  Therefore, the inspection schedule for the fresh water generator in your ship needs to be established through the experience from operation with your Fresh Water Generator on your ship.</t>
  </si>
  <si>
    <t>If there is any problem, correct it according to Instruction manual.</t>
  </si>
  <si>
    <t>If the ejector pump impeller is made of PBC, the impeller will get worn during its prolonged operation &amp; its surface will become rough. When the ejector pump fails to perform as rated, replace the impeller with a new one.</t>
  </si>
  <si>
    <t>FWG-001</t>
  </si>
  <si>
    <t>FWG-002</t>
  </si>
  <si>
    <t>FWG-003</t>
  </si>
  <si>
    <t>FWG-004</t>
  </si>
  <si>
    <t>FWG-005</t>
  </si>
  <si>
    <t>FWG-006</t>
  </si>
  <si>
    <t>FWG-007</t>
  </si>
  <si>
    <t>FWG-008</t>
  </si>
  <si>
    <t>FWG-009</t>
  </si>
  <si>
    <t>FWG-010</t>
  </si>
  <si>
    <t>FWG-011</t>
  </si>
  <si>
    <t>FWG-012</t>
  </si>
  <si>
    <t>FWG-013</t>
  </si>
  <si>
    <t>Ejector pump, casing ring, mechanical seal &amp;                         o-ring</t>
  </si>
  <si>
    <t>Distillate pump Impeller, casing ring, mechanical seal &amp; o-ring.</t>
  </si>
  <si>
    <t>Marine Growth Protective System</t>
  </si>
  <si>
    <t>Anode floc inside tank &amp; flow meter</t>
  </si>
  <si>
    <t>Clean regularly</t>
  </si>
  <si>
    <t>Air vent</t>
  </si>
  <si>
    <t>Vent air to prevent air pocket</t>
  </si>
  <si>
    <t>Flow meter</t>
  </si>
  <si>
    <t>Drain-off operation when flow meter reading is shown less than 10m3/h</t>
  </si>
  <si>
    <t>Tank, injection line, injection nozzle &amp; flow meter.</t>
  </si>
  <si>
    <t>Clean.</t>
  </si>
  <si>
    <t>Every dry dock</t>
  </si>
  <si>
    <t>Filter</t>
  </si>
  <si>
    <t>Germicidal lamp</t>
  </si>
  <si>
    <t>Quartz</t>
  </si>
  <si>
    <t>FW Sterilizer</t>
  </si>
  <si>
    <t>L-N101F</t>
  </si>
  <si>
    <t>NIPPON CONTROL'S CO., LTD.</t>
  </si>
  <si>
    <t>ECR Air Conditioner</t>
  </si>
  <si>
    <t>Drain pan</t>
  </si>
  <si>
    <t>Fan bearing</t>
  </si>
  <si>
    <t>Lubricate with grease</t>
  </si>
  <si>
    <t>Fan belt</t>
  </si>
  <si>
    <t>Re-adjust &amp; inspect belt capability &amp; its tension.</t>
  </si>
  <si>
    <t>Power source, condenser outlet temperature, differential temp. of inlet &amp; outlet, room temp. vibration &amp; noise</t>
  </si>
  <si>
    <t>Check according to the relevant tester</t>
  </si>
  <si>
    <t>2 Weeks</t>
  </si>
  <si>
    <t>Cleaning of condenser differs more or less depending the quality of sea water &amp; the operating time</t>
  </si>
  <si>
    <t>Ref. instruction manual.</t>
  </si>
  <si>
    <t>DAIKIN MR ENGINEERING CO., LTD.</t>
  </si>
  <si>
    <t>Power supply &amp; operation</t>
  </si>
  <si>
    <t>Check for voltage, current vibration, noise &amp; fumes</t>
  </si>
  <si>
    <t>Installation &amp; coating</t>
  </si>
  <si>
    <t>visual check  for bolts looness &amp; peeling of paints</t>
  </si>
  <si>
    <t>Insulation resistance, bet. Winding &amp; ground</t>
  </si>
  <si>
    <t>Check by megger, result must be higher than the valve specified in 7.1.3</t>
  </si>
  <si>
    <t>Terminal box, junction</t>
  </si>
  <si>
    <t>Visual check, no evidence of water &amp; dust inside the box.</t>
  </si>
  <si>
    <t>Terminal box, internal check packing.</t>
  </si>
  <si>
    <t>Visual check, no degradation, damage or deformation.</t>
  </si>
  <si>
    <t>Motor appearance</t>
  </si>
  <si>
    <t>Motor mounting</t>
  </si>
  <si>
    <t>Bolts &amp; fasteners packings</t>
  </si>
  <si>
    <t>Visual check for rust, corrosio degradation, damage &amp; deformation</t>
  </si>
  <si>
    <t>If falls below the limit, dry the stator or if still low. Repair.</t>
  </si>
  <si>
    <t>Visual Check for dust, peeling of coating, rust</t>
  </si>
  <si>
    <t>HI AIR KOREA</t>
  </si>
  <si>
    <t>No.1 ER Supply Fan</t>
  </si>
  <si>
    <t>No.2 ER Supply Fan</t>
  </si>
  <si>
    <t>No.3 ER Supply Fan</t>
  </si>
  <si>
    <t>Air Filter</t>
  </si>
  <si>
    <t>Condenser &amp; anti-corrosive zinc anode</t>
  </si>
  <si>
    <t>Clean and inspect or replace</t>
  </si>
  <si>
    <t>Inspect the high pressure switch for OFF setting pressure.</t>
  </si>
  <si>
    <r>
      <t xml:space="preserve">High pressure side: shut off the condenser water &amp; check it while observing the pressure gauge. Note: keep the valve open after inspection. Cut-off= 2.70 Mpa &amp; cut-in 2.06 </t>
    </r>
    <r>
      <rPr>
        <sz val="10"/>
        <color theme="1"/>
        <rFont val="Calibri"/>
        <family val="2"/>
      </rPr>
      <t>±0.15 Mpa or more, resetting automatically when the pressure drops.</t>
    </r>
  </si>
  <si>
    <t>Accommodation Air Conditioner</t>
  </si>
  <si>
    <t>Shaft Grounding Assembly</t>
  </si>
  <si>
    <t>P/N 37006-X</t>
  </si>
  <si>
    <t>THE NIPPON CORROSION ENGINEERING CO., LTD.</t>
  </si>
  <si>
    <t>Brush</t>
  </si>
  <si>
    <t>Renew depending on the degree of wearing</t>
  </si>
  <si>
    <t>Zero adjustment: Shaft-Hull Millivoltmeter</t>
  </si>
  <si>
    <t>Adjust.</t>
  </si>
  <si>
    <t>SGA-001</t>
  </si>
  <si>
    <t>SGA-002</t>
  </si>
  <si>
    <t>Shaft-hull millivoltmeter pointer shall be made zero-indication.</t>
  </si>
  <si>
    <t>Membrane Air Dryer Unit</t>
  </si>
  <si>
    <t>Drain dock port.</t>
  </si>
  <si>
    <t>Drain.</t>
  </si>
  <si>
    <t>Mist &amp; micromist separator</t>
  </si>
  <si>
    <t>Replace the element</t>
  </si>
  <si>
    <t>Membrane module</t>
  </si>
  <si>
    <t>Element</t>
  </si>
  <si>
    <t>ADU-001</t>
  </si>
  <si>
    <t>ADU-002</t>
  </si>
  <si>
    <t>ADU-003</t>
  </si>
  <si>
    <t>ADU-004</t>
  </si>
  <si>
    <t xml:space="preserve">According to correct procedure specified in 2-1 </t>
  </si>
  <si>
    <t>If the pressure drop of each separator of the membrane air dryer unit reaches 0.1 Mpa, replace the element even if the unit has not been operated for 2 years.</t>
  </si>
  <si>
    <t>Ref. 2-3 in the maintenance manual</t>
  </si>
  <si>
    <t>The replacement should follow the following procedure. However, if the pressure drop of each filter reaches 0.1 Mpa within 2 years. Replace it.</t>
  </si>
  <si>
    <t>10 years</t>
  </si>
  <si>
    <t>FO Shifter Pump</t>
  </si>
  <si>
    <t>HOKUSHIN ENGINEERING CO., LTD.</t>
  </si>
  <si>
    <t>Elect. Current, noise, vibration, surface temp., oil level for (oil-lubricated model), oil or grease leakage, foundation bolt chain &amp; v-belt</t>
  </si>
  <si>
    <t>Check as per manual</t>
  </si>
  <si>
    <t>Oil</t>
  </si>
  <si>
    <t>Change the oil.</t>
  </si>
  <si>
    <t>Grease, cyclo portion</t>
  </si>
  <si>
    <t xml:space="preserve">Replenish </t>
  </si>
  <si>
    <t>Change the grease</t>
  </si>
  <si>
    <t>Variator bearing</t>
  </si>
  <si>
    <t>Re-grease</t>
  </si>
  <si>
    <t>Ref. 8-1 in the maintenance manual.</t>
  </si>
  <si>
    <t>Reduce the supply interval when the operating conditions are severe or frame size is large.</t>
  </si>
  <si>
    <t>Replenishment of grease is applicacble only to those open bearing.</t>
  </si>
  <si>
    <t>Ref. 8-3 in the maintenance book (2,500 hours or 6 months whichever comes first)</t>
  </si>
  <si>
    <t>KAWASAKI HEAVY INDUSTRIES, LTD.</t>
  </si>
  <si>
    <t>Steering Gear No.1</t>
  </si>
  <si>
    <t>Oil quantity, oil temperature, cylinder pressure, abnormal noises, Oil leakage, current of electric motor, servo pump pressure &amp; torque motor temperature.</t>
  </si>
  <si>
    <t>Check daily &amp; before voyage</t>
  </si>
  <si>
    <t>Gen. operating condition, lubrication of sliding parts &amp; cleanliness of machined parts</t>
  </si>
  <si>
    <t>Check  when ship is at dock or basin</t>
  </si>
  <si>
    <t>Ram V-packing, air vent valve, stop valve &amp; isolating valve, Oil seal of pump control unit</t>
  </si>
  <si>
    <t>Bolt nut, nut, pin, turnbuckle, coupling, oil level switch &amp; line filter</t>
  </si>
  <si>
    <t>Slide plate of ram guide bar &amp; working oil-visual check</t>
  </si>
  <si>
    <t>General function, appearance &amp; working oil-property inspection</t>
  </si>
  <si>
    <t>Ram V-packing</t>
  </si>
  <si>
    <t>Replacement.</t>
  </si>
  <si>
    <t>Oil seal of pump control unit</t>
  </si>
  <si>
    <t>Renewal.</t>
  </si>
  <si>
    <t>O-ring of pipe joints</t>
  </si>
  <si>
    <t>Electric Motor</t>
  </si>
  <si>
    <t>Tank</t>
  </si>
  <si>
    <t>Cleaning.</t>
  </si>
  <si>
    <t>Line filter</t>
  </si>
  <si>
    <t>Working oil</t>
  </si>
  <si>
    <t>Visual check through samping.</t>
  </si>
  <si>
    <t>Main pump</t>
  </si>
  <si>
    <t>Main pump Seal, O-ring &amp; Shim</t>
  </si>
  <si>
    <t>Main pump Bearing</t>
  </si>
  <si>
    <t>Main pump Supporting axle</t>
  </si>
  <si>
    <t>Main Poppet</t>
  </si>
  <si>
    <t>Main pump Poppet</t>
  </si>
  <si>
    <t>Servo pump</t>
  </si>
  <si>
    <t>Servo pump Sea, O-ring &amp; packing</t>
  </si>
  <si>
    <t>Oil block valve</t>
  </si>
  <si>
    <t>Oil block valve seal, O-ring &amp; packing</t>
  </si>
  <si>
    <t>Solenoid valve</t>
  </si>
  <si>
    <t>Solenoid valve Seal, O-ring &amp; packing</t>
  </si>
  <si>
    <t>Isolation valve</t>
  </si>
  <si>
    <t>Isolation valve seal, O-ring &amp; packing</t>
  </si>
  <si>
    <t>Main chain coupling assy.</t>
  </si>
  <si>
    <t>Servo spider for coupling</t>
  </si>
  <si>
    <t>Line filter element &amp; seal kit</t>
  </si>
  <si>
    <t>Semi-annual</t>
  </si>
  <si>
    <t xml:space="preserve">2 years </t>
  </si>
  <si>
    <t>7.5 years</t>
  </si>
  <si>
    <t>Consider replacement only when there is no anymore packing gland tighteningn space. When there is no more tigthening space for packing gland even though there is no trace of oil leakage, it is desirable to renew it.</t>
  </si>
  <si>
    <t>If oil leakage is observed from the drain inspection ports provided at the foot of torque motor, renew oil seal. Even if oil is not observed, it is desirable to renew oil seal about five years.</t>
  </si>
  <si>
    <t>If oil leakage is obsserved, renew it. Even if oil is not observed, it is desirable to renew it about five years. I back-up ring is not damaged, it can be further use as it is.</t>
  </si>
  <si>
    <t>It is desirable to renew the bearing of the electric motor for servo pump about every three years.</t>
  </si>
  <si>
    <t>Clean thoroughly the interior of the oil tank when the working oil is renewed or about two years</t>
  </si>
  <si>
    <t>Even if the clogging condition is not observed by means of indicator, it is desirable to clean the filter when working oil is renewed or about two years</t>
  </si>
  <si>
    <t xml:space="preserve">Check for foreign matters mixtures &amp; discoloration. Ref. 6.3.4 </t>
  </si>
  <si>
    <t>Optional</t>
  </si>
  <si>
    <t>Steering Gear No.2</t>
  </si>
  <si>
    <t>Emergency Fire Pump</t>
  </si>
  <si>
    <t>Discharge pressure, suction pressure, cooling water temperature, Operating current &amp; Voltage, vibration, operating sound, oil level &amp; liquid level.</t>
  </si>
  <si>
    <t>Check &amp; all must be within normal as specified in the manual</t>
  </si>
  <si>
    <t>Refrigerant system</t>
  </si>
  <si>
    <t>Condenser</t>
  </si>
  <si>
    <t>Check &amp; clean with the head &amp; rear covers removed</t>
  </si>
  <si>
    <t>Sacrificial anode</t>
  </si>
  <si>
    <t>Check both covers</t>
  </si>
  <si>
    <t>Compressor</t>
  </si>
  <si>
    <t>Check the operating conditions &amp; decide on replacement</t>
  </si>
  <si>
    <t>RPP01-001</t>
  </si>
  <si>
    <t>RPP01-002</t>
  </si>
  <si>
    <t>RPP01-003</t>
  </si>
  <si>
    <t>RPP01-004</t>
  </si>
  <si>
    <t>RPP01-005</t>
  </si>
  <si>
    <t>RPP02-001</t>
  </si>
  <si>
    <t>RPP02-002</t>
  </si>
  <si>
    <t>RPP02-003</t>
  </si>
  <si>
    <t>RPP02-004</t>
  </si>
  <si>
    <t>RPP02-005</t>
  </si>
  <si>
    <t>Check by means of gas detector or soapy water</t>
  </si>
  <si>
    <t>No stains &amp; clogging.</t>
  </si>
  <si>
    <t>When its thickness is halved, replace it with new one.</t>
  </si>
  <si>
    <t xml:space="preserve">See the specified current &amp; voltage, no abnormal vibration &amp; operating sound. </t>
  </si>
  <si>
    <t>No.1 Reefer Provision Plant</t>
  </si>
  <si>
    <t>No.2 Reefer Provision Plant</t>
  </si>
  <si>
    <t>SWG-011</t>
  </si>
  <si>
    <t>ADU</t>
  </si>
  <si>
    <t>SGA</t>
  </si>
  <si>
    <t>RPP01</t>
  </si>
  <si>
    <t>RPP02</t>
  </si>
  <si>
    <t>Total Running Hours:</t>
  </si>
  <si>
    <t>Commisioning / Installation Date</t>
  </si>
  <si>
    <t>Please see on Emcy Gen. Shop Test Result</t>
  </si>
  <si>
    <t>Commisioning Date
(dd-mm-yy)</t>
  </si>
  <si>
    <t>Last Done Date 
(dd-mm-yy)</t>
  </si>
  <si>
    <t>Due Date
(dd-mm-yy)</t>
  </si>
  <si>
    <t>Emergency Generator Battery</t>
  </si>
  <si>
    <t>Accumulator HPS No.1</t>
  </si>
  <si>
    <t>Accumulator HPS No.2</t>
  </si>
  <si>
    <t>Accumulator HPS No.3</t>
  </si>
  <si>
    <t>Check the condtion/pressure</t>
  </si>
  <si>
    <t>Fuel Valve Cyl. No.1</t>
  </si>
  <si>
    <t>Fuel Valve Cyl. No.2</t>
  </si>
  <si>
    <t>Fuel Valve Cyl. No.3</t>
  </si>
  <si>
    <t>Fuel Valve Cyl. No.4</t>
  </si>
  <si>
    <t>Fuel Valve Cyl. No.5</t>
  </si>
  <si>
    <t>Fuel Valve Cyl. No.6</t>
  </si>
  <si>
    <t>36 months</t>
  </si>
  <si>
    <t>Inspection for Internal (during Intermediate and Special Survey)</t>
  </si>
  <si>
    <t>Check the  conditions (observe differential pressure)</t>
  </si>
  <si>
    <t>Calibration</t>
  </si>
  <si>
    <t>6 years</t>
  </si>
  <si>
    <t>Collect sample and send for laboratory test</t>
  </si>
  <si>
    <t>Running Hours</t>
  </si>
  <si>
    <t>ME Main Engine</t>
  </si>
  <si>
    <t>Generator Engine No. 1</t>
  </si>
  <si>
    <t>Generator Engine No. 2</t>
  </si>
  <si>
    <t>Generator Engine No. 3</t>
  </si>
  <si>
    <t>ME CYL UNIT NO.</t>
  </si>
  <si>
    <t>1st Overhaul</t>
  </si>
  <si>
    <t>2nd Overhaul</t>
  </si>
  <si>
    <t>3rd Overhaul</t>
  </si>
  <si>
    <t>4th Overhaul</t>
  </si>
  <si>
    <t>Exh. Valve Installed</t>
  </si>
  <si>
    <t>Exh Valve Run Hours when installed</t>
  </si>
  <si>
    <t>Date Installed</t>
  </si>
  <si>
    <t>ME Run Hours when Exh Valve Installed</t>
  </si>
  <si>
    <t>Exh Valve Remove</t>
  </si>
  <si>
    <t>Exh Valve Run Hours when Removed</t>
  </si>
  <si>
    <t>No.</t>
  </si>
  <si>
    <t>Total Exhaust Valve Running Hours</t>
  </si>
  <si>
    <t>5th Overhaul</t>
  </si>
  <si>
    <t xml:space="preserve">No. 1 Crankjournal &amp; Bearing </t>
  </si>
  <si>
    <t>No. 1 Crankpin &amp; Bearing</t>
  </si>
  <si>
    <t>No. 2 Crankpin &amp; Bearing</t>
  </si>
  <si>
    <t>No. 3 Crankpin &amp; Bearing</t>
  </si>
  <si>
    <t>No. 4 Crankpin &amp; Bearing</t>
  </si>
  <si>
    <t>No. 5 Crankpin &amp; Bearing</t>
  </si>
  <si>
    <t>No. 6 Crankpin &amp; Bearing</t>
  </si>
  <si>
    <t>No. 1 Crosshead Pin &amp; Bearing</t>
  </si>
  <si>
    <t>No. 2 Crosshead Pin &amp; Bearing</t>
  </si>
  <si>
    <t>No. 3 Crosshead Pin &amp; Bearing</t>
  </si>
  <si>
    <t>No. 4 Crosshead Pin &amp; Bearing</t>
  </si>
  <si>
    <t>No. 5 Crosshead Pin &amp; Bearing</t>
  </si>
  <si>
    <t>No. 6 Crosshead Pin &amp; Bearing</t>
  </si>
  <si>
    <t xml:space="preserve">No. 2 Crankjournal &amp; Bearing </t>
  </si>
  <si>
    <t xml:space="preserve">No. 3 Crankjournal &amp; Bearing </t>
  </si>
  <si>
    <t xml:space="preserve">No. 4 Crankjournal &amp; Bearing </t>
  </si>
  <si>
    <t xml:space="preserve">No. 5 Crankjournal &amp; Bearing </t>
  </si>
  <si>
    <t xml:space="preserve">No. 6 Crankjournal &amp; Bearing </t>
  </si>
  <si>
    <t>Main Air Compressor no.1</t>
  </si>
  <si>
    <t>Main Air Compressor no.2</t>
  </si>
  <si>
    <t>FO Purifier no. 1</t>
  </si>
  <si>
    <t>FO Purifier no. 2</t>
  </si>
  <si>
    <t>GE LO Purifier</t>
  </si>
  <si>
    <t>No. 1 Main Cooling FW Pump</t>
  </si>
  <si>
    <t>No. 2 Main Cooling FW Pump</t>
  </si>
  <si>
    <t>No. 1 Main Cooling SW Pump</t>
  </si>
  <si>
    <t>No. 2 Main Cooling SW Pump</t>
  </si>
  <si>
    <t>No. 1 FO Supply Pump</t>
  </si>
  <si>
    <t>No. 2 FO Supply Pump</t>
  </si>
  <si>
    <t>ER Crane</t>
  </si>
  <si>
    <t>MSTP</t>
  </si>
  <si>
    <t>OWS</t>
  </si>
  <si>
    <t>FWG</t>
  </si>
  <si>
    <t>MGPS</t>
  </si>
  <si>
    <t>Shaft Grounding Assy.</t>
  </si>
  <si>
    <t xml:space="preserve">Steering Gear No.1 </t>
  </si>
  <si>
    <t>Emergency Generator</t>
  </si>
  <si>
    <t>#1 D/G RUN HOUR</t>
  </si>
  <si>
    <t>#2 D/G RUN HOUR</t>
  </si>
  <si>
    <t>#3 D/G RUN HOUR</t>
  </si>
  <si>
    <t>INCINERATOR RUN HOUR</t>
  </si>
  <si>
    <t>FO SHIFTER RUN HOUR</t>
  </si>
  <si>
    <t>FW GENERATOR RUN HOUR</t>
  </si>
  <si>
    <t>#1 BALLAST PUMP RUN HOUR</t>
  </si>
  <si>
    <t>E/G RUN HOUR</t>
  </si>
  <si>
    <t>ME RUN HOUR</t>
  </si>
  <si>
    <t>#2 BALLAST PUMP RUN HOUR</t>
  </si>
  <si>
    <t>#1 MAIN AIR COMPRESSOR RUN HOUR</t>
  </si>
  <si>
    <t>#2 MAIN AIR COMPRESSOR RUN HOUR</t>
  </si>
  <si>
    <t>#1 STEER GEAR RUN HOUR</t>
  </si>
  <si>
    <t>#2 STEER GEAR RUN HOUR</t>
  </si>
  <si>
    <t>M/E LO PURIF RUN HOUR</t>
  </si>
  <si>
    <t>G/E LO PURIF RUN HOUR</t>
  </si>
  <si>
    <t>#1 FO PURIF RUN HOUR</t>
  </si>
  <si>
    <t>#2 FO PURIF RUN HOUR</t>
  </si>
  <si>
    <t>#1 MAIN CSW PUMP RUN HOUR</t>
  </si>
  <si>
    <t>#2 MAIN CSW PUMP RUN HOUR</t>
  </si>
  <si>
    <t>#1 MAIN LO PUMP RUN HOUR</t>
  </si>
  <si>
    <t>#2 MAIN LO PUMP RUN HOUR</t>
  </si>
  <si>
    <t>#1 FO SUPP PUMP RUN HOUR</t>
  </si>
  <si>
    <t>#2 FO SUPP PUMP RUN HOUR</t>
  </si>
  <si>
    <t>#1 FO CIRC PUMP RUN HOUR</t>
  </si>
  <si>
    <t>#2 FO CIRC PUMP RUN HOUR</t>
  </si>
  <si>
    <t>#1 FEED PUMP RUN HOUR</t>
  </si>
  <si>
    <t>#2 FEED PUMP RUN HOUR</t>
  </si>
  <si>
    <t>FIRE &amp; GS PUMP RUN HOUR</t>
  </si>
  <si>
    <t>FIRE, BILGE PUMP RUN HOUR</t>
  </si>
  <si>
    <t>LO TR &amp; ME PURI RUN HOUR</t>
  </si>
  <si>
    <t>#1 AUX BLOWER RUN HOUR</t>
  </si>
  <si>
    <t>#2 AUX BLOWER RUN HOUR</t>
  </si>
  <si>
    <t>#1 MAIN CFW PUMP RUN HOUR</t>
  </si>
  <si>
    <t>#2 MAIN CFW PUMP RUN HOUR</t>
  </si>
  <si>
    <t>FBP</t>
  </si>
  <si>
    <t>FGS</t>
  </si>
  <si>
    <t>LOT</t>
  </si>
  <si>
    <t>LOP</t>
  </si>
  <si>
    <t>FOT</t>
  </si>
  <si>
    <t>DOT</t>
  </si>
  <si>
    <t>SLP</t>
  </si>
  <si>
    <t>BLG</t>
  </si>
  <si>
    <t>BLS</t>
  </si>
  <si>
    <t>SHF</t>
  </si>
  <si>
    <t>CLR</t>
  </si>
  <si>
    <t>CRN</t>
  </si>
  <si>
    <t>SWG</t>
  </si>
  <si>
    <t>INC</t>
  </si>
  <si>
    <t>STZ</t>
  </si>
  <si>
    <t>ACS</t>
  </si>
  <si>
    <t>AAC</t>
  </si>
  <si>
    <t>ERF01</t>
  </si>
  <si>
    <t>ERF02</t>
  </si>
  <si>
    <t>EGE</t>
  </si>
  <si>
    <t>STG01</t>
  </si>
  <si>
    <t>SGT02</t>
  </si>
  <si>
    <t>EGE-001</t>
  </si>
  <si>
    <t>EGE-002</t>
  </si>
  <si>
    <t>EGE-003</t>
  </si>
  <si>
    <t>EGE-004</t>
  </si>
  <si>
    <t>EGE-005</t>
  </si>
  <si>
    <t>EGE-006</t>
  </si>
  <si>
    <t>EGE-007</t>
  </si>
  <si>
    <t>EGE-008</t>
  </si>
  <si>
    <t>EGE-009</t>
  </si>
  <si>
    <t>EGE-010</t>
  </si>
  <si>
    <t>EGE-011</t>
  </si>
  <si>
    <t>EGE-012</t>
  </si>
  <si>
    <t>EGE-013</t>
  </si>
  <si>
    <t>EGE-014</t>
  </si>
  <si>
    <t>EGE-015</t>
  </si>
  <si>
    <t>EGE-016</t>
  </si>
  <si>
    <t>EGE-017</t>
  </si>
  <si>
    <t>EGE-018</t>
  </si>
  <si>
    <t>EGE-019</t>
  </si>
  <si>
    <t>EGE-020</t>
  </si>
  <si>
    <t>EGE-021</t>
  </si>
  <si>
    <t>EGE-022</t>
  </si>
  <si>
    <t>STG01-001</t>
  </si>
  <si>
    <t>STG01-002</t>
  </si>
  <si>
    <t>STG01-003</t>
  </si>
  <si>
    <t>STG01-004</t>
  </si>
  <si>
    <t>STG01-005</t>
  </si>
  <si>
    <t>STG01-006</t>
  </si>
  <si>
    <t>STG01-007</t>
  </si>
  <si>
    <t>STG01-008</t>
  </si>
  <si>
    <t>STG01-009</t>
  </si>
  <si>
    <t>STG01-010</t>
  </si>
  <si>
    <t>STG01-011</t>
  </si>
  <si>
    <t>STG01-012</t>
  </si>
  <si>
    <t>STG01-013</t>
  </si>
  <si>
    <t>STG01-014</t>
  </si>
  <si>
    <t>STG01-015</t>
  </si>
  <si>
    <t>STG01-016</t>
  </si>
  <si>
    <t>STG01-017</t>
  </si>
  <si>
    <t>STG01-018</t>
  </si>
  <si>
    <t>STG01-019</t>
  </si>
  <si>
    <t>STG01-020</t>
  </si>
  <si>
    <t>STG01-021</t>
  </si>
  <si>
    <t>STG01-022</t>
  </si>
  <si>
    <t>STG01-023</t>
  </si>
  <si>
    <t>STG01-024</t>
  </si>
  <si>
    <t>STG01-025</t>
  </si>
  <si>
    <t>STG01-026</t>
  </si>
  <si>
    <t>STG01-027</t>
  </si>
  <si>
    <t>STG01-028</t>
  </si>
  <si>
    <t>STG01-029</t>
  </si>
  <si>
    <t>STG01-030</t>
  </si>
  <si>
    <t>STG01-031</t>
  </si>
  <si>
    <t>STG01-032</t>
  </si>
  <si>
    <t>STG01-033</t>
  </si>
  <si>
    <t>STG01-034</t>
  </si>
  <si>
    <t>STG01-035</t>
  </si>
  <si>
    <t>STG01-036</t>
  </si>
  <si>
    <t>STG01-037</t>
  </si>
  <si>
    <t>STG01-038</t>
  </si>
  <si>
    <t>STG01-039</t>
  </si>
  <si>
    <t>STG01-040</t>
  </si>
  <si>
    <t>STG01-041</t>
  </si>
  <si>
    <t>STG01-042</t>
  </si>
  <si>
    <t>STG01-043</t>
  </si>
  <si>
    <t>STG01-044</t>
  </si>
  <si>
    <t>STG01-045</t>
  </si>
  <si>
    <t>STG01-046</t>
  </si>
  <si>
    <t>STG01-047</t>
  </si>
  <si>
    <t>STG01-048</t>
  </si>
  <si>
    <t>STG01-049</t>
  </si>
  <si>
    <t>ERF01-001</t>
  </si>
  <si>
    <t>ERF01-002</t>
  </si>
  <si>
    <t>ERF01-003</t>
  </si>
  <si>
    <t>ERF01-004</t>
  </si>
  <si>
    <t>ERF01-005</t>
  </si>
  <si>
    <t>ERF01-006</t>
  </si>
  <si>
    <t>ERF01-007</t>
  </si>
  <si>
    <t>ERF01-008</t>
  </si>
  <si>
    <t>ERF01-009</t>
  </si>
  <si>
    <t>ERF01-010</t>
  </si>
  <si>
    <t>ERF02-001</t>
  </si>
  <si>
    <t>ERF02-002</t>
  </si>
  <si>
    <t>ERF02-003</t>
  </si>
  <si>
    <t>ERF02-004</t>
  </si>
  <si>
    <t>ERF02-005</t>
  </si>
  <si>
    <t>ERF02-006</t>
  </si>
  <si>
    <t>ERF02-007</t>
  </si>
  <si>
    <t>ERF02-008</t>
  </si>
  <si>
    <t>ERF02-009</t>
  </si>
  <si>
    <t>ERF02-010</t>
  </si>
  <si>
    <t>ERF03</t>
  </si>
  <si>
    <t>ERF03-001</t>
  </si>
  <si>
    <t>ERF03-002</t>
  </si>
  <si>
    <t>ERF03-003</t>
  </si>
  <si>
    <t>ERF03-004</t>
  </si>
  <si>
    <t>ERF03-005</t>
  </si>
  <si>
    <t>ERF03-006</t>
  </si>
  <si>
    <t>ERF03-007</t>
  </si>
  <si>
    <t>ERF03-008</t>
  </si>
  <si>
    <t>ERF03-009</t>
  </si>
  <si>
    <t>ERF03-010</t>
  </si>
  <si>
    <t>AAC-001</t>
  </si>
  <si>
    <t>AAC-002</t>
  </si>
  <si>
    <t>AAC-003</t>
  </si>
  <si>
    <t>AAC-004</t>
  </si>
  <si>
    <t>AAC-005</t>
  </si>
  <si>
    <t>AAC-006</t>
  </si>
  <si>
    <t>AAC-007</t>
  </si>
  <si>
    <t>ACS-001</t>
  </si>
  <si>
    <t>ACS-002</t>
  </si>
  <si>
    <t>ACS-003</t>
  </si>
  <si>
    <t>ACS-004</t>
  </si>
  <si>
    <t>ACS-005</t>
  </si>
  <si>
    <t>ACS-006</t>
  </si>
  <si>
    <t>STZ-001</t>
  </si>
  <si>
    <t>STZ-002</t>
  </si>
  <si>
    <t>STZ-003</t>
  </si>
  <si>
    <t>MGP-001</t>
  </si>
  <si>
    <t>MGP-002</t>
  </si>
  <si>
    <t>MGP-003</t>
  </si>
  <si>
    <t>MGP-004</t>
  </si>
  <si>
    <t>INC-001</t>
  </si>
  <si>
    <t>INC-002</t>
  </si>
  <si>
    <t>INC-003</t>
  </si>
  <si>
    <t>INC-004</t>
  </si>
  <si>
    <t>INC-005</t>
  </si>
  <si>
    <t>INC-006</t>
  </si>
  <si>
    <t>INC-007</t>
  </si>
  <si>
    <t>INC-008</t>
  </si>
  <si>
    <t>INC-009</t>
  </si>
  <si>
    <t>INC-010</t>
  </si>
  <si>
    <t>INC-011</t>
  </si>
  <si>
    <t>INC-012</t>
  </si>
  <si>
    <t>INC-013</t>
  </si>
  <si>
    <t>EFP</t>
  </si>
  <si>
    <t>EFP-001</t>
  </si>
  <si>
    <t>EFP-002</t>
  </si>
  <si>
    <t>EFP-003</t>
  </si>
  <si>
    <t>EFP-004</t>
  </si>
  <si>
    <t>EFP-005</t>
  </si>
  <si>
    <t>EFP-006</t>
  </si>
  <si>
    <t>EFP-007</t>
  </si>
  <si>
    <t>EFP-008</t>
  </si>
  <si>
    <t>EFP-009</t>
  </si>
  <si>
    <t>EFP-010</t>
  </si>
  <si>
    <t>EFP-011</t>
  </si>
  <si>
    <t>EFP-012</t>
  </si>
  <si>
    <t>EFP-013</t>
  </si>
  <si>
    <t>EFP-014</t>
  </si>
  <si>
    <t>EFP-015</t>
  </si>
  <si>
    <t>EFP-016</t>
  </si>
  <si>
    <t>EFP-017</t>
  </si>
  <si>
    <t>EFP-018</t>
  </si>
  <si>
    <t>EFP-019</t>
  </si>
  <si>
    <t>EFP-020</t>
  </si>
  <si>
    <t>EFP-021</t>
  </si>
  <si>
    <t>EFP-022</t>
  </si>
  <si>
    <t>EFP-023</t>
  </si>
  <si>
    <t>EFP-024</t>
  </si>
  <si>
    <t>EFP-025</t>
  </si>
  <si>
    <t>EFP-026</t>
  </si>
  <si>
    <t>EFP-027</t>
  </si>
  <si>
    <t>EFP-028</t>
  </si>
  <si>
    <t>EFP-029</t>
  </si>
  <si>
    <t>EFP-030</t>
  </si>
  <si>
    <t>EFP-031</t>
  </si>
  <si>
    <t>SHF-001</t>
  </si>
  <si>
    <t>SHF-002</t>
  </si>
  <si>
    <t>SHF-003</t>
  </si>
  <si>
    <t>SHF-004</t>
  </si>
  <si>
    <t>SHF-005</t>
  </si>
  <si>
    <t>SHF-006</t>
  </si>
  <si>
    <t>BLG-001</t>
  </si>
  <si>
    <t>BLG-002</t>
  </si>
  <si>
    <t>BLG-003</t>
  </si>
  <si>
    <t>BLG-004</t>
  </si>
  <si>
    <t>BLG-005</t>
  </si>
  <si>
    <t>BLG-006</t>
  </si>
  <si>
    <t>BLG-007</t>
  </si>
  <si>
    <t>BLG-008</t>
  </si>
  <si>
    <t>BLG-009</t>
  </si>
  <si>
    <t>BLG-010</t>
  </si>
  <si>
    <t>BLG-011</t>
  </si>
  <si>
    <t>BLG-012</t>
  </si>
  <si>
    <t>BLG-013</t>
  </si>
  <si>
    <t>BLG-014</t>
  </si>
  <si>
    <t>BLG-015</t>
  </si>
  <si>
    <t>BLG-016</t>
  </si>
  <si>
    <t>BLG-017</t>
  </si>
  <si>
    <t>BLG-018</t>
  </si>
  <si>
    <t>BLG-019</t>
  </si>
  <si>
    <t>BLG-020</t>
  </si>
  <si>
    <t>BLG-021</t>
  </si>
  <si>
    <t>BLG-022</t>
  </si>
  <si>
    <t>BLG-023</t>
  </si>
  <si>
    <t>BLG-024</t>
  </si>
  <si>
    <t>BLG-025</t>
  </si>
  <si>
    <t>BLG-026</t>
  </si>
  <si>
    <t>BLG-027</t>
  </si>
  <si>
    <t>BLG-028</t>
  </si>
  <si>
    <t>BLG-029</t>
  </si>
  <si>
    <t>SLP-001</t>
  </si>
  <si>
    <t>SLP-002</t>
  </si>
  <si>
    <t>SLP-003</t>
  </si>
  <si>
    <t>SLP-004</t>
  </si>
  <si>
    <t>SLP-005</t>
  </si>
  <si>
    <t>SLP-006</t>
  </si>
  <si>
    <t>SLP-007</t>
  </si>
  <si>
    <t>SLP-008</t>
  </si>
  <si>
    <t>SLP-009</t>
  </si>
  <si>
    <t>SLP-010</t>
  </si>
  <si>
    <t>SLP-011</t>
  </si>
  <si>
    <t>SLP-012</t>
  </si>
  <si>
    <t>SLP-013</t>
  </si>
  <si>
    <t>SLP-014</t>
  </si>
  <si>
    <t>SLP-015</t>
  </si>
  <si>
    <t>SLP-016</t>
  </si>
  <si>
    <t>SLP-017</t>
  </si>
  <si>
    <t>SLP-018</t>
  </si>
  <si>
    <t>SLP-019</t>
  </si>
  <si>
    <t>SLP-020</t>
  </si>
  <si>
    <t>SLP-021</t>
  </si>
  <si>
    <t>SLP-022</t>
  </si>
  <si>
    <t>SLP-023</t>
  </si>
  <si>
    <t>SLP-024</t>
  </si>
  <si>
    <t>SLP-025</t>
  </si>
  <si>
    <t>SLP-026</t>
  </si>
  <si>
    <t>MEL01</t>
  </si>
  <si>
    <t>MEL01-001</t>
  </si>
  <si>
    <t>MEL01-002</t>
  </si>
  <si>
    <t>MEL01-003</t>
  </si>
  <si>
    <t>MEL01-004</t>
  </si>
  <si>
    <t>MEL01-005</t>
  </si>
  <si>
    <t>MEL01-006</t>
  </si>
  <si>
    <t>MEL01-007</t>
  </si>
  <si>
    <t>MEL01-008</t>
  </si>
  <si>
    <t>MEL01-009</t>
  </si>
  <si>
    <t>MEL01-010</t>
  </si>
  <si>
    <t>MEL01-011</t>
  </si>
  <si>
    <t>MEL01-012</t>
  </si>
  <si>
    <t>MEL01-013</t>
  </si>
  <si>
    <t>MEL01-014</t>
  </si>
  <si>
    <t>MEL01-015</t>
  </si>
  <si>
    <t>MEL01-016</t>
  </si>
  <si>
    <t>MEL01-017</t>
  </si>
  <si>
    <t>MEL01-018</t>
  </si>
  <si>
    <t>MEL01-019</t>
  </si>
  <si>
    <t>MEL01-020</t>
  </si>
  <si>
    <t>MEL01-021</t>
  </si>
  <si>
    <t>MEL01-022</t>
  </si>
  <si>
    <t>MEL01-023</t>
  </si>
  <si>
    <t>MEL01-024</t>
  </si>
  <si>
    <t>MEL01-025</t>
  </si>
  <si>
    <t>MEL01-026</t>
  </si>
  <si>
    <t>MEL01-027</t>
  </si>
  <si>
    <t>MEL01-028</t>
  </si>
  <si>
    <t>MEL01-029</t>
  </si>
  <si>
    <t>MEL02</t>
  </si>
  <si>
    <t>MEL02-001</t>
  </si>
  <si>
    <t>MEL02-002</t>
  </si>
  <si>
    <t>MEL02-003</t>
  </si>
  <si>
    <t>MEL02-004</t>
  </si>
  <si>
    <t>MEL02-005</t>
  </si>
  <si>
    <t>MEL02-006</t>
  </si>
  <si>
    <t>MEL02-007</t>
  </si>
  <si>
    <t>MEL02-008</t>
  </si>
  <si>
    <t>MEL02-009</t>
  </si>
  <si>
    <t>MEL02-010</t>
  </si>
  <si>
    <t>MEL02-011</t>
  </si>
  <si>
    <t>MEL02-012</t>
  </si>
  <si>
    <t>MEL02-013</t>
  </si>
  <si>
    <t>MEL02-014</t>
  </si>
  <si>
    <t>MEL02-015</t>
  </si>
  <si>
    <t>MEL02-016</t>
  </si>
  <si>
    <t>MEL02-017</t>
  </si>
  <si>
    <t>MEL02-018</t>
  </si>
  <si>
    <t>MEL02-019</t>
  </si>
  <si>
    <t>MEL02-020</t>
  </si>
  <si>
    <t>MEL02-021</t>
  </si>
  <si>
    <t>MEL02-022</t>
  </si>
  <si>
    <t>MEL02-023</t>
  </si>
  <si>
    <t>MEL02-024</t>
  </si>
  <si>
    <t>MEL02-025</t>
  </si>
  <si>
    <t>MEL02-026</t>
  </si>
  <si>
    <t>MEL02-027</t>
  </si>
  <si>
    <t>MEL02-028</t>
  </si>
  <si>
    <t>MEL02-029</t>
  </si>
  <si>
    <t>CIR01</t>
  </si>
  <si>
    <t>CIR01-001</t>
  </si>
  <si>
    <t>CIR01-002</t>
  </si>
  <si>
    <t>CIR01-003</t>
  </si>
  <si>
    <t>CIR01-004</t>
  </si>
  <si>
    <t>CIR01-005</t>
  </si>
  <si>
    <t>CIR01-006</t>
  </si>
  <si>
    <t>CIR01-007</t>
  </si>
  <si>
    <t>CIR01-008</t>
  </si>
  <si>
    <t>CIR01-009</t>
  </si>
  <si>
    <t>CIR01-010</t>
  </si>
  <si>
    <t>CIR01-011</t>
  </si>
  <si>
    <t>CIR01-012</t>
  </si>
  <si>
    <t>CIR01-013</t>
  </si>
  <si>
    <t>CIR01-014</t>
  </si>
  <si>
    <t>CIR01-015</t>
  </si>
  <si>
    <t>CIR01-016</t>
  </si>
  <si>
    <t>CIR01-017</t>
  </si>
  <si>
    <t>CIR01-018</t>
  </si>
  <si>
    <t>CIR01-019</t>
  </si>
  <si>
    <t>CIR01-020</t>
  </si>
  <si>
    <t>CIR01-021</t>
  </si>
  <si>
    <t>CIR01-022</t>
  </si>
  <si>
    <t>CIR01-023</t>
  </si>
  <si>
    <t>CIR01-024</t>
  </si>
  <si>
    <t>CIR01-025</t>
  </si>
  <si>
    <t>CIR01-026</t>
  </si>
  <si>
    <t>CIR01-027</t>
  </si>
  <si>
    <t>CIR01-028</t>
  </si>
  <si>
    <t>CIR01-029</t>
  </si>
  <si>
    <t>CIR01-030</t>
  </si>
  <si>
    <t>CIR02</t>
  </si>
  <si>
    <t>CIR02-001</t>
  </si>
  <si>
    <t>CIR02-002</t>
  </si>
  <si>
    <t>CIR02-003</t>
  </si>
  <si>
    <t>CIR02-004</t>
  </si>
  <si>
    <t>CIR02-005</t>
  </si>
  <si>
    <t>CIR02-006</t>
  </si>
  <si>
    <t>CIR02-007</t>
  </si>
  <si>
    <t>CIR02-008</t>
  </si>
  <si>
    <t>CIR02-009</t>
  </si>
  <si>
    <t>CIR02-010</t>
  </si>
  <si>
    <t>CIR02-011</t>
  </si>
  <si>
    <t>CIR02-012</t>
  </si>
  <si>
    <t>CIR02-013</t>
  </si>
  <si>
    <t>CIR02-014</t>
  </si>
  <si>
    <t>CIR02-015</t>
  </si>
  <si>
    <t>CIR02-016</t>
  </si>
  <si>
    <t>CIR02-017</t>
  </si>
  <si>
    <t>CIR02-018</t>
  </si>
  <si>
    <t>CIR02-019</t>
  </si>
  <si>
    <t>CIR02-020</t>
  </si>
  <si>
    <t>CIR02-021</t>
  </si>
  <si>
    <t>CIR02-022</t>
  </si>
  <si>
    <t>CIR02-023</t>
  </si>
  <si>
    <t>CIR02-024</t>
  </si>
  <si>
    <t>CIR02-025</t>
  </si>
  <si>
    <t>CIR02-026</t>
  </si>
  <si>
    <t>CIR02-027</t>
  </si>
  <si>
    <t>CIR02-028</t>
  </si>
  <si>
    <t>CIR02-029</t>
  </si>
  <si>
    <t>CIR02-030</t>
  </si>
  <si>
    <t>SUP01-001</t>
  </si>
  <si>
    <t>SUP01-002</t>
  </si>
  <si>
    <t>SUP01-003</t>
  </si>
  <si>
    <t>SUP01-004</t>
  </si>
  <si>
    <t>SUP01-005</t>
  </si>
  <si>
    <t>SUP01-006</t>
  </si>
  <si>
    <t>SUP01-007</t>
  </si>
  <si>
    <t>SUP01-008</t>
  </si>
  <si>
    <t>SUP01-009</t>
  </si>
  <si>
    <t>SUP01-010</t>
  </si>
  <si>
    <t>SUP01-011</t>
  </si>
  <si>
    <t>SUP01-012</t>
  </si>
  <si>
    <t>SUP01-013</t>
  </si>
  <si>
    <t>SUP01-014</t>
  </si>
  <si>
    <t>SUP01-015</t>
  </si>
  <si>
    <t>SUP01-016</t>
  </si>
  <si>
    <t>SUP01-017</t>
  </si>
  <si>
    <t>SUP01-018</t>
  </si>
  <si>
    <t>SUP01-019</t>
  </si>
  <si>
    <t>SUP01-020</t>
  </si>
  <si>
    <t>SUP01-021</t>
  </si>
  <si>
    <t>SUP01-022</t>
  </si>
  <si>
    <t>SUP01-023</t>
  </si>
  <si>
    <t>SUP01-024</t>
  </si>
  <si>
    <t>SUP01-025</t>
  </si>
  <si>
    <t>SUP01-026</t>
  </si>
  <si>
    <t>SUP01-027</t>
  </si>
  <si>
    <t>SUP01-028</t>
  </si>
  <si>
    <t>SUP01-029</t>
  </si>
  <si>
    <t>SUP01-030</t>
  </si>
  <si>
    <t>SUP02</t>
  </si>
  <si>
    <t>SUP01</t>
  </si>
  <si>
    <t>DOT-001</t>
  </si>
  <si>
    <t>DOT-002</t>
  </si>
  <si>
    <t>DOT-003</t>
  </si>
  <si>
    <t>DOT-004</t>
  </si>
  <si>
    <t>DOT-005</t>
  </si>
  <si>
    <t>DOT-006</t>
  </si>
  <si>
    <t>DOT-007</t>
  </si>
  <si>
    <t>DOT-008</t>
  </si>
  <si>
    <t>DOT-009</t>
  </si>
  <si>
    <t>DOT-010</t>
  </si>
  <si>
    <t>DOT-011</t>
  </si>
  <si>
    <t>DOT-012</t>
  </si>
  <si>
    <t>DOT-013</t>
  </si>
  <si>
    <t>DOT-014</t>
  </si>
  <si>
    <t>DOT-015</t>
  </si>
  <si>
    <t>DOT-016</t>
  </si>
  <si>
    <t>DOT-017</t>
  </si>
  <si>
    <t>DOT-018</t>
  </si>
  <si>
    <t>DOT-019</t>
  </si>
  <si>
    <t>DOT-020</t>
  </si>
  <si>
    <t>DOT-021</t>
  </si>
  <si>
    <t>DOT-022</t>
  </si>
  <si>
    <t>DOT-023</t>
  </si>
  <si>
    <t>DOT-024</t>
  </si>
  <si>
    <t>DOT-025</t>
  </si>
  <si>
    <t>DOT-026</t>
  </si>
  <si>
    <t>DOT-027</t>
  </si>
  <si>
    <t>DOT-028</t>
  </si>
  <si>
    <t>DOT-029</t>
  </si>
  <si>
    <t>DOT-030</t>
  </si>
  <si>
    <t>DOT-031</t>
  </si>
  <si>
    <t>DOT-032</t>
  </si>
  <si>
    <t>DOT-033</t>
  </si>
  <si>
    <t>FOT-001</t>
  </si>
  <si>
    <t>FOT-002</t>
  </si>
  <si>
    <t>FOT-003</t>
  </si>
  <si>
    <t>FOT-004</t>
  </si>
  <si>
    <t>FOT-005</t>
  </si>
  <si>
    <t>FOT-006</t>
  </si>
  <si>
    <t>FOT-007</t>
  </si>
  <si>
    <t>FOT-008</t>
  </si>
  <si>
    <t>FOT-009</t>
  </si>
  <si>
    <t>FOT-010</t>
  </si>
  <si>
    <t>FOT-011</t>
  </si>
  <si>
    <t>FOT-012</t>
  </si>
  <si>
    <t>FOT-013</t>
  </si>
  <si>
    <t>FOT-014</t>
  </si>
  <si>
    <t>FOT-015</t>
  </si>
  <si>
    <t>FOT-016</t>
  </si>
  <si>
    <t>FOT-017</t>
  </si>
  <si>
    <t>FOT-018</t>
  </si>
  <si>
    <t>FOT-019</t>
  </si>
  <si>
    <t>FOT-020</t>
  </si>
  <si>
    <t>FOT-021</t>
  </si>
  <si>
    <t>FOT-022</t>
  </si>
  <si>
    <t>FOT-023</t>
  </si>
  <si>
    <t>FOT-024</t>
  </si>
  <si>
    <t>FOT-025</t>
  </si>
  <si>
    <t>FOT-026</t>
  </si>
  <si>
    <t>FOT-027</t>
  </si>
  <si>
    <t>FOT-028</t>
  </si>
  <si>
    <t>FOT-029</t>
  </si>
  <si>
    <t>FOT-030</t>
  </si>
  <si>
    <t>FOT-031</t>
  </si>
  <si>
    <t>FOT-032</t>
  </si>
  <si>
    <t>FOT-033</t>
  </si>
  <si>
    <t>LOP-001</t>
  </si>
  <si>
    <t>LOP-002</t>
  </si>
  <si>
    <t>LOP-003</t>
  </si>
  <si>
    <t>LOP-004</t>
  </si>
  <si>
    <t>LOP-005</t>
  </si>
  <si>
    <t>LOP-006</t>
  </si>
  <si>
    <t>LOP-007</t>
  </si>
  <si>
    <t>LOP-008</t>
  </si>
  <si>
    <t>LOP-009</t>
  </si>
  <si>
    <t>LOP-010</t>
  </si>
  <si>
    <t>LOP-011</t>
  </si>
  <si>
    <t>LOP-012</t>
  </si>
  <si>
    <t>LOP-013</t>
  </si>
  <si>
    <t>LOP-014</t>
  </si>
  <si>
    <t>LOP-015</t>
  </si>
  <si>
    <t>LOP-016</t>
  </si>
  <si>
    <t>LOP-017</t>
  </si>
  <si>
    <t>LOP-018</t>
  </si>
  <si>
    <t>LOP-019</t>
  </si>
  <si>
    <t>LOP-020</t>
  </si>
  <si>
    <t>LOP-021</t>
  </si>
  <si>
    <t>LOP-022</t>
  </si>
  <si>
    <t>LOP-023</t>
  </si>
  <si>
    <t>LOP-024</t>
  </si>
  <si>
    <t>LOP-025</t>
  </si>
  <si>
    <t>LOP-026</t>
  </si>
  <si>
    <t>LOP-027</t>
  </si>
  <si>
    <t>LOP-028</t>
  </si>
  <si>
    <t>LOP-029</t>
  </si>
  <si>
    <t>LOP-030</t>
  </si>
  <si>
    <t>LOP-031</t>
  </si>
  <si>
    <t>LOP-032</t>
  </si>
  <si>
    <t>LOP-033</t>
  </si>
  <si>
    <t>LOT-001</t>
  </si>
  <si>
    <t>LOT-002</t>
  </si>
  <si>
    <t>LOT-003</t>
  </si>
  <si>
    <t>LOT-004</t>
  </si>
  <si>
    <t>LOT-005</t>
  </si>
  <si>
    <t>LOT-006</t>
  </si>
  <si>
    <t>LOT-007</t>
  </si>
  <si>
    <t>LOT-008</t>
  </si>
  <si>
    <t>LOT-009</t>
  </si>
  <si>
    <t>LOT-010</t>
  </si>
  <si>
    <t>LOT-011</t>
  </si>
  <si>
    <t>LOT-012</t>
  </si>
  <si>
    <t>LOT-013</t>
  </si>
  <si>
    <t>LOT-014</t>
  </si>
  <si>
    <t>LOT-015</t>
  </si>
  <si>
    <t>LOT-016</t>
  </si>
  <si>
    <t>LOT-017</t>
  </si>
  <si>
    <t>LOT-018</t>
  </si>
  <si>
    <t>LOT-019</t>
  </si>
  <si>
    <t>LOT-020</t>
  </si>
  <si>
    <t>LOT-021</t>
  </si>
  <si>
    <t>LOT-022</t>
  </si>
  <si>
    <t>LOT-023</t>
  </si>
  <si>
    <t>LOT-024</t>
  </si>
  <si>
    <t>LOT-025</t>
  </si>
  <si>
    <t>LOT-026</t>
  </si>
  <si>
    <t>LOT-027</t>
  </si>
  <si>
    <t>LOT-028</t>
  </si>
  <si>
    <t>LOT-029</t>
  </si>
  <si>
    <t>LOT-030</t>
  </si>
  <si>
    <t>LOT-031</t>
  </si>
  <si>
    <t>LOT-032</t>
  </si>
  <si>
    <t>LOT-033</t>
  </si>
  <si>
    <t>FWP01</t>
  </si>
  <si>
    <t>FWP01-001</t>
  </si>
  <si>
    <t>FWP01-002</t>
  </si>
  <si>
    <t>FWP01-003</t>
  </si>
  <si>
    <t>FWP01-004</t>
  </si>
  <si>
    <t>FWP01-005</t>
  </si>
  <si>
    <t>FWP01-006</t>
  </si>
  <si>
    <t>FWP01-007</t>
  </si>
  <si>
    <t>FWP01-008</t>
  </si>
  <si>
    <t>FWP01-009</t>
  </si>
  <si>
    <t>FWP01-010</t>
  </si>
  <si>
    <t>FWP01-011</t>
  </si>
  <si>
    <t>FWP01-012</t>
  </si>
  <si>
    <t>FWP01-013</t>
  </si>
  <si>
    <t>FWP01-014</t>
  </si>
  <si>
    <t>FWP01-015</t>
  </si>
  <si>
    <t>FWP01-016</t>
  </si>
  <si>
    <t>FWP01-017</t>
  </si>
  <si>
    <t>FWP01-020</t>
  </si>
  <si>
    <t>FWP01-021</t>
  </si>
  <si>
    <t>FWP01-022</t>
  </si>
  <si>
    <t>FWP01-023</t>
  </si>
  <si>
    <t>FWP01-024</t>
  </si>
  <si>
    <t>FWP01-025</t>
  </si>
  <si>
    <t>FWP01-026</t>
  </si>
  <si>
    <t>FWP01-027</t>
  </si>
  <si>
    <t>FWP02</t>
  </si>
  <si>
    <t>FWP02-001</t>
  </si>
  <si>
    <t>FWP02-002</t>
  </si>
  <si>
    <t>FWP02-003</t>
  </si>
  <si>
    <t>FWP02-004</t>
  </si>
  <si>
    <t>FWP02-005</t>
  </si>
  <si>
    <t>FWP02-006</t>
  </si>
  <si>
    <t>FWP02-007</t>
  </si>
  <si>
    <t>FWP02-008</t>
  </si>
  <si>
    <t>FWP02-009</t>
  </si>
  <si>
    <t>FWP02-010</t>
  </si>
  <si>
    <t>FWP02-011</t>
  </si>
  <si>
    <t>FWP02-012</t>
  </si>
  <si>
    <t>FWP02-013</t>
  </si>
  <si>
    <t>FWP02-014</t>
  </si>
  <si>
    <t>FWP02-015</t>
  </si>
  <si>
    <t>FWP02-016</t>
  </si>
  <si>
    <t>FWP02-017</t>
  </si>
  <si>
    <t>FWP02-018</t>
  </si>
  <si>
    <t>FWP02-019</t>
  </si>
  <si>
    <t>FWP02-020</t>
  </si>
  <si>
    <t>FWP02-021</t>
  </si>
  <si>
    <t>FWP02-022</t>
  </si>
  <si>
    <t>FWP02-023</t>
  </si>
  <si>
    <t>FWP02-024</t>
  </si>
  <si>
    <t>FWP02-025</t>
  </si>
  <si>
    <t>FWP02-026</t>
  </si>
  <si>
    <t>FWP02-027</t>
  </si>
  <si>
    <t>FGS-001</t>
  </si>
  <si>
    <t>FGS-002</t>
  </si>
  <si>
    <t>FGS-003</t>
  </si>
  <si>
    <t>FGS-004</t>
  </si>
  <si>
    <t>FGS-005</t>
  </si>
  <si>
    <t>FGS-006</t>
  </si>
  <si>
    <t>FGS-007</t>
  </si>
  <si>
    <t>FGS-008</t>
  </si>
  <si>
    <t>FGS-009</t>
  </si>
  <si>
    <t>FGS-010</t>
  </si>
  <si>
    <t>FGS-011</t>
  </si>
  <si>
    <t>FGS-012</t>
  </si>
  <si>
    <t>FGS-013</t>
  </si>
  <si>
    <t>FGS-014</t>
  </si>
  <si>
    <t>FGS-015</t>
  </si>
  <si>
    <t>FGS-016</t>
  </si>
  <si>
    <t>FGS-017</t>
  </si>
  <si>
    <t>FGS-018</t>
  </si>
  <si>
    <t>FGS-019</t>
  </si>
  <si>
    <t>FGS-020</t>
  </si>
  <si>
    <t>FGS-021</t>
  </si>
  <si>
    <t>FGS-022</t>
  </si>
  <si>
    <t>FGS-023</t>
  </si>
  <si>
    <t>FGS-024</t>
  </si>
  <si>
    <t>FGS-025</t>
  </si>
  <si>
    <t>FGS-026</t>
  </si>
  <si>
    <t>FGS-027</t>
  </si>
  <si>
    <t>FGS-028</t>
  </si>
  <si>
    <t>FGS-029</t>
  </si>
  <si>
    <t>FGS-030</t>
  </si>
  <si>
    <t>FGS-031</t>
  </si>
  <si>
    <t>FBP-001</t>
  </si>
  <si>
    <t>FBP-002</t>
  </si>
  <si>
    <t>FBP-003</t>
  </si>
  <si>
    <t>FBP-004</t>
  </si>
  <si>
    <t>FBP-005</t>
  </si>
  <si>
    <t>FBP-006</t>
  </si>
  <si>
    <t>FBP-007</t>
  </si>
  <si>
    <t>FBP-008</t>
  </si>
  <si>
    <t>FBP-009</t>
  </si>
  <si>
    <t>FBP-010</t>
  </si>
  <si>
    <t>FBP-011</t>
  </si>
  <si>
    <t>FBP-012</t>
  </si>
  <si>
    <t>FBP-013</t>
  </si>
  <si>
    <t>FBP-014</t>
  </si>
  <si>
    <t>FBP-015</t>
  </si>
  <si>
    <t>FBP-016</t>
  </si>
  <si>
    <t>FBP-017</t>
  </si>
  <si>
    <t>FBP-018</t>
  </si>
  <si>
    <t>FBP-019</t>
  </si>
  <si>
    <t>FBP-020</t>
  </si>
  <si>
    <t>FBP-021</t>
  </si>
  <si>
    <t>FBP-022</t>
  </si>
  <si>
    <t>FBP-023</t>
  </si>
  <si>
    <t>FBP-024</t>
  </si>
  <si>
    <t>FBP-025</t>
  </si>
  <si>
    <t>FBP-026</t>
  </si>
  <si>
    <t>FBP-027</t>
  </si>
  <si>
    <t>FBP-028</t>
  </si>
  <si>
    <t>FBP-029</t>
  </si>
  <si>
    <t>FBP-030</t>
  </si>
  <si>
    <t>FBP-031</t>
  </si>
  <si>
    <t>BAL01</t>
  </si>
  <si>
    <t>BAL01-001</t>
  </si>
  <si>
    <t>BAL01-002</t>
  </si>
  <si>
    <t>BAL01-003</t>
  </si>
  <si>
    <t>BAL01-004</t>
  </si>
  <si>
    <t>BAL01-005</t>
  </si>
  <si>
    <t>BAL01-006</t>
  </si>
  <si>
    <t>BAL01-007</t>
  </si>
  <si>
    <t>BAL01-008</t>
  </si>
  <si>
    <t>BAL01-009</t>
  </si>
  <si>
    <t>BAL01-010</t>
  </si>
  <si>
    <t>BAL01-011</t>
  </si>
  <si>
    <t>BAL01-012</t>
  </si>
  <si>
    <t>BAL01-013</t>
  </si>
  <si>
    <t>BAL01-014</t>
  </si>
  <si>
    <t>BAL01-015</t>
  </si>
  <si>
    <t>BAL01-016</t>
  </si>
  <si>
    <t>BAL01-017</t>
  </si>
  <si>
    <t>BAL01-018</t>
  </si>
  <si>
    <t>BAL01-019</t>
  </si>
  <si>
    <t>BAL01-020</t>
  </si>
  <si>
    <t>BAL01-021</t>
  </si>
  <si>
    <t>BAL01-022</t>
  </si>
  <si>
    <t>BAL01-023</t>
  </si>
  <si>
    <t>BAL01-024</t>
  </si>
  <si>
    <t>BAL01-025</t>
  </si>
  <si>
    <t>BAL01-026</t>
  </si>
  <si>
    <t>BAL01-027</t>
  </si>
  <si>
    <t>BAL01-028</t>
  </si>
  <si>
    <t>BAL01-029</t>
  </si>
  <si>
    <t>BAL01-030</t>
  </si>
  <si>
    <t>BAL01-031</t>
  </si>
  <si>
    <t>BAL02</t>
  </si>
  <si>
    <t>BAL02-001</t>
  </si>
  <si>
    <t>BAL02-002</t>
  </si>
  <si>
    <t>BAL02-003</t>
  </si>
  <si>
    <t>BAL02-004</t>
  </si>
  <si>
    <t>BAL02-005</t>
  </si>
  <si>
    <t>BAL02-006</t>
  </si>
  <si>
    <t>BAL02-007</t>
  </si>
  <si>
    <t>BAL02-008</t>
  </si>
  <si>
    <t>BAL02-009</t>
  </si>
  <si>
    <t>BAL02-010</t>
  </si>
  <si>
    <t>BAL02-011</t>
  </si>
  <si>
    <t>BAL02-012</t>
  </si>
  <si>
    <t>BAL02-013</t>
  </si>
  <si>
    <t>BAL02-014</t>
  </si>
  <si>
    <t>BAL02-015</t>
  </si>
  <si>
    <t>BAL02-016</t>
  </si>
  <si>
    <t>BAL02-017</t>
  </si>
  <si>
    <t>BAL02-018</t>
  </si>
  <si>
    <t>BAL02-019</t>
  </si>
  <si>
    <t>BAL02-020</t>
  </si>
  <si>
    <t>BAL02-021</t>
  </si>
  <si>
    <t>BAL02-022</t>
  </si>
  <si>
    <t>BAL02-023</t>
  </si>
  <si>
    <t>BAL02-024</t>
  </si>
  <si>
    <t>BAL02-025</t>
  </si>
  <si>
    <t>BAL02-026</t>
  </si>
  <si>
    <t>BAL02-027</t>
  </si>
  <si>
    <t>BAL02-028</t>
  </si>
  <si>
    <t>BAL02-029</t>
  </si>
  <si>
    <t>BAL02-030</t>
  </si>
  <si>
    <t>BAL02-031</t>
  </si>
  <si>
    <t>FDP01</t>
  </si>
  <si>
    <t>FDP02</t>
  </si>
  <si>
    <t>FDP01-001</t>
  </si>
  <si>
    <t>FDP01-002</t>
  </si>
  <si>
    <t>FDP01-003</t>
  </si>
  <si>
    <t>FDP01-004</t>
  </si>
  <si>
    <t>FDP01-005</t>
  </si>
  <si>
    <t>FDP01-006</t>
  </si>
  <si>
    <t>FDP01-007</t>
  </si>
  <si>
    <t>FDP01-008</t>
  </si>
  <si>
    <t>FDP01-009</t>
  </si>
  <si>
    <t>FDP01-010</t>
  </si>
  <si>
    <t>FDP01-011</t>
  </si>
  <si>
    <t>FDP01-012</t>
  </si>
  <si>
    <t>FDP01-013</t>
  </si>
  <si>
    <t>FDP01-014</t>
  </si>
  <si>
    <t>FDP01-015</t>
  </si>
  <si>
    <t>FDP01-016</t>
  </si>
  <si>
    <t>FDP01-017</t>
  </si>
  <si>
    <t>FDP01-018</t>
  </si>
  <si>
    <t>FDP01-019</t>
  </si>
  <si>
    <t>FDP01-020</t>
  </si>
  <si>
    <t>FDP01-021</t>
  </si>
  <si>
    <t>FDP01-022</t>
  </si>
  <si>
    <t>FDP01-023</t>
  </si>
  <si>
    <t>FDP01-024</t>
  </si>
  <si>
    <t>FDP01-025</t>
  </si>
  <si>
    <t>FDP01-026</t>
  </si>
  <si>
    <t>FDP01-027</t>
  </si>
  <si>
    <t>FDP01-028</t>
  </si>
  <si>
    <t>FDP01-029</t>
  </si>
  <si>
    <t>FDP01-030</t>
  </si>
  <si>
    <t>FDP02-001</t>
  </si>
  <si>
    <t>FDP02-002</t>
  </si>
  <si>
    <t>FDP02-003</t>
  </si>
  <si>
    <t>FDP02-004</t>
  </si>
  <si>
    <t>FDP02-005</t>
  </si>
  <si>
    <t>FDP02-006</t>
  </si>
  <si>
    <t>FDP02-007</t>
  </si>
  <si>
    <t>FDP02-008</t>
  </si>
  <si>
    <t>FDP02-009</t>
  </si>
  <si>
    <t>FDP02-010</t>
  </si>
  <si>
    <t>FDP02-011</t>
  </si>
  <si>
    <t>FDP02-012</t>
  </si>
  <si>
    <t>FDP02-013</t>
  </si>
  <si>
    <t>FDP02-014</t>
  </si>
  <si>
    <t>FDP02-015</t>
  </si>
  <si>
    <t>FDP02-016</t>
  </si>
  <si>
    <t>FDP02-017</t>
  </si>
  <si>
    <t>FDP02-018</t>
  </si>
  <si>
    <t>FDP02-019</t>
  </si>
  <si>
    <t>FDP02-020</t>
  </si>
  <si>
    <t>FDP02-021</t>
  </si>
  <si>
    <t>FDP02-022</t>
  </si>
  <si>
    <t>FDP02-023</t>
  </si>
  <si>
    <t>FDP02-024</t>
  </si>
  <si>
    <t>FDP02-025</t>
  </si>
  <si>
    <t>FDP02-026</t>
  </si>
  <si>
    <t>FDP02-027</t>
  </si>
  <si>
    <t>FDP02-028</t>
  </si>
  <si>
    <t>FDP02-029</t>
  </si>
  <si>
    <t>FDP02-030</t>
  </si>
  <si>
    <t>MCS01</t>
  </si>
  <si>
    <t>MCS01-001</t>
  </si>
  <si>
    <t>MCS01-002</t>
  </si>
  <si>
    <t>MCS01-003</t>
  </si>
  <si>
    <t>MCS01-004</t>
  </si>
  <si>
    <t>MCS01-005</t>
  </si>
  <si>
    <t>MCS01-006</t>
  </si>
  <si>
    <t>MCS01-007</t>
  </si>
  <si>
    <t>MCS01-008</t>
  </si>
  <si>
    <t>MCS01-009</t>
  </si>
  <si>
    <t>MCS01-010</t>
  </si>
  <si>
    <t>MCS01-011</t>
  </si>
  <si>
    <t>MCS01-012</t>
  </si>
  <si>
    <t>MCS01-013</t>
  </si>
  <si>
    <t>MCS01-014</t>
  </si>
  <si>
    <t>MCS01-015</t>
  </si>
  <si>
    <t>MCS01-016</t>
  </si>
  <si>
    <t>MCS01-017</t>
  </si>
  <si>
    <t>MCS01-018</t>
  </si>
  <si>
    <t>MCS01-019</t>
  </si>
  <si>
    <t>MCS01-020</t>
  </si>
  <si>
    <t>MCS01-021</t>
  </si>
  <si>
    <t>MCS01-022</t>
  </si>
  <si>
    <t>MCS01-023</t>
  </si>
  <si>
    <t>MCS01-024</t>
  </si>
  <si>
    <t>MCS01-025</t>
  </si>
  <si>
    <t>MCS01-026</t>
  </si>
  <si>
    <t>MCS01-027</t>
  </si>
  <si>
    <t>MCS01-028</t>
  </si>
  <si>
    <t>MCS01-029</t>
  </si>
  <si>
    <t>MCS01-030</t>
  </si>
  <si>
    <t>MCS01-031</t>
  </si>
  <si>
    <t>MCS02</t>
  </si>
  <si>
    <t>MCS02-001</t>
  </si>
  <si>
    <t>MCS02-002</t>
  </si>
  <si>
    <t>MCS02-003</t>
  </si>
  <si>
    <t>MCS02-004</t>
  </si>
  <si>
    <t>MCS02-005</t>
  </si>
  <si>
    <t>MCS02-006</t>
  </si>
  <si>
    <t>MCS02-007</t>
  </si>
  <si>
    <t>MCS02-008</t>
  </si>
  <si>
    <t>MCS02-009</t>
  </si>
  <si>
    <t>MCS02-010</t>
  </si>
  <si>
    <t>MCS02-011</t>
  </si>
  <si>
    <t>MCS02-012</t>
  </si>
  <si>
    <t>MCS02-013</t>
  </si>
  <si>
    <t>MCS02-014</t>
  </si>
  <si>
    <t>MCS02-015</t>
  </si>
  <si>
    <t>MCS02-016</t>
  </si>
  <si>
    <t>MCS02-017</t>
  </si>
  <si>
    <t>MCS02-018</t>
  </si>
  <si>
    <t>MCS02-019</t>
  </si>
  <si>
    <t>MCS02-020</t>
  </si>
  <si>
    <t>MCS02-021</t>
  </si>
  <si>
    <t>MCS02-022</t>
  </si>
  <si>
    <t>MCS02-023</t>
  </si>
  <si>
    <t>MCS02-024</t>
  </si>
  <si>
    <t>MCS02-025</t>
  </si>
  <si>
    <t>MCS02-026</t>
  </si>
  <si>
    <t>MCS02-027</t>
  </si>
  <si>
    <t>MCS02-028</t>
  </si>
  <si>
    <t>MCS02-029</t>
  </si>
  <si>
    <t>MCS02-030</t>
  </si>
  <si>
    <t>MCS02-031</t>
  </si>
  <si>
    <t>MCF02</t>
  </si>
  <si>
    <t>MCF02-001</t>
  </si>
  <si>
    <t>MCF02-002</t>
  </si>
  <si>
    <t>MCF02-003</t>
  </si>
  <si>
    <t>MCF02-004</t>
  </si>
  <si>
    <t>MCF02-005</t>
  </si>
  <si>
    <t>MCF02-006</t>
  </si>
  <si>
    <t>MCF02-007</t>
  </si>
  <si>
    <t>MCF02-008</t>
  </si>
  <si>
    <t>MCF02-009</t>
  </si>
  <si>
    <t>MCF02-010</t>
  </si>
  <si>
    <t>MCF02-011</t>
  </si>
  <si>
    <t>MCF02-012</t>
  </si>
  <si>
    <t>MCF02-013</t>
  </si>
  <si>
    <t>MCF02-014</t>
  </si>
  <si>
    <t>MCF02-015</t>
  </si>
  <si>
    <t>MCF02-016</t>
  </si>
  <si>
    <t>MCF02-017</t>
  </si>
  <si>
    <t>MCF02-018</t>
  </si>
  <si>
    <t>MCF02-019</t>
  </si>
  <si>
    <t>MCF02-020</t>
  </si>
  <si>
    <t>MCF02-021</t>
  </si>
  <si>
    <t>MCF02-022</t>
  </si>
  <si>
    <t>MCF02-023</t>
  </si>
  <si>
    <t>MCF02-024</t>
  </si>
  <si>
    <t>MCF02-025</t>
  </si>
  <si>
    <t>MCF02-026</t>
  </si>
  <si>
    <t>MCF02-027</t>
  </si>
  <si>
    <t>MCF02-028</t>
  </si>
  <si>
    <t>MCF02-029</t>
  </si>
  <si>
    <t>MCF01</t>
  </si>
  <si>
    <t>MCF01-001</t>
  </si>
  <si>
    <t>MCF01-002</t>
  </si>
  <si>
    <t>MCF01-004</t>
  </si>
  <si>
    <t>MCF01-005</t>
  </si>
  <si>
    <t>MCF01-006</t>
  </si>
  <si>
    <t>MCF01-007</t>
  </si>
  <si>
    <t>MCF01-008</t>
  </si>
  <si>
    <t>MCF01-009</t>
  </si>
  <si>
    <t>MCF01-010</t>
  </si>
  <si>
    <t>MCF01-011</t>
  </si>
  <si>
    <t>MCF01-012</t>
  </si>
  <si>
    <t>MCF01-013</t>
  </si>
  <si>
    <t>MCF01-014</t>
  </si>
  <si>
    <t>MCF01-015</t>
  </si>
  <si>
    <t>MCF01-016</t>
  </si>
  <si>
    <t>MCF01-017</t>
  </si>
  <si>
    <t>MCF01-018</t>
  </si>
  <si>
    <t>MCF01-019</t>
  </si>
  <si>
    <t>MCF01-020</t>
  </si>
  <si>
    <t>MCF01-021</t>
  </si>
  <si>
    <t>MCF01-022</t>
  </si>
  <si>
    <t>MCF01-023</t>
  </si>
  <si>
    <t>MCF01-024</t>
  </si>
  <si>
    <t>MCF01-025</t>
  </si>
  <si>
    <t>MCF01-026</t>
  </si>
  <si>
    <t>MCF01-027</t>
  </si>
  <si>
    <t>MCF01-028</t>
  </si>
  <si>
    <t>MCF01-029</t>
  </si>
  <si>
    <t>GLP</t>
  </si>
  <si>
    <t>GLP-001</t>
  </si>
  <si>
    <t>GLP-002</t>
  </si>
  <si>
    <t>GLP-003</t>
  </si>
  <si>
    <t>GLP-004</t>
  </si>
  <si>
    <t>GLP-005</t>
  </si>
  <si>
    <t>GLP-006</t>
  </si>
  <si>
    <t>GLP-007</t>
  </si>
  <si>
    <t>GLP-008</t>
  </si>
  <si>
    <t>GLP-009</t>
  </si>
  <si>
    <t>GLP-010</t>
  </si>
  <si>
    <t>GLP-011</t>
  </si>
  <si>
    <t>GLP-012</t>
  </si>
  <si>
    <t>GLP-013</t>
  </si>
  <si>
    <t>GLP-014</t>
  </si>
  <si>
    <t>GLP-015</t>
  </si>
  <si>
    <t>GLP-016</t>
  </si>
  <si>
    <t>GLP-017</t>
  </si>
  <si>
    <t>GLP-018</t>
  </si>
  <si>
    <t>GLP-019</t>
  </si>
  <si>
    <t>GLP-020</t>
  </si>
  <si>
    <t>GLP-021</t>
  </si>
  <si>
    <t>GLP-022</t>
  </si>
  <si>
    <t>GLP-023</t>
  </si>
  <si>
    <t>GLP-024</t>
  </si>
  <si>
    <t>GLP-025</t>
  </si>
  <si>
    <t>GLP-026</t>
  </si>
  <si>
    <t>GLP-027</t>
  </si>
  <si>
    <t>GLP-028</t>
  </si>
  <si>
    <t>GLP-029</t>
  </si>
  <si>
    <t>GLP-030</t>
  </si>
  <si>
    <t>GLP-031</t>
  </si>
  <si>
    <t>GLP-032</t>
  </si>
  <si>
    <t>GLP-033</t>
  </si>
  <si>
    <t>GLP-034</t>
  </si>
  <si>
    <t>GLP-035</t>
  </si>
  <si>
    <t>GLP-036</t>
  </si>
  <si>
    <t>GLP-037</t>
  </si>
  <si>
    <t>GLP-038</t>
  </si>
  <si>
    <t>GLP-039</t>
  </si>
  <si>
    <t>GLP-040</t>
  </si>
  <si>
    <t>GLP-041</t>
  </si>
  <si>
    <t>GLP-042</t>
  </si>
  <si>
    <t>GLP-043</t>
  </si>
  <si>
    <t>GLP-044</t>
  </si>
  <si>
    <t>GLP-045</t>
  </si>
  <si>
    <t>GLP-046</t>
  </si>
  <si>
    <t>GLP-047</t>
  </si>
  <si>
    <t>GLP-048</t>
  </si>
  <si>
    <t>GLP-049</t>
  </si>
  <si>
    <t>GLP-050</t>
  </si>
  <si>
    <t>GLP-051</t>
  </si>
  <si>
    <t>GLP-052</t>
  </si>
  <si>
    <t>GLP-053</t>
  </si>
  <si>
    <t>GLP-054</t>
  </si>
  <si>
    <t>GLP-055</t>
  </si>
  <si>
    <t>GLP-056</t>
  </si>
  <si>
    <t>GLP-057</t>
  </si>
  <si>
    <t>GLP-058</t>
  </si>
  <si>
    <t>GLP-059</t>
  </si>
  <si>
    <t>GLP-060</t>
  </si>
  <si>
    <t>GLP-061</t>
  </si>
  <si>
    <t>GLP-062</t>
  </si>
  <si>
    <t>GLP-063</t>
  </si>
  <si>
    <t>GLP-064</t>
  </si>
  <si>
    <t>GLP-065</t>
  </si>
  <si>
    <t>GLP-066</t>
  </si>
  <si>
    <t>GLP-067</t>
  </si>
  <si>
    <t>GLP-068</t>
  </si>
  <si>
    <t>GLP-069</t>
  </si>
  <si>
    <t>GLP-070</t>
  </si>
  <si>
    <t>GLP-071</t>
  </si>
  <si>
    <t>GLP-072</t>
  </si>
  <si>
    <t>GLP-073</t>
  </si>
  <si>
    <t>GLP-074</t>
  </si>
  <si>
    <t>GLP-075</t>
  </si>
  <si>
    <t>GLP-076</t>
  </si>
  <si>
    <t>GLP-077</t>
  </si>
  <si>
    <t>GLP-078</t>
  </si>
  <si>
    <t>GLP-079</t>
  </si>
  <si>
    <t>GLP-080</t>
  </si>
  <si>
    <t>GLP-081</t>
  </si>
  <si>
    <t>GLP-082</t>
  </si>
  <si>
    <t>GLP-083</t>
  </si>
  <si>
    <t>GLP-084</t>
  </si>
  <si>
    <t>GLP-085</t>
  </si>
  <si>
    <t>GLP-086</t>
  </si>
  <si>
    <t>GLP-087</t>
  </si>
  <si>
    <t>GLP-088</t>
  </si>
  <si>
    <t>GLP-089</t>
  </si>
  <si>
    <t>GLP-090</t>
  </si>
  <si>
    <t>GLP-091</t>
  </si>
  <si>
    <t>GLP-092</t>
  </si>
  <si>
    <t>GLP-093</t>
  </si>
  <si>
    <t>GLP-094</t>
  </si>
  <si>
    <t>GLP-095</t>
  </si>
  <si>
    <t>GLP-096</t>
  </si>
  <si>
    <t>GLP-097</t>
  </si>
  <si>
    <t>GLP-098</t>
  </si>
  <si>
    <t>GLP-099</t>
  </si>
  <si>
    <t>GLP-100</t>
  </si>
  <si>
    <t>GLP-101</t>
  </si>
  <si>
    <t>GLP-102</t>
  </si>
  <si>
    <t>GLP-103</t>
  </si>
  <si>
    <t>GLP-104</t>
  </si>
  <si>
    <t>GLP-105</t>
  </si>
  <si>
    <t>GLP-106</t>
  </si>
  <si>
    <t>GLP-107</t>
  </si>
  <si>
    <t>GLP-108</t>
  </si>
  <si>
    <t>GLP-109</t>
  </si>
  <si>
    <t>GLP-110</t>
  </si>
  <si>
    <t>GLP-111</t>
  </si>
  <si>
    <t>GLP-112</t>
  </si>
  <si>
    <t>GLP-113</t>
  </si>
  <si>
    <t>MLP</t>
  </si>
  <si>
    <t>MLP-001</t>
  </si>
  <si>
    <t>MLP-002</t>
  </si>
  <si>
    <t>MLP-003</t>
  </si>
  <si>
    <t>MLP-004</t>
  </si>
  <si>
    <t>MLP-005</t>
  </si>
  <si>
    <t>MLP-006</t>
  </si>
  <si>
    <t>MLP-007</t>
  </si>
  <si>
    <t>MLP-008</t>
  </si>
  <si>
    <t>MLP-009</t>
  </si>
  <si>
    <t>MLP-010</t>
  </si>
  <si>
    <t>MLP-011</t>
  </si>
  <si>
    <t>MLP-012</t>
  </si>
  <si>
    <t>MLP-013</t>
  </si>
  <si>
    <t>MLP-014</t>
  </si>
  <si>
    <t>MLP-015</t>
  </si>
  <si>
    <t>MLP-016</t>
  </si>
  <si>
    <t>MLP-017</t>
  </si>
  <si>
    <t>MLP-018</t>
  </si>
  <si>
    <t>MLP-019</t>
  </si>
  <si>
    <t>MLP-020</t>
  </si>
  <si>
    <t>MLP-021</t>
  </si>
  <si>
    <t>MLP-022</t>
  </si>
  <si>
    <t>MLP-023</t>
  </si>
  <si>
    <t>MLP-024</t>
  </si>
  <si>
    <t>MLP-025</t>
  </si>
  <si>
    <t>MLP-026</t>
  </si>
  <si>
    <t>MLP-027</t>
  </si>
  <si>
    <t>MLP-028</t>
  </si>
  <si>
    <t>MLP-029</t>
  </si>
  <si>
    <t>MLP-030</t>
  </si>
  <si>
    <t>MLP-031</t>
  </si>
  <si>
    <t>MLP-032</t>
  </si>
  <si>
    <t>MLP-033</t>
  </si>
  <si>
    <t>MLP-034</t>
  </si>
  <si>
    <t>MLP-035</t>
  </si>
  <si>
    <t>MLP-036</t>
  </si>
  <si>
    <t>MLP-037</t>
  </si>
  <si>
    <t>MLP-038</t>
  </si>
  <si>
    <t>MLP-039</t>
  </si>
  <si>
    <t>MLP-040</t>
  </si>
  <si>
    <t>MLP-041</t>
  </si>
  <si>
    <t>MLP-042</t>
  </si>
  <si>
    <t>MLP-043</t>
  </si>
  <si>
    <t>MLP-044</t>
  </si>
  <si>
    <t>MLP-045</t>
  </si>
  <si>
    <t>MLP-046</t>
  </si>
  <si>
    <t>MLP-047</t>
  </si>
  <si>
    <t>MLP-048</t>
  </si>
  <si>
    <t>MLP-049</t>
  </si>
  <si>
    <t>MLP-050</t>
  </si>
  <si>
    <t>MLP-051</t>
  </si>
  <si>
    <t>MLP-052</t>
  </si>
  <si>
    <t>MLP-053</t>
  </si>
  <si>
    <t>MLP-054</t>
  </si>
  <si>
    <t>MLP-055</t>
  </si>
  <si>
    <t>MLP-056</t>
  </si>
  <si>
    <t>MLP-057</t>
  </si>
  <si>
    <t>MLP-058</t>
  </si>
  <si>
    <t>MLP-059</t>
  </si>
  <si>
    <t>MLP-060</t>
  </si>
  <si>
    <t>MLP-061</t>
  </si>
  <si>
    <t>MLP-062</t>
  </si>
  <si>
    <t>MLP-063</t>
  </si>
  <si>
    <t>MLP-064</t>
  </si>
  <si>
    <t>MLP-065</t>
  </si>
  <si>
    <t>MLP-066</t>
  </si>
  <si>
    <t>MLP-067</t>
  </si>
  <si>
    <t>MLP-068</t>
  </si>
  <si>
    <t>MLP-069</t>
  </si>
  <si>
    <t>MLP-070</t>
  </si>
  <si>
    <t>MLP-071</t>
  </si>
  <si>
    <t>MLP-072</t>
  </si>
  <si>
    <t>MLP-073</t>
  </si>
  <si>
    <t>MLP-074</t>
  </si>
  <si>
    <t>MLP-075</t>
  </si>
  <si>
    <t>MLP-076</t>
  </si>
  <si>
    <t>MLP-077</t>
  </si>
  <si>
    <t>MLP-078</t>
  </si>
  <si>
    <t>MLP-079</t>
  </si>
  <si>
    <t>MLP-080</t>
  </si>
  <si>
    <t>MLP-081</t>
  </si>
  <si>
    <t>MLP-082</t>
  </si>
  <si>
    <t>MLP-083</t>
  </si>
  <si>
    <t>MLP-084</t>
  </si>
  <si>
    <t>MLP-085</t>
  </si>
  <si>
    <t>MLP-086</t>
  </si>
  <si>
    <t>MLP-087</t>
  </si>
  <si>
    <t>MLP-088</t>
  </si>
  <si>
    <t>MLP-089</t>
  </si>
  <si>
    <t>MLP-090</t>
  </si>
  <si>
    <t>MLP-091</t>
  </si>
  <si>
    <t>MLP-092</t>
  </si>
  <si>
    <t>MLP-093</t>
  </si>
  <si>
    <t>MLP-102</t>
  </si>
  <si>
    <t>MLP-103</t>
  </si>
  <si>
    <t>MLP-104</t>
  </si>
  <si>
    <t>MLP-105</t>
  </si>
  <si>
    <t>MLP-106</t>
  </si>
  <si>
    <t>MLP-107</t>
  </si>
  <si>
    <t>MLP-108</t>
  </si>
  <si>
    <t>MLP-109</t>
  </si>
  <si>
    <t>MLP-110</t>
  </si>
  <si>
    <t>MLP-111</t>
  </si>
  <si>
    <t>MLP-112</t>
  </si>
  <si>
    <t>MLP-113</t>
  </si>
  <si>
    <t>ME Exhaust Valve Monitoring</t>
  </si>
  <si>
    <t>Main Engine Cylinder Liner</t>
  </si>
  <si>
    <t>Unit No.</t>
  </si>
  <si>
    <t>ID No.</t>
  </si>
  <si>
    <t xml:space="preserve">Serial No. </t>
  </si>
  <si>
    <t>New design</t>
  </si>
  <si>
    <t>SPARE</t>
  </si>
  <si>
    <t>NA</t>
  </si>
  <si>
    <t>Stand by spare</t>
  </si>
  <si>
    <t>FIVA VALVE MONITORING</t>
  </si>
  <si>
    <t>MBD Part No.</t>
  </si>
  <si>
    <t>Serial No.</t>
  </si>
  <si>
    <t>Cylinder Liner Monitoring</t>
  </si>
  <si>
    <t>FIVA Valve Monitoring</t>
  </si>
  <si>
    <t>FOV No.</t>
  </si>
  <si>
    <t>Parts Name</t>
  </si>
  <si>
    <t>Part No.</t>
  </si>
  <si>
    <t>344A-A</t>
  </si>
  <si>
    <t>344A-C1</t>
  </si>
  <si>
    <t>344A-C2</t>
  </si>
  <si>
    <t>344A-C3</t>
  </si>
  <si>
    <t>344A-C4</t>
  </si>
  <si>
    <t>Housing</t>
  </si>
  <si>
    <t>Slide Valve</t>
  </si>
  <si>
    <t>Thrust Piece</t>
  </si>
  <si>
    <t>Spring</t>
  </si>
  <si>
    <t>344A-2</t>
  </si>
  <si>
    <t>Holder</t>
  </si>
  <si>
    <t>344A-4</t>
  </si>
  <si>
    <t>Foot Piece</t>
  </si>
  <si>
    <t>344A-5</t>
  </si>
  <si>
    <t>Thrust Spindle</t>
  </si>
  <si>
    <t>344A-1</t>
  </si>
  <si>
    <t>Atomizer</t>
  </si>
  <si>
    <t>344A-6</t>
  </si>
  <si>
    <t>Valve Head</t>
  </si>
  <si>
    <t>344A-21</t>
  </si>
  <si>
    <t>Running Hours of Component</t>
  </si>
  <si>
    <t>FUEL VALVE LOCATION MONITORING</t>
  </si>
  <si>
    <t>FUEL VALVE CONDITION MONITORING</t>
  </si>
  <si>
    <t>Note: FOV means fuel oil valve</t>
  </si>
  <si>
    <t>Spindle Guide Comp.</t>
  </si>
  <si>
    <t xml:space="preserve">Location </t>
  </si>
  <si>
    <t>On Spare Rack</t>
  </si>
  <si>
    <t>Fuel Valve Monitoring</t>
  </si>
  <si>
    <t>Main Engine Sump Lube Oil Analysis</t>
  </si>
  <si>
    <t>GL IGUAZU</t>
  </si>
  <si>
    <t>Vessel Name</t>
  </si>
  <si>
    <t>NK 135263</t>
  </si>
  <si>
    <t>NK 140421</t>
  </si>
  <si>
    <t>IMO No.</t>
  </si>
  <si>
    <t>Class No.</t>
  </si>
  <si>
    <t>VALIANT SPRING</t>
  </si>
  <si>
    <t>VALIANT SUMMER</t>
  </si>
  <si>
    <t>AUXILIARY BOILER</t>
  </si>
  <si>
    <t>WP 151L</t>
  </si>
  <si>
    <t>Sauer &amp; Sohn Maschinenbau Gmbh</t>
  </si>
  <si>
    <t>1st Stage Valve</t>
  </si>
  <si>
    <t>2nd Stage Valve</t>
  </si>
  <si>
    <t>3rd Stage Valve</t>
  </si>
  <si>
    <t>Replacing Piston Ring, Piston Pin, Piston Pin Needle bearing</t>
  </si>
  <si>
    <t>Air Intake Filter/Silencer</t>
  </si>
  <si>
    <t>Checking/Cleaning</t>
  </si>
  <si>
    <t xml:space="preserve">Coupling Bolts </t>
  </si>
  <si>
    <t>Inspection</t>
  </si>
  <si>
    <t>Flexible Coupling</t>
  </si>
  <si>
    <t>Cleaning/Oil Replacement</t>
  </si>
  <si>
    <t>Oil Strainer</t>
  </si>
  <si>
    <t xml:space="preserve">Cleaning </t>
  </si>
  <si>
    <t>Oil Pump Drive</t>
  </si>
  <si>
    <t>Safety Device &amp; Alarm Cut Out</t>
  </si>
  <si>
    <t>Non-return Delivery Valve</t>
  </si>
  <si>
    <t>Inspection/Cleaning</t>
  </si>
  <si>
    <t>Checking/Testing</t>
  </si>
  <si>
    <t>Drive Motor</t>
  </si>
  <si>
    <t>Safety valve All Stages</t>
  </si>
  <si>
    <t>Connecting Rod All Stages</t>
  </si>
  <si>
    <t>Checking/Function test</t>
  </si>
  <si>
    <t>Separator Assembly</t>
  </si>
  <si>
    <t>Check for leaks</t>
  </si>
  <si>
    <t>Cleaning/Inspection</t>
  </si>
  <si>
    <t>Gearwheel Oil Pump</t>
  </si>
  <si>
    <t>Check for extent of wear, breaks and clearance</t>
  </si>
  <si>
    <t>Resilient Mounts</t>
  </si>
  <si>
    <t>Drain Hose</t>
  </si>
  <si>
    <t>Air Cooler &amp; Air lines</t>
  </si>
  <si>
    <t>Bearing (Motor &amp; Compressor side)</t>
  </si>
  <si>
    <t>Greasing</t>
  </si>
  <si>
    <t>Foundation bolt, anti-vibration rubber</t>
  </si>
  <si>
    <t>Checking/Inspection</t>
  </si>
  <si>
    <t>Solenoid Drain Valve All Stages</t>
  </si>
  <si>
    <t>CMP01-044</t>
  </si>
  <si>
    <t>Inside of Cylinder</t>
  </si>
  <si>
    <t>Cleaning/Inspection for leaks</t>
  </si>
  <si>
    <t>Pipings</t>
  </si>
  <si>
    <t>Pressure Switch</t>
  </si>
  <si>
    <t>Pressure Gauge &amp; Thermometers</t>
  </si>
  <si>
    <t>CMP01-045</t>
  </si>
  <si>
    <t>CMP01-046</t>
  </si>
  <si>
    <t>CMP01-047</t>
  </si>
  <si>
    <t>SJ35H</t>
  </si>
  <si>
    <t>Mitsubishi Kakoki Kaisha, LTD.</t>
  </si>
  <si>
    <t>SJ25H</t>
  </si>
  <si>
    <t>SJ15H</t>
  </si>
  <si>
    <t>SVA125-2M</t>
  </si>
  <si>
    <t>SHINKO IND. LTD.</t>
  </si>
  <si>
    <t xml:space="preserve"> SVA300M</t>
  </si>
  <si>
    <t xml:space="preserve"> SVA300MS</t>
  </si>
  <si>
    <t>SVQ50</t>
  </si>
  <si>
    <t>SVA400</t>
  </si>
  <si>
    <t>RVP200S</t>
  </si>
  <si>
    <t>VJ40-2</t>
  </si>
  <si>
    <t>NHG-5MT</t>
  </si>
  <si>
    <t>TAIKO KIKAI INDUSTRIES CO., LTD.</t>
  </si>
  <si>
    <t>MSDKV-10HMA</t>
  </si>
  <si>
    <t>SAF250</t>
  </si>
  <si>
    <t>HNP-301</t>
  </si>
  <si>
    <t>DKO22AM-40HRM</t>
  </si>
  <si>
    <t>RVP130S</t>
  </si>
  <si>
    <t>MAB-040071</t>
  </si>
  <si>
    <t>SASAKURA ENGINEERING CO.,LTD.</t>
  </si>
  <si>
    <t>VIM-30</t>
  </si>
  <si>
    <t>VOLCANO CO.,LTD.</t>
  </si>
  <si>
    <t>SASAKURA ENGINEERING CO., LTD.</t>
  </si>
  <si>
    <t>HPGT-620NYP</t>
  </si>
  <si>
    <t>CONHIRA CO.,LTD</t>
  </si>
  <si>
    <t>USP3HR1</t>
  </si>
  <si>
    <t>USDN30J</t>
  </si>
  <si>
    <t>RHSN4BCR</t>
  </si>
  <si>
    <t>AKA-900</t>
  </si>
  <si>
    <t>Checked the Condition (Good)</t>
  </si>
  <si>
    <t>NI-HMD20-4AF</t>
  </si>
  <si>
    <t>NIHON SEIKI CO., LTD.</t>
  </si>
  <si>
    <t>RE21-104</t>
  </si>
  <si>
    <t>TCD914L06M</t>
  </si>
  <si>
    <t>CMD MAN B &amp; W</t>
  </si>
  <si>
    <t>NK 154424</t>
  </si>
  <si>
    <t>Ref. 10.1.2/fig. 10-33</t>
  </si>
  <si>
    <t>Ref. 10.1.5/fig. 10-59</t>
  </si>
  <si>
    <t>Ref. 10.1.4/fig. 10-54</t>
  </si>
  <si>
    <t>Ref. 10.1.3/fig. 10-47</t>
  </si>
  <si>
    <t>Ref. 10.1.6/fig. 10-64</t>
  </si>
  <si>
    <t>Ref. 10.1.7/fig. 10-79</t>
  </si>
  <si>
    <t>Steel ball (Vertical shaft)</t>
  </si>
  <si>
    <t>Spring seat (Vertical shaft)</t>
  </si>
  <si>
    <t>Bearing (Vertical shaft)</t>
  </si>
  <si>
    <t>Flat spring (Vertical shaft)</t>
  </si>
  <si>
    <t>Spring case (Vertical shaft)</t>
  </si>
  <si>
    <t>Lower spring (Vertical shaft)</t>
  </si>
  <si>
    <t>Upper spring (Vertical shaft)</t>
  </si>
  <si>
    <t>CMP01-048</t>
  </si>
  <si>
    <t>ref. 8.9/page 72</t>
  </si>
  <si>
    <t>ref. 8.10/page 76</t>
  </si>
  <si>
    <t>ref. 8.11/page 77</t>
  </si>
  <si>
    <t>ref. 8.13/page 83</t>
  </si>
  <si>
    <t>ref. 8.14/page 85</t>
  </si>
  <si>
    <t>ref. 8.6/page 69</t>
  </si>
  <si>
    <t>ref. 8.12/page 82</t>
  </si>
  <si>
    <t>ref. 8.7/page 70</t>
  </si>
  <si>
    <t>ref. 8.8/page 71</t>
  </si>
  <si>
    <t>ref. page E-42</t>
  </si>
  <si>
    <t>ref. page E-14</t>
  </si>
  <si>
    <t>ref. page E-16</t>
  </si>
  <si>
    <t>ref. page E-36</t>
  </si>
  <si>
    <t>ref. page E-46</t>
  </si>
  <si>
    <t>ref. page E-50</t>
  </si>
  <si>
    <t>ref. page E-52</t>
  </si>
  <si>
    <t>N/A</t>
  </si>
  <si>
    <t>Shaft coupling bolts, nuts &amp; washer</t>
  </si>
  <si>
    <t>Shaft coupling bolts nuts &amp; washer</t>
  </si>
  <si>
    <t>Snap ring</t>
  </si>
  <si>
    <t>Check for deformity</t>
  </si>
  <si>
    <t>MCF01-003</t>
  </si>
  <si>
    <t>Mouth rings</t>
  </si>
  <si>
    <t>Mouth ring</t>
  </si>
  <si>
    <t>Sealing ring</t>
  </si>
  <si>
    <t>Packing</t>
  </si>
  <si>
    <t>Motor bearing</t>
  </si>
  <si>
    <t>Drive motor</t>
  </si>
  <si>
    <t>Depending on actual condition</t>
  </si>
  <si>
    <t>MCS01-032</t>
  </si>
  <si>
    <t>MCS01-033</t>
  </si>
  <si>
    <t>MCS02-032</t>
  </si>
  <si>
    <t>MCS02-033</t>
  </si>
  <si>
    <t>BAL01-032</t>
  </si>
  <si>
    <t>BAL02-032</t>
  </si>
  <si>
    <t>Lantern bush</t>
  </si>
  <si>
    <t xml:space="preserve">Drive Gear </t>
  </si>
  <si>
    <t xml:space="preserve">Driven Gear </t>
  </si>
  <si>
    <t>LOT-034</t>
  </si>
  <si>
    <t>Bearing housing</t>
  </si>
  <si>
    <t>LOT-035</t>
  </si>
  <si>
    <t>LOP-034</t>
  </si>
  <si>
    <t>LOP-035</t>
  </si>
  <si>
    <t>LOT-036</t>
  </si>
  <si>
    <t>LOT-037</t>
  </si>
  <si>
    <t>Thrust ball bearing</t>
  </si>
  <si>
    <t>FOT-034</t>
  </si>
  <si>
    <t>FOT-035</t>
  </si>
  <si>
    <t>LOP-036</t>
  </si>
  <si>
    <t>LOP-037</t>
  </si>
  <si>
    <t>Coupling bush</t>
  </si>
  <si>
    <t>Check for damage and wear.</t>
  </si>
  <si>
    <t>DOT-034</t>
  </si>
  <si>
    <t>DOT-035</t>
  </si>
  <si>
    <t>DOT-036</t>
  </si>
  <si>
    <t xml:space="preserve">Power rotor </t>
  </si>
  <si>
    <t xml:space="preserve">idler rotor </t>
  </si>
  <si>
    <t>SUP01-031</t>
  </si>
  <si>
    <t>SUP01-032</t>
  </si>
  <si>
    <t>CIR01-031</t>
  </si>
  <si>
    <t>CIR01-032</t>
  </si>
  <si>
    <t>CIR02-031</t>
  </si>
  <si>
    <t>CIR02-032</t>
  </si>
  <si>
    <t>Bearing grease</t>
  </si>
  <si>
    <t>Adding grease/renewal</t>
  </si>
  <si>
    <t>Cleaning/Overhaul</t>
  </si>
  <si>
    <t>Renewal</t>
  </si>
  <si>
    <t>Bearing case</t>
  </si>
  <si>
    <t>Throttle piece</t>
  </si>
  <si>
    <t>Shaft coupling bolts, nuts &amp; coupling rings</t>
  </si>
  <si>
    <t>MEL01-030</t>
  </si>
  <si>
    <t>MEL01-031</t>
  </si>
  <si>
    <t>MEL01-032</t>
  </si>
  <si>
    <t>MEL01-033</t>
  </si>
  <si>
    <t>MEL01-034</t>
  </si>
  <si>
    <t>MEL02-030</t>
  </si>
  <si>
    <t>MEL02-031</t>
  </si>
  <si>
    <t>MEL02-032</t>
  </si>
  <si>
    <t>MEL02-033</t>
  </si>
  <si>
    <t>MEL02-034</t>
  </si>
  <si>
    <t>Pin &amp; Connecting rod</t>
  </si>
  <si>
    <t>Check for bends defects</t>
  </si>
  <si>
    <t>SLP-027</t>
  </si>
  <si>
    <t>SLP-028</t>
  </si>
  <si>
    <t>SLP-029</t>
  </si>
  <si>
    <t>SLP-030</t>
  </si>
  <si>
    <t>Cylinder liner</t>
  </si>
  <si>
    <t>Bucket, bucket ring &amp; wear ring</t>
  </si>
  <si>
    <t>Chamber</t>
  </si>
  <si>
    <t>Check for possible damage and corrosion</t>
  </si>
  <si>
    <t>Valve &amp; valve seat</t>
  </si>
  <si>
    <t>Check seating condition and contact</t>
  </si>
  <si>
    <t>Check for possible bends and scratches</t>
  </si>
  <si>
    <t>Check spring tension and condition</t>
  </si>
  <si>
    <t>Valve guide</t>
  </si>
  <si>
    <t>Piston rod &amp; connecting rod</t>
  </si>
  <si>
    <t>Check for bends, scratches and damage</t>
  </si>
  <si>
    <t>Crosshead &amp; crosshead pin</t>
  </si>
  <si>
    <t>Check for tightness and movability</t>
  </si>
  <si>
    <t>Check condition of wear and sealing</t>
  </si>
  <si>
    <t>O-ring &amp; packing</t>
  </si>
  <si>
    <t>BLG-030</t>
  </si>
  <si>
    <t>BLG-031</t>
  </si>
  <si>
    <t>BLG-032</t>
  </si>
  <si>
    <t>BLG-033</t>
  </si>
  <si>
    <t>BLG-034</t>
  </si>
  <si>
    <t>BLG-035</t>
  </si>
  <si>
    <t>BLG-036</t>
  </si>
  <si>
    <t>Ball bearings</t>
  </si>
  <si>
    <t>Check/Replace</t>
  </si>
  <si>
    <t>Drive &amp; driven gear</t>
  </si>
  <si>
    <t>Check wear and tooth damage</t>
  </si>
  <si>
    <t>Drive &amp; driven shaft</t>
  </si>
  <si>
    <t>Check condtion of bearing contacts</t>
  </si>
  <si>
    <t>Clean/overhaul</t>
  </si>
  <si>
    <t>Attach pump ball bearing</t>
  </si>
  <si>
    <t>Attach pump packing</t>
  </si>
  <si>
    <t>Attach pump piston &amp; piston packing</t>
  </si>
  <si>
    <t>Attach pump spring</t>
  </si>
  <si>
    <t>EFP-032</t>
  </si>
  <si>
    <t>Shaft coupling bolts,nuts &amp; washer</t>
  </si>
  <si>
    <t>Visual check &amp; measurement</t>
  </si>
  <si>
    <t>Fan motor</t>
  </si>
  <si>
    <t>ERF02-011</t>
  </si>
  <si>
    <t>ERF01-011</t>
  </si>
  <si>
    <t>AAC-008</t>
  </si>
  <si>
    <t>AAC-009</t>
  </si>
  <si>
    <t>AAC-010</t>
  </si>
  <si>
    <t>SGA-003</t>
  </si>
  <si>
    <t>Slip ring</t>
  </si>
  <si>
    <t>STG01-050</t>
  </si>
  <si>
    <t>Electric motor bearing</t>
  </si>
  <si>
    <t xml:space="preserve">Electric Motor bearing </t>
  </si>
  <si>
    <t xml:space="preserve">Electric motor bearing </t>
  </si>
  <si>
    <t xml:space="preserve">Electric Motor </t>
  </si>
  <si>
    <t>Electric Motor bearing</t>
  </si>
  <si>
    <t>Drive Electric motor</t>
  </si>
  <si>
    <t>Electric Drive motor</t>
  </si>
  <si>
    <t>Deck Service Air Compressor</t>
  </si>
  <si>
    <t>DSC</t>
  </si>
  <si>
    <t>DSC-001</t>
  </si>
  <si>
    <t>DSC-002</t>
  </si>
  <si>
    <t>Oil Filter Replacement</t>
  </si>
  <si>
    <t>Safety Valve Checking</t>
  </si>
  <si>
    <t xml:space="preserve">Suction Air Filter </t>
  </si>
  <si>
    <t xml:space="preserve">Lube Oil and Tank </t>
  </si>
  <si>
    <t>Change oil/Cleaning</t>
  </si>
  <si>
    <t xml:space="preserve">Oil Separator Element </t>
  </si>
  <si>
    <t xml:space="preserve">Lube Oil and After Cooler </t>
  </si>
  <si>
    <t xml:space="preserve">Minimum Pressure Valve Seal Ring </t>
  </si>
  <si>
    <t xml:space="preserve">Screw End Bearing </t>
  </si>
  <si>
    <t xml:space="preserve">Screw End Oil Seal </t>
  </si>
  <si>
    <t xml:space="preserve">Unloader valve seal ring </t>
  </si>
  <si>
    <t xml:space="preserve">V-Belt </t>
  </si>
  <si>
    <t>DSC-003</t>
  </si>
  <si>
    <t>DSC-004</t>
  </si>
  <si>
    <t>DSC-005</t>
  </si>
  <si>
    <t>DSC-006</t>
  </si>
  <si>
    <t>DSC-007</t>
  </si>
  <si>
    <t>DSC-008</t>
  </si>
  <si>
    <t>DSC-009</t>
  </si>
  <si>
    <t>DSC-010</t>
  </si>
  <si>
    <t>DSC-011</t>
  </si>
  <si>
    <t>DSC-012</t>
  </si>
  <si>
    <t>DSC-013</t>
  </si>
  <si>
    <t>Tanabe Pneumatic Machinery Co.,LTD.</t>
  </si>
  <si>
    <t>TASK-22L-Y</t>
  </si>
  <si>
    <t>ref. 7.3 - 7.3.2/page 26-27</t>
  </si>
  <si>
    <t>ref. 7.4 - 7.4.2/page 28</t>
  </si>
  <si>
    <t>ref. 7.1 - 7.1.3/page 24</t>
  </si>
  <si>
    <t>ref. 7.2 - 7.2.1/page 26</t>
  </si>
  <si>
    <t>ref. 7.5 - 7.5.2/page 29</t>
  </si>
  <si>
    <t>ref. 7.6 - 7.6.2/page 29-30</t>
  </si>
  <si>
    <t>Suction strainer/Mud box</t>
  </si>
  <si>
    <t>Cleaning/Inspect for damage due to corrosion</t>
  </si>
  <si>
    <t>SUP01-033</t>
  </si>
  <si>
    <t>DOT-037</t>
  </si>
  <si>
    <t>M/E HPS #1 START UP PUMP RUN HOUR</t>
  </si>
  <si>
    <t>M/E HPS #2 START UP PUMP RUN HOUR</t>
  </si>
  <si>
    <t>UX-196B-NJM-9</t>
  </si>
  <si>
    <t>HISAKA WORKS LTD.</t>
  </si>
  <si>
    <t>Cover &amp; inner surface of plates &amp; sheet surface</t>
  </si>
  <si>
    <t>Check the plates for tears and pinholes</t>
  </si>
  <si>
    <t>Gasket</t>
  </si>
  <si>
    <t>Vertical Composite Type (GK-2232G3-1000/750-100)</t>
  </si>
  <si>
    <t>Miura</t>
  </si>
  <si>
    <t>High Pressure Air Soot Blower</t>
  </si>
  <si>
    <t>Carry out soot blowing of exhaust gas section during navigation</t>
  </si>
  <si>
    <t>Page 46 - 47</t>
  </si>
  <si>
    <t>Water Level Gauge</t>
  </si>
  <si>
    <t>Blow water level gauge</t>
  </si>
  <si>
    <t>Blow boiler water through surface and bottom</t>
  </si>
  <si>
    <t>3 days</t>
  </si>
  <si>
    <t>Treat boiler water accordingly</t>
  </si>
  <si>
    <t>Feed Water Pump</t>
  </si>
  <si>
    <t>Check for leaks, abnormal noise, pump gland and pressure gauge</t>
  </si>
  <si>
    <t>Fuel Oil Service Tank</t>
  </si>
  <si>
    <t>Check level and temperature, drain water</t>
  </si>
  <si>
    <t>Fuel Oil Circulating Pump</t>
  </si>
  <si>
    <t>Check for leaks, abnormal noise, overheating, vibration and pressure</t>
  </si>
  <si>
    <t>Exhaust Stack</t>
  </si>
  <si>
    <t>Check funnel for smoke color</t>
  </si>
  <si>
    <t>Draft fan</t>
  </si>
  <si>
    <t>Burner Assembly</t>
  </si>
  <si>
    <t>Burner Assembly
Pilot Burner Nozzle</t>
  </si>
  <si>
    <t>Disassemble and clean</t>
  </si>
  <si>
    <t>Page 48 - 50</t>
  </si>
  <si>
    <t>Burner Assembly
Low Combustion Nozzle</t>
  </si>
  <si>
    <t>Burner Assembly
High Combustion Nozzle</t>
  </si>
  <si>
    <t>Burner Assembly
Ignition Rod</t>
  </si>
  <si>
    <t>Clean and check for cracks and adjustment</t>
  </si>
  <si>
    <t>Burner Assembly
Baffle Plate</t>
  </si>
  <si>
    <t>Burner Assembly
Nozzle Pipe</t>
  </si>
  <si>
    <t>Clean and check for leaks</t>
  </si>
  <si>
    <t>Wind box</t>
  </si>
  <si>
    <t>Inspect</t>
  </si>
  <si>
    <t>Main Burner Y-type Strainer</t>
  </si>
  <si>
    <t>Page 57</t>
  </si>
  <si>
    <t>Pilot Burner Y-type Strainer</t>
  </si>
  <si>
    <t>Clean fuel oil double strainer</t>
  </si>
  <si>
    <t>Page 56 - 58</t>
  </si>
  <si>
    <t>Clean pump built in filter</t>
  </si>
  <si>
    <t>Flame Eye</t>
  </si>
  <si>
    <t>Inspect and clean protection glass</t>
  </si>
  <si>
    <t>Page 55</t>
  </si>
  <si>
    <t>Safety System Function Test</t>
  </si>
  <si>
    <t>Page 72 - 77</t>
  </si>
  <si>
    <t>Fan abnormal stop alarm</t>
  </si>
  <si>
    <t>Flame-out alarm</t>
  </si>
  <si>
    <t>Low oil pressure alarm</t>
  </si>
  <si>
    <t>Low and high oil temperature alarm</t>
  </si>
  <si>
    <t>Exhaust gas high temperature alarm</t>
  </si>
  <si>
    <t>Low low water level alarm</t>
  </si>
  <si>
    <t>Cascade tank filter</t>
  </si>
  <si>
    <t>2 Months</t>
  </si>
  <si>
    <t>Pilot Burner Fuel Pump</t>
  </si>
  <si>
    <t>Clean T-type auto-cleaner</t>
  </si>
  <si>
    <t>3 Months</t>
  </si>
  <si>
    <t>Inspection and adjustment of discharge pressure</t>
  </si>
  <si>
    <t>Page 61</t>
  </si>
  <si>
    <t>Fuel Pressure Regulating Valve</t>
  </si>
  <si>
    <t xml:space="preserve">Inspection and adjustment </t>
  </si>
  <si>
    <t>Page 62 - 63</t>
  </si>
  <si>
    <t>Fuel Oil Solenoid Valves</t>
  </si>
  <si>
    <t>Inspection and cleaning</t>
  </si>
  <si>
    <t>Page 64 - 66</t>
  </si>
  <si>
    <t>Draft Fan</t>
  </si>
  <si>
    <t>Inspection of fan</t>
  </si>
  <si>
    <t>Page 51</t>
  </si>
  <si>
    <t>Inspection and adjustment of drive part of dampers (combustion opening control damper and fully open - fully close damper)</t>
  </si>
  <si>
    <t>Page 53 - 54</t>
  </si>
  <si>
    <t>Draft Fan Electric Motor</t>
  </si>
  <si>
    <t>Measurement of insulation resistance</t>
  </si>
  <si>
    <t>Fuel Oil Circulating Pump Electric Motor</t>
  </si>
  <si>
    <t>Pilot Burner Fuel Pump Electric Motor</t>
  </si>
  <si>
    <t>Fuel Oil Heater</t>
  </si>
  <si>
    <t>Page 78</t>
  </si>
  <si>
    <t>Cleaning and inspection</t>
  </si>
  <si>
    <t>Clean SW side and check sacrificial anodes</t>
  </si>
  <si>
    <t>Operation test</t>
  </si>
  <si>
    <t>BLR-048</t>
  </si>
  <si>
    <t>Water Tubes on ME Exhaust Gas Side</t>
  </si>
  <si>
    <t>Clean by air blow and collect soots</t>
  </si>
  <si>
    <t>Page 83</t>
  </si>
  <si>
    <t>BLR-049</t>
  </si>
  <si>
    <t>Boiler Combustion Chamber and Furnace</t>
  </si>
  <si>
    <t>Inspection and clean by air blow</t>
  </si>
  <si>
    <t>BLR-050</t>
  </si>
  <si>
    <t>Electric Parts in the Control Panel
(Relay, Sequencer, Sequencer Battery)</t>
  </si>
  <si>
    <t>BLR-051</t>
  </si>
  <si>
    <t>Fuel Oil Thermostat</t>
  </si>
  <si>
    <t>Inspection and adjustment  (RT type)</t>
  </si>
  <si>
    <t>Page 68</t>
  </si>
  <si>
    <t>BLR-052</t>
  </si>
  <si>
    <t>Steam Pressure Switch</t>
  </si>
  <si>
    <t>Page 70 - 71</t>
  </si>
  <si>
    <t>BLR-053</t>
  </si>
  <si>
    <t>Fuel Oil Pressure Switches</t>
  </si>
  <si>
    <t>BLR-054</t>
  </si>
  <si>
    <t>Fuel Oil Flexible Tubes</t>
  </si>
  <si>
    <t xml:space="preserve">Inspection  </t>
  </si>
  <si>
    <t>1 Year</t>
  </si>
  <si>
    <t>BLR-055</t>
  </si>
  <si>
    <t>Inspection of quick connect coupling o-ring</t>
  </si>
  <si>
    <t>BLR-056</t>
  </si>
  <si>
    <t xml:space="preserve">Flame Detector </t>
  </si>
  <si>
    <t>Voltage check</t>
  </si>
  <si>
    <t>Page 81</t>
  </si>
  <si>
    <t>BLR-057</t>
  </si>
  <si>
    <t>Inspection and adjustment of coupling
Check deformation of rubber</t>
  </si>
  <si>
    <t>BLR-058</t>
  </si>
  <si>
    <t>BLR-059</t>
  </si>
  <si>
    <t>BLR-060</t>
  </si>
  <si>
    <t>Clean and collect soots through wind box</t>
  </si>
  <si>
    <t>When Docked</t>
  </si>
  <si>
    <t>BLR-061</t>
  </si>
  <si>
    <t>Feed Water Check Valve</t>
  </si>
  <si>
    <t>Inspection and recondition</t>
  </si>
  <si>
    <t>BLR-062</t>
  </si>
  <si>
    <t>Inside Chimney</t>
  </si>
  <si>
    <t>Carry out inspection</t>
  </si>
  <si>
    <t>BLR-063</t>
  </si>
  <si>
    <t>Valves on Boiler</t>
  </si>
  <si>
    <t>Recondition and inspection</t>
  </si>
  <si>
    <t>BLR-064</t>
  </si>
  <si>
    <t xml:space="preserve">Cascade Tank  </t>
  </si>
  <si>
    <t>BLR-065</t>
  </si>
  <si>
    <t>Differencial Pressure Transmitter</t>
  </si>
  <si>
    <t>Inspection of inside and adjustment</t>
  </si>
  <si>
    <t>6EY18ALW</t>
  </si>
  <si>
    <t>Yanmar Co., Ltd.</t>
  </si>
  <si>
    <t>Starting Air Tank</t>
  </si>
  <si>
    <t>Pressure inspection and draining</t>
  </si>
  <si>
    <t>Lubricating Oil Tank (Incorporated in the common bed)</t>
  </si>
  <si>
    <t>Oil volume inspection</t>
  </si>
  <si>
    <t>Fuel Feed Pump</t>
  </si>
  <si>
    <t>Oil seal leak inspection</t>
  </si>
  <si>
    <t>Mechanical seal leak inspection</t>
  </si>
  <si>
    <t>All Pressure Gauges</t>
  </si>
  <si>
    <t>Inspection for defective gauges</t>
  </si>
  <si>
    <t>All Thermometers</t>
  </si>
  <si>
    <t>External View</t>
  </si>
  <si>
    <t>Inspection for loose bolts and nuts, all parts for leaks (cooling water, fuel oil, lube oil, intake air and exhaust gas)</t>
  </si>
  <si>
    <t>All Piping</t>
  </si>
  <si>
    <t>Leak inspection</t>
  </si>
  <si>
    <t>Speed Control Device</t>
  </si>
  <si>
    <t>Governor oil level inspection</t>
  </si>
  <si>
    <t>Linkage System Inspection and Lubrication</t>
  </si>
  <si>
    <t>Ref. no. 5003-000-02-00</t>
  </si>
  <si>
    <t>Fuel Injection Pump No.1</t>
  </si>
  <si>
    <t>Rack scale position inspection</t>
  </si>
  <si>
    <t>Inspection of the pinion lubrication volume</t>
  </si>
  <si>
    <t>Inspection/adjusting the fuel injection timing bolt</t>
  </si>
  <si>
    <t>Fuel Injection Pump No.2</t>
  </si>
  <si>
    <t>Fuel Injection Pump No.3</t>
  </si>
  <si>
    <t>Fuel Injection Pump No.4</t>
  </si>
  <si>
    <t>Fuel Injection Pump No.5</t>
  </si>
  <si>
    <t>Fuel Injection Pump No.6</t>
  </si>
  <si>
    <t>Attached manual MET18SRC</t>
  </si>
  <si>
    <t>Cleaning of the compressor</t>
  </si>
  <si>
    <t>Cleaning the turbine</t>
  </si>
  <si>
    <t>Clean nozzle ring, turbine blade and labyrinth packing oil passage</t>
  </si>
  <si>
    <t>Measure clearances</t>
  </si>
  <si>
    <t>Check journal and thrust bearings</t>
  </si>
  <si>
    <t>Charge Air Cooler</t>
  </si>
  <si>
    <t>Fresh water side cleaning and inspection</t>
  </si>
  <si>
    <t>Fuel Injection Valve No.1</t>
  </si>
  <si>
    <t>Removal, inspection and adjustment</t>
  </si>
  <si>
    <t>Ref. no. 5001-000-02-00</t>
  </si>
  <si>
    <t>Fuel Injection Valve No.2</t>
  </si>
  <si>
    <t>Fuel Injection Valve No.3</t>
  </si>
  <si>
    <t>Fuel Injection Valve No.4</t>
  </si>
  <si>
    <t>Fuel Injection Valve No.5</t>
  </si>
  <si>
    <t>Fuel Injection Valve No.6</t>
  </si>
  <si>
    <t>Inspection and adjustment of the valve head clearance</t>
  </si>
  <si>
    <t>Ref. no. 1101-000-02-00</t>
  </si>
  <si>
    <t>Valve spring inspection</t>
  </si>
  <si>
    <t>Valve rotator disassembly and inspection</t>
  </si>
  <si>
    <t>Disassembly, inspection and cleaning</t>
  </si>
  <si>
    <t>Valve seat grinding</t>
  </si>
  <si>
    <t>Scale cleaning in water chamber, Hydraulic test</t>
  </si>
  <si>
    <t>Stem seal (intake/exhaust valves) replacement</t>
  </si>
  <si>
    <t>Hydraulic test of the cylinder head bolt tightening</t>
  </si>
  <si>
    <t>Cylinder Head No.6</t>
  </si>
  <si>
    <t>Removing of piston, cleaning, inspection and measurement</t>
  </si>
  <si>
    <t>Ref. no. 2201-000-02-00</t>
  </si>
  <si>
    <t>Piston ring inspection and measurement</t>
  </si>
  <si>
    <t>Piston pin inspection and measurement</t>
  </si>
  <si>
    <t>Piston pin bearing inspection and measurement</t>
  </si>
  <si>
    <t>Ref. no. 2202-000-02-00</t>
  </si>
  <si>
    <t>Crankpin bearing inspection and measurement</t>
  </si>
  <si>
    <t>Inspection of the tightening angle of the connecting rod</t>
  </si>
  <si>
    <t>Connecting rod bolt replacement</t>
  </si>
  <si>
    <t>Inspection, cleaning and measurement of the inner diameter</t>
  </si>
  <si>
    <t>Ref. no. 0102-000-02-00</t>
  </si>
  <si>
    <t>Removal, inspection and cleaning of the water jacket</t>
  </si>
  <si>
    <t>Journal and the outer diameter of the crank pin measurement</t>
  </si>
  <si>
    <t>Ref. no. 2102-000-02-00</t>
  </si>
  <si>
    <t>Deflection measurement and adjustment</t>
  </si>
  <si>
    <t>Disassembly, bearing inspection and measurement</t>
  </si>
  <si>
    <t>Ref. no. 2101-000-02-00</t>
  </si>
  <si>
    <t>Inspection of the tightening force of the main bearing bolt</t>
  </si>
  <si>
    <t>Inspection of the tightening torque of the side bolt</t>
  </si>
  <si>
    <t>Main Bearing No.7</t>
  </si>
  <si>
    <t>Inspection of the cam and roller contact</t>
  </si>
  <si>
    <t>Ref. no. 1402-000-02-00</t>
  </si>
  <si>
    <t>Fuel oil pump tappet, disassembly and inspection</t>
  </si>
  <si>
    <t>Swing arm disassembly, inspection and measurement</t>
  </si>
  <si>
    <t>Camshaft removal, bearing inspection and measurement</t>
  </si>
  <si>
    <t>Timing Gear</t>
  </si>
  <si>
    <t>Tooth contact backlash inspection</t>
  </si>
  <si>
    <t>Ref. no. 1401-000-02-00</t>
  </si>
  <si>
    <t>Idle gear disassembly of the bearing inspection and measurement</t>
  </si>
  <si>
    <t>Inspection of the idle gear mounted shaft tightening force</t>
  </si>
  <si>
    <t>Inspection of tooth contact and backlash</t>
  </si>
  <si>
    <t>Ref. no. 5002-000-02-00</t>
  </si>
  <si>
    <t>Disassembly of the bearing, inspection and measurement</t>
  </si>
  <si>
    <t>Inspection of the gear mounted shaft tightening force</t>
  </si>
  <si>
    <t>Lubricating Oil Pump</t>
  </si>
  <si>
    <t>Ref. no. 3001-000-02-00</t>
  </si>
  <si>
    <t>Cooling Water Pump
(high temperature)</t>
  </si>
  <si>
    <t>Ref. no. 4001-000-02-00</t>
  </si>
  <si>
    <t>Cooling Water Pump
(low temperature)</t>
  </si>
  <si>
    <t>Hydraulic oil replacement</t>
  </si>
  <si>
    <t>Ref. no. 6002-000-01-00</t>
  </si>
  <si>
    <t>Ref. no. 6002-000-02-00</t>
  </si>
  <si>
    <t>Governor Drive Unit</t>
  </si>
  <si>
    <t>Disassembly and inspection (tooth contact and bearing)</t>
  </si>
  <si>
    <t>Inspection of the injection timing</t>
  </si>
  <si>
    <t>Deflector inspection and o-ring replacement</t>
  </si>
  <si>
    <t>Disassembly, cleaning and inspection</t>
  </si>
  <si>
    <t>Deflector inspection and replacement</t>
  </si>
  <si>
    <t>Replacing the oil seal</t>
  </si>
  <si>
    <t>Fuel Oil Strainer</t>
  </si>
  <si>
    <t>Disassembly and cleaning</t>
  </si>
  <si>
    <t>Ref. no. 5006-001-04-00</t>
  </si>
  <si>
    <t>Fuel Oil System 
Pressure Gauge Seal Pot</t>
  </si>
  <si>
    <t>Ethylene glycol level inspection</t>
  </si>
  <si>
    <t>Ref. no. 5008-000-02-00</t>
  </si>
  <si>
    <t>Replacing the ethylene glycol</t>
  </si>
  <si>
    <t>Fuel Oil System 
Accumulator (installed to the main fuel pipe and pressure control valve)</t>
  </si>
  <si>
    <t>Purification</t>
  </si>
  <si>
    <t>Change (depending on the properties analysis</t>
  </si>
  <si>
    <t>Lubricating Oil Cooler</t>
  </si>
  <si>
    <t>Disassembly and inspection
Cleaning and hydraulic test</t>
  </si>
  <si>
    <t>Ref. no. 3005-000-02-00</t>
  </si>
  <si>
    <t>Lubricating Oil System
Thermostat</t>
  </si>
  <si>
    <t>Ref. no. 3003-000-02-00</t>
  </si>
  <si>
    <t>Disassembly, inspection and measurement</t>
  </si>
  <si>
    <t>Disassembly and inspection of the relief valve</t>
  </si>
  <si>
    <t>Lubricating Oil System
Pressure Control Valve</t>
  </si>
  <si>
    <t>Ref. no. 3002-000-02-00</t>
  </si>
  <si>
    <t>Lubricating Oil 
Bypass Filter</t>
  </si>
  <si>
    <t>Ref. no. 3006-000-04-00
Type: FM200DS</t>
  </si>
  <si>
    <t>Lubricating Oil Strainer</t>
  </si>
  <si>
    <t>Candle filter inspection</t>
  </si>
  <si>
    <t>Ref. no. 3004-000-02-00</t>
  </si>
  <si>
    <t>Replacing the candle filter</t>
  </si>
  <si>
    <t>Rotation check (worm gear, turbine, flushing arm)</t>
  </si>
  <si>
    <t>Replacing the o-ring</t>
  </si>
  <si>
    <t>Replacing the motor bearing</t>
  </si>
  <si>
    <t>Ref. no. 3002-000-50-00</t>
  </si>
  <si>
    <t>Cooling Water System
Thermostat</t>
  </si>
  <si>
    <t>Ref. no. 4002-000-02-00
2-step temperature control</t>
  </si>
  <si>
    <t>Mechanical seal replacement</t>
  </si>
  <si>
    <t>Fresh Water Cooler No.1</t>
  </si>
  <si>
    <t>FW and SW side cleaning</t>
  </si>
  <si>
    <t>Fresh Water Cooler No.2</t>
  </si>
  <si>
    <t>Air Starter 
Electric Wiring</t>
  </si>
  <si>
    <t>Inspection for loose wiring</t>
  </si>
  <si>
    <t>Ref. no. 7002-001-50-00
(TDI-T50P)</t>
  </si>
  <si>
    <t>Air Starter
Air Motor</t>
  </si>
  <si>
    <t>Motor inspection</t>
  </si>
  <si>
    <t>Air Starter
Integral Relay Valve</t>
  </si>
  <si>
    <t>Air Starter
Air Regulator</t>
  </si>
  <si>
    <t>Air Starter</t>
  </si>
  <si>
    <t>Air filter cleaning</t>
  </si>
  <si>
    <t>Ref. no. 7002-001-50-00</t>
  </si>
  <si>
    <t>Air System FO cut-off</t>
  </si>
  <si>
    <t>Air piston o-ring replacement</t>
  </si>
  <si>
    <t>Ref. no. 6521-000-50-00</t>
  </si>
  <si>
    <t>Engine Tachometer</t>
  </si>
  <si>
    <t>Gauge Inspection</t>
  </si>
  <si>
    <t>Ref. no. 6510-000-50-00</t>
  </si>
  <si>
    <t>Safety Alarm Switch</t>
  </si>
  <si>
    <t>Actuation test / Safety shutdown alarm test</t>
  </si>
  <si>
    <t>Ref. no. 6512-000-50-00</t>
  </si>
  <si>
    <t>Holding Down Bolts</t>
  </si>
  <si>
    <t>Check / Retight</t>
  </si>
  <si>
    <t>Disassembly, inspection, cleaning and valve reconditioning</t>
  </si>
  <si>
    <t>Ref. no. 1103-000-50-00</t>
  </si>
  <si>
    <t>F.O. 2nd Filter Elements</t>
  </si>
  <si>
    <t>Clean and inspect candle filters</t>
  </si>
  <si>
    <t>F.O. 2nd Filter 
Ratchet Mechanism</t>
  </si>
  <si>
    <t>F.O. 2nd Filter 
Bypass Filter</t>
  </si>
  <si>
    <t>Clean and inspect bypass strainer</t>
  </si>
  <si>
    <t>F.O. 2nd Filter 
Bearing Housing</t>
  </si>
  <si>
    <t>F.O. 2nd Filter 
Air Cylinder</t>
  </si>
  <si>
    <t xml:space="preserve">Disassemble and inspect </t>
  </si>
  <si>
    <t>Alternator Air filter</t>
  </si>
  <si>
    <t>Change oil</t>
  </si>
  <si>
    <t>GE01-324</t>
  </si>
  <si>
    <t>GE03</t>
  </si>
  <si>
    <t>GE03-002</t>
  </si>
  <si>
    <t>GE03-003</t>
  </si>
  <si>
    <t>GE03-004</t>
  </si>
  <si>
    <t>GE03-005</t>
  </si>
  <si>
    <t>GE03-006</t>
  </si>
  <si>
    <t>GE03-007</t>
  </si>
  <si>
    <t>GE03-008</t>
  </si>
  <si>
    <t>GE03-009</t>
  </si>
  <si>
    <t>GE03-010</t>
  </si>
  <si>
    <t>GE03-011</t>
  </si>
  <si>
    <t>GE03-012</t>
  </si>
  <si>
    <t>GE03-013</t>
  </si>
  <si>
    <t>GE03-014</t>
  </si>
  <si>
    <t>GE03-015</t>
  </si>
  <si>
    <t>GE03-016</t>
  </si>
  <si>
    <t>GE03-017</t>
  </si>
  <si>
    <t>GE03-018</t>
  </si>
  <si>
    <t>GE03-019</t>
  </si>
  <si>
    <t>GE03-020</t>
  </si>
  <si>
    <t>GE03-021</t>
  </si>
  <si>
    <t>GE03-022</t>
  </si>
  <si>
    <t>GE03-023</t>
  </si>
  <si>
    <t>GE03-024</t>
  </si>
  <si>
    <t>GE03-025</t>
  </si>
  <si>
    <t>GE03-026</t>
  </si>
  <si>
    <t>GE03-027</t>
  </si>
  <si>
    <t>GE03-028</t>
  </si>
  <si>
    <t>GE03-029</t>
  </si>
  <si>
    <t>GE03-030</t>
  </si>
  <si>
    <t>GE03-031</t>
  </si>
  <si>
    <t>GE03-032</t>
  </si>
  <si>
    <t>GE03-033</t>
  </si>
  <si>
    <t>GE03-034</t>
  </si>
  <si>
    <t>GE03-035</t>
  </si>
  <si>
    <t>GE03-036</t>
  </si>
  <si>
    <t>GE03-037</t>
  </si>
  <si>
    <t>GE03-038</t>
  </si>
  <si>
    <t>GE03-039</t>
  </si>
  <si>
    <t>GE03-040</t>
  </si>
  <si>
    <t>GE03-041</t>
  </si>
  <si>
    <t>GE03-042</t>
  </si>
  <si>
    <t>GE03-043</t>
  </si>
  <si>
    <t>GE03-044</t>
  </si>
  <si>
    <t>GE03-045</t>
  </si>
  <si>
    <t>GE03-046</t>
  </si>
  <si>
    <t>GE03-047</t>
  </si>
  <si>
    <t>GE03-048</t>
  </si>
  <si>
    <t>GE03-049</t>
  </si>
  <si>
    <t>GE03-050</t>
  </si>
  <si>
    <t>GE03-051</t>
  </si>
  <si>
    <t>GE03-052</t>
  </si>
  <si>
    <t>GE03-053</t>
  </si>
  <si>
    <t>GE03-054</t>
  </si>
  <si>
    <t>GE03-055</t>
  </si>
  <si>
    <t>GE03-056</t>
  </si>
  <si>
    <t>GE03-057</t>
  </si>
  <si>
    <t>GE03-058</t>
  </si>
  <si>
    <t>GE03-059</t>
  </si>
  <si>
    <t>GE03-060</t>
  </si>
  <si>
    <t>GE03-061</t>
  </si>
  <si>
    <t>GE03-062</t>
  </si>
  <si>
    <t>GE03-063</t>
  </si>
  <si>
    <t>GE03-064</t>
  </si>
  <si>
    <t>GE03-065</t>
  </si>
  <si>
    <t>GE03-066</t>
  </si>
  <si>
    <t>GE03-067</t>
  </si>
  <si>
    <t>GE03-068</t>
  </si>
  <si>
    <t>GE03-069</t>
  </si>
  <si>
    <t>GE03-070</t>
  </si>
  <si>
    <t>GE03-071</t>
  </si>
  <si>
    <t>GE03-072</t>
  </si>
  <si>
    <t>GE03-073</t>
  </si>
  <si>
    <t>GE03-074</t>
  </si>
  <si>
    <t>GE03-075</t>
  </si>
  <si>
    <t>GE03-076</t>
  </si>
  <si>
    <t>GE03-077</t>
  </si>
  <si>
    <t>GE03-078</t>
  </si>
  <si>
    <t>GE03-079</t>
  </si>
  <si>
    <t>GE03-080</t>
  </si>
  <si>
    <t>GE03-081</t>
  </si>
  <si>
    <t>GE03-082</t>
  </si>
  <si>
    <t>GE03-083</t>
  </si>
  <si>
    <t>GE03-084</t>
  </si>
  <si>
    <t>GE03-085</t>
  </si>
  <si>
    <t>GE03-086</t>
  </si>
  <si>
    <t>GE03-087</t>
  </si>
  <si>
    <t>GE03-088</t>
  </si>
  <si>
    <t>GE03-089</t>
  </si>
  <si>
    <t>GE03-090</t>
  </si>
  <si>
    <t>GE03-091</t>
  </si>
  <si>
    <t>GE03-092</t>
  </si>
  <si>
    <t>GE03-093</t>
  </si>
  <si>
    <t>GE03-094</t>
  </si>
  <si>
    <t>GE03-095</t>
  </si>
  <si>
    <t>GE03-096</t>
  </si>
  <si>
    <t>GE03-097</t>
  </si>
  <si>
    <t>GE03-098</t>
  </si>
  <si>
    <t>GE03-099</t>
  </si>
  <si>
    <t>GE03-100</t>
  </si>
  <si>
    <t>GE03-101</t>
  </si>
  <si>
    <t>GE03-102</t>
  </si>
  <si>
    <t>GE03-103</t>
  </si>
  <si>
    <t>GE03-104</t>
  </si>
  <si>
    <t>GE03-105</t>
  </si>
  <si>
    <t>GE03-106</t>
  </si>
  <si>
    <t>GE03-107</t>
  </si>
  <si>
    <t>GE03-108</t>
  </si>
  <si>
    <t>GE03-109</t>
  </si>
  <si>
    <t>GE03-110</t>
  </si>
  <si>
    <t>GE03-111</t>
  </si>
  <si>
    <t>GE03-112</t>
  </si>
  <si>
    <t>GE03-113</t>
  </si>
  <si>
    <t>GE03-114</t>
  </si>
  <si>
    <t>GE03-115</t>
  </si>
  <si>
    <t>GE03-116</t>
  </si>
  <si>
    <t>GE03-117</t>
  </si>
  <si>
    <t>GE03-118</t>
  </si>
  <si>
    <t>GE03-119</t>
  </si>
  <si>
    <t>GE03-120</t>
  </si>
  <si>
    <t>GE03-121</t>
  </si>
  <si>
    <t>GE03-122</t>
  </si>
  <si>
    <t>GE03-123</t>
  </si>
  <si>
    <t>GE03-124</t>
  </si>
  <si>
    <t>GE03-125</t>
  </si>
  <si>
    <t>GE03-126</t>
  </si>
  <si>
    <t>GE03-127</t>
  </si>
  <si>
    <t>GE03-128</t>
  </si>
  <si>
    <t>GE03-129</t>
  </si>
  <si>
    <t>GE03-130</t>
  </si>
  <si>
    <t>GE03-131</t>
  </si>
  <si>
    <t>GE03-132</t>
  </si>
  <si>
    <t>GE03-133</t>
  </si>
  <si>
    <t>GE03-134</t>
  </si>
  <si>
    <t>GE03-135</t>
  </si>
  <si>
    <t>GE03-136</t>
  </si>
  <si>
    <t>GE03-137</t>
  </si>
  <si>
    <t>GE03-138</t>
  </si>
  <si>
    <t>GE03-139</t>
  </si>
  <si>
    <t>GE03-140</t>
  </si>
  <si>
    <t>GE03-141</t>
  </si>
  <si>
    <t>GE03-142</t>
  </si>
  <si>
    <t>GE03-143</t>
  </si>
  <si>
    <t>GE03-144</t>
  </si>
  <si>
    <t>GE03-145</t>
  </si>
  <si>
    <t>GE03-146</t>
  </si>
  <si>
    <t>GE03-147</t>
  </si>
  <si>
    <t>GE03-148</t>
  </si>
  <si>
    <t>GE03-149</t>
  </si>
  <si>
    <t>GE03-150</t>
  </si>
  <si>
    <t>GE03-151</t>
  </si>
  <si>
    <t>GE03-152</t>
  </si>
  <si>
    <t>GE03-153</t>
  </si>
  <si>
    <t>GE03-154</t>
  </si>
  <si>
    <t>GE03-155</t>
  </si>
  <si>
    <t>GE03-156</t>
  </si>
  <si>
    <t>GE03-157</t>
  </si>
  <si>
    <t>GE03-158</t>
  </si>
  <si>
    <t>GE03-159</t>
  </si>
  <si>
    <t>GE03-160</t>
  </si>
  <si>
    <t>GE03-161</t>
  </si>
  <si>
    <t>GE03-162</t>
  </si>
  <si>
    <t>GE03-163</t>
  </si>
  <si>
    <t>GE03-164</t>
  </si>
  <si>
    <t>GE03-165</t>
  </si>
  <si>
    <t>GE03-166</t>
  </si>
  <si>
    <t>GE03-167</t>
  </si>
  <si>
    <t>GE03-168</t>
  </si>
  <si>
    <t>GE03-169</t>
  </si>
  <si>
    <t>GE03-170</t>
  </si>
  <si>
    <t>GE03-171</t>
  </si>
  <si>
    <t>GE03-172</t>
  </si>
  <si>
    <t>GE03-173</t>
  </si>
  <si>
    <t>GE03-174</t>
  </si>
  <si>
    <t>GE03-175</t>
  </si>
  <si>
    <t>GE03-176</t>
  </si>
  <si>
    <t>GE03-177</t>
  </si>
  <si>
    <t>GE03-178</t>
  </si>
  <si>
    <t>GE03-179</t>
  </si>
  <si>
    <t>GE03-180</t>
  </si>
  <si>
    <t>GE03-181</t>
  </si>
  <si>
    <t>GE03-182</t>
  </si>
  <si>
    <t>GE03-183</t>
  </si>
  <si>
    <t>GE03-184</t>
  </si>
  <si>
    <t>GE03-185</t>
  </si>
  <si>
    <t>GE03-186</t>
  </si>
  <si>
    <t>GE03-187</t>
  </si>
  <si>
    <t>GE03-188</t>
  </si>
  <si>
    <t>GE03-189</t>
  </si>
  <si>
    <t>GE03-190</t>
  </si>
  <si>
    <t>GE03-191</t>
  </si>
  <si>
    <t>GE03-192</t>
  </si>
  <si>
    <t>GE03-193</t>
  </si>
  <si>
    <t>GE03-194</t>
  </si>
  <si>
    <t>GE03-195</t>
  </si>
  <si>
    <t>GE03-196</t>
  </si>
  <si>
    <t>GE03-197</t>
  </si>
  <si>
    <t>GE03-198</t>
  </si>
  <si>
    <t>GE03-199</t>
  </si>
  <si>
    <t>GE03-200</t>
  </si>
  <si>
    <t>GE03-201</t>
  </si>
  <si>
    <t>GE03-202</t>
  </si>
  <si>
    <t>GE03-203</t>
  </si>
  <si>
    <t>GE03-204</t>
  </si>
  <si>
    <t>GE03-205</t>
  </si>
  <si>
    <t>GE03-206</t>
  </si>
  <si>
    <t>GE03-207</t>
  </si>
  <si>
    <t>GE03-208</t>
  </si>
  <si>
    <t>GE03-209</t>
  </si>
  <si>
    <t>GE03-210</t>
  </si>
  <si>
    <t>GE03-211</t>
  </si>
  <si>
    <t>GE03-212</t>
  </si>
  <si>
    <t>GE03-213</t>
  </si>
  <si>
    <t>GE03-214</t>
  </si>
  <si>
    <t>GE03-215</t>
  </si>
  <si>
    <t>GE03-216</t>
  </si>
  <si>
    <t>GE03-217</t>
  </si>
  <si>
    <t>GE03-218</t>
  </si>
  <si>
    <t>GE03-219</t>
  </si>
  <si>
    <t>GE03-220</t>
  </si>
  <si>
    <t>GE03-221</t>
  </si>
  <si>
    <t>GE03-222</t>
  </si>
  <si>
    <t>GE03-223</t>
  </si>
  <si>
    <t>GE03-224</t>
  </si>
  <si>
    <t>GE03-225</t>
  </si>
  <si>
    <t>GE03-226</t>
  </si>
  <si>
    <t>GE03-227</t>
  </si>
  <si>
    <t>GE03-228</t>
  </si>
  <si>
    <t>GE03-229</t>
  </si>
  <si>
    <t>GE03-230</t>
  </si>
  <si>
    <t>GE03-231</t>
  </si>
  <si>
    <t>GE03-232</t>
  </si>
  <si>
    <t>GE03-233</t>
  </si>
  <si>
    <t>GE03-234</t>
  </si>
  <si>
    <t>Water Tubes on GE No.1 Exhaust Gas Side</t>
  </si>
  <si>
    <t>Water Tubes on GE No.2 Exhaust Gas Side</t>
  </si>
  <si>
    <t>Water Tubes on GE No.3 Exhaust Gas Side</t>
  </si>
  <si>
    <t>Refer to GE Exh. Gas Heat Recovery Unit Manual</t>
  </si>
  <si>
    <t>BLR-066</t>
  </si>
  <si>
    <t>BLR-067</t>
  </si>
  <si>
    <t>BLR-068</t>
  </si>
  <si>
    <t>Air piston seal ring renewed/Spindle seat has a tiny dent</t>
  </si>
  <si>
    <t>Guide bush and air piston seal ring renewed</t>
  </si>
  <si>
    <t>Spindle seat has tiny dent/Bottom piece has a little gas cuts on outer layer</t>
  </si>
  <si>
    <t>Spindle seat has tiny dent/Bottom piece has a slight blow out on seat face</t>
  </si>
  <si>
    <t>New spare and already installed at cylinder no. 1.</t>
  </si>
  <si>
    <t>New spare and already installed at cylinder no. 3.</t>
  </si>
  <si>
    <t>New spare and already installed at cylinder no. 5.</t>
  </si>
  <si>
    <t>Removed from cylinder no. 2, Installed at cylinder no. 4</t>
  </si>
  <si>
    <t>Removed from cylinder no. 4</t>
  </si>
  <si>
    <t>Removed from cylinder no. 6</t>
  </si>
  <si>
    <t>Installed to cyl.No.1</t>
  </si>
  <si>
    <t>Installed to cyl.No.3</t>
  </si>
  <si>
    <t>Removed from cylinder No.1, Installed at cylinder no. 5</t>
  </si>
  <si>
    <t>Removed from cylinder No.3, Installed at cylinder no. 2</t>
  </si>
  <si>
    <t>Removed from cylinder no. 5, Installed at cylinder no. 6</t>
  </si>
  <si>
    <r>
      <t xml:space="preserve">EXHAUST VALVE OVERHAUL MONITORING: </t>
    </r>
    <r>
      <rPr>
        <b/>
        <i/>
        <u/>
        <sz val="11"/>
        <color rgb="FFFF0000"/>
        <rFont val="Calibri"/>
        <family val="2"/>
        <scheme val="minor"/>
      </rPr>
      <t>Valiant Summer</t>
    </r>
  </si>
  <si>
    <t>Legend:</t>
  </si>
  <si>
    <t>Exhaust valve currently installed in main engine</t>
  </si>
  <si>
    <t>To be check at next port of call</t>
  </si>
  <si>
    <t>06/31/2016</t>
  </si>
  <si>
    <t>Cleaning the air filter</t>
    <phoneticPr fontId="8" type="noConversion"/>
  </si>
  <si>
    <t>Cleaning the compressor pre-filter</t>
    <phoneticPr fontId="8" type="noConversion"/>
  </si>
  <si>
    <t>Cleaning and inspection (air side)</t>
    <phoneticPr fontId="8" type="noConversion"/>
  </si>
  <si>
    <t>Deflection measurement only</t>
  </si>
  <si>
    <t>Visual inspection only</t>
  </si>
  <si>
    <t xml:space="preserve">Turn  manually when operation. </t>
  </si>
  <si>
    <t>Visual inspection &amp; operational check only</t>
  </si>
  <si>
    <t>Visual inspection &amp; checked setting.</t>
  </si>
  <si>
    <t>5234046-0</t>
  </si>
  <si>
    <t xml:space="preserve">No. 7 Crankjournal &amp; Bearing </t>
  </si>
  <si>
    <t xml:space="preserve">No. 8 Crankjournal &amp; Bearing </t>
  </si>
  <si>
    <t>Fuel Oil High-Pressure Pipes Cyl #1</t>
  </si>
  <si>
    <t>Fuel Oil High-Pressure Pipes Cyl #2</t>
  </si>
  <si>
    <t>Fuel Oil High-Pressure Pipes Cyl #3</t>
  </si>
  <si>
    <t>Fuel Oil High-Pressure Pipes Cyl #4</t>
  </si>
  <si>
    <t>Fuel Oil High-Pressure Pipes Cyl #5</t>
  </si>
  <si>
    <t>Fuel Oil High-Pressure Pipes Cyl #6</t>
  </si>
  <si>
    <t>Fuel Oil High-Pressure Booster Pump #1</t>
  </si>
  <si>
    <t>Fuel Oil High-Pressure Booster Pump #2</t>
  </si>
  <si>
    <t>Fuel Oil High-Pressure Booster Pump #3</t>
  </si>
  <si>
    <t>Fuel Oil High-Pressure Booster Pump #4</t>
  </si>
  <si>
    <t>Fuel Oil High-Pressure Booster Pump #5</t>
  </si>
  <si>
    <t>Fuel Oil High-Pressure Booster Pump #6</t>
  </si>
  <si>
    <t>Fuel Oil High-Pressure Booster Top cover #1</t>
  </si>
  <si>
    <t>Fuel Oil High-Pressure Booster Top cover #2</t>
  </si>
  <si>
    <t>Fuel Oil High-Pressure Booster Top cover #3</t>
  </si>
  <si>
    <t>Fuel Oil High-Pressure Booster Top cover #4</t>
  </si>
  <si>
    <t>Fuel Oil High-Pressure Booster Top cover #5</t>
  </si>
  <si>
    <t>Fuel Oil High-Pressure Booster Top cover #6</t>
  </si>
  <si>
    <t>Fuel Oil High-Pressure Booster Suction Valve#1</t>
  </si>
  <si>
    <t>Fuel Oil High-Pressure Booster Suction Valve#2</t>
  </si>
  <si>
    <t>Fuel Oil High-Pressure Booster Suction Valve#3</t>
  </si>
  <si>
    <t>Fuel Oil High-Pressure Booster Suction Valve#4</t>
  </si>
  <si>
    <t>Fuel Oil High-Pressure Booster Suction Valve#5</t>
  </si>
  <si>
    <t>Fuel Oil High-Pressure Booster Suction Valve#6</t>
  </si>
  <si>
    <t>Main Engine Drain Oil Onboard Analysis</t>
  </si>
  <si>
    <t xml:space="preserve">Collect drain sample and carry out onboard lube oil test both Fe (iron) and TBN </t>
  </si>
  <si>
    <t>ME-256</t>
  </si>
  <si>
    <t>ME-257</t>
  </si>
  <si>
    <t>ME-258</t>
  </si>
  <si>
    <t>ME-259</t>
  </si>
  <si>
    <t>ME-260</t>
  </si>
  <si>
    <t>ME-261</t>
  </si>
  <si>
    <t>ME-262</t>
  </si>
  <si>
    <t>ME-263</t>
  </si>
  <si>
    <t>ME-264</t>
  </si>
  <si>
    <t>ME-265</t>
  </si>
  <si>
    <t>ME-266</t>
  </si>
  <si>
    <t>ME-267</t>
  </si>
  <si>
    <t>ME-268</t>
  </si>
  <si>
    <t>ME-269</t>
  </si>
  <si>
    <t>ME-270</t>
  </si>
  <si>
    <t>ME-271</t>
  </si>
  <si>
    <t>ME-272</t>
  </si>
  <si>
    <t>ME-273</t>
  </si>
  <si>
    <t>ME-274</t>
  </si>
  <si>
    <t>ME-275</t>
  </si>
  <si>
    <t>ME-276</t>
  </si>
  <si>
    <t>ME-277</t>
  </si>
  <si>
    <t>ME-278</t>
  </si>
  <si>
    <t>ME-279</t>
  </si>
  <si>
    <t>ME-280</t>
  </si>
  <si>
    <t>ME-281</t>
  </si>
  <si>
    <t>ME-282</t>
  </si>
  <si>
    <t>Checked by:</t>
  </si>
  <si>
    <t>Approved by:</t>
  </si>
  <si>
    <t>Noted by:</t>
  </si>
  <si>
    <t>Lub Oil Monitoring</t>
  </si>
  <si>
    <t>MECO Setting</t>
  </si>
  <si>
    <t>others</t>
  </si>
  <si>
    <t>LOA</t>
  </si>
  <si>
    <t>LOA-001</t>
  </si>
  <si>
    <t>Take Sample</t>
  </si>
  <si>
    <t>Main Engine -Scavenge drain no.1 cylinder</t>
  </si>
  <si>
    <t>Take sample of ME drain oil on unit no. 1</t>
  </si>
  <si>
    <t>LOA-002</t>
  </si>
  <si>
    <t>Main Engine -Scavenge drain no.2 cylinder</t>
  </si>
  <si>
    <t>Take sample of ME drain oil on unit no. 2</t>
  </si>
  <si>
    <t>LOA-003</t>
  </si>
  <si>
    <t>Main Engine Scavenge drain no. 3 cylinder</t>
  </si>
  <si>
    <t>Take sample of ME drain oil on unit no. 3</t>
  </si>
  <si>
    <t>LOA-004</t>
  </si>
  <si>
    <t>Main Engine Scavenge drain no. 4 cylinder</t>
  </si>
  <si>
    <t>Take sample of ME drain oil on unit no. 4</t>
  </si>
  <si>
    <t>LOA-005</t>
  </si>
  <si>
    <t>Main Engine Scavenge drain no. 5 cylinder</t>
  </si>
  <si>
    <t>Take sample of ME drain oil on unit no. 5</t>
  </si>
  <si>
    <t>LOA-006</t>
  </si>
  <si>
    <t>Main Engine Scavenge drain no. 6 cylinder</t>
  </si>
  <si>
    <t>Take sample of ME drain oil on unit no. 6</t>
  </si>
  <si>
    <t>LOA-007</t>
  </si>
  <si>
    <t>Main Engine system</t>
  </si>
  <si>
    <t>Take sample of ME sump tank</t>
  </si>
  <si>
    <t>LOA-008</t>
  </si>
  <si>
    <t>Stern tube - Bearing and seals</t>
  </si>
  <si>
    <t>Take sample of Stern tube oil, drain water first.</t>
  </si>
  <si>
    <t>LOA-009</t>
  </si>
  <si>
    <t>Aux. diesel engine no.1 crank case residual fuel</t>
  </si>
  <si>
    <t>Take sample of GE no. 1 system oil</t>
  </si>
  <si>
    <t>LOA-010</t>
  </si>
  <si>
    <t>Aux. diesel engine no.2 crank case residual fuel</t>
  </si>
  <si>
    <t>Take sample of GE no. 2 system oil</t>
  </si>
  <si>
    <t>LOA-011</t>
  </si>
  <si>
    <t>Aux. diesel engine no.3 crank case residual fuel</t>
  </si>
  <si>
    <t>Take sample of GE no. 3 system oil</t>
  </si>
  <si>
    <t>LOA-012</t>
  </si>
  <si>
    <t xml:space="preserve">Steering Gear no.1 hydraulic </t>
  </si>
  <si>
    <t>Take sample of steering gear hyd oil tank no. 1</t>
  </si>
  <si>
    <t>LOA-013</t>
  </si>
  <si>
    <t xml:space="preserve">Steering Gear no.2 hydraulic </t>
  </si>
  <si>
    <t>Take sample of steering gear hyd oil tank no. 2</t>
  </si>
  <si>
    <t>LOA-014</t>
  </si>
  <si>
    <t>Steel hatch cover hydraulic system</t>
  </si>
  <si>
    <t>Take sample of hatch cover hydraulic system oil.</t>
  </si>
  <si>
    <t xml:space="preserve">MECO ACC adjustments </t>
  </si>
  <si>
    <t>Vessel</t>
  </si>
  <si>
    <t>Date</t>
  </si>
  <si>
    <t>ME total running hours</t>
  </si>
  <si>
    <t>RPM at 45% load output</t>
  </si>
  <si>
    <t>Sulfur content, % (As per BDN)</t>
  </si>
  <si>
    <t>Sulfur content, % (As per Maritec)</t>
  </si>
  <si>
    <t>BN</t>
  </si>
  <si>
    <t>MOP settings</t>
  </si>
  <si>
    <t>Target MECO Consumption, liters/day 
(*6)</t>
  </si>
  <si>
    <t>MECO Consumption, liters/day</t>
  </si>
  <si>
    <t>Main ACC Factor　</t>
  </si>
  <si>
    <t>ACC Factor
(*1)</t>
  </si>
  <si>
    <t>Feed rate Adjust factor
(*3)</t>
  </si>
  <si>
    <t>Basic Feed Rate g/Kwh 
(*4)</t>
  </si>
  <si>
    <t>Minimum Feed rates, g/Kwh 
(*5)</t>
  </si>
  <si>
    <t>Low sulfur FO</t>
  </si>
  <si>
    <t>02-Aug.-14</t>
  </si>
  <si>
    <t>12-Aug.-14</t>
  </si>
  <si>
    <t>At Sea / Oct.03,2016</t>
  </si>
  <si>
    <t>At sea / 29 Nov. 2016</t>
  </si>
  <si>
    <t>Changed feed rate factor from 0.24 ~ 0.40g/kwh 09 Dec. 2016</t>
  </si>
  <si>
    <t>Changed feed rate factor from 0.40 ~ 0.36g/kwh 22 Dec. 2016</t>
  </si>
  <si>
    <t>14 Jan. 2017.</t>
  </si>
  <si>
    <t>Changed feed rate factor from 0.36 ~ 0.33g/kwhS%  21 March 2017</t>
  </si>
  <si>
    <t>Changed feed rate factor from 0.33 ~ 0.30g/kwhS%  02 May 2017.</t>
  </si>
  <si>
    <t>Changed Minimum feed rate from 0.60 - 0.80 g/KWh  05 June 2017.</t>
  </si>
  <si>
    <t>No Found on previous file</t>
  </si>
  <si>
    <t>Changed Minimum feed rate from 0.80 - 0.86 g/KWh  10 Sept.2018</t>
  </si>
  <si>
    <t>Changed Minimum feed rate from 0.84 - 0.80 g/KWh  17 Sept.2018</t>
  </si>
  <si>
    <t>Running In 1.7  g/KWh  06 October 2018</t>
  </si>
  <si>
    <t xml:space="preserve">Running In 1.7  to 1.5  g/KWh  11 October 2018 </t>
  </si>
  <si>
    <t xml:space="preserve">Running In 1.5  to 1.3  g/KWh 27 November 2018 </t>
  </si>
  <si>
    <t>Running In 1.3  g/KWh 26 December 2018 /Changed Cons.&amp; sulfur Content</t>
  </si>
  <si>
    <t xml:space="preserve">Changed Running In from 1.3  g/kWh to 1.10 g/kWh  28 December 2018 </t>
  </si>
  <si>
    <t>Valiant Summer</t>
  </si>
  <si>
    <t>NOTE:</t>
  </si>
  <si>
    <t>Do not modify the white cells</t>
  </si>
  <si>
    <t>Fill up only at yellow cells</t>
  </si>
  <si>
    <t>OWS-004</t>
  </si>
  <si>
    <t>Bilge Alarm BilgMon 488</t>
  </si>
  <si>
    <t>Replacement of Battery</t>
  </si>
  <si>
    <t>5-Yearly</t>
  </si>
  <si>
    <t>See instruction manual for the exchange procedure of battery.</t>
  </si>
  <si>
    <t>OWS-005</t>
  </si>
  <si>
    <t>Measuring Cell 
(Sensor Cell)</t>
  </si>
  <si>
    <t>See instruction manual for the exchange procedure of sensor cell.</t>
  </si>
  <si>
    <t>Replacement  or recalibration of measuring cell</t>
  </si>
  <si>
    <t>21 Jan.2019.1700 Hrs.Changed Min.Feed Rate  Fr.0.90 to .90 g/kWh and Running In is 1.20 on cyl. No. 4 only, others are off. Basic Feed Rate .90 g.kWh</t>
  </si>
  <si>
    <t>30, 530</t>
  </si>
  <si>
    <t>05 Mar.2019.1450 Hrs.Changed Min.Feed Rate  Fr.0.90 to .90 g/kWh and Running In is 1.20 on cyl. No. 4 only, others are off. Basic Feed Rate .90 g.kWh</t>
  </si>
  <si>
    <t>in normal condition</t>
  </si>
  <si>
    <t>Deflection measurement carried out</t>
  </si>
  <si>
    <t>recondition valve</t>
  </si>
  <si>
    <t>blow by air &amp; collect soot</t>
  </si>
  <si>
    <t>11 Apr.2019.1530 Hrs.Changed Min.Feed Rate  Fr.0.90 to .90 g/kWh and Running In is 1.20 on cyl. No. 4 only, others are off. Basic Feed Rate .90 g.kWh</t>
  </si>
  <si>
    <t>Check condition and found no. 2 top bracing horizontal stiffiner cracked. Welded and fitted with support bracket by engine crew</t>
  </si>
  <si>
    <t>Plan to be done at the most suitable time/port</t>
  </si>
  <si>
    <t>clean SW/FW side plates &amp; inline filter</t>
  </si>
  <si>
    <t>Clean SW &amp; FW side plates &amp; inline filter</t>
  </si>
  <si>
    <t>Check &amp; clean thermostat in good condition</t>
  </si>
  <si>
    <t>grease up bearing</t>
  </si>
  <si>
    <t>insulation test done normal</t>
  </si>
  <si>
    <t>visual check in good codition</t>
  </si>
  <si>
    <t>clean &amp; replaced with spare</t>
  </si>
  <si>
    <t>insulation tst done ok</t>
  </si>
  <si>
    <t>visual check in good condition</t>
  </si>
  <si>
    <t>visual check normal condition</t>
  </si>
  <si>
    <t>visual check normal</t>
  </si>
  <si>
    <t>Visual cheking in good condition/ testing instrument not available</t>
  </si>
  <si>
    <t>Sensor in good condition</t>
  </si>
  <si>
    <t>no wearing nor exfoliation</t>
  </si>
  <si>
    <t xml:space="preserve">Check new/overhauled parts after 500-1500 hrs </t>
  </si>
  <si>
    <t>Check the condition/ Overhaul to be based on procedure or refer to maker's instruction</t>
  </si>
  <si>
    <t xml:space="preserve">Checked the Condition (Good) </t>
  </si>
  <si>
    <t>for schedule</t>
  </si>
  <si>
    <t>Good condition</t>
  </si>
  <si>
    <t>Cable-hanger (for travelling)</t>
  </si>
  <si>
    <t>ENGINEER INCHARGE</t>
  </si>
  <si>
    <t>2nd Engineer</t>
  </si>
  <si>
    <t>3rd Engineer</t>
  </si>
  <si>
    <t>4th Engineer</t>
  </si>
  <si>
    <t>Deck Air Compressor</t>
  </si>
  <si>
    <t>SUP02-001</t>
  </si>
  <si>
    <t>SUP02-002</t>
  </si>
  <si>
    <t>SUP02-003</t>
  </si>
  <si>
    <t>SUP02-004</t>
  </si>
  <si>
    <t>SUP02-005</t>
  </si>
  <si>
    <t>SUP02-006</t>
  </si>
  <si>
    <t>SUP02-007</t>
  </si>
  <si>
    <t>SUP02-008</t>
  </si>
  <si>
    <t>SUP02-009</t>
  </si>
  <si>
    <t>SUP02-010</t>
  </si>
  <si>
    <t>SUP02-011</t>
  </si>
  <si>
    <t>SUP02-012</t>
  </si>
  <si>
    <t>SUP02-013</t>
  </si>
  <si>
    <t>SUP02-014</t>
  </si>
  <si>
    <t>SUP02-015</t>
  </si>
  <si>
    <t>SUP02-016</t>
  </si>
  <si>
    <t>SUP02-017</t>
  </si>
  <si>
    <t>SUP02-018</t>
  </si>
  <si>
    <t>SUP02-019</t>
  </si>
  <si>
    <t>SUP02-020</t>
  </si>
  <si>
    <t>SUP02-021</t>
  </si>
  <si>
    <t>SUP02-022</t>
  </si>
  <si>
    <t>SUP02-023</t>
  </si>
  <si>
    <t>SUP02-024</t>
  </si>
  <si>
    <t>SUP02-025</t>
  </si>
  <si>
    <t>SUP02-026</t>
  </si>
  <si>
    <t>SUP02-027</t>
  </si>
  <si>
    <t>SUP02-028</t>
  </si>
  <si>
    <t>SUP02-029</t>
  </si>
  <si>
    <t>SUP02-030</t>
  </si>
  <si>
    <t>SUP02-031</t>
  </si>
  <si>
    <t>SUP02-032</t>
  </si>
  <si>
    <t>SUP02-033</t>
  </si>
  <si>
    <t>CLR-004</t>
  </si>
  <si>
    <t>CLR-005</t>
  </si>
  <si>
    <t>CLR-006</t>
  </si>
  <si>
    <t>CLR-007</t>
  </si>
  <si>
    <t>M/E Lube Oil Cooler-Sea Water Side</t>
  </si>
  <si>
    <t>M/E Lube Oil Cooler-Oil Side</t>
  </si>
  <si>
    <t>M/E Fresh Water Cooler-Sea Water Side</t>
  </si>
  <si>
    <t>M/E Fresh Water Cooler-Fresh Water Side</t>
  </si>
  <si>
    <t>No.1 A/E Fresh Water Cooler-Sea Water Side</t>
  </si>
  <si>
    <t>No.1 A/E Fresh Water Cooler-Fresh Water Side</t>
  </si>
  <si>
    <t>No. 2 A/E Fresh Water Cooler-Sea Water Side</t>
  </si>
  <si>
    <t>No. 2 A/E Fresh Water Cooler-Fresh Water Side</t>
  </si>
  <si>
    <t>M/E Fuel Oil Heater No.1</t>
  </si>
  <si>
    <t>M/E Air Cooler Air Side</t>
  </si>
  <si>
    <t>M/E Air Cooler Sea Water Side</t>
  </si>
  <si>
    <t>CLR-008</t>
  </si>
  <si>
    <t>CLR-009</t>
  </si>
  <si>
    <t>CLR-010</t>
  </si>
  <si>
    <t>CLR-011</t>
  </si>
  <si>
    <t>CLR-012</t>
  </si>
  <si>
    <t>CLR-013</t>
  </si>
  <si>
    <t>CLR-014</t>
  </si>
  <si>
    <t>48 months</t>
  </si>
  <si>
    <t>Coolers &amp; Heaters</t>
  </si>
  <si>
    <t>O/h Starting Air Valve no.1</t>
  </si>
  <si>
    <t>O/h Starting Air Valve no.2</t>
  </si>
  <si>
    <t>O/h Starting Air Valve no.3</t>
  </si>
  <si>
    <t>O/h Starting Air Valve no.4</t>
  </si>
  <si>
    <t>O/h Starting Air Valve no.5</t>
  </si>
  <si>
    <t>O/h Starting Air Valve no.6</t>
  </si>
  <si>
    <t>ME-283</t>
  </si>
  <si>
    <t>ME-284</t>
  </si>
  <si>
    <t>ME-285</t>
  </si>
  <si>
    <t>ME-286</t>
  </si>
  <si>
    <t>ME-287</t>
  </si>
  <si>
    <t>ME-288</t>
  </si>
  <si>
    <t>Check and cleaning</t>
  </si>
  <si>
    <t>clean/ soak to ultrasonic</t>
  </si>
  <si>
    <t>clean /soak at ultrasonic</t>
  </si>
  <si>
    <t>clean/ soak at ultrasonic</t>
  </si>
  <si>
    <t>check &amp; adjust valve tappet clearance</t>
  </si>
  <si>
    <t xml:space="preserve"> </t>
  </si>
  <si>
    <t>On the next opportunity</t>
  </si>
  <si>
    <t>visual check rubber coupling in good condition</t>
  </si>
  <si>
    <t xml:space="preserve">visual check pump </t>
  </si>
  <si>
    <t>24 August, 2019 0800 Hrs.Changed Min.Feed Rate  Fr.0.90 to 0.90 g/kWh and Running In is 1.0 on cyl. No. 4 only, others are off. Basic Feed Rate 0.90 g.kWh</t>
  </si>
  <si>
    <t>Discharge of excess sludge</t>
  </si>
  <si>
    <t>Checked the clearance, found w/in normal limit</t>
  </si>
  <si>
    <t>Visually Checked the Condition (Good)</t>
  </si>
  <si>
    <t>Rotation check, megger and foundation bolts.</t>
  </si>
  <si>
    <t>Checked</t>
  </si>
  <si>
    <t>Visually checked only. Good.</t>
  </si>
  <si>
    <t>In good operating condition</t>
  </si>
  <si>
    <t>Check the brushes but still allowable for further use</t>
  </si>
  <si>
    <t>check jounal &amp; thrust bearing</t>
  </si>
  <si>
    <t>09 Oct, 2019 1600 Hrs. Feed rate is 0.90 g/kWh with cylinder no.4 changed from 1.0 to 0.9 g/kWh as per office order.</t>
  </si>
  <si>
    <t>08 Oct, 2019 1600 Hrs. Feed rate is 0.90 g/kWh for cyl. No.1,2,3,5 and 6 and 1.0 g/kWh for cyl. No.4.</t>
  </si>
  <si>
    <t>Check leakage</t>
  </si>
  <si>
    <t>Refitted all rings because the meas. Are all within normal limit</t>
  </si>
  <si>
    <t>17 Oct, 2019 0500 Hrs. Feed rate is 0.90 g/kWh for cyl. No.1,2,3,5 and 6. Cylinder no.4 changed from 0.9 to 1.7 g/kWh for 15 hrs due to newly fitted piston rings as per office order.</t>
  </si>
  <si>
    <t>27 Oct, 2019 0200 Hrs. Feed rate is 0.90 g/kWh for cyl. No.1,2,3,5 and 6. Cylinder no.4 changed from 1.7 to 1.5 g/kWh for 100 hrs due to newly fitted piston rings as per office order.</t>
  </si>
  <si>
    <t>5 Years</t>
  </si>
  <si>
    <t>Adding/renewal</t>
  </si>
  <si>
    <t>BAL01-033</t>
  </si>
  <si>
    <t>BAL02-033</t>
  </si>
  <si>
    <t>MCS02-034</t>
  </si>
  <si>
    <t>MCS01-034</t>
  </si>
  <si>
    <t>Exh Valve Removed</t>
  </si>
  <si>
    <t>Measured during the extraction of piston no.4. Measurement are all within normal limit.</t>
  </si>
  <si>
    <t>Overhauled for inspection only</t>
  </si>
  <si>
    <t>To be checked on next opportunity</t>
  </si>
  <si>
    <t>30 Oct, 2019 1300 Hrs. Feed rate is 0.90 g/kWh for cyl. No.1,2,3,5 and 6. Cylinder no.4 changed from 1.5 to 1.3 g/kWh for 200 hrs due to newly fitted piston rings as per office order.</t>
  </si>
  <si>
    <t>07 Nov., 2019 1400 Hrs. Feed rate is 0.90 g/kWh for cyl. No.1,2,3,5 and 6. Cylinder no.4 changed from 1.3 to 1.1 g/kWh for 100 hrs due to newly fitted piston rings as per office order.</t>
  </si>
  <si>
    <t>To Send to ASMI Weekly</t>
  </si>
  <si>
    <t>Date updated:</t>
  </si>
  <si>
    <t>MLP-094</t>
  </si>
  <si>
    <t>MLP-095</t>
  </si>
  <si>
    <t>MLP-096</t>
  </si>
  <si>
    <t>MLP-097</t>
  </si>
  <si>
    <t>MLP-098</t>
  </si>
  <si>
    <t>MLP-099</t>
  </si>
  <si>
    <t>MLP-100</t>
  </si>
  <si>
    <t>MLP-101</t>
  </si>
  <si>
    <t>Lubricating Oil Priming Pump Motor</t>
  </si>
  <si>
    <t>Pump overhauling and inspection</t>
  </si>
  <si>
    <t>GE01-325</t>
  </si>
  <si>
    <t>Engine Balancing and Peak Pressures</t>
  </si>
  <si>
    <t>Take up engine performance data</t>
  </si>
  <si>
    <t>GE01-326</t>
  </si>
  <si>
    <t>CMS</t>
  </si>
  <si>
    <t>CMD MAN B&amp;W / 6S60ME-C8.2</t>
  </si>
  <si>
    <t>CMS-001</t>
  </si>
  <si>
    <t>CLASSNK CODE: 311001</t>
  </si>
  <si>
    <t>NO.1 CYL. ASSY. (COVER/LINER/PISTON) OF M/E</t>
  </si>
  <si>
    <t>CMS Report must be presented to ClassNK during annual survey for credit and verification.</t>
  </si>
  <si>
    <t>CMS-002</t>
  </si>
  <si>
    <t>CLASSNK CODE: 311002</t>
  </si>
  <si>
    <t>NO.2 CYL. ASSY. (COVER/LINER/PISTON) OF M/E</t>
  </si>
  <si>
    <t>CMS-003</t>
  </si>
  <si>
    <t>CLASSNK CODE: 311003</t>
  </si>
  <si>
    <t>NO.3 CYL. ASSY. (COVER/LINER/PISTON) OF M/E</t>
  </si>
  <si>
    <t>CMS-004</t>
  </si>
  <si>
    <t>CLASSNK CODE: 311004</t>
  </si>
  <si>
    <t>NO.4 CYL. ASSY. (COVER/LINER/PISTON) OF M/E</t>
  </si>
  <si>
    <t>CMS-005</t>
  </si>
  <si>
    <t>CLASSNK CODE: 311005</t>
  </si>
  <si>
    <t>NO.5 CYL. ASSY. (COVER/LINER/PISTON) OF M/E</t>
  </si>
  <si>
    <t>CMS-006</t>
  </si>
  <si>
    <t>CLASSNK CODE: 311006</t>
  </si>
  <si>
    <t>NO.6 CYL. ASSY. (COVER/LINER/PISTON) OF M/E</t>
  </si>
  <si>
    <t>CMS-007</t>
  </si>
  <si>
    <t>CLASSNK CODE: 313001</t>
  </si>
  <si>
    <t>NO.1 CROSSHEAD PIN &amp; BEARING OF M/E</t>
  </si>
  <si>
    <t>CMS-008</t>
  </si>
  <si>
    <t>CLASSNK CODE: 313002</t>
  </si>
  <si>
    <t>NO.2 CROSSHEAD PIN &amp; BEARING OF M/E</t>
  </si>
  <si>
    <t>CMS-009</t>
  </si>
  <si>
    <t>CLASSNK CODE: 313003</t>
  </si>
  <si>
    <t>NO.3 CROSSHEAD PIN &amp; BEARING OF M/E</t>
  </si>
  <si>
    <t>CMS-010</t>
  </si>
  <si>
    <t>CLASSNK CODE: 313004</t>
  </si>
  <si>
    <t>NO.4 CROSSHEAD PIN &amp; BEARING OF M/E</t>
  </si>
  <si>
    <t>CMS-011</t>
  </si>
  <si>
    <t>CLASSNK CODE: 313005</t>
  </si>
  <si>
    <t>NO.5 CROSSHEAD PIN &amp; BEARING OF M/E</t>
  </si>
  <si>
    <t>CMS-012</t>
  </si>
  <si>
    <t>CLASSNK CODE: 313006</t>
  </si>
  <si>
    <t>NO.6 CROSSHEAD PIN &amp; BEARING OF M/E</t>
  </si>
  <si>
    <t>CMS-013</t>
  </si>
  <si>
    <t>CLASSNK CODE: 314101</t>
  </si>
  <si>
    <t>NO.1 CRANKPIN &amp; BEARING OF M/E</t>
  </si>
  <si>
    <t>CMS-014</t>
  </si>
  <si>
    <t>CLASSNK CODE: 314102</t>
  </si>
  <si>
    <t>NO.2 CRANKPIN &amp; BEARING OF M/E</t>
  </si>
  <si>
    <t>CMS-015</t>
  </si>
  <si>
    <t>CLASSNK CODE: 314103</t>
  </si>
  <si>
    <t>NO.3 CRANKPIN &amp; BEARING OF M/E</t>
  </si>
  <si>
    <t>CMS-016</t>
  </si>
  <si>
    <t>CLASSNK CODE: 314104</t>
  </si>
  <si>
    <t>NO.4 CRANKPIN &amp; BEARING OF M/E</t>
  </si>
  <si>
    <t>CMS-017</t>
  </si>
  <si>
    <t>CLASSNK CODE: 314105</t>
  </si>
  <si>
    <t>NO.5 CRANKPIN &amp; BEARING OF M/E</t>
  </si>
  <si>
    <t>CMS-018</t>
  </si>
  <si>
    <t>CLASSNK CODE: 314106</t>
  </si>
  <si>
    <t>NO.6 CRANKPIN &amp; BEARING OF M/E</t>
  </si>
  <si>
    <t>CMS-019</t>
  </si>
  <si>
    <t>CLASSNK CODE: 314201</t>
  </si>
  <si>
    <t>NO.1 CRANKJOURNAL &amp; BEARING OF M/E</t>
  </si>
  <si>
    <t>CMS-020</t>
  </si>
  <si>
    <t>CLASSNK CODE: 314202</t>
  </si>
  <si>
    <t>NO.2 CRANKJOURNAL &amp; BEARING OF M/E</t>
  </si>
  <si>
    <t>CMS-021</t>
  </si>
  <si>
    <t>CLASSNK CODE: 314203</t>
  </si>
  <si>
    <t>NO.3 CRANKJOURNAL &amp; BEARING OF M/E</t>
  </si>
  <si>
    <t>CMS-022</t>
  </si>
  <si>
    <t>CLASSNK CODE: 314204</t>
  </si>
  <si>
    <t>NO.4 CRANKJOURNAL &amp; BEARING OF M/E</t>
  </si>
  <si>
    <t>CMS-023</t>
  </si>
  <si>
    <t>CLASSNK CODE: 314205</t>
  </si>
  <si>
    <t>NO.5 CRANKJOURNAL &amp; BEARING OF M/E</t>
  </si>
  <si>
    <t>CMS-024</t>
  </si>
  <si>
    <t>CLASSNK CODE: 314206</t>
  </si>
  <si>
    <t>NO.6 CRANKJOURNAL &amp; BEARING OF M/E</t>
  </si>
  <si>
    <t>CMS-025</t>
  </si>
  <si>
    <t>CLASSNK CODE: 314207</t>
  </si>
  <si>
    <t>NO.7 CROSSHEAD PIN &amp; BEARING OF M/E</t>
  </si>
  <si>
    <t>CMS-026</t>
  </si>
  <si>
    <t>CLASSNK CODE: 314208</t>
  </si>
  <si>
    <t>NO.8 CRANKJOURNAL &amp; BEARING OF M/E</t>
  </si>
  <si>
    <t>CMS-027</t>
  </si>
  <si>
    <t>CLASSNK CODE: 317000</t>
  </si>
  <si>
    <t>DRIVING GEAR FOR ELECT. CONT. SYSTEM OF M/E</t>
  </si>
  <si>
    <t>CMS-028</t>
  </si>
  <si>
    <t>CLASSNK CODE: 3B1000</t>
  </si>
  <si>
    <t>TURBO CHARGER OF M/E</t>
  </si>
  <si>
    <t>CMS-029</t>
  </si>
  <si>
    <t>CLASSNK CODE: 3B4000</t>
  </si>
  <si>
    <t>AIR INTER COOLER OF M/E</t>
  </si>
  <si>
    <t>CMS-030</t>
  </si>
  <si>
    <t>CLASSNK CODE: 3B6001</t>
  </si>
  <si>
    <t>NO.1 AUX. BLOWER OF M/E</t>
  </si>
  <si>
    <t>CMS-031</t>
  </si>
  <si>
    <t>CLASSNK CODE: 3B6002</t>
  </si>
  <si>
    <t>NO.2 AUX. BLOWER OF M/E</t>
  </si>
  <si>
    <t>CMS-032</t>
  </si>
  <si>
    <t>CLASSNK CODE: 3AJ001</t>
  </si>
  <si>
    <t>NO.1 HYD. OIL PUMP ATT. TO M/E (ENG. DRIVEN)</t>
  </si>
  <si>
    <t>CMS-033</t>
  </si>
  <si>
    <t>CLASSNK CODE: 3AJ002</t>
  </si>
  <si>
    <t>NO.2 HYD. OIL PUMP ATT. TO M/E (ENG. DRIVEN)</t>
  </si>
  <si>
    <t>CMS-034</t>
  </si>
  <si>
    <t>CLASSNK CODE: 3AJ003</t>
  </si>
  <si>
    <t>NO.3 HYD. OIL PUMP ATT. TO M/E (ENG. DRIVEN)</t>
  </si>
  <si>
    <t>CMS-035</t>
  </si>
  <si>
    <t>CLASSNK CODE: 3AK001</t>
  </si>
  <si>
    <t>NO.1 HYD. OIL PUMP ATT. TO M/E (ELEC. DRIVEN)</t>
  </si>
  <si>
    <t>CMS-036</t>
  </si>
  <si>
    <t>CLASSNK CODE: 3AK002</t>
  </si>
  <si>
    <t>NO.2 HYD. OIL PUMP ATT. TO M/E (ELEC. DRIVEN)</t>
  </si>
  <si>
    <t>CMS-037</t>
  </si>
  <si>
    <t>CLASSNK CODE: 341000</t>
  </si>
  <si>
    <t>THRUST SHAFT &amp; BEARING</t>
  </si>
  <si>
    <t>CMS-038</t>
  </si>
  <si>
    <t>CLASSNK CODE: 342100</t>
  </si>
  <si>
    <t>INTERMEDIATE SHAFT BEARING</t>
  </si>
  <si>
    <t>CMS-039</t>
  </si>
  <si>
    <t>CLASSNK CODE: 342500</t>
  </si>
  <si>
    <t>CMS-040</t>
  </si>
  <si>
    <t>CLASSNK CODE: 610010</t>
  </si>
  <si>
    <t>NO.1 MAIN GENERATOR DIESEL ENGINE</t>
  </si>
  <si>
    <t>CMS-041</t>
  </si>
  <si>
    <t>CLASSNK CODE: 610020</t>
  </si>
  <si>
    <t>NO.2 MAIN GENERATOR DIESEL ENGINE</t>
  </si>
  <si>
    <t>CMS-042</t>
  </si>
  <si>
    <t>CLASSNK CODE: 610030</t>
  </si>
  <si>
    <t>NO.3 MAIN GENERATOR DIESEL ENGINE</t>
  </si>
  <si>
    <t>CMS-043</t>
  </si>
  <si>
    <t>CLASSNK CODE: 670000</t>
  </si>
  <si>
    <t>EMERGENCY GENERATOR DIESEL ENGINE</t>
  </si>
  <si>
    <t>CMS-044</t>
  </si>
  <si>
    <t>CLASSNK CODE: 5WC200</t>
  </si>
  <si>
    <t>BILGE &amp; FIRE PUMP</t>
  </si>
  <si>
    <t>CMS-045</t>
  </si>
  <si>
    <t>CLASSNK CODE: 5WE110</t>
  </si>
  <si>
    <t>NO.1 BALLAST PUMP</t>
  </si>
  <si>
    <t>CMS-046</t>
  </si>
  <si>
    <t>CLASSNK CODE: 5WE120</t>
  </si>
  <si>
    <t>NO.2 BALLAST PUMP</t>
  </si>
  <si>
    <t>CMS-047</t>
  </si>
  <si>
    <t>CLASSNK CODE: 5WH100</t>
  </si>
  <si>
    <t>FIRE &amp; G.S. PUMP</t>
  </si>
  <si>
    <t>CMS-048</t>
  </si>
  <si>
    <t>CLASSNK CODE: 3EA110</t>
  </si>
  <si>
    <t>NO.1 MAIN COOL. S.W. PUMP</t>
  </si>
  <si>
    <t>CMS-049</t>
  </si>
  <si>
    <t>CLASSNK CODE: 3EA120</t>
  </si>
  <si>
    <t>NO.2 MAIN COOL. S.W. PUMP</t>
  </si>
  <si>
    <t>CMS-050</t>
  </si>
  <si>
    <t>CLASSNK CODE: 3EC110</t>
  </si>
  <si>
    <t>NO.1 MAIN COOL. F.W. PUMP</t>
  </si>
  <si>
    <t>CMS-051</t>
  </si>
  <si>
    <t>CLASSNK CODE: 3EC120</t>
  </si>
  <si>
    <t>NO.2 MAIN COOL. F.W. PUMP</t>
  </si>
  <si>
    <t>CMS-052</t>
  </si>
  <si>
    <t>CLASSNK CODE: 4TD110</t>
  </si>
  <si>
    <t>NO.1 BOILER FEED WATER PUMP</t>
  </si>
  <si>
    <t>CMS-053</t>
  </si>
  <si>
    <t>CLASSNK CODE: 4TD120</t>
  </si>
  <si>
    <t>NO.2 BOILER FEED WATER PUMP</t>
  </si>
  <si>
    <t>CMS-054</t>
  </si>
  <si>
    <t>CLASSNK CODE: 3EG400</t>
  </si>
  <si>
    <t>F.O. TRANSFER PUMP</t>
  </si>
  <si>
    <t>CMS-055</t>
  </si>
  <si>
    <t>CLASSNK CODE: 4EF400</t>
  </si>
  <si>
    <t>D.O. TRANSFER PUMP</t>
  </si>
  <si>
    <t>CMS-056</t>
  </si>
  <si>
    <t>CLASSNK CODE: 3EG510</t>
  </si>
  <si>
    <t>NO.1 F.O. CIRCULATING PUMP</t>
  </si>
  <si>
    <t>CMS-057</t>
  </si>
  <si>
    <t>CLASSNK CODE: 3EG520</t>
  </si>
  <si>
    <t>NO.2 F.O. CIRCULATING PUMP</t>
  </si>
  <si>
    <t>CMS-058</t>
  </si>
  <si>
    <t>CLASSNK CODE: 3EG310</t>
  </si>
  <si>
    <t>NO.1 F.O. SUPPLY PUMP</t>
  </si>
  <si>
    <t>CMS-059</t>
  </si>
  <si>
    <t>CLASSNK CODE: 3EG320</t>
  </si>
  <si>
    <t>NO.2 F.O. SUPPLY PUMP</t>
  </si>
  <si>
    <t>CMS-060</t>
  </si>
  <si>
    <t>CLASSNK CODE: 3EL110</t>
  </si>
  <si>
    <t>NO.1 MAIN L.O. PUMP</t>
  </si>
  <si>
    <t>CMS-061</t>
  </si>
  <si>
    <t>CLASSNK CODE: 3EL120</t>
  </si>
  <si>
    <t>NO.2 MAIN L.O. PUMP</t>
  </si>
  <si>
    <t>CMS-062</t>
  </si>
  <si>
    <t>CLASSNK CODE: 3ERD10</t>
  </si>
  <si>
    <t>NO.1 MAIN AIR COMPRESSOR</t>
  </si>
  <si>
    <t>CMS-063</t>
  </si>
  <si>
    <t>CLASSNK CODE: 3ERD20</t>
  </si>
  <si>
    <t>NO.2 MAIN AIR COMPRESSOR</t>
  </si>
  <si>
    <t>CMS-064</t>
  </si>
  <si>
    <t>CLASSNK CODE: 5WPD00</t>
  </si>
  <si>
    <t>GENERAL SERVICE AIR COMPRESSOR</t>
  </si>
  <si>
    <t>CMS-065</t>
  </si>
  <si>
    <t>CLASSNK CODE: 3ECC00</t>
  </si>
  <si>
    <t>MAIN COOL. F.W. COOLER</t>
  </si>
  <si>
    <t>CMS-066</t>
  </si>
  <si>
    <t>CLASSNK CODE: 4ECC10</t>
  </si>
  <si>
    <t>NO.1 AUX. DIESEL COOL. F.W. COOLER</t>
  </si>
  <si>
    <t>CMS-067</t>
  </si>
  <si>
    <t>CLASSNK CODE: 4ECC20</t>
  </si>
  <si>
    <t>NO.2 AUX. DIESEL COOL. F.W. COOLER</t>
  </si>
  <si>
    <t>CMS-068</t>
  </si>
  <si>
    <t>CLASSNK CODE: 40PG00</t>
  </si>
  <si>
    <t>ATMOSPHERIC CONDENSER</t>
  </si>
  <si>
    <t>CMS-069</t>
  </si>
  <si>
    <t>CLASSNK CODE: 3EGB00</t>
  </si>
  <si>
    <t>F.O. HEATER FOR M/E</t>
  </si>
  <si>
    <t>CMS-070</t>
  </si>
  <si>
    <t>CLASSNK CODE: 40JB10</t>
  </si>
  <si>
    <t>NO.1 F.O. HEATER FOR PURIFIER</t>
  </si>
  <si>
    <t>CMS-071</t>
  </si>
  <si>
    <t>CLASSNK CODE: 40JB20</t>
  </si>
  <si>
    <t>NO.2 F.O. HEATER FOR PURIFIER</t>
  </si>
  <si>
    <t>CMS-072</t>
  </si>
  <si>
    <t>CLASSNK CODE: 3EHB00</t>
  </si>
  <si>
    <t>M.G.O. COOLER FOR A/E</t>
  </si>
  <si>
    <t>CMS-073</t>
  </si>
  <si>
    <t>CLASSNK CODE: 3EHC00</t>
  </si>
  <si>
    <t xml:space="preserve">M.G.O. COOLER </t>
  </si>
  <si>
    <t>CMS-074</t>
  </si>
  <si>
    <t>CLASSNK CODE: 40GB00</t>
  </si>
  <si>
    <t>F.O. HEATER FOR SHIFT LINE</t>
  </si>
  <si>
    <t>CMS-075</t>
  </si>
  <si>
    <t>CLASSNK CODE: 3ELC00</t>
  </si>
  <si>
    <t>MAIN L.O. COOLER</t>
  </si>
  <si>
    <t>CMS-076</t>
  </si>
  <si>
    <t>CLASSNK CODE: 40LB10</t>
  </si>
  <si>
    <t>NO.1 PURIFIER L.O. HEATER</t>
  </si>
  <si>
    <t>CMS-077</t>
  </si>
  <si>
    <t>CLASSNK CODE: 40LB20</t>
  </si>
  <si>
    <t>NO.2 PURIFIER L.O. HEATER</t>
  </si>
  <si>
    <t>CMS-078</t>
  </si>
  <si>
    <t>CLASSNK CODE: 3ER910</t>
  </si>
  <si>
    <t>NO.1 MAIN AIR RESERVOIR</t>
  </si>
  <si>
    <t>CMS-079</t>
  </si>
  <si>
    <t>CLASSNK CODE: 3ER920</t>
  </si>
  <si>
    <t>NO.2 MAIN AIR RESERVOIR</t>
  </si>
  <si>
    <t>CMS-080</t>
  </si>
  <si>
    <t>CLASSNK CODE: 5WP900</t>
  </si>
  <si>
    <t>GENERAL SERVICE AIR RESERVOIR</t>
  </si>
  <si>
    <t>CMS-081</t>
  </si>
  <si>
    <t>CLASSNK CODE: 5WVR10</t>
  </si>
  <si>
    <t>NO.1 HYDR. PUMP OF STEERING GEAR</t>
  </si>
  <si>
    <t>CMS-082</t>
  </si>
  <si>
    <t>CLASSNK CODE: 5WVR20</t>
  </si>
  <si>
    <t>NO.2 HYDR. PUMP OF STEERING GEAR</t>
  </si>
  <si>
    <t>CMS-083</t>
  </si>
  <si>
    <t>CLASSNK CODE: 5YJ110</t>
  </si>
  <si>
    <t>NO.1 HYDR. PUMP FOR WINDLASS, MOOR. WINCH</t>
  </si>
  <si>
    <t>CMS-084</t>
  </si>
  <si>
    <t>CLASSNK CODE: 5YJ120</t>
  </si>
  <si>
    <t>NO.2 HYDR. PUMP FOR WINDLASS, MOOR. WINCH</t>
  </si>
  <si>
    <t>CMS-085</t>
  </si>
  <si>
    <t>CLASSNK CODE: 5YLU10</t>
  </si>
  <si>
    <t>NO.1 WINDLASS (HYDRAULIC)</t>
  </si>
  <si>
    <t>CMS-086</t>
  </si>
  <si>
    <t>CLASSNK CODE: 5YLU20</t>
  </si>
  <si>
    <t>NO.2 WINDLASS (HYDRAULIC)</t>
  </si>
  <si>
    <t>CMS-087</t>
  </si>
  <si>
    <t>CLASSNK CODE: 5YMU10</t>
  </si>
  <si>
    <t>NO.1 MOORING WINCH (HYDRAULIC)</t>
  </si>
  <si>
    <t>CMS-088</t>
  </si>
  <si>
    <t>CLASSNK CODE: 5YMU20</t>
  </si>
  <si>
    <t>NO.2 MOORING WINCH (HYDRAULIC)</t>
  </si>
  <si>
    <t>CMS-089</t>
  </si>
  <si>
    <t>CLASSNK CODE: 5YMU30</t>
  </si>
  <si>
    <t>NO.3 MOORING WINCH (HYDRAULIC)</t>
  </si>
  <si>
    <t>CMS-090</t>
  </si>
  <si>
    <t>CLASSNK CODE: 5YMU40</t>
  </si>
  <si>
    <t>NO.4 MOORING WINCH (HYDRAULIC)</t>
  </si>
  <si>
    <t>CMS-091</t>
  </si>
  <si>
    <t>CLASSNK CODE: 5YMU50</t>
  </si>
  <si>
    <t>NO.5 MOORING WINCH (HYDRAULIC)</t>
  </si>
  <si>
    <t>CMS-092</t>
  </si>
  <si>
    <t>CLASSNK CODE: 5YMU60</t>
  </si>
  <si>
    <t>NO.6 MOORING WINCH (HYDRAULIC)</t>
  </si>
  <si>
    <t>Chief Engineer</t>
  </si>
  <si>
    <t xml:space="preserve">Change oil </t>
  </si>
  <si>
    <t>Good condition &amp; no looseness.</t>
  </si>
  <si>
    <t>Replace with new spare.</t>
  </si>
  <si>
    <t>Cleaned elements &amp; in good condition</t>
  </si>
  <si>
    <t>Sulfur Setting
(*2)</t>
  </si>
  <si>
    <t>entering ECA, Taiwan using BN25.</t>
  </si>
  <si>
    <t>05 June 2019.2130 Hrs. Exiting ECA, Taiwan. Changed Min.Feed Rate  Fr.0.90 to .90 g/kWh and Running In is 1.20 on cyl. No. 4 only, others are off. Basic Feed Rate 0.90 g.kWh</t>
  </si>
  <si>
    <t>11 Nov., 2019 1400 Hrs. Feed rate is 0.90 g/kWh for cyl. No.1,2,3,5 and 6. Cylinder no.4 changed from 1.1 to 1.0 g/kWh for 100 hrs due to newly fitted piston rings as per office order.</t>
  </si>
  <si>
    <t>15 Nov., 2019 1500 Hrs. Feed rate is 0.90 g/kWh for cyl. No.1,2,3,5 and 6. Cylinder no.4 changed from 1.0 to running in "off" so as the same feed with all other cylinders (actual 1.04 g/kWh.</t>
  </si>
  <si>
    <t>18 Nov., 2019 0800 Hrs changed setting of sulfur from 3.47 to 3.18 due to changed of fuel consumption using BN100</t>
  </si>
  <si>
    <t>06  Dec., 2019 0800 Hrs changed setting of sulfur from 3.18 to 0.51. Feed rate from 0.93 g/kWhr to 0.90 g/kWhr using BN25 cylinder oil.</t>
  </si>
  <si>
    <t>07  Dec., 2019 0140 Hrs Entering ECA bound for New Orleans, USA changed setting of sulfur from 0.51 to 0.01. Feed rate from 0.90 g/kWhr to 0.90 g/kWhr using BN25.</t>
  </si>
  <si>
    <t>17  Dec., 2019 1512 Hrs Exiting ECA bound from New Orleeans, USA to New Qingdao, China, changed setting of sulfur from 0.01 to 3.11 due to change of Fuel from MGO to HFO. Feed rate from 0.90 g/kWhr to 0.93 gm/kWhr using BN100.</t>
  </si>
  <si>
    <t>21 Dec., 2019 1230 Hrs Entering Cristobal, Panama changed setting of sulfur from 3.11 to 0.01 due to change of Fuel from HFO to MGO. Feed rate from 0.90 g/kWhr to 0.90 gm/kWhr using BN25.</t>
  </si>
  <si>
    <t>27 Dec., 2019 0050 Hrs Exiting Balboa Panama changed setting of sulfur from 0.01 to 0.51 due to change of Fuel from LSMGO to VLSFO. Feed rate from 0.90 g/kWhr to 0.90 gm/kWhr using BN25.</t>
  </si>
  <si>
    <t>03 January, 2020 1200 Hrs changed setting of sulfur from 0.51 to 0.47 due to change of Fuel tank consumption. Feed rate from 0.90 g/kWhr to 0.90 gm/kWhr using BN25.</t>
  </si>
  <si>
    <t>09 January, 2020 2400 Hrs sulfur remain as above 0.51 to 0.47 but Cyl. Oil changed from BN25 to BN70 Feed rate from 0.90 g/kWhr to 0.90 gm/kWhr.</t>
  </si>
  <si>
    <t>29 January, 2020 0430 Hrs sulfur 0.47 to 0.01 Cyl. Oil changed from BN70 to BN25 Feed rate from 0.90 g/kWhr to 0.90 gm/kWhr.</t>
  </si>
  <si>
    <t>10 Feb, 2020 2200Hrs sulfur 0.01 to 0.47 Cyl. Oil changed from BN25 to BN70 Feed rate from 0.90 g/kWhr to 0.90 gm/kWhr.</t>
  </si>
  <si>
    <t>Removed from cylinder no.1. Bottom piece outer facing is having a gas cut around 1mm depth, assembled back for further service since the inner facing of bottom piece is still good. Replaced Guide bush Sealing ring only Part no. 343A-22 due excessive wear and o-ring  is already brittle. Other seals and O-rings were in still good for further service. Installed to cyl. no.5.</t>
  </si>
  <si>
    <t>Removed from cylinder no.3. Bottom piece has an excessive gas cut on inner &amp; outer face. Both spindle and bottom piece was replaced with newly shore reconditioned spare from Valiant Spring. No o-ring and seal replaced. Installed to Cylinder no.2.</t>
  </si>
  <si>
    <t>Bottom piece has a gas cut at outer facing and multiple dents at inner. We replaced them with the new bottom piece "Wide" type and new spindle. Damaged bottom piece are subject for grinding onboard and spindle too. This is permitted by the Management.</t>
  </si>
  <si>
    <t>25 Feb, 2020 1700Hrs sulfur 0.47 to 0.49 due to change of fuel tank. Cyl. Oil  BN50 Feed rate from 0.90 g/kWhr to 0.90 gm/kWhr.</t>
  </si>
  <si>
    <t>Visual nspection only thru burner side &amp; in good condition</t>
  </si>
  <si>
    <t>Visual check/good condition</t>
  </si>
  <si>
    <t xml:space="preserve">Replaced bearing at loadside. </t>
  </si>
  <si>
    <t>Dismantled and cleaned but we did not installed back the bottom piece and spindle because bottom piece was heavily damaged with gas cut and is still pending for landing. Spindle has no gas cut but contact faces marks are visible. Note this valve seat grinding up due to gas cut with acceptable measurement taken G2 =2.25mm /G3=0.this exh.valve assembled 5 March 2020 for spare on board.</t>
  </si>
  <si>
    <t>Visually check &amp; removed dust; normal condition</t>
  </si>
  <si>
    <t>Checked and clean only</t>
  </si>
  <si>
    <t>2-April-2020 Change M.E cyl.lubrication basic feed rate from 0.90 to 0.85 g/Kwh as per S.I instruction.</t>
  </si>
  <si>
    <t>Removed from cylinder No.4</t>
  </si>
  <si>
    <t>New</t>
  </si>
  <si>
    <t>Removed from cylinder No.6</t>
  </si>
  <si>
    <t>6/31/2016</t>
  </si>
  <si>
    <t>Replace with new oil seal.</t>
  </si>
  <si>
    <t>05 June, 2020 15:00 Hrs sulfur 0.47 to 0.39 due to change of fuel tank. Cyl. Oil  BN37 Feed rate  0.85 g/kWhr</t>
  </si>
  <si>
    <t>good condition</t>
  </si>
  <si>
    <t>FWP01-018</t>
  </si>
  <si>
    <t>FWP01-019</t>
  </si>
  <si>
    <t>LOA-015</t>
  </si>
  <si>
    <t>visual check/good condition</t>
  </si>
  <si>
    <t>ASMI PMS Version 1.7 - Engine</t>
  </si>
  <si>
    <t>checked &amp; recalibrated its opening pressure.</t>
  </si>
  <si>
    <t>10-April, 2020 08:00 Hrs Changed setting sulfur 0.49 to 0.47 due to change of fuel tank. Cyl. Oil  BN37 Feed rate from 0.85 g/kWhr to 0.85 gm/kWhr.</t>
  </si>
  <si>
    <t>14 July, 2020 14:00 Hrs.Changed setting of sulfur from  0.39 to 0.48 due to change of fuel tank. Cyl. Oil  BN33 Feed rate  0.85 g/kWhr</t>
  </si>
  <si>
    <t>good codition</t>
  </si>
  <si>
    <t xml:space="preserve">                                                                                                    Capt. Edwin B. Tecson</t>
  </si>
  <si>
    <t xml:space="preserve">                                                                                                   Noted by:</t>
  </si>
  <si>
    <t>Removed from cylinder No.2</t>
  </si>
  <si>
    <t>23 August, 2020 0:800:00 Hrs.Changed setting of sulfur from  0.48 to 0.47 due to change of fuel tank. Cyl. Oil  BN33 Feed rate  0.85 g/kWhr</t>
  </si>
  <si>
    <t>27 August, 2020 0:800:00 Hrs.Changed setting of sulfur from  0.47 to 0.01 due to change of fuel LSFO To LSMGO  . Cyl. Oil  BN33 Feed rate  0.85 g/kWhr</t>
  </si>
  <si>
    <t>09 Sept., 2020 14:00 Hrs.Changed setting of sulfur from  0.01 to 0.47 due to change of fuel LSMGO To LSFO  . Cyl. Oil  BN33 Feed rate  0.85 g/kWhr</t>
  </si>
  <si>
    <t>DAILY</t>
  </si>
  <si>
    <t>New stuffing box scuper ring</t>
  </si>
  <si>
    <t>New piston Ring</t>
  </si>
  <si>
    <t>Renewed piston that overhauled from ex.unit No.1</t>
  </si>
  <si>
    <t>Renewed cooling jacket O-ring 341A-9</t>
  </si>
  <si>
    <t>Removed from cylinder No.1 Bootom piece outer facing is having a gas cut around 1mm depth.</t>
  </si>
  <si>
    <t>20 Dec, 2020 22:45 Hrs.Changed setting of sulfur from  0.47 to 0.02 due to change of fuel LSFO To LSMGO  . Cyl. Oil  BN33 Feed rate  0.85 g/kWhr</t>
  </si>
  <si>
    <t>Good Condition</t>
  </si>
  <si>
    <t>Capt.  Edwin M. Rupido</t>
  </si>
  <si>
    <t xml:space="preserve">Checked by: </t>
  </si>
  <si>
    <t>2/E Alan A. Canama</t>
  </si>
  <si>
    <t>Removed from cylinder No.3</t>
  </si>
  <si>
    <t>Removed from cylinder No.5</t>
  </si>
  <si>
    <t>C/E Elven S. Perino</t>
  </si>
  <si>
    <t>__________________</t>
  </si>
  <si>
    <t>____________________</t>
  </si>
  <si>
    <t>___________________</t>
  </si>
  <si>
    <t>______________________</t>
  </si>
  <si>
    <t>___________________________</t>
  </si>
  <si>
    <t>________________________________</t>
  </si>
  <si>
    <t>20 Jan, 2021 08:45 Hrs.Changed setting of sulfur from  0.02 to 0.45 due to change of fuel  LSMGO to LSFO  . Cyl. Oil  BN33 Feed rate  0.85 g/kWhr</t>
  </si>
  <si>
    <t>Checked Condition Only, Noted Good</t>
  </si>
  <si>
    <t>26 Jan, 2021 1500 Hrs. setting of sulfur o 0.45  of LSFO  . Cyl. Oil  BN33 Feed rate  0.85 g/kWhr</t>
  </si>
  <si>
    <t>04 feb, 2021 1500 Hrs. setting of sulfur o 0.45  of LSFO  . Cyl. Oil  BN33 Feed rate  0.85 g/kWhr</t>
  </si>
  <si>
    <t>at 0700hrs cylinder lubricator changed feed rate fr. 1.70 to 1.50 g/kWh of M/E piston cyl. No. 2 due to new Piston ring.</t>
  </si>
  <si>
    <t>At 1500hr cylinder lubricator changed feed rate of M/E  Piston cyl. No. 6 at 1500hr fr. 1.70 t0 1.50 g/kWh due to new Piston Ring</t>
  </si>
  <si>
    <t>at 0700hrs cylinder lubricator changed feed rate fr. 1.50 to 1.30 g/kWh of M/E piston cyl. No. 2 due to new Piston ring.</t>
  </si>
  <si>
    <t>at 0700hrs cylinder lubricator changed feed rate fr. 1.50 to 1.30 g/kWh of M/E piston cyl. No. 6 due to new Piston ring.</t>
  </si>
  <si>
    <t>at 0700hrs cylinder lubricator changed feed rate fr. 1.30 to 1.10 g/kWh of M/E piston cyl. No. 2 due to new Piston ring.</t>
  </si>
  <si>
    <t>at 0700hrs cylinder lubricator changed feed rate fr. 1.30 to 1.10 g/kWh of M/E piston cyl. No. 6 due to new Piston ring.</t>
  </si>
  <si>
    <t>at 0600hrs cylinder lubricator changed feed rate fr. 1.10 to 0.90 g/kWh of M/E piston cyl. No. 2 due to new Piston ring.</t>
  </si>
  <si>
    <t>at 1000hrs cylinder lubricator changed feed rate fr. 1.10 to 0.90 g/kWh of M/E piston cyl. No. 6 due to new Piston ring.</t>
  </si>
  <si>
    <t>at 0600hrs cylinder lubricator changed feed rate fr.0.90 to 0.85 g/kWh of M/E piston cyl. No. 2 due to new Piston ring</t>
  </si>
  <si>
    <t>at 1000hrs cylinder lubricator changed feed rate fr. 0.90 to 0.85 g/kWh of M/E piston cyl. No. 6 due to new Piston ring.</t>
  </si>
  <si>
    <t>at 1700hrs cylinder lubricator changed feed rate fr. 0.85 to 1.70 g/kWh of M/E piston cyl. No. 4 due to new Piston ring.</t>
  </si>
  <si>
    <t>at 1630hrs cylinder lubricator changed feed rate fr. 1.70 to 1.50 g/kWh of M/E piston cyl. No. 4 due to new Piston ring.</t>
  </si>
  <si>
    <t>09 Mar, 2021 @23:00 Hrs.Changed setting of sulfur from  0.45 to 0.08 due to change of fuel LSFO To LSMGO  . Cyl. Oil  BN40 Feed rate  0.85 g/kWhr</t>
  </si>
  <si>
    <t>18 Mar, 2021 @0115hr:00 Hrs.Changed setting of sulfur from  0.08 to 0.45 due to change of fuel LSMGO To LSFO . Cyl. Oil  BN40 Feed rate  0.85 g/kWhr</t>
  </si>
  <si>
    <t>at 1730hrs cylinder lubricator changed feed rate fr. 1.50 to 1.30 g/kWh of M/E piston cyl. No. 4 due to new Piston ring.</t>
  </si>
  <si>
    <t>23 Mar, 2021 @08:00 Hrs Changed fuel consumption sulfur  0.45  fuel LSFO . Cyl. Oil  BN40 Feed rate  0.85 g/kW</t>
  </si>
  <si>
    <t>at 1300hrs cylinder lubricator changed feed rate fr. 1.30 to 1.10 g/kWh of M/E piston cyl. No. 4 due to new Piston ring.</t>
  </si>
  <si>
    <t>25 Mar, 2021 @08:00 Hrs.Changed setting of sulfur from  0.45 to .40 due to change of fuel LSFO . Cyl. Oil  BN40 Feed rate  0.85 g/kW</t>
  </si>
  <si>
    <t>26 Mar, 2021 @08:00 Hrs.Changed setting of sulfur from  0.40 to .45 due to change of fuel LSFO . Cyl. Oil  BN40 Feed rate  0.85 g/kW</t>
  </si>
  <si>
    <t>29 Mar, 2021 @08:00 Hrs.Changed setting of sulfur from  0.45 to .40 due to change of fuel LSFO . Cyl. Oil  BN40 Feed rate  0.85 g/kW</t>
  </si>
  <si>
    <t>at 1300hrs cylinder lubricator changed feed rate fr. 1.10 to 0.90 g/kWh of M/E piston cyl. No. 4 due to new Piston ring.</t>
  </si>
  <si>
    <t>31 Mar, 2021 @04:00 Hrs.Changed setting of sulfur from  0.40 to .48 due to change of fuel LSFO . Cyl. Oil  BN40 Feed rate  0.85 g/kW</t>
  </si>
  <si>
    <t>new</t>
  </si>
  <si>
    <t>6th Overhaul</t>
  </si>
  <si>
    <t>Recon</t>
  </si>
  <si>
    <t>Removed from cylinder No.1</t>
  </si>
  <si>
    <t xml:space="preserve">     Replaced with new spare due to wear down, RH = 28,987</t>
  </si>
  <si>
    <t>Capt. Nino Remegio Diaz</t>
  </si>
  <si>
    <t>Maker</t>
  </si>
  <si>
    <t>MES</t>
  </si>
  <si>
    <t>Capt.  Nino Regemio Diaz</t>
  </si>
  <si>
    <t>Capt. Nino Regemio Diaz</t>
  </si>
  <si>
    <t>Overhauled by CSSC Service Engr. Replaced Spindle Valve with recondition spare, O ring and seal ring.</t>
  </si>
  <si>
    <t>Overhauled by CSSC Service Engr. Replaced , O ring and seal ring.</t>
  </si>
  <si>
    <t>Received Zhenjiang, China (March 12,2021)</t>
  </si>
  <si>
    <t>Spare</t>
  </si>
  <si>
    <t>14-296</t>
  </si>
  <si>
    <t xml:space="preserve">Installed at Huafeng Shipyard during Dry dock </t>
  </si>
  <si>
    <t>14-297</t>
  </si>
  <si>
    <t>14-294</t>
  </si>
  <si>
    <t>14-292</t>
  </si>
  <si>
    <t>14-295</t>
  </si>
  <si>
    <t>14-293</t>
  </si>
  <si>
    <t>SC16040281R</t>
  </si>
  <si>
    <t>NABTESCO</t>
  </si>
  <si>
    <t>From cyl. No.3</t>
  </si>
  <si>
    <t>Reconditioned during dry dock August 2021</t>
  </si>
  <si>
    <t>SN14101335R</t>
  </si>
  <si>
    <t>From cyl. No.6</t>
  </si>
  <si>
    <t>SN14101338RR</t>
  </si>
  <si>
    <t>From cyl. No.2</t>
  </si>
  <si>
    <t>SC19070205R</t>
  </si>
  <si>
    <t>From cyl. No. 4</t>
  </si>
  <si>
    <t>Note:</t>
  </si>
  <si>
    <t>SC21060128</t>
  </si>
  <si>
    <t>This FIVA was pulled out from Cylinder no.3 11-Aug-2021 &amp; sent to Nabtesco Shanghai as per order by Capt. Jackeiy</t>
  </si>
  <si>
    <t xml:space="preserve">Recondition by CSSC Service </t>
  </si>
  <si>
    <t>Engr. At Drydock.</t>
  </si>
  <si>
    <t>4/E Dennis A. Erodias</t>
  </si>
  <si>
    <t>Capt.   Nino Regemio Diaz</t>
  </si>
  <si>
    <t>4/E Dennis A.Erodias</t>
  </si>
  <si>
    <t>4/E Dennis A. Eodias</t>
  </si>
  <si>
    <t>At Drydock</t>
  </si>
  <si>
    <t>At DD By CSSC Ser. Engr</t>
  </si>
  <si>
    <t>Replaced with new spare due to Wear down At Drydock RH= 29,642</t>
  </si>
  <si>
    <t xml:space="preserve">     Used from cylinder No. 1</t>
  </si>
  <si>
    <t>19-cot-2019</t>
  </si>
  <si>
    <t>20-cot-2019</t>
  </si>
  <si>
    <t>Replaced cylinder no.1 to 6 only.</t>
  </si>
  <si>
    <t>Replaced EICU-B and all MPC- Batteries</t>
  </si>
  <si>
    <t>Cheked and adjusted the pressure. By vendor.</t>
  </si>
  <si>
    <t>Checked by vendor.</t>
  </si>
  <si>
    <t>Checked during sea trial</t>
  </si>
  <si>
    <t>2/E Raymond B. Judaya</t>
  </si>
  <si>
    <t>at 0800hrs cylinder lubricator changed feed rate fr. 0.90 to 0.850g/kWh of M/E piston cyl. No. 4 due to new Piston ring.</t>
  </si>
  <si>
    <t>05 Apr, 2021 @12:00 Hrs.Changed setting of sulfur from  0.48 to .45 due to change of fuel LSFO . Cyl. Oil  BN40 Feed rate  0.85 g/kW</t>
  </si>
  <si>
    <t>06 Apr, 2021 @12:00 Hrs.Changed setting of sulfur from  0.45 to .48 due to change of fuel LSFO . Cyl. Oil  BN40 Feed rate  0.85 g/kW</t>
  </si>
  <si>
    <t>08 Apr, 2021 @12:00 Hrs.Changed setting of sulfur from  0.48 to .45 due to change of fuel LSFO . Cyl. Oil  BN40 Feed rate  0.85 g/kW</t>
  </si>
  <si>
    <t>09 Apr, 2021 @12:00 Hrs.Changed setting of sulfur from  0.45 to .48 due to change of fuel LSFO . Cyl. Oil  BN40 Feed rate  0.85 g/kW</t>
  </si>
  <si>
    <t>11 Apr, 2021 @12:00 Hrs.Changed setting of sulfur from  0.48 to .45 due to change of fuel LSFO . Cyl. Oil  BN40 Feed rate  0.85 g/kW</t>
  </si>
  <si>
    <t>12 Apr, 2021 @12:00 Hrs.Changed setting of sulfur from  0.45 to .48 due to change of fuel LSFO . Cyl. Oil  BN40 Feed rate  0.85 g/kW</t>
  </si>
  <si>
    <t>14 Apr, 2021 @12:00 Hrs.Changed setting of sulfur from  0.48 to .45 due to change of fuel LSFO . Cyl. Oil  fr. BN40 to BN 70 Feed rate  0.85 g/kW</t>
  </si>
  <si>
    <t>Zhoushan fuel 15 Apr, 2021 @12:00 Hrs.Changed setting of sulfur from  0.45 to .48 due to change of fuel LSFO . Cyl. Oil fr. BN 70  to BN40 Feed rate  0.85 g/kW</t>
  </si>
  <si>
    <t>07 June, 2021 @12:00 Hrs.  Changed cyl Oil fr. BN 40  to BN70 Feed rate  0.85 g/kW</t>
  </si>
  <si>
    <t>08 June, 2021 @12:00 Hrs.  Changed cyl Oil fr. BN 70  to BN40 Feed rate  0.85 g/kW</t>
  </si>
  <si>
    <t>at 1800hrs cylinder lubricator changed feed rate fr. 0.85 to 1.70 g/kWh of M/E piston cyl. No.2 due to new Piston ring.</t>
  </si>
  <si>
    <t>at 1000hrs cylinder lubricator changed feed rate fr. 1.70 to 1.50 g/kWh of M/E piston cyl. No.2 due to new Piston ring.</t>
  </si>
  <si>
    <t>at 0900hrs cylinder lubricator changed feed rate fr. 0.85 to 1.70 g/kWh of M/E piston cyl. No.2 due to new Piston ring &amp; Cyl Liner.</t>
  </si>
  <si>
    <t>at 0100hrs cylinder lubricator changed feed rate fr. 1.7 to 1.50 g/kWh of M/E piston cyl. No.2 due to new Piston ring &amp; Cyl Liner.</t>
  </si>
  <si>
    <t>19 June, 2021 @12:00 Hrs.  Changed cyl Oil fr. BN 40  to BN70 Feed rate  0.85 g/kW</t>
  </si>
  <si>
    <t>at 1000hrs cylinder lubricator changed feed rate fr. 1.5 to 1.30 g/kWh of M/E piston cyl. No.2 due to new Piston ring &amp; Cyl Liner.</t>
  </si>
  <si>
    <t>20 June, 2021 @12:00 Hrs.  Changed cyl Oil fr. BN 70  to BN40 Feed rate  0.85 g/kW</t>
  </si>
  <si>
    <t>Aratu fuel 24 Jun, 2021 @15:00 Hrs.Changed setting of sulfur from  0.48 to 0.43 due to change of fuel LSFO . Cyl. Oil  BN40 Feed rate  0.85 g/kW</t>
  </si>
  <si>
    <t>at 2000hrs cylinder lubricator changed feed rate fr. 1.3 to 1.10 g/kWh of M/E piston cyl. No.2 due to new Piston ring &amp; Cyl Liner. Feed rate fr. 0.85 to 1.0 cyl. no. 1, 4, 5 &amp; 6 g/kW, 1.3 g/kW cyl. no.3</t>
  </si>
  <si>
    <t>Singapore fuel 9 July, 2021 @15:00 Hrs.Changed setting of sulfur from  0.43 to 0.47 due to change of fuel LSFO . Cyl. Oil  BN40 Feed rate  1.0 g/kW cyl. no. 1, 4, 5 &amp; 6 g/kW, 1.3 g/kW cyl. no.3</t>
  </si>
  <si>
    <t>18 July, 2021 1900hrs Changed setting of sulfur from  0.47 to 0.08 due to change of fuel  LSFO to LSMGO  . Cyl. Oil  BN40 Feed rate  1.0 g/kWhr</t>
  </si>
  <si>
    <t>Singfuel 23 July, 2021 2000hrs Changed setting of sulfur from  0.08 to 0.47 due to change of fuel  LSMGO to LSFO  . Cyl. Oil  BN40 Feed rate  1.0 g/kWhr</t>
  </si>
  <si>
    <t>29 July, 2021 2000hrs Changed setting of sulfur from  0.47 to 0.08 due to change of fuel  LSFO to LSMGO  . Cyl. Oil  BN40 Feed rate  1.0 g/kWhr</t>
  </si>
  <si>
    <t>at 0900hrs cylinder lubricator changed feed rate fr. 1 to 1.70 g/kWh of M/E piston cyl. No.1,3,4,5&amp;6 due to new Piston ring &amp; Cyl Liner.</t>
  </si>
  <si>
    <t>Sing fuel 29 July, 2021 2000hrs Changed setting of sulfur from  0.08 to 0.47 due to change of fuel  LSMGO to LSFO  . Cyl. Oil  BN40 Feed rate  1.0 g/kWhr</t>
  </si>
  <si>
    <t>at 0800hrs cylinder lubricator changed feed rate fr. 1.70 to 1.5 g/kWh of M/E piston cyl. No.1,3,4,5&amp;6 due to new Piston ring &amp; Cyl Liner.</t>
  </si>
  <si>
    <t>Zhoushan fuel 29 Aug, 2021 @04:00 Hrs.Changed setting of sulfur from  0.47 to 0.35 due to change of fuel LSFO . Cyl. Oil  BN40 Feed rate  cyl.no.2 1.2 g/kW and cyl. no.1, 3, 4, 5, and 6 1.3 g/kwhr</t>
  </si>
  <si>
    <t>NOLA  fuel 12 Sept 2021 @2200 Hrs.Changed setting of sulfur from  0.35 to 0.45 due to change of fuel LSFO . Cyl. Oil  BN40 Feed rate  cyl.no(.2) 1.1 g/kW and cyl. no.1, 3, 4, 5, and 6 1.3 g/kwhr</t>
  </si>
  <si>
    <t>Zhoushan fuel 15 Sept 2021 @1600 Hrs.Changed setting of sulfur from  0.45 to 0.35 due to change of fuel LSFO . Cyl. Oil  BN40 Feed rate  cyl.no(.2) 1.1 g/kW and cyl. no.1, 3, 4, 5, and 6 1.3 g/kwhr</t>
  </si>
  <si>
    <t>Singapore fuel, 19 Sept 2021 @0040 Hrs.Changed setting of sulfur from  0.35 to 0.08 due to change of fuel LSMGO before ECA entry. Cyl. Oil  BN40 Feed rate  cyl.no(.2) 1.1 g/kW and cyl. no.1, 3, 4, 5, and 6 1.3 g/kwhr</t>
  </si>
  <si>
    <t>3E   Serge Arnel A. Pepito</t>
  </si>
  <si>
    <t>Capt.   Nino Remegio D. Diaz</t>
  </si>
  <si>
    <t>Lubricating Oil Priming Pump</t>
  </si>
  <si>
    <t>Ref. no. 3002-000-50-01</t>
  </si>
  <si>
    <t>2/E Raymund B. Judaya</t>
  </si>
  <si>
    <t>New Spring</t>
  </si>
  <si>
    <t>Raymond B. Judaya</t>
  </si>
  <si>
    <t>Capt.  Niño Regemio Diaz</t>
  </si>
  <si>
    <t>Master</t>
  </si>
  <si>
    <t>Zhoushan fuel, 04 Oct. 2021 @0448 Hrs.Changed setting of sulfur from  0.08 to 0.35 due to change of fuelLSMGO to LSFO after ECA exit. Cyl. Oil  BN40 Feed rate  cyl.no(.2) 1.1 g/kW and cyl. no.1, 3, 4, 5, and 6 1.3 g/kwhr</t>
  </si>
  <si>
    <t>Replaced with new bearings</t>
  </si>
  <si>
    <t>Replaced mechanical seal and oil seal</t>
  </si>
  <si>
    <t>Replaced bearings</t>
  </si>
  <si>
    <t>Balboa fuel, 25 Oct. 2021 @0800 Hrs.Changed setting of sulfur from  0.35 to 0.48 due to change of fuel LSFO consumption. Cyl. Oil  BN40 Feed rate  cyl.no(.2) 1.1 g/kW and cyl. no.1, 3, 4, 5, and 6 1.3 g/kwhr</t>
  </si>
  <si>
    <r>
      <t>N</t>
    </r>
    <r>
      <rPr>
        <sz val="11"/>
        <color theme="1"/>
        <rFont val="Calibri"/>
        <family val="2"/>
        <scheme val="minor"/>
      </rPr>
      <t>/</t>
    </r>
    <r>
      <rPr>
        <sz val="10"/>
        <color theme="1"/>
        <rFont val="Calibri"/>
        <family val="2"/>
        <scheme val="minor"/>
      </rPr>
      <t>A</t>
    </r>
  </si>
  <si>
    <t>Replaced bearing and oil seal</t>
  </si>
  <si>
    <t>Replaced with reconditioned spare</t>
  </si>
  <si>
    <t>Ignition failure alarm</t>
  </si>
  <si>
    <t>Zhoushan fuel, 23 Nov. 2021 @0800 Hrs.Changed setting of sulfur from  0.48 to 0.35 due to change of fuel LSFO consumption. Cyl. Oil  BN40 Feed rate  cyl.no(.2) 1.1 g/kW and cyl. no.1, 3, 4, 5, and 6 1.3 g/kwhr</t>
  </si>
  <si>
    <t>Cyl. No.4 Fwd</t>
  </si>
  <si>
    <t>Cyl. No.1 Fwd</t>
  </si>
  <si>
    <t>Cyl. No.2 Fwd</t>
  </si>
  <si>
    <t>Cyl. No.2 Aft</t>
  </si>
  <si>
    <t>Cyl. No.3 Fwd</t>
  </si>
  <si>
    <t>Cyl. No.3 Aft</t>
  </si>
  <si>
    <t>Cyl. No.4 Aft</t>
  </si>
  <si>
    <t>Cyl. No.6 Fwd</t>
  </si>
  <si>
    <t>Cyl. No.6 Aft</t>
  </si>
  <si>
    <t>Cyl. No. 5 Fwd</t>
  </si>
  <si>
    <t>Cyl. No.5 Aft</t>
  </si>
  <si>
    <t>Landed sample at Taichung, Taiwan.</t>
  </si>
  <si>
    <t>Landed sample at Taichung, Taiwan</t>
  </si>
  <si>
    <t>Taiwan fuel, 6-Dec. 2021 @0800 Hrs.Changed setting of sulfur from  0.35 to 0.43 due to change of fuel LSFO consumption. Cyl. Oil  BN40 Feed rate  cyl.no(.2) 1.1 g/kW and cyl. no.1, 3, 4, 5, and 6 1.3 g/kwhr</t>
  </si>
  <si>
    <t>Replace HP pipe aft. Side due to leak/Dec 10,2021</t>
  </si>
  <si>
    <t>Operational condition check only</t>
  </si>
  <si>
    <t>Checked condition. In good condition.</t>
  </si>
  <si>
    <t>All clearance measurement are within acceptable range.</t>
  </si>
  <si>
    <t>Cleaned nozzle ring, turbine and compressor blades, and labyrinth packing oil passage.</t>
  </si>
  <si>
    <t>Replaced o-ring, oil seal and bearing.</t>
  </si>
  <si>
    <t>Checked operational condition only.</t>
  </si>
  <si>
    <t>Singapore fuel, 26-Jan. 2022 @1200 Hrs.Changed setting of sulfur from  0.43 to 0.39 due to change of fuel LSFO consumption. Cyl. Oil  BN40 Feed rate  cyl.no(.2) 1.1 g/kW and cyl. no.1, 3, 4, 5, and 6 1.3 g/kwhr</t>
  </si>
  <si>
    <t>Visual check only</t>
  </si>
  <si>
    <t>Adjust then check lubricator ,Good</t>
  </si>
  <si>
    <t>Check in drydock,Good Condition</t>
  </si>
  <si>
    <t>No Test kit for oil sample</t>
  </si>
  <si>
    <t>Check Condition only</t>
  </si>
  <si>
    <t>Checked condition only</t>
  </si>
  <si>
    <t>Next Shed. Arriv. Anch.Recalada 23,Feb.2022</t>
  </si>
  <si>
    <t>Replace HP pipe aft. Side due to leak/Jan.09,2022</t>
  </si>
  <si>
    <t>Next Maintenance schedule</t>
  </si>
  <si>
    <t xml:space="preserve">Next Maintenance </t>
  </si>
  <si>
    <t>Next Dry Docking Period             (In Good Condition)</t>
  </si>
  <si>
    <t>Check only,good conditon</t>
  </si>
  <si>
    <t>Still in good condition</t>
  </si>
  <si>
    <t>Check only ,good condition</t>
  </si>
  <si>
    <t>Load test in dock yard</t>
  </si>
  <si>
    <t>Check in drydock,Good</t>
  </si>
  <si>
    <t>In Good Condition</t>
  </si>
  <si>
    <t>Goog Condition</t>
  </si>
  <si>
    <t>For replacement at piston overhauling</t>
  </si>
  <si>
    <t>For inspection and cleaning at piston overhauling</t>
  </si>
  <si>
    <t>Visual inpection only</t>
  </si>
  <si>
    <t>Checked operational condition only</t>
  </si>
  <si>
    <t>Test include simulation of overspeed alarm</t>
  </si>
  <si>
    <t>Checked operational condition.</t>
  </si>
  <si>
    <t>Cleaned bearing case and changed oil.</t>
  </si>
  <si>
    <t>Replaced with new air filter.</t>
  </si>
  <si>
    <t>Overhauled by drydock staff.</t>
  </si>
  <si>
    <t>Installed new insert paper.</t>
  </si>
  <si>
    <t>For overhauling this month</t>
  </si>
  <si>
    <t>Cleaned tubes. Rreplaced 3pcs small anodes.</t>
  </si>
  <si>
    <t>Replaced with new bearings.</t>
  </si>
  <si>
    <t>Next Convenient Port</t>
  </si>
  <si>
    <t>Condition check only</t>
  </si>
  <si>
    <t>Checked, in good condition</t>
  </si>
  <si>
    <t>Oring not replaced. Checked, in good condition.</t>
  </si>
  <si>
    <t>Replaced with new insert paper.</t>
  </si>
  <si>
    <t>Cleaned.</t>
  </si>
  <si>
    <t>Recalibrated. Checked/Adjusted opening pressure.</t>
  </si>
  <si>
    <t>Replaced with reconditioned spare with new nozzle.</t>
  </si>
  <si>
    <t>Replaced air filter with cleaned spare.</t>
  </si>
  <si>
    <t>Replaced with reconditioned spare.</t>
  </si>
  <si>
    <t>For oil replacement next week.</t>
  </si>
  <si>
    <t>Tested by lifting.</t>
  </si>
  <si>
    <t>Good insulation resistance.</t>
  </si>
  <si>
    <t>Good discharge pressure.</t>
  </si>
  <si>
    <t>Visual check only.</t>
  </si>
  <si>
    <t>Replace F.O Vv cyl.no.2 Aft.side 32886Hrs, Feb.22</t>
  </si>
  <si>
    <r>
      <t xml:space="preserve">10 </t>
    </r>
    <r>
      <rPr>
        <sz val="11"/>
        <color theme="1"/>
        <rFont val="Calibri"/>
        <family val="2"/>
      </rPr>
      <t>→</t>
    </r>
    <r>
      <rPr>
        <sz val="9.9"/>
        <color theme="1"/>
        <rFont val="Calibri"/>
        <family val="2"/>
      </rPr>
      <t>6</t>
    </r>
  </si>
  <si>
    <t>32940</t>
  </si>
  <si>
    <r>
      <t>cly.3, F21</t>
    </r>
    <r>
      <rPr>
        <sz val="11"/>
        <color theme="1"/>
        <rFont val="Calibri"/>
        <family val="2"/>
      </rPr>
      <t>→</t>
    </r>
    <r>
      <rPr>
        <sz val="9.9"/>
        <color theme="1"/>
        <rFont val="Calibri"/>
        <family val="2"/>
      </rPr>
      <t>11,A12→14,cyl.4,F19→</t>
    </r>
    <r>
      <rPr>
        <sz val="11"/>
        <color theme="1"/>
        <rFont val="Calibri"/>
        <family val="2"/>
        <scheme val="minor"/>
      </rPr>
      <t>3,A18</t>
    </r>
    <r>
      <rPr>
        <sz val="11"/>
        <color theme="1"/>
        <rFont val="Calibri"/>
        <family val="2"/>
      </rPr>
      <t>→</t>
    </r>
    <r>
      <rPr>
        <sz val="9.9"/>
        <color theme="1"/>
        <rFont val="Calibri"/>
        <family val="2"/>
      </rPr>
      <t>cyl.6,F7→</t>
    </r>
    <r>
      <rPr>
        <sz val="11"/>
        <color theme="1"/>
        <rFont val="Calibri"/>
        <family val="2"/>
        <scheme val="minor"/>
      </rPr>
      <t>20,A25</t>
    </r>
    <r>
      <rPr>
        <sz val="11"/>
        <color theme="1"/>
        <rFont val="Calibri"/>
        <family val="2"/>
      </rPr>
      <t>→</t>
    </r>
    <r>
      <rPr>
        <sz val="9.9"/>
        <color theme="1"/>
        <rFont val="Calibri"/>
        <family val="2"/>
      </rPr>
      <t>4</t>
    </r>
  </si>
  <si>
    <t>Feb.28-R/Hr=573</t>
  </si>
  <si>
    <t>Mar.2,2022,replace f.o vv cyl no.3,4 &amp; 6 / R/Hr 32940</t>
  </si>
  <si>
    <t xml:space="preserve">Cleaned  </t>
  </si>
  <si>
    <t>C/E Raymond B. Judaya</t>
  </si>
  <si>
    <t>Only suc. Strainer clean</t>
  </si>
  <si>
    <t>C/E Raymond B. judaya</t>
  </si>
  <si>
    <t>CE   Raymond B. Judaya</t>
  </si>
  <si>
    <t>Replaced o-rings.</t>
  </si>
  <si>
    <t>Replaced o-rings and deflectors.</t>
  </si>
  <si>
    <t>New spare 14 mar.2022</t>
  </si>
  <si>
    <t>At port or anchorage</t>
  </si>
  <si>
    <t>Replaced with new FOV assembly</t>
  </si>
  <si>
    <t>Replaced with recond. FOV assembly with new nozzle</t>
  </si>
  <si>
    <t>Taiwan fuel, 15 Mar. 2022 @1200 Hrs.Changed setting of sulfur from  0.39 to 0.43 due to change of fuel LSFO consumption. Cyl. Oil  BN40 Feed rate  cyl.no(.2) 1.1 g/kW and cyl. no.1, 3, 4, 5, and 6 1.3 g/kwhr</t>
  </si>
  <si>
    <t>Zona Comun fuel, 22 Mar. 2022 @0800 Hrs.Changed setting of sulfur from  0.43 to 0.32 due to change of fuel LSFO consumption. Cyl. Oil  BN40 Feed rate  cyl.no(.2) 1.1 g/kW and cyl. no.1, 3, 4, 5, and 6 1.3 g/kwhr</t>
  </si>
  <si>
    <t>For checking and adjustment after service</t>
  </si>
  <si>
    <t>Cleaned</t>
  </si>
  <si>
    <t xml:space="preserve">Checked visually. </t>
  </si>
  <si>
    <t>Pulled out and Cleaned</t>
  </si>
  <si>
    <t>For purification next week</t>
  </si>
</sst>
</file>

<file path=xl/styles.xml><?xml version="1.0" encoding="utf-8"?>
<styleSheet xmlns="http://schemas.openxmlformats.org/spreadsheetml/2006/main" xmlns:mc="http://schemas.openxmlformats.org/markup-compatibility/2006" xmlns:x14ac="http://schemas.microsoft.com/office/spreadsheetml/2009/9/ac" mc:Ignorable="x14ac">
  <numFmts count="15">
    <numFmt numFmtId="43" formatCode="_(* #,##0.00_);_(* \(#,##0.00\);_(* &quot;-&quot;??_);_(@_)"/>
    <numFmt numFmtId="164" formatCode="_-* #,##0.00_-;\-* #,##0.00_-;_-* &quot;-&quot;??_-;_-@_-"/>
    <numFmt numFmtId="165" formatCode="[$-409]d\-mmm\-yy;@"/>
    <numFmt numFmtId="166" formatCode="General\ &quot;hrs&quot;"/>
    <numFmt numFmtId="167" formatCode="0.0"/>
    <numFmt numFmtId="168" formatCode="General\ &quot;days&quot;"/>
    <numFmt numFmtId="169" formatCode="General\ &quot;day&quot;"/>
    <numFmt numFmtId="170" formatCode="General\ &quot;hours&quot;"/>
    <numFmt numFmtId="171" formatCode="[$-3409]dd\-mmm\-yy;@"/>
    <numFmt numFmtId="172" formatCode="_-* #,##0.0_-;\-* #,##0.0_-;_-* &quot;-&quot;??_-;_-@_-"/>
    <numFmt numFmtId="173" formatCode="#,##0_ ;\-#,##0\ "/>
    <numFmt numFmtId="174" formatCode="0.00_);[Red]\(0.00\)"/>
    <numFmt numFmtId="175" formatCode="#,##0.0_ "/>
    <numFmt numFmtId="176" formatCode="#,##0;[Red]#,##0"/>
    <numFmt numFmtId="177" formatCode="#,##0.000_);[Red]\(#,##0.000\)"/>
  </numFmts>
  <fonts count="67">
    <font>
      <sz val="11"/>
      <color theme="1"/>
      <name val="Calibri"/>
      <family val="2"/>
      <scheme val="minor"/>
    </font>
    <font>
      <sz val="10"/>
      <color theme="1"/>
      <name val="Calibri"/>
      <family val="2"/>
    </font>
    <font>
      <sz val="10"/>
      <name val="Arial"/>
      <family val="2"/>
    </font>
    <font>
      <b/>
      <sz val="11"/>
      <color theme="1"/>
      <name val="Calibri"/>
      <family val="2"/>
      <scheme val="minor"/>
    </font>
    <font>
      <b/>
      <sz val="10"/>
      <color theme="1"/>
      <name val="Calibri"/>
      <family val="2"/>
      <scheme val="minor"/>
    </font>
    <font>
      <b/>
      <sz val="9"/>
      <color theme="1"/>
      <name val="Calibri"/>
      <family val="2"/>
      <scheme val="minor"/>
    </font>
    <font>
      <sz val="10"/>
      <color theme="1"/>
      <name val="Calibri"/>
      <family val="2"/>
      <scheme val="minor"/>
    </font>
    <font>
      <sz val="9"/>
      <color theme="1"/>
      <name val="Calibri"/>
      <family val="2"/>
      <scheme val="minor"/>
    </font>
    <font>
      <sz val="11"/>
      <color theme="1"/>
      <name val="Calibri"/>
      <family val="2"/>
      <scheme val="minor"/>
    </font>
    <font>
      <u/>
      <sz val="11"/>
      <color theme="10"/>
      <name val="Calibri"/>
      <family val="2"/>
      <scheme val="minor"/>
    </font>
    <font>
      <b/>
      <sz val="12"/>
      <color theme="1"/>
      <name val="Calibri"/>
      <family val="2"/>
      <scheme val="minor"/>
    </font>
    <font>
      <b/>
      <sz val="14"/>
      <color theme="1"/>
      <name val="Calibri"/>
      <family val="2"/>
      <scheme val="minor"/>
    </font>
    <font>
      <b/>
      <sz val="18"/>
      <color theme="1"/>
      <name val="Calibri"/>
      <family val="2"/>
      <scheme val="minor"/>
    </font>
    <font>
      <b/>
      <i/>
      <u/>
      <sz val="11"/>
      <color rgb="FFFF0000"/>
      <name val="Calibri"/>
      <family val="2"/>
      <scheme val="minor"/>
    </font>
    <font>
      <b/>
      <sz val="20"/>
      <color theme="1"/>
      <name val="Calibri"/>
      <family val="2"/>
      <scheme val="minor"/>
    </font>
    <font>
      <sz val="11"/>
      <name val="Calibri"/>
      <family val="2"/>
      <scheme val="minor"/>
    </font>
    <font>
      <sz val="11"/>
      <color rgb="FFC00000"/>
      <name val="Calibri"/>
      <family val="2"/>
      <scheme val="minor"/>
    </font>
    <font>
      <sz val="8"/>
      <color theme="1"/>
      <name val="Calibri"/>
      <family val="2"/>
      <scheme val="minor"/>
    </font>
    <font>
      <sz val="10"/>
      <name val="Calibri"/>
      <family val="2"/>
      <scheme val="minor"/>
    </font>
    <font>
      <b/>
      <sz val="10"/>
      <color theme="1"/>
      <name val="Arial Narrow"/>
      <family val="2"/>
    </font>
    <font>
      <sz val="11"/>
      <name val="ＭＳ Ｐゴシック"/>
      <family val="3"/>
      <charset val="128"/>
    </font>
    <font>
      <sz val="14"/>
      <name val="Arial Narrow"/>
      <family val="2"/>
    </font>
    <font>
      <b/>
      <sz val="18"/>
      <color theme="4"/>
      <name val="Arial Narrow"/>
      <family val="2"/>
    </font>
    <font>
      <sz val="18"/>
      <name val="Arial Narrow"/>
      <family val="2"/>
    </font>
    <font>
      <sz val="18"/>
      <name val="ＭＳ Ｐゴシック"/>
      <family val="3"/>
      <charset val="128"/>
    </font>
    <font>
      <sz val="11"/>
      <name val="Arial Narrow"/>
      <family val="2"/>
    </font>
    <font>
      <sz val="12"/>
      <name val="ＭＳ Ｐゴシック"/>
      <family val="3"/>
      <charset val="128"/>
    </font>
    <font>
      <sz val="10"/>
      <name val="Calibri"/>
      <family val="3"/>
      <charset val="128"/>
      <scheme val="minor"/>
    </font>
    <font>
      <sz val="11"/>
      <name val="Calibri"/>
      <family val="2"/>
    </font>
    <font>
      <sz val="12"/>
      <name val="Calibri"/>
      <family val="2"/>
      <scheme val="minor"/>
    </font>
    <font>
      <sz val="10"/>
      <color rgb="FFFF0000"/>
      <name val="Calibri"/>
      <family val="3"/>
      <charset val="128"/>
      <scheme val="minor"/>
    </font>
    <font>
      <sz val="10"/>
      <name val="Arial Narrow"/>
      <family val="2"/>
    </font>
    <font>
      <sz val="10"/>
      <name val="Calibri"/>
      <family val="2"/>
    </font>
    <font>
      <sz val="9"/>
      <name val="Calibri"/>
      <family val="2"/>
      <scheme val="minor"/>
    </font>
    <font>
      <b/>
      <sz val="11"/>
      <color rgb="FFFF0000"/>
      <name val="Calibri"/>
      <family val="2"/>
      <scheme val="minor"/>
    </font>
    <font>
      <u/>
      <sz val="11"/>
      <color theme="1"/>
      <name val="Calibri"/>
      <family val="2"/>
      <scheme val="minor"/>
    </font>
    <font>
      <sz val="8"/>
      <name val="Arial"/>
      <family val="2"/>
    </font>
    <font>
      <sz val="8"/>
      <name val="Calibri"/>
      <family val="2"/>
      <scheme val="minor"/>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u/>
      <sz val="10"/>
      <color indexed="12"/>
      <name val="Arial"/>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1"/>
    </font>
    <font>
      <b/>
      <sz val="11"/>
      <color indexed="8"/>
      <name val="Calibri"/>
      <family val="2"/>
    </font>
    <font>
      <sz val="11"/>
      <color indexed="10"/>
      <name val="Calibri"/>
      <family val="2"/>
    </font>
    <font>
      <b/>
      <sz val="10"/>
      <color rgb="FFFF0000"/>
      <name val="Calibri"/>
      <family val="2"/>
      <scheme val="minor"/>
    </font>
    <font>
      <sz val="11"/>
      <color rgb="FFFF0000"/>
      <name val="Calibri"/>
      <family val="2"/>
      <scheme val="minor"/>
    </font>
    <font>
      <b/>
      <sz val="11"/>
      <name val="Calibri"/>
      <family val="2"/>
      <scheme val="minor"/>
    </font>
    <font>
      <sz val="9"/>
      <color indexed="81"/>
      <name val="Tahoma"/>
      <family val="2"/>
    </font>
    <font>
      <b/>
      <sz val="9"/>
      <color indexed="81"/>
      <name val="Tahoma"/>
      <family val="2"/>
    </font>
    <font>
      <sz val="10"/>
      <color indexed="8"/>
      <name val="Calibri"/>
      <family val="2"/>
      <scheme val="minor"/>
    </font>
    <font>
      <sz val="10"/>
      <color rgb="FFFF0000"/>
      <name val="Calibri"/>
      <family val="2"/>
      <scheme val="minor"/>
    </font>
    <font>
      <sz val="9"/>
      <color rgb="FFFF0000"/>
      <name val="Calibri"/>
      <family val="2"/>
      <scheme val="minor"/>
    </font>
    <font>
      <sz val="7.5"/>
      <color theme="1"/>
      <name val="Calibri"/>
      <family val="2"/>
      <scheme val="minor"/>
    </font>
    <font>
      <sz val="11"/>
      <color theme="1"/>
      <name val="Calibri"/>
      <family val="2"/>
    </font>
    <font>
      <sz val="9.9"/>
      <color theme="1"/>
      <name val="Calibri"/>
      <family val="2"/>
    </font>
  </fonts>
  <fills count="47">
    <fill>
      <patternFill patternType="none"/>
    </fill>
    <fill>
      <patternFill patternType="gray125"/>
    </fill>
    <fill>
      <patternFill patternType="solid">
        <fgColor theme="0"/>
        <bgColor indexed="64"/>
      </patternFill>
    </fill>
    <fill>
      <patternFill patternType="solid">
        <fgColor rgb="FFFFFF99"/>
        <bgColor indexed="64"/>
      </patternFill>
    </fill>
    <fill>
      <patternFill patternType="solid">
        <fgColor theme="2" tint="-9.9978637043366805E-2"/>
        <bgColor indexed="64"/>
      </patternFill>
    </fill>
    <fill>
      <patternFill patternType="lightUp">
        <bgColor rgb="FFFFFF99"/>
      </patternFill>
    </fill>
    <fill>
      <patternFill patternType="solid">
        <fgColor rgb="FFFFFFCC"/>
        <bgColor indexed="64"/>
      </patternFill>
    </fill>
    <fill>
      <patternFill patternType="solid">
        <fgColor rgb="FF66FFFF"/>
        <bgColor indexed="64"/>
      </patternFill>
    </fill>
    <fill>
      <patternFill patternType="solid">
        <fgColor rgb="FF00FF99"/>
        <bgColor indexed="64"/>
      </patternFill>
    </fill>
    <fill>
      <patternFill patternType="solid">
        <fgColor theme="3" tint="0.79998168889431442"/>
        <bgColor indexed="64"/>
      </patternFill>
    </fill>
    <fill>
      <patternFill patternType="solid">
        <fgColor rgb="FFFFFF00"/>
        <bgColor indexed="64"/>
      </patternFill>
    </fill>
    <fill>
      <patternFill patternType="solid">
        <fgColor theme="5" tint="0.79998168889431442"/>
        <bgColor indexed="64"/>
      </patternFill>
    </fill>
    <fill>
      <patternFill patternType="solid">
        <fgColor theme="4" tint="0.79998168889431442"/>
        <bgColor indexed="64"/>
      </patternFill>
    </fill>
    <fill>
      <patternFill patternType="lightDown">
        <bgColor rgb="FFFFFF99"/>
      </patternFill>
    </fill>
    <fill>
      <patternFill patternType="solid">
        <fgColor rgb="FF00FFFF"/>
        <bgColor indexed="64"/>
      </patternFill>
    </fill>
    <fill>
      <patternFill patternType="solid">
        <fgColor theme="9" tint="0.59999389629810485"/>
        <bgColor indexed="64"/>
      </patternFill>
    </fill>
    <fill>
      <patternFill patternType="solid">
        <fgColor theme="3" tint="0.39997558519241921"/>
        <bgColor indexed="64"/>
      </patternFill>
    </fill>
    <fill>
      <patternFill patternType="solid">
        <fgColor rgb="FFFFFF99"/>
        <bgColor auto="1"/>
      </patternFill>
    </fill>
    <fill>
      <patternFill patternType="solid">
        <fgColor indexed="65"/>
        <bgColor indexed="64"/>
      </patternFill>
    </fill>
    <fill>
      <patternFill patternType="solid">
        <fgColor theme="0" tint="-0.249977111117893"/>
        <bgColor indexed="64"/>
      </patternFill>
    </fill>
    <fill>
      <patternFill patternType="solid">
        <fgColor theme="8" tint="0.39997558519241921"/>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43"/>
        <bgColor indexed="64"/>
      </patternFill>
    </fill>
    <fill>
      <patternFill patternType="solid">
        <fgColor theme="0" tint="-0.499984740745262"/>
        <bgColor indexed="64"/>
      </patternFill>
    </fill>
    <fill>
      <patternFill patternType="solid">
        <fgColor theme="4" tint="0.59999389629810485"/>
        <bgColor indexed="64"/>
      </patternFill>
    </fill>
    <fill>
      <patternFill patternType="solid">
        <fgColor theme="6" tint="0.59999389629810485"/>
        <bgColor indexed="64"/>
      </patternFill>
    </fill>
  </fills>
  <borders count="54">
    <border>
      <left/>
      <right/>
      <top/>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medium">
        <color indexed="64"/>
      </left>
      <right style="medium">
        <color indexed="64"/>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medium">
        <color indexed="64"/>
      </left>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top style="thin">
        <color indexed="64"/>
      </top>
      <bottom/>
      <diagonal/>
    </border>
    <border>
      <left/>
      <right style="medium">
        <color indexed="64"/>
      </right>
      <top style="thin">
        <color indexed="64"/>
      </top>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right style="medium">
        <color indexed="64"/>
      </right>
      <top style="thin">
        <color indexed="64"/>
      </top>
      <bottom style="thin">
        <color indexed="64"/>
      </bottom>
      <diagonal/>
    </border>
    <border>
      <left style="thin">
        <color indexed="64"/>
      </left>
      <right/>
      <top/>
      <bottom/>
      <diagonal/>
    </border>
    <border>
      <left style="thin">
        <color indexed="64"/>
      </left>
      <right style="thin">
        <color indexed="64"/>
      </right>
      <top style="double">
        <color indexed="64"/>
      </top>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thin">
        <color indexed="64"/>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medium">
        <color indexed="64"/>
      </left>
      <right/>
      <top/>
      <bottom/>
      <diagonal/>
    </border>
  </borders>
  <cellStyleXfs count="54">
    <xf numFmtId="0" fontId="0" fillId="0" borderId="0"/>
    <xf numFmtId="0" fontId="2" fillId="0" borderId="0"/>
    <xf numFmtId="43" fontId="2" fillId="0" borderId="0" applyFont="0" applyFill="0" applyBorder="0" applyAlignment="0" applyProtection="0"/>
    <xf numFmtId="164" fontId="8" fillId="0" borderId="0" applyFont="0" applyFill="0" applyBorder="0" applyAlignment="0" applyProtection="0"/>
    <xf numFmtId="0" fontId="9" fillId="0" borderId="0" applyNumberFormat="0" applyFill="0" applyBorder="0" applyAlignment="0" applyProtection="0"/>
    <xf numFmtId="0" fontId="20" fillId="0" borderId="0">
      <alignment vertical="center"/>
    </xf>
    <xf numFmtId="0" fontId="26" fillId="0" borderId="0"/>
    <xf numFmtId="0" fontId="2" fillId="0" borderId="0"/>
    <xf numFmtId="0" fontId="38" fillId="21" borderId="0" applyNumberFormat="0" applyBorder="0" applyAlignment="0" applyProtection="0"/>
    <xf numFmtId="0" fontId="38" fillId="22" borderId="0" applyNumberFormat="0" applyBorder="0" applyAlignment="0" applyProtection="0"/>
    <xf numFmtId="0" fontId="38" fillId="23" borderId="0" applyNumberFormat="0" applyBorder="0" applyAlignment="0" applyProtection="0"/>
    <xf numFmtId="0" fontId="38" fillId="24" borderId="0" applyNumberFormat="0" applyBorder="0" applyAlignment="0" applyProtection="0"/>
    <xf numFmtId="0" fontId="38" fillId="25" borderId="0" applyNumberFormat="0" applyBorder="0" applyAlignment="0" applyProtection="0"/>
    <xf numFmtId="0" fontId="38" fillId="26" borderId="0" applyNumberFormat="0" applyBorder="0" applyAlignment="0" applyProtection="0"/>
    <xf numFmtId="0" fontId="38" fillId="27" borderId="0" applyNumberFormat="0" applyBorder="0" applyAlignment="0" applyProtection="0"/>
    <xf numFmtId="0" fontId="38" fillId="28" borderId="0" applyNumberFormat="0" applyBorder="0" applyAlignment="0" applyProtection="0"/>
    <xf numFmtId="0" fontId="38" fillId="29" borderId="0" applyNumberFormat="0" applyBorder="0" applyAlignment="0" applyProtection="0"/>
    <xf numFmtId="0" fontId="38" fillId="24" borderId="0" applyNumberFormat="0" applyBorder="0" applyAlignment="0" applyProtection="0"/>
    <xf numFmtId="0" fontId="38" fillId="27" borderId="0" applyNumberFormat="0" applyBorder="0" applyAlignment="0" applyProtection="0"/>
    <xf numFmtId="0" fontId="38" fillId="30" borderId="0" applyNumberFormat="0" applyBorder="0" applyAlignment="0" applyProtection="0"/>
    <xf numFmtId="0" fontId="39" fillId="31" borderId="0" applyNumberFormat="0" applyBorder="0" applyAlignment="0" applyProtection="0"/>
    <xf numFmtId="0" fontId="39" fillId="28" borderId="0" applyNumberFormat="0" applyBorder="0" applyAlignment="0" applyProtection="0"/>
    <xf numFmtId="0" fontId="39" fillId="29" borderId="0" applyNumberFormat="0" applyBorder="0" applyAlignment="0" applyProtection="0"/>
    <xf numFmtId="0" fontId="39" fillId="32" borderId="0" applyNumberFormat="0" applyBorder="0" applyAlignment="0" applyProtection="0"/>
    <xf numFmtId="0" fontId="39" fillId="33" borderId="0" applyNumberFormat="0" applyBorder="0" applyAlignment="0" applyProtection="0"/>
    <xf numFmtId="0" fontId="39" fillId="34" borderId="0" applyNumberFormat="0" applyBorder="0" applyAlignment="0" applyProtection="0"/>
    <xf numFmtId="0" fontId="39" fillId="35" borderId="0" applyNumberFormat="0" applyBorder="0" applyAlignment="0" applyProtection="0"/>
    <xf numFmtId="0" fontId="39" fillId="36" borderId="0" applyNumberFormat="0" applyBorder="0" applyAlignment="0" applyProtection="0"/>
    <xf numFmtId="0" fontId="39" fillId="37" borderId="0" applyNumberFormat="0" applyBorder="0" applyAlignment="0" applyProtection="0"/>
    <xf numFmtId="0" fontId="39" fillId="32" borderId="0" applyNumberFormat="0" applyBorder="0" applyAlignment="0" applyProtection="0"/>
    <xf numFmtId="0" fontId="39" fillId="33" borderId="0" applyNumberFormat="0" applyBorder="0" applyAlignment="0" applyProtection="0"/>
    <xf numFmtId="0" fontId="39" fillId="38" borderId="0" applyNumberFormat="0" applyBorder="0" applyAlignment="0" applyProtection="0"/>
    <xf numFmtId="0" fontId="40" fillId="22" borderId="0" applyNumberFormat="0" applyBorder="0" applyAlignment="0" applyProtection="0"/>
    <xf numFmtId="0" fontId="41" fillId="39" borderId="42" applyNumberFormat="0" applyAlignment="0" applyProtection="0"/>
    <xf numFmtId="0" fontId="42" fillId="40" borderId="43" applyNumberFormat="0" applyAlignment="0" applyProtection="0"/>
    <xf numFmtId="164" fontId="2" fillId="0" borderId="0" applyFont="0" applyFill="0" applyBorder="0" applyAlignment="0" applyProtection="0"/>
    <xf numFmtId="0" fontId="43" fillId="0" borderId="0" applyNumberFormat="0" applyFill="0" applyBorder="0" applyAlignment="0" applyProtection="0"/>
    <xf numFmtId="0" fontId="44" fillId="23" borderId="0" applyNumberFormat="0" applyBorder="0" applyAlignment="0" applyProtection="0"/>
    <xf numFmtId="0" fontId="45" fillId="0" borderId="44" applyNumberFormat="0" applyFill="0" applyAlignment="0" applyProtection="0"/>
    <xf numFmtId="0" fontId="46" fillId="0" borderId="45" applyNumberFormat="0" applyFill="0" applyAlignment="0" applyProtection="0"/>
    <xf numFmtId="0" fontId="47" fillId="0" borderId="46" applyNumberFormat="0" applyFill="0" applyAlignment="0" applyProtection="0"/>
    <xf numFmtId="0" fontId="47" fillId="0" borderId="0" applyNumberFormat="0" applyFill="0" applyBorder="0" applyAlignment="0" applyProtection="0"/>
    <xf numFmtId="0" fontId="48" fillId="0" borderId="0" applyNumberFormat="0" applyFill="0" applyBorder="0" applyAlignment="0" applyProtection="0">
      <alignment vertical="top"/>
      <protection locked="0"/>
    </xf>
    <xf numFmtId="0" fontId="49" fillId="26" borderId="42" applyNumberFormat="0" applyAlignment="0" applyProtection="0"/>
    <xf numFmtId="0" fontId="50" fillId="0" borderId="47" applyNumberFormat="0" applyFill="0" applyAlignment="0" applyProtection="0"/>
    <xf numFmtId="0" fontId="51" fillId="41" borderId="0" applyNumberFormat="0" applyBorder="0" applyAlignment="0" applyProtection="0"/>
    <xf numFmtId="0" fontId="2" fillId="0" borderId="0"/>
    <xf numFmtId="0" fontId="2" fillId="0" borderId="0"/>
    <xf numFmtId="0" fontId="2" fillId="0" borderId="0"/>
    <xf numFmtId="0" fontId="2" fillId="42" borderId="48" applyNumberFormat="0" applyFont="0" applyAlignment="0" applyProtection="0"/>
    <xf numFmtId="0" fontId="52" fillId="39" borderId="49" applyNumberFormat="0" applyAlignment="0" applyProtection="0"/>
    <xf numFmtId="0" fontId="53" fillId="0" borderId="0" applyNumberFormat="0" applyFill="0" applyBorder="0" applyAlignment="0" applyProtection="0"/>
    <xf numFmtId="0" fontId="54" fillId="0" borderId="50" applyNumberFormat="0" applyFill="0" applyAlignment="0" applyProtection="0"/>
    <xf numFmtId="0" fontId="55" fillId="0" borderId="0" applyNumberFormat="0" applyFill="0" applyBorder="0" applyAlignment="0" applyProtection="0"/>
  </cellStyleXfs>
  <cellXfs count="457">
    <xf numFmtId="0" fontId="0" fillId="0" borderId="0" xfId="0"/>
    <xf numFmtId="0" fontId="3" fillId="0" borderId="1" xfId="0" applyFont="1" applyBorder="1" applyAlignment="1">
      <alignment horizontal="left" vertical="center" indent="1"/>
    </xf>
    <xf numFmtId="0" fontId="3" fillId="0" borderId="0" xfId="0" applyFont="1" applyAlignment="1">
      <alignment horizontal="left" vertical="center" indent="1"/>
    </xf>
    <xf numFmtId="0" fontId="4" fillId="0" borderId="1" xfId="0" applyFont="1" applyBorder="1" applyAlignment="1">
      <alignment horizontal="left" vertical="center" indent="1"/>
    </xf>
    <xf numFmtId="0" fontId="3" fillId="2" borderId="2" xfId="0" applyFont="1" applyFill="1" applyBorder="1" applyAlignment="1">
      <alignment horizontal="left" vertical="center" indent="1"/>
    </xf>
    <xf numFmtId="166" fontId="3" fillId="3" borderId="2" xfId="0" applyNumberFormat="1" applyFont="1" applyFill="1" applyBorder="1" applyAlignment="1" applyProtection="1">
      <alignment horizontal="left" vertical="center" indent="1"/>
      <protection locked="0"/>
    </xf>
    <xf numFmtId="0" fontId="4" fillId="0" borderId="0" xfId="0" applyFont="1" applyAlignment="1">
      <alignment vertical="center"/>
    </xf>
    <xf numFmtId="0" fontId="6" fillId="0" borderId="0" xfId="0" applyFont="1"/>
    <xf numFmtId="0" fontId="4" fillId="4" borderId="3" xfId="0" applyFont="1" applyFill="1" applyBorder="1" applyAlignment="1">
      <alignment horizontal="left" vertical="center" wrapText="1" indent="1"/>
    </xf>
    <xf numFmtId="0" fontId="4" fillId="4" borderId="3" xfId="0" applyFont="1" applyFill="1" applyBorder="1" applyAlignment="1">
      <alignment horizontal="left" vertical="center" indent="1"/>
    </xf>
    <xf numFmtId="0" fontId="4" fillId="4" borderId="3" xfId="0" applyFont="1" applyFill="1" applyBorder="1" applyAlignment="1">
      <alignment horizontal="center" vertical="center" wrapText="1"/>
    </xf>
    <xf numFmtId="0" fontId="6" fillId="0" borderId="3" xfId="0" applyFont="1" applyBorder="1" applyAlignment="1">
      <alignment horizontal="left" vertical="center" indent="1"/>
    </xf>
    <xf numFmtId="15" fontId="6" fillId="3" borderId="3" xfId="0" applyNumberFormat="1" applyFont="1" applyFill="1" applyBorder="1" applyAlignment="1" applyProtection="1">
      <alignment horizontal="center" vertical="center"/>
      <protection locked="0"/>
    </xf>
    <xf numFmtId="167" fontId="6" fillId="3" borderId="3" xfId="0" applyNumberFormat="1" applyFont="1" applyFill="1" applyBorder="1" applyAlignment="1" applyProtection="1">
      <alignment horizontal="center" vertical="center"/>
      <protection locked="0"/>
    </xf>
    <xf numFmtId="15" fontId="6" fillId="0" borderId="3" xfId="0" applyNumberFormat="1" applyFont="1" applyBorder="1" applyAlignment="1">
      <alignment horizontal="center" vertical="center"/>
    </xf>
    <xf numFmtId="168" fontId="6" fillId="0" borderId="3" xfId="0" applyNumberFormat="1" applyFont="1" applyBorder="1" applyAlignment="1">
      <alignment horizontal="center" vertical="center"/>
    </xf>
    <xf numFmtId="0" fontId="6" fillId="0" borderId="3" xfId="0" applyFont="1" applyBorder="1" applyAlignment="1">
      <alignment horizontal="center" vertical="center"/>
    </xf>
    <xf numFmtId="0" fontId="6" fillId="0" borderId="3" xfId="0" applyFont="1" applyBorder="1" applyAlignment="1">
      <alignment horizontal="left" vertical="center" wrapText="1" indent="1"/>
    </xf>
    <xf numFmtId="169" fontId="6" fillId="0" borderId="3" xfId="0" applyNumberFormat="1" applyFont="1" applyBorder="1" applyAlignment="1">
      <alignment horizontal="center" vertical="center"/>
    </xf>
    <xf numFmtId="0" fontId="7" fillId="0" borderId="3" xfId="0" applyFont="1" applyBorder="1" applyAlignment="1">
      <alignment horizontal="left" vertical="center" wrapText="1" indent="1"/>
    </xf>
    <xf numFmtId="170" fontId="6" fillId="0" borderId="3" xfId="0" applyNumberFormat="1" applyFont="1" applyBorder="1" applyAlignment="1">
      <alignment horizontal="left" vertical="center" indent="1"/>
    </xf>
    <xf numFmtId="165" fontId="6" fillId="0" borderId="3" xfId="0" applyNumberFormat="1" applyFont="1" applyBorder="1" applyAlignment="1">
      <alignment horizontal="center" vertical="center"/>
    </xf>
    <xf numFmtId="166" fontId="6" fillId="0" borderId="3" xfId="0" applyNumberFormat="1" applyFont="1" applyBorder="1" applyAlignment="1">
      <alignment horizontal="center" vertical="center"/>
    </xf>
    <xf numFmtId="0" fontId="5" fillId="0" borderId="0" xfId="0" applyFont="1" applyAlignment="1">
      <alignment horizontal="right" vertical="center" indent="1"/>
    </xf>
    <xf numFmtId="0" fontId="6" fillId="0" borderId="3" xfId="0" applyFont="1" applyBorder="1" applyAlignment="1">
      <alignment horizontal="left"/>
    </xf>
    <xf numFmtId="0" fontId="6" fillId="0" borderId="3" xfId="0" applyFont="1" applyBorder="1" applyAlignment="1">
      <alignment horizontal="left" wrapText="1"/>
    </xf>
    <xf numFmtId="1" fontId="6" fillId="3" borderId="3" xfId="0" applyNumberFormat="1" applyFont="1" applyFill="1" applyBorder="1" applyAlignment="1" applyProtection="1">
      <alignment horizontal="center" vertical="center"/>
      <protection locked="0"/>
    </xf>
    <xf numFmtId="0" fontId="6" fillId="0" borderId="3" xfId="0" applyFont="1" applyBorder="1" applyAlignment="1">
      <alignment vertical="center" wrapText="1"/>
    </xf>
    <xf numFmtId="0" fontId="6" fillId="0" borderId="3" xfId="0" applyFont="1" applyBorder="1" applyAlignment="1">
      <alignment vertical="center"/>
    </xf>
    <xf numFmtId="0" fontId="6" fillId="0" borderId="3" xfId="0" applyFont="1" applyBorder="1" applyAlignment="1">
      <alignment horizontal="left" vertical="center"/>
    </xf>
    <xf numFmtId="0" fontId="6" fillId="0" borderId="3" xfId="0" applyFont="1" applyBorder="1" applyAlignment="1">
      <alignment horizontal="left" vertical="center" wrapText="1"/>
    </xf>
    <xf numFmtId="0" fontId="7" fillId="0" borderId="3" xfId="0" applyFont="1" applyBorder="1" applyAlignment="1">
      <alignment horizontal="left" vertical="center" wrapText="1"/>
    </xf>
    <xf numFmtId="0" fontId="7" fillId="0" borderId="3" xfId="0" applyFont="1" applyBorder="1" applyAlignment="1">
      <alignment vertical="center" wrapText="1"/>
    </xf>
    <xf numFmtId="0" fontId="6" fillId="0" borderId="3" xfId="0" applyFont="1" applyBorder="1" applyAlignment="1">
      <alignment wrapText="1"/>
    </xf>
    <xf numFmtId="0" fontId="3" fillId="3" borderId="1" xfId="0" applyFont="1" applyFill="1" applyBorder="1" applyAlignment="1" applyProtection="1">
      <alignment horizontal="left" vertical="center"/>
      <protection locked="0"/>
    </xf>
    <xf numFmtId="0" fontId="3" fillId="0" borderId="1" xfId="0" applyFont="1" applyBorder="1" applyAlignment="1">
      <alignment horizontal="left" vertical="center"/>
    </xf>
    <xf numFmtId="0" fontId="4" fillId="0" borderId="1" xfId="0" applyFont="1" applyBorder="1" applyAlignment="1">
      <alignment horizontal="left" vertical="center"/>
    </xf>
    <xf numFmtId="0" fontId="4" fillId="0" borderId="2" xfId="0" applyFont="1" applyBorder="1" applyAlignment="1">
      <alignment horizontal="left" vertical="center"/>
    </xf>
    <xf numFmtId="0" fontId="0" fillId="0" borderId="0" xfId="0" applyAlignment="1">
      <alignment vertical="center"/>
    </xf>
    <xf numFmtId="0" fontId="6" fillId="0" borderId="3" xfId="0" applyFont="1" applyBorder="1" applyAlignment="1">
      <alignment horizontal="center" vertical="center" wrapText="1"/>
    </xf>
    <xf numFmtId="170" fontId="0" fillId="0" borderId="3" xfId="0" applyNumberFormat="1" applyBorder="1" applyAlignment="1">
      <alignment horizontal="center" vertical="center"/>
    </xf>
    <xf numFmtId="170" fontId="6" fillId="0" borderId="3" xfId="0" applyNumberFormat="1" applyFont="1" applyBorder="1" applyAlignment="1">
      <alignment horizontal="center" vertical="center" wrapText="1"/>
    </xf>
    <xf numFmtId="0" fontId="4" fillId="0" borderId="0" xfId="0" applyFont="1" applyAlignment="1">
      <alignment horizontal="center" vertical="center"/>
    </xf>
    <xf numFmtId="0" fontId="0" fillId="0" borderId="0" xfId="0" applyAlignment="1">
      <alignment horizontal="center"/>
    </xf>
    <xf numFmtId="170" fontId="5" fillId="0" borderId="0" xfId="0" applyNumberFormat="1" applyFont="1" applyAlignment="1">
      <alignment horizontal="right" vertical="center" indent="1"/>
    </xf>
    <xf numFmtId="170" fontId="6" fillId="0" borderId="0" xfId="0" applyNumberFormat="1" applyFont="1"/>
    <xf numFmtId="170" fontId="4" fillId="4" borderId="3" xfId="0" applyNumberFormat="1" applyFont="1" applyFill="1" applyBorder="1" applyAlignment="1">
      <alignment horizontal="center" vertical="center" wrapText="1"/>
    </xf>
    <xf numFmtId="170" fontId="0" fillId="0" borderId="0" xfId="0" applyNumberFormat="1"/>
    <xf numFmtId="170" fontId="6" fillId="0" borderId="3" xfId="0" applyNumberFormat="1" applyFont="1" applyBorder="1" applyAlignment="1">
      <alignment horizontal="center" vertical="center"/>
    </xf>
    <xf numFmtId="0" fontId="6" fillId="0" borderId="0" xfId="0" applyFont="1" applyAlignment="1">
      <alignment horizontal="center" vertical="center"/>
    </xf>
    <xf numFmtId="0" fontId="6" fillId="0" borderId="0" xfId="0" applyFont="1" applyAlignment="1">
      <alignment horizontal="left" vertical="center" wrapText="1"/>
    </xf>
    <xf numFmtId="170" fontId="6" fillId="0" borderId="0" xfId="0" applyNumberFormat="1" applyFont="1" applyAlignment="1">
      <alignment horizontal="center" vertical="center" wrapText="1"/>
    </xf>
    <xf numFmtId="15" fontId="6" fillId="0" borderId="0" xfId="0" applyNumberFormat="1" applyFont="1" applyAlignment="1" applyProtection="1">
      <alignment horizontal="center" vertical="center"/>
      <protection locked="0"/>
    </xf>
    <xf numFmtId="1" fontId="6" fillId="0" borderId="0" xfId="0" applyNumberFormat="1" applyFont="1" applyAlignment="1" applyProtection="1">
      <alignment horizontal="center" vertical="center"/>
      <protection locked="0"/>
    </xf>
    <xf numFmtId="15" fontId="6" fillId="0" borderId="0" xfId="0" applyNumberFormat="1" applyFont="1" applyAlignment="1">
      <alignment horizontal="center" vertical="center"/>
    </xf>
    <xf numFmtId="168" fontId="6" fillId="0" borderId="0" xfId="0" applyNumberFormat="1" applyFont="1" applyAlignment="1">
      <alignment horizontal="center" vertical="center"/>
    </xf>
    <xf numFmtId="0" fontId="7" fillId="0" borderId="0" xfId="0" applyFont="1" applyAlignment="1">
      <alignment horizontal="left" vertical="center" wrapText="1" indent="1"/>
    </xf>
    <xf numFmtId="166" fontId="3" fillId="3" borderId="1" xfId="0" applyNumberFormat="1" applyFont="1" applyFill="1" applyBorder="1" applyAlignment="1" applyProtection="1">
      <alignment horizontal="left" vertical="center" indent="1"/>
      <protection locked="0"/>
    </xf>
    <xf numFmtId="0" fontId="3" fillId="2" borderId="1" xfId="0" applyFont="1" applyFill="1" applyBorder="1" applyAlignment="1">
      <alignment horizontal="left" vertical="center" indent="1"/>
    </xf>
    <xf numFmtId="0" fontId="7" fillId="0" borderId="3" xfId="0" applyFont="1" applyBorder="1" applyAlignment="1">
      <alignment horizontal="center" vertical="center"/>
    </xf>
    <xf numFmtId="0" fontId="7" fillId="0" borderId="0" xfId="0" applyFont="1" applyAlignment="1">
      <alignment horizontal="center" vertical="center"/>
    </xf>
    <xf numFmtId="0" fontId="6" fillId="0" borderId="0" xfId="0" applyFont="1" applyAlignment="1">
      <alignment horizontal="center" vertical="center" wrapText="1"/>
    </xf>
    <xf numFmtId="15" fontId="6" fillId="0" borderId="4" xfId="0" applyNumberFormat="1" applyFont="1" applyBorder="1" applyAlignment="1" applyProtection="1">
      <alignment horizontal="center" vertical="center"/>
      <protection locked="0"/>
    </xf>
    <xf numFmtId="167" fontId="6" fillId="5" borderId="3" xfId="0" applyNumberFormat="1" applyFont="1" applyFill="1" applyBorder="1" applyAlignment="1" applyProtection="1">
      <alignment horizontal="center" vertical="center"/>
      <protection locked="0"/>
    </xf>
    <xf numFmtId="171" fontId="6" fillId="3" borderId="3" xfId="0" applyNumberFormat="1" applyFont="1" applyFill="1" applyBorder="1" applyAlignment="1" applyProtection="1">
      <alignment horizontal="center" vertical="center"/>
      <protection locked="0"/>
    </xf>
    <xf numFmtId="0" fontId="4" fillId="4" borderId="3" xfId="0" applyFont="1" applyFill="1" applyBorder="1" applyAlignment="1" applyProtection="1">
      <alignment horizontal="left" vertical="center" indent="1"/>
      <protection locked="0"/>
    </xf>
    <xf numFmtId="0" fontId="4" fillId="4" borderId="3" xfId="0" applyFont="1" applyFill="1" applyBorder="1" applyAlignment="1" applyProtection="1">
      <alignment horizontal="left" vertical="center" wrapText="1" indent="1"/>
      <protection locked="0"/>
    </xf>
    <xf numFmtId="0" fontId="4" fillId="4" borderId="3" xfId="0" applyFont="1" applyFill="1" applyBorder="1" applyAlignment="1" applyProtection="1">
      <alignment horizontal="center" vertical="center" wrapText="1"/>
      <protection locked="0"/>
    </xf>
    <xf numFmtId="0" fontId="4" fillId="4" borderId="3" xfId="0" applyFont="1" applyFill="1" applyBorder="1" applyAlignment="1" applyProtection="1">
      <alignment horizontal="center" vertical="center"/>
      <protection locked="0"/>
    </xf>
    <xf numFmtId="0" fontId="6" fillId="3" borderId="3" xfId="0" applyFont="1" applyFill="1" applyBorder="1" applyAlignment="1" applyProtection="1">
      <alignment horizontal="left" vertical="center" wrapText="1" indent="1"/>
      <protection locked="0"/>
    </xf>
    <xf numFmtId="172" fontId="0" fillId="0" borderId="0" xfId="3" applyNumberFormat="1" applyFont="1"/>
    <xf numFmtId="172" fontId="4" fillId="3" borderId="2" xfId="3" applyNumberFormat="1" applyFont="1" applyFill="1" applyBorder="1" applyAlignment="1" applyProtection="1">
      <alignment horizontal="left" vertical="center" indent="1"/>
      <protection locked="0"/>
    </xf>
    <xf numFmtId="1" fontId="6" fillId="5" borderId="3" xfId="0" applyNumberFormat="1" applyFont="1" applyFill="1" applyBorder="1" applyAlignment="1" applyProtection="1">
      <alignment horizontal="center" vertical="center"/>
      <protection locked="0"/>
    </xf>
    <xf numFmtId="0" fontId="0" fillId="0" borderId="0" xfId="0" applyAlignment="1">
      <alignment horizontal="left" indent="1"/>
    </xf>
    <xf numFmtId="0" fontId="0" fillId="0" borderId="3" xfId="0" applyBorder="1" applyAlignment="1">
      <alignment horizontal="left" vertical="center" indent="1"/>
    </xf>
    <xf numFmtId="0" fontId="3" fillId="0" borderId="0" xfId="0" applyFont="1"/>
    <xf numFmtId="0" fontId="6" fillId="9" borderId="12" xfId="0" applyFont="1" applyFill="1" applyBorder="1" applyAlignment="1">
      <alignment horizontal="center" vertical="center" wrapText="1"/>
    </xf>
    <xf numFmtId="0" fontId="6" fillId="9" borderId="3" xfId="0" applyFont="1" applyFill="1" applyBorder="1" applyAlignment="1">
      <alignment horizontal="center" wrapText="1"/>
    </xf>
    <xf numFmtId="0" fontId="6" fillId="9" borderId="3" xfId="0" applyFont="1" applyFill="1" applyBorder="1" applyAlignment="1">
      <alignment horizontal="center" vertical="center" wrapText="1"/>
    </xf>
    <xf numFmtId="0" fontId="4" fillId="10" borderId="3" xfId="0" applyFont="1" applyFill="1" applyBorder="1" applyAlignment="1">
      <alignment horizontal="center" wrapText="1"/>
    </xf>
    <xf numFmtId="0" fontId="6" fillId="11" borderId="3" xfId="0" applyFont="1" applyFill="1" applyBorder="1" applyAlignment="1">
      <alignment horizontal="center" wrapText="1"/>
    </xf>
    <xf numFmtId="0" fontId="6" fillId="11" borderId="13" xfId="0" applyFont="1" applyFill="1" applyBorder="1" applyAlignment="1">
      <alignment horizontal="center" wrapText="1"/>
    </xf>
    <xf numFmtId="0" fontId="7" fillId="9" borderId="3" xfId="0" applyFont="1" applyFill="1" applyBorder="1" applyAlignment="1">
      <alignment horizontal="center" wrapText="1"/>
    </xf>
    <xf numFmtId="0" fontId="7" fillId="9" borderId="14" xfId="0" applyFont="1" applyFill="1" applyBorder="1" applyAlignment="1">
      <alignment horizontal="center" wrapText="1"/>
    </xf>
    <xf numFmtId="0" fontId="6" fillId="9" borderId="14" xfId="0" applyFont="1" applyFill="1" applyBorder="1" applyAlignment="1">
      <alignment horizontal="center" vertical="center" wrapText="1"/>
    </xf>
    <xf numFmtId="0" fontId="6" fillId="11" borderId="14" xfId="0" applyFont="1" applyFill="1" applyBorder="1" applyAlignment="1">
      <alignment horizontal="center" wrapText="1"/>
    </xf>
    <xf numFmtId="0" fontId="6" fillId="11" borderId="15" xfId="0" applyFont="1" applyFill="1" applyBorder="1" applyAlignment="1">
      <alignment horizontal="center" wrapText="1"/>
    </xf>
    <xf numFmtId="0" fontId="3" fillId="6" borderId="11" xfId="0" applyFont="1" applyFill="1" applyBorder="1" applyAlignment="1">
      <alignment horizontal="center"/>
    </xf>
    <xf numFmtId="0" fontId="0" fillId="0" borderId="12" xfId="0" applyBorder="1" applyAlignment="1">
      <alignment horizontal="center"/>
    </xf>
    <xf numFmtId="0" fontId="0" fillId="0" borderId="3" xfId="0" applyBorder="1" applyAlignment="1">
      <alignment horizontal="center"/>
    </xf>
    <xf numFmtId="173" fontId="0" fillId="0" borderId="3" xfId="3" applyNumberFormat="1" applyFont="1" applyBorder="1" applyAlignment="1">
      <alignment horizontal="center"/>
    </xf>
    <xf numFmtId="173" fontId="0" fillId="0" borderId="13" xfId="3" applyNumberFormat="1" applyFont="1" applyBorder="1" applyAlignment="1">
      <alignment horizontal="center"/>
    </xf>
    <xf numFmtId="0" fontId="0" fillId="0" borderId="16" xfId="0" applyBorder="1" applyAlignment="1">
      <alignment horizontal="center"/>
    </xf>
    <xf numFmtId="173" fontId="0" fillId="0" borderId="14" xfId="3" applyNumberFormat="1" applyFont="1" applyBorder="1" applyAlignment="1">
      <alignment horizontal="center"/>
    </xf>
    <xf numFmtId="0" fontId="3" fillId="6" borderId="17" xfId="0" applyFont="1" applyFill="1" applyBorder="1" applyAlignment="1">
      <alignment horizontal="center"/>
    </xf>
    <xf numFmtId="0" fontId="0" fillId="0" borderId="18" xfId="0" applyBorder="1" applyAlignment="1">
      <alignment horizontal="center"/>
    </xf>
    <xf numFmtId="173" fontId="0" fillId="0" borderId="19" xfId="3" applyNumberFormat="1" applyFont="1" applyBorder="1" applyAlignment="1">
      <alignment horizontal="center"/>
    </xf>
    <xf numFmtId="173" fontId="0" fillId="0" borderId="20" xfId="3" applyNumberFormat="1" applyFont="1" applyBorder="1" applyAlignment="1">
      <alignment horizontal="center"/>
    </xf>
    <xf numFmtId="0" fontId="0" fillId="0" borderId="21" xfId="0" applyBorder="1" applyAlignment="1">
      <alignment horizontal="center"/>
    </xf>
    <xf numFmtId="173" fontId="0" fillId="0" borderId="3" xfId="0" applyNumberFormat="1" applyBorder="1" applyAlignment="1">
      <alignment horizontal="center"/>
    </xf>
    <xf numFmtId="173" fontId="0" fillId="0" borderId="19" xfId="0" applyNumberFormat="1" applyBorder="1" applyAlignment="1">
      <alignment horizontal="center"/>
    </xf>
    <xf numFmtId="0" fontId="3" fillId="12" borderId="22" xfId="0" applyFont="1" applyFill="1" applyBorder="1" applyAlignment="1">
      <alignment horizontal="center"/>
    </xf>
    <xf numFmtId="0" fontId="3" fillId="12" borderId="16" xfId="0" applyFont="1" applyFill="1" applyBorder="1" applyAlignment="1">
      <alignment horizontal="center"/>
    </xf>
    <xf numFmtId="0" fontId="3" fillId="12" borderId="21" xfId="0" applyFont="1" applyFill="1" applyBorder="1" applyAlignment="1">
      <alignment horizontal="center"/>
    </xf>
    <xf numFmtId="0" fontId="4" fillId="12" borderId="9" xfId="0" applyFont="1" applyFill="1" applyBorder="1" applyAlignment="1">
      <alignment horizontal="center" wrapText="1"/>
    </xf>
    <xf numFmtId="0" fontId="0" fillId="0" borderId="3" xfId="0" applyBorder="1" applyAlignment="1">
      <alignment horizontal="left" indent="1"/>
    </xf>
    <xf numFmtId="172" fontId="0" fillId="3" borderId="3" xfId="3" applyNumberFormat="1" applyFont="1" applyFill="1" applyBorder="1" applyAlignment="1">
      <alignment vertical="center"/>
    </xf>
    <xf numFmtId="172" fontId="0" fillId="3" borderId="3" xfId="3" applyNumberFormat="1" applyFont="1" applyFill="1" applyBorder="1"/>
    <xf numFmtId="166" fontId="3" fillId="13" borderId="2" xfId="0" applyNumberFormat="1" applyFont="1" applyFill="1" applyBorder="1" applyAlignment="1" applyProtection="1">
      <alignment horizontal="left" vertical="center" indent="1"/>
      <protection locked="0"/>
    </xf>
    <xf numFmtId="1" fontId="6" fillId="13" borderId="3" xfId="0" applyNumberFormat="1" applyFont="1" applyFill="1" applyBorder="1" applyAlignment="1" applyProtection="1">
      <alignment horizontal="center" vertical="center"/>
      <protection locked="0"/>
    </xf>
    <xf numFmtId="15" fontId="6" fillId="3" borderId="29" xfId="0" applyNumberFormat="1" applyFont="1" applyFill="1" applyBorder="1" applyAlignment="1" applyProtection="1">
      <alignment horizontal="center" vertical="center"/>
      <protection locked="0"/>
    </xf>
    <xf numFmtId="1" fontId="6" fillId="3" borderId="14" xfId="0" applyNumberFormat="1" applyFont="1" applyFill="1" applyBorder="1" applyAlignment="1" applyProtection="1">
      <alignment horizontal="center" vertical="center"/>
      <protection locked="0"/>
    </xf>
    <xf numFmtId="0" fontId="6" fillId="0" borderId="3" xfId="0" applyFont="1" applyBorder="1" applyAlignment="1">
      <alignment horizontal="center"/>
    </xf>
    <xf numFmtId="0" fontId="11" fillId="0" borderId="0" xfId="0" applyFont="1" applyAlignment="1">
      <alignment vertical="center"/>
    </xf>
    <xf numFmtId="0" fontId="3" fillId="0" borderId="3" xfId="0" applyFont="1" applyBorder="1" applyAlignment="1">
      <alignment horizontal="center"/>
    </xf>
    <xf numFmtId="0" fontId="0" fillId="0" borderId="3" xfId="0" applyBorder="1" applyAlignment="1">
      <alignment horizontal="center" vertical="center"/>
    </xf>
    <xf numFmtId="0" fontId="0" fillId="3" borderId="3" xfId="0" applyFill="1" applyBorder="1" applyAlignment="1">
      <alignment horizontal="center" vertical="center"/>
    </xf>
    <xf numFmtId="0" fontId="0" fillId="14" borderId="3" xfId="0" applyFill="1" applyBorder="1" applyAlignment="1">
      <alignment horizontal="center"/>
    </xf>
    <xf numFmtId="0" fontId="0" fillId="15" borderId="3" xfId="0" applyFill="1" applyBorder="1" applyAlignment="1">
      <alignment horizontal="center" vertical="center"/>
    </xf>
    <xf numFmtId="0" fontId="11" fillId="0" borderId="0" xfId="0" applyFont="1"/>
    <xf numFmtId="0" fontId="6" fillId="0" borderId="9" xfId="0" applyFont="1" applyBorder="1" applyAlignment="1">
      <alignment horizontal="center" vertical="center"/>
    </xf>
    <xf numFmtId="0" fontId="6" fillId="0" borderId="19" xfId="0" applyFont="1" applyBorder="1" applyAlignment="1">
      <alignment horizontal="center" vertical="center"/>
    </xf>
    <xf numFmtId="0" fontId="3" fillId="16" borderId="30" xfId="0" applyFont="1" applyFill="1" applyBorder="1" applyAlignment="1">
      <alignment horizontal="center"/>
    </xf>
    <xf numFmtId="0" fontId="3" fillId="16" borderId="31" xfId="0" applyFont="1" applyFill="1" applyBorder="1" applyAlignment="1">
      <alignment horizontal="center"/>
    </xf>
    <xf numFmtId="0" fontId="3" fillId="16" borderId="32" xfId="0" applyFont="1" applyFill="1" applyBorder="1" applyAlignment="1">
      <alignment horizontal="center"/>
    </xf>
    <xf numFmtId="0" fontId="3" fillId="16" borderId="8" xfId="0" applyFont="1" applyFill="1" applyBorder="1" applyAlignment="1">
      <alignment horizontal="center"/>
    </xf>
    <xf numFmtId="0" fontId="3" fillId="16" borderId="10" xfId="0" applyFont="1" applyFill="1" applyBorder="1" applyAlignment="1">
      <alignment horizontal="center"/>
    </xf>
    <xf numFmtId="0" fontId="0" fillId="3" borderId="21" xfId="0" applyFill="1" applyBorder="1" applyAlignment="1">
      <alignment horizontal="center" vertical="center"/>
    </xf>
    <xf numFmtId="0" fontId="6" fillId="3" borderId="10" xfId="0" applyFont="1" applyFill="1" applyBorder="1"/>
    <xf numFmtId="0" fontId="6" fillId="3" borderId="13" xfId="0" applyFont="1" applyFill="1" applyBorder="1"/>
    <xf numFmtId="0" fontId="6" fillId="3" borderId="20" xfId="0" applyFont="1" applyFill="1" applyBorder="1"/>
    <xf numFmtId="171" fontId="0" fillId="0" borderId="3" xfId="0" applyNumberFormat="1" applyBorder="1" applyAlignment="1">
      <alignment horizontal="center"/>
    </xf>
    <xf numFmtId="173" fontId="15" fillId="0" borderId="13" xfId="3" applyNumberFormat="1" applyFont="1" applyBorder="1" applyAlignment="1">
      <alignment horizontal="center"/>
    </xf>
    <xf numFmtId="173" fontId="15" fillId="0" borderId="3" xfId="3" applyNumberFormat="1" applyFont="1" applyBorder="1" applyAlignment="1">
      <alignment horizontal="center"/>
    </xf>
    <xf numFmtId="173" fontId="0" fillId="0" borderId="12" xfId="3" applyNumberFormat="1" applyFont="1" applyBorder="1" applyAlignment="1">
      <alignment horizontal="center"/>
    </xf>
    <xf numFmtId="171" fontId="0" fillId="0" borderId="33" xfId="0" applyNumberFormat="1" applyBorder="1" applyAlignment="1">
      <alignment horizontal="center"/>
    </xf>
    <xf numFmtId="173" fontId="0" fillId="0" borderId="33" xfId="3" applyNumberFormat="1" applyFont="1" applyBorder="1" applyAlignment="1">
      <alignment horizontal="center"/>
    </xf>
    <xf numFmtId="173" fontId="15" fillId="0" borderId="34" xfId="3" applyNumberFormat="1" applyFont="1" applyBorder="1" applyAlignment="1">
      <alignment horizontal="center"/>
    </xf>
    <xf numFmtId="173" fontId="15" fillId="0" borderId="29" xfId="3" applyNumberFormat="1" applyFont="1" applyBorder="1" applyAlignment="1">
      <alignment horizontal="center"/>
    </xf>
    <xf numFmtId="15" fontId="0" fillId="0" borderId="3" xfId="0" applyNumberFormat="1" applyBorder="1" applyAlignment="1">
      <alignment horizontal="center"/>
    </xf>
    <xf numFmtId="173" fontId="0" fillId="0" borderId="14" xfId="0" applyNumberFormat="1" applyBorder="1" applyAlignment="1">
      <alignment horizontal="center"/>
    </xf>
    <xf numFmtId="173" fontId="15" fillId="0" borderId="19" xfId="3" applyNumberFormat="1" applyFont="1" applyBorder="1" applyAlignment="1">
      <alignment horizontal="center"/>
    </xf>
    <xf numFmtId="0" fontId="3" fillId="3" borderId="3" xfId="0" applyFont="1" applyFill="1" applyBorder="1" applyAlignment="1">
      <alignment horizontal="center" vertical="center"/>
    </xf>
    <xf numFmtId="0" fontId="6" fillId="3" borderId="9" xfId="0" applyFont="1" applyFill="1" applyBorder="1" applyAlignment="1">
      <alignment horizontal="center"/>
    </xf>
    <xf numFmtId="0" fontId="17" fillId="0" borderId="3" xfId="0" applyFont="1" applyBorder="1" applyAlignment="1">
      <alignment horizontal="center" vertical="center"/>
    </xf>
    <xf numFmtId="0" fontId="7" fillId="0" borderId="3" xfId="0" applyFont="1" applyBorder="1" applyAlignment="1">
      <alignment horizontal="center" vertical="center" wrapText="1"/>
    </xf>
    <xf numFmtId="3" fontId="18" fillId="0" borderId="3" xfId="0" applyNumberFormat="1" applyFont="1" applyBorder="1" applyAlignment="1" applyProtection="1">
      <alignment horizontal="left"/>
      <protection locked="0"/>
    </xf>
    <xf numFmtId="15" fontId="4" fillId="3" borderId="3" xfId="0" applyNumberFormat="1" applyFont="1" applyFill="1" applyBorder="1" applyAlignment="1" applyProtection="1">
      <alignment horizontal="center" vertical="center"/>
      <protection locked="0"/>
    </xf>
    <xf numFmtId="172" fontId="0" fillId="3" borderId="3" xfId="3" applyNumberFormat="1" applyFont="1" applyFill="1" applyBorder="1" applyAlignment="1">
      <alignment horizontal="right"/>
    </xf>
    <xf numFmtId="0" fontId="19" fillId="0" borderId="1" xfId="0" applyFont="1" applyBorder="1" applyAlignment="1">
      <alignment horizontal="left" vertical="center"/>
    </xf>
    <xf numFmtId="15" fontId="18" fillId="3" borderId="3" xfId="0" applyNumberFormat="1" applyFont="1" applyFill="1" applyBorder="1" applyAlignment="1" applyProtection="1">
      <alignment horizontal="center" vertical="center"/>
      <protection locked="0"/>
    </xf>
    <xf numFmtId="173" fontId="15" fillId="17" borderId="13" xfId="3" applyNumberFormat="1" applyFont="1" applyFill="1" applyBorder="1" applyAlignment="1">
      <alignment horizontal="center"/>
    </xf>
    <xf numFmtId="173" fontId="15" fillId="17" borderId="20" xfId="3" applyNumberFormat="1" applyFont="1" applyFill="1" applyBorder="1" applyAlignment="1">
      <alignment horizontal="center"/>
    </xf>
    <xf numFmtId="0" fontId="3" fillId="10" borderId="16" xfId="0" applyFont="1" applyFill="1" applyBorder="1" applyAlignment="1">
      <alignment horizontal="center"/>
    </xf>
    <xf numFmtId="0" fontId="3" fillId="10" borderId="21" xfId="0" applyFont="1" applyFill="1" applyBorder="1" applyAlignment="1">
      <alignment horizontal="center"/>
    </xf>
    <xf numFmtId="0" fontId="0" fillId="10" borderId="3" xfId="0" applyFill="1" applyBorder="1"/>
    <xf numFmtId="0" fontId="18" fillId="0" borderId="3" xfId="0" applyFont="1" applyBorder="1" applyAlignment="1">
      <alignment horizontal="left" vertical="center" wrapText="1"/>
    </xf>
    <xf numFmtId="170" fontId="18" fillId="0" borderId="3" xfId="0" applyNumberFormat="1" applyFont="1" applyBorder="1" applyAlignment="1">
      <alignment horizontal="left" vertical="center" indent="1"/>
    </xf>
    <xf numFmtId="3" fontId="18" fillId="0" borderId="3" xfId="0" applyNumberFormat="1" applyFont="1" applyBorder="1" applyAlignment="1">
      <alignment horizontal="center" vertical="center" wrapText="1"/>
    </xf>
    <xf numFmtId="172" fontId="8" fillId="3" borderId="3" xfId="3" applyNumberFormat="1" applyFill="1" applyBorder="1" applyAlignment="1">
      <alignment vertical="center"/>
    </xf>
    <xf numFmtId="0" fontId="0" fillId="18" borderId="0" xfId="0" applyFill="1"/>
    <xf numFmtId="15" fontId="21" fillId="19" borderId="0" xfId="5" applyNumberFormat="1" applyFont="1" applyFill="1" applyAlignment="1">
      <alignment horizontal="left" vertical="center"/>
    </xf>
    <xf numFmtId="0" fontId="20" fillId="19" borderId="0" xfId="5" applyFill="1">
      <alignment vertical="center"/>
    </xf>
    <xf numFmtId="0" fontId="0" fillId="19" borderId="0" xfId="0" applyFill="1"/>
    <xf numFmtId="0" fontId="22" fillId="19" borderId="0" xfId="5" applyFont="1" applyFill="1">
      <alignment vertical="center"/>
    </xf>
    <xf numFmtId="0" fontId="23" fillId="19" borderId="0" xfId="5" applyFont="1" applyFill="1">
      <alignment vertical="center"/>
    </xf>
    <xf numFmtId="0" fontId="24" fillId="19" borderId="0" xfId="5" applyFont="1" applyFill="1">
      <alignment vertical="center"/>
    </xf>
    <xf numFmtId="0" fontId="25" fillId="19" borderId="0" xfId="5" applyFont="1" applyFill="1" applyAlignment="1">
      <alignment horizontal="center" vertical="center"/>
    </xf>
    <xf numFmtId="0" fontId="21" fillId="19" borderId="0" xfId="5" applyFont="1" applyFill="1" applyAlignment="1">
      <alignment horizontal="left" vertical="center"/>
    </xf>
    <xf numFmtId="0" fontId="18" fillId="20" borderId="3" xfId="6" applyFont="1" applyFill="1" applyBorder="1" applyAlignment="1">
      <alignment horizontal="center" vertical="center" wrapText="1"/>
    </xf>
    <xf numFmtId="0" fontId="18" fillId="20" borderId="3" xfId="5" applyFont="1" applyFill="1" applyBorder="1" applyAlignment="1">
      <alignment horizontal="center" vertical="center" wrapText="1"/>
    </xf>
    <xf numFmtId="9" fontId="18" fillId="3" borderId="3" xfId="5" applyNumberFormat="1" applyFont="1" applyFill="1" applyBorder="1" applyAlignment="1" applyProtection="1">
      <alignment horizontal="center" vertical="center"/>
      <protection locked="0"/>
    </xf>
    <xf numFmtId="171" fontId="18" fillId="3" borderId="41" xfId="5" applyNumberFormat="1" applyFont="1" applyFill="1" applyBorder="1" applyAlignment="1" applyProtection="1">
      <alignment horizontal="center" vertical="center"/>
      <protection locked="0"/>
    </xf>
    <xf numFmtId="3" fontId="18" fillId="3" borderId="41" xfId="5" applyNumberFormat="1" applyFont="1" applyFill="1" applyBorder="1" applyAlignment="1" applyProtection="1">
      <alignment horizontal="center" vertical="center"/>
      <protection locked="0"/>
    </xf>
    <xf numFmtId="0" fontId="18" fillId="3" borderId="29" xfId="5" applyFont="1" applyFill="1" applyBorder="1" applyAlignment="1" applyProtection="1">
      <alignment horizontal="center" vertical="center"/>
      <protection locked="0"/>
    </xf>
    <xf numFmtId="174" fontId="18" fillId="3" borderId="41" xfId="5" applyNumberFormat="1" applyFont="1" applyFill="1" applyBorder="1" applyAlignment="1" applyProtection="1">
      <alignment horizontal="center" vertical="center"/>
      <protection locked="0"/>
    </xf>
    <xf numFmtId="40" fontId="18" fillId="3" borderId="14" xfId="5" applyNumberFormat="1" applyFont="1" applyFill="1" applyBorder="1" applyAlignment="1" applyProtection="1">
      <alignment horizontal="center" vertical="center"/>
      <protection locked="0"/>
    </xf>
    <xf numFmtId="40" fontId="18" fillId="20" borderId="14" xfId="5" applyNumberFormat="1" applyFont="1" applyFill="1" applyBorder="1" applyAlignment="1">
      <alignment horizontal="center" vertical="center"/>
    </xf>
    <xf numFmtId="40" fontId="18" fillId="3" borderId="3" xfId="5" applyNumberFormat="1" applyFont="1" applyFill="1" applyBorder="1" applyAlignment="1" applyProtection="1">
      <alignment horizontal="center" vertical="center"/>
      <protection locked="0"/>
    </xf>
    <xf numFmtId="40" fontId="18" fillId="3" borderId="41" xfId="5" applyNumberFormat="1" applyFont="1" applyFill="1" applyBorder="1" applyAlignment="1" applyProtection="1">
      <alignment horizontal="center" vertical="center"/>
      <protection locked="0"/>
    </xf>
    <xf numFmtId="175" fontId="18" fillId="3" borderId="41" xfId="5" applyNumberFormat="1" applyFont="1" applyFill="1" applyBorder="1" applyAlignment="1" applyProtection="1">
      <alignment horizontal="center" vertical="center"/>
      <protection locked="0"/>
    </xf>
    <xf numFmtId="0" fontId="27" fillId="3" borderId="3" xfId="5" applyFont="1" applyFill="1" applyBorder="1" applyAlignment="1" applyProtection="1">
      <alignment vertical="center" wrapText="1"/>
      <protection locked="0"/>
    </xf>
    <xf numFmtId="0" fontId="28" fillId="19" borderId="0" xfId="5" applyFont="1" applyFill="1" applyAlignment="1">
      <alignment horizontal="left" vertical="center"/>
    </xf>
    <xf numFmtId="40" fontId="29" fillId="19" borderId="0" xfId="5" applyNumberFormat="1" applyFont="1" applyFill="1" applyAlignment="1">
      <alignment horizontal="center" vertical="center"/>
    </xf>
    <xf numFmtId="174" fontId="18" fillId="3" borderId="14" xfId="5" applyNumberFormat="1" applyFont="1" applyFill="1" applyBorder="1" applyAlignment="1" applyProtection="1">
      <alignment horizontal="center" vertical="center"/>
      <protection locked="0"/>
    </xf>
    <xf numFmtId="174" fontId="18" fillId="3" borderId="3" xfId="5" applyNumberFormat="1" applyFont="1" applyFill="1" applyBorder="1" applyAlignment="1" applyProtection="1">
      <alignment horizontal="center" vertical="center"/>
      <protection locked="0"/>
    </xf>
    <xf numFmtId="171" fontId="18" fillId="3" borderId="29" xfId="5" applyNumberFormat="1" applyFont="1" applyFill="1" applyBorder="1" applyAlignment="1" applyProtection="1">
      <alignment horizontal="center" vertical="center"/>
      <protection locked="0"/>
    </xf>
    <xf numFmtId="176" fontId="18" fillId="3" borderId="29" xfId="5" applyNumberFormat="1" applyFont="1" applyFill="1" applyBorder="1" applyAlignment="1" applyProtection="1">
      <alignment horizontal="center" vertical="center"/>
      <protection locked="0"/>
    </xf>
    <xf numFmtId="174" fontId="18" fillId="3" borderId="29" xfId="5" applyNumberFormat="1" applyFont="1" applyFill="1" applyBorder="1" applyAlignment="1" applyProtection="1">
      <alignment horizontal="center" vertical="center"/>
      <protection locked="0"/>
    </xf>
    <xf numFmtId="175" fontId="18" fillId="3" borderId="29" xfId="5" applyNumberFormat="1" applyFont="1" applyFill="1" applyBorder="1" applyAlignment="1" applyProtection="1">
      <alignment horizontal="center" vertical="center"/>
      <protection locked="0"/>
    </xf>
    <xf numFmtId="0" fontId="18" fillId="3" borderId="3" xfId="5" applyFont="1" applyFill="1" applyBorder="1" applyAlignment="1" applyProtection="1">
      <alignment horizontal="center" vertical="center" wrapText="1"/>
      <protection locked="0"/>
    </xf>
    <xf numFmtId="0" fontId="27" fillId="3" borderId="3" xfId="5" applyFont="1" applyFill="1" applyBorder="1" applyProtection="1">
      <alignment vertical="center"/>
      <protection locked="0"/>
    </xf>
    <xf numFmtId="0" fontId="27" fillId="3" borderId="3" xfId="5" applyFont="1" applyFill="1" applyBorder="1" applyAlignment="1" applyProtection="1">
      <alignment horizontal="left" vertical="center"/>
      <protection locked="0"/>
    </xf>
    <xf numFmtId="0" fontId="27" fillId="3" borderId="3" xfId="5" applyFont="1" applyFill="1" applyBorder="1" applyAlignment="1" applyProtection="1">
      <alignment horizontal="left" vertical="center" wrapText="1"/>
      <protection locked="0"/>
    </xf>
    <xf numFmtId="171" fontId="18" fillId="3" borderId="3" xfId="5" applyNumberFormat="1" applyFont="1" applyFill="1" applyBorder="1" applyAlignment="1" applyProtection="1">
      <alignment horizontal="center" vertical="center"/>
      <protection locked="0"/>
    </xf>
    <xf numFmtId="3" fontId="18" fillId="3" borderId="3" xfId="5" applyNumberFormat="1" applyFont="1" applyFill="1" applyBorder="1" applyAlignment="1" applyProtection="1">
      <alignment horizontal="center" vertical="center"/>
      <protection locked="0"/>
    </xf>
    <xf numFmtId="4" fontId="18" fillId="3" borderId="3" xfId="5" applyNumberFormat="1" applyFont="1" applyFill="1" applyBorder="1" applyAlignment="1" applyProtection="1">
      <alignment horizontal="center" vertical="center"/>
      <protection locked="0"/>
    </xf>
    <xf numFmtId="175" fontId="18" fillId="3" borderId="3" xfId="5" applyNumberFormat="1" applyFont="1" applyFill="1" applyBorder="1" applyAlignment="1" applyProtection="1">
      <alignment horizontal="center" vertical="center"/>
      <protection locked="0"/>
    </xf>
    <xf numFmtId="0" fontId="30" fillId="3" borderId="3" xfId="5" applyFont="1" applyFill="1" applyBorder="1" applyAlignment="1" applyProtection="1">
      <alignment horizontal="left" vertical="center" wrapText="1"/>
      <protection locked="0"/>
    </xf>
    <xf numFmtId="0" fontId="31" fillId="3" borderId="3" xfId="5" applyFont="1" applyFill="1" applyBorder="1" applyProtection="1">
      <alignment vertical="center"/>
      <protection locked="0"/>
    </xf>
    <xf numFmtId="3" fontId="32" fillId="3" borderId="3" xfId="5" applyNumberFormat="1" applyFont="1" applyFill="1" applyBorder="1" applyAlignment="1" applyProtection="1">
      <alignment horizontal="center" vertical="center"/>
      <protection locked="0"/>
    </xf>
    <xf numFmtId="0" fontId="32" fillId="3" borderId="3" xfId="5" applyFont="1" applyFill="1" applyBorder="1" applyAlignment="1" applyProtection="1">
      <alignment vertical="center" wrapText="1"/>
      <protection locked="0"/>
    </xf>
    <xf numFmtId="0" fontId="18" fillId="0" borderId="3" xfId="0" applyFont="1" applyBorder="1" applyAlignment="1">
      <alignment horizontal="left" vertical="center" indent="1"/>
    </xf>
    <xf numFmtId="0" fontId="18" fillId="0" borderId="3" xfId="0" applyFont="1" applyBorder="1" applyAlignment="1">
      <alignment horizontal="left" vertical="center" wrapText="1" indent="1"/>
    </xf>
    <xf numFmtId="0" fontId="33" fillId="0" borderId="3" xfId="0" applyFont="1" applyBorder="1" applyAlignment="1">
      <alignment horizontal="left" vertical="center" wrapText="1" indent="1"/>
    </xf>
    <xf numFmtId="0" fontId="0" fillId="0" borderId="13" xfId="0" applyBorder="1" applyAlignment="1">
      <alignment horizontal="center"/>
    </xf>
    <xf numFmtId="0" fontId="0" fillId="0" borderId="20" xfId="0" applyBorder="1" applyAlignment="1">
      <alignment horizontal="center"/>
    </xf>
    <xf numFmtId="0" fontId="34" fillId="0" borderId="0" xfId="0" applyFont="1"/>
    <xf numFmtId="0" fontId="18" fillId="0" borderId="3" xfId="0" applyFont="1" applyBorder="1" applyAlignment="1">
      <alignment horizontal="center" vertical="center"/>
    </xf>
    <xf numFmtId="0" fontId="18" fillId="0" borderId="3" xfId="0" applyFont="1" applyBorder="1" applyAlignment="1">
      <alignment horizontal="center" vertical="center" wrapText="1"/>
    </xf>
    <xf numFmtId="0" fontId="6" fillId="2" borderId="3" xfId="0" applyFont="1" applyFill="1" applyBorder="1" applyAlignment="1">
      <alignment horizontal="left" vertical="center"/>
    </xf>
    <xf numFmtId="0" fontId="6" fillId="2" borderId="3" xfId="0" applyFont="1" applyFill="1" applyBorder="1" applyAlignment="1">
      <alignment horizontal="left" vertical="center" wrapText="1"/>
    </xf>
    <xf numFmtId="0" fontId="18" fillId="2" borderId="3" xfId="0" applyFont="1" applyFill="1" applyBorder="1" applyAlignment="1">
      <alignment horizontal="left" vertical="center" wrapText="1"/>
    </xf>
    <xf numFmtId="0" fontId="6" fillId="2" borderId="3" xfId="0" applyFont="1" applyFill="1" applyBorder="1" applyAlignment="1">
      <alignment vertical="center"/>
    </xf>
    <xf numFmtId="170" fontId="6" fillId="2" borderId="3" xfId="0" applyNumberFormat="1" applyFont="1" applyFill="1" applyBorder="1" applyAlignment="1">
      <alignment horizontal="left" vertical="center" indent="1"/>
    </xf>
    <xf numFmtId="0" fontId="35" fillId="0" borderId="0" xfId="0" applyFont="1" applyAlignment="1">
      <alignment vertical="center"/>
    </xf>
    <xf numFmtId="0" fontId="0" fillId="0" borderId="1" xfId="0" applyBorder="1"/>
    <xf numFmtId="0" fontId="31" fillId="3" borderId="3" xfId="5" applyFont="1" applyFill="1" applyBorder="1" applyAlignment="1" applyProtection="1">
      <alignment horizontal="center" vertical="center"/>
      <protection locked="0"/>
    </xf>
    <xf numFmtId="165" fontId="6" fillId="2" borderId="3" xfId="0" applyNumberFormat="1" applyFont="1" applyFill="1" applyBorder="1" applyAlignment="1">
      <alignment horizontal="center" vertical="center"/>
    </xf>
    <xf numFmtId="0" fontId="7" fillId="2" borderId="3" xfId="0" applyFont="1" applyFill="1" applyBorder="1" applyAlignment="1">
      <alignment horizontal="left" vertical="center" wrapText="1" indent="1"/>
    </xf>
    <xf numFmtId="0" fontId="0" fillId="0" borderId="0" xfId="0" applyAlignment="1"/>
    <xf numFmtId="0" fontId="3" fillId="0" borderId="4" xfId="0" applyFont="1" applyBorder="1" applyAlignment="1"/>
    <xf numFmtId="0" fontId="3" fillId="0" borderId="4" xfId="0" applyFont="1" applyBorder="1"/>
    <xf numFmtId="172" fontId="3" fillId="0" borderId="4" xfId="3" applyNumberFormat="1" applyFont="1" applyBorder="1"/>
    <xf numFmtId="38" fontId="18" fillId="3" borderId="14" xfId="5" applyNumberFormat="1" applyFont="1" applyFill="1" applyBorder="1" applyAlignment="1" applyProtection="1">
      <alignment horizontal="center" vertical="center"/>
      <protection locked="0"/>
    </xf>
    <xf numFmtId="0" fontId="17" fillId="0" borderId="3" xfId="0" applyFont="1" applyBorder="1" applyAlignment="1">
      <alignment horizontal="left" vertical="center" wrapText="1" indent="1"/>
    </xf>
    <xf numFmtId="0" fontId="0" fillId="0" borderId="0" xfId="0" applyAlignment="1">
      <alignment horizontal="center"/>
    </xf>
    <xf numFmtId="0" fontId="9" fillId="0" borderId="3" xfId="4" applyBorder="1"/>
    <xf numFmtId="0" fontId="3" fillId="12" borderId="3" xfId="0" applyFont="1" applyFill="1" applyBorder="1" applyAlignment="1">
      <alignment horizontal="center" vertical="center"/>
    </xf>
    <xf numFmtId="0" fontId="0" fillId="10" borderId="3" xfId="0" applyFill="1" applyBorder="1" applyAlignment="1">
      <alignment horizontal="center" vertical="center"/>
    </xf>
    <xf numFmtId="165" fontId="36" fillId="3" borderId="3" xfId="7" applyNumberFormat="1" applyFont="1" applyFill="1" applyBorder="1" applyAlignment="1" applyProtection="1">
      <alignment horizontal="center" vertical="center" wrapText="1"/>
      <protection locked="0"/>
    </xf>
    <xf numFmtId="3" fontId="36" fillId="3" borderId="3" xfId="7" applyNumberFormat="1" applyFont="1" applyFill="1" applyBorder="1" applyAlignment="1" applyProtection="1">
      <alignment horizontal="center" vertical="center" wrapText="1"/>
      <protection locked="0"/>
    </xf>
    <xf numFmtId="171" fontId="36" fillId="3" borderId="3" xfId="48" applyNumberFormat="1" applyFont="1" applyFill="1" applyBorder="1" applyAlignment="1" applyProtection="1">
      <alignment horizontal="center"/>
      <protection locked="0"/>
    </xf>
    <xf numFmtId="171" fontId="36" fillId="3" borderId="3" xfId="48" applyNumberFormat="1" applyFont="1" applyFill="1" applyBorder="1" applyAlignment="1" applyProtection="1">
      <alignment horizontal="center" vertical="center" wrapText="1"/>
      <protection locked="0"/>
    </xf>
    <xf numFmtId="3" fontId="18" fillId="0" borderId="3" xfId="48" applyNumberFormat="1" applyFont="1" applyBorder="1" applyAlignment="1" applyProtection="1">
      <alignment horizontal="left"/>
    </xf>
    <xf numFmtId="3" fontId="18" fillId="0" borderId="3" xfId="48" applyNumberFormat="1" applyFont="1" applyBorder="1" applyProtection="1"/>
    <xf numFmtId="3" fontId="18" fillId="0" borderId="3" xfId="48" applyNumberFormat="1" applyFont="1" applyFill="1" applyBorder="1" applyAlignment="1">
      <alignment horizontal="center"/>
    </xf>
    <xf numFmtId="0" fontId="35" fillId="19" borderId="0" xfId="0" applyFont="1" applyFill="1"/>
    <xf numFmtId="0" fontId="6" fillId="3" borderId="51" xfId="0" applyFont="1" applyFill="1" applyBorder="1" applyAlignment="1">
      <alignment horizontal="center"/>
    </xf>
    <xf numFmtId="0" fontId="17" fillId="0" borderId="3" xfId="0" applyFont="1" applyBorder="1" applyAlignment="1">
      <alignment horizontal="center" vertical="center" wrapText="1"/>
    </xf>
    <xf numFmtId="0" fontId="3" fillId="16" borderId="51" xfId="0" applyFont="1" applyFill="1" applyBorder="1" applyAlignment="1">
      <alignment horizontal="center" wrapText="1"/>
    </xf>
    <xf numFmtId="0" fontId="6" fillId="3" borderId="14" xfId="0" applyFont="1" applyFill="1" applyBorder="1" applyAlignment="1">
      <alignment horizontal="center"/>
    </xf>
    <xf numFmtId="0" fontId="6" fillId="3" borderId="3" xfId="0" applyFont="1" applyFill="1" applyBorder="1" applyAlignment="1">
      <alignment horizontal="center"/>
    </xf>
    <xf numFmtId="0" fontId="6" fillId="3" borderId="41" xfId="0" applyFont="1" applyFill="1" applyBorder="1" applyAlignment="1">
      <alignment horizontal="center"/>
    </xf>
    <xf numFmtId="0" fontId="6" fillId="3" borderId="52" xfId="0" applyFont="1" applyFill="1" applyBorder="1" applyAlignment="1">
      <alignment horizontal="center"/>
    </xf>
    <xf numFmtId="0" fontId="6" fillId="3" borderId="7" xfId="0" applyFont="1" applyFill="1" applyBorder="1"/>
    <xf numFmtId="0" fontId="6" fillId="3" borderId="35" xfId="0" applyFont="1" applyFill="1" applyBorder="1"/>
    <xf numFmtId="0" fontId="6" fillId="3" borderId="28" xfId="0" applyFont="1" applyFill="1" applyBorder="1"/>
    <xf numFmtId="0" fontId="3" fillId="0" borderId="16" xfId="0" applyFont="1" applyFill="1" applyBorder="1" applyAlignment="1">
      <alignment horizontal="center"/>
    </xf>
    <xf numFmtId="0" fontId="0" fillId="0" borderId="0" xfId="0" applyAlignment="1">
      <alignment horizontal="center"/>
    </xf>
    <xf numFmtId="173" fontId="15" fillId="0" borderId="3" xfId="3" applyNumberFormat="1" applyFont="1" applyBorder="1" applyAlignment="1">
      <alignment horizontal="center" vertical="center"/>
    </xf>
    <xf numFmtId="0" fontId="5" fillId="0" borderId="0" xfId="0" applyFont="1" applyAlignment="1">
      <alignment horizontal="right" vertical="center" indent="1"/>
    </xf>
    <xf numFmtId="0" fontId="5" fillId="0" borderId="0" xfId="0" applyFont="1" applyAlignment="1">
      <alignment horizontal="right" vertical="center" indent="1"/>
    </xf>
    <xf numFmtId="15" fontId="3" fillId="3" borderId="3" xfId="0" applyNumberFormat="1" applyFont="1" applyFill="1" applyBorder="1" applyAlignment="1" applyProtection="1">
      <alignment horizontal="center" vertical="center"/>
      <protection locked="0"/>
    </xf>
    <xf numFmtId="0" fontId="0" fillId="0" borderId="0" xfId="0" applyAlignment="1">
      <alignment horizontal="center" vertical="center"/>
    </xf>
    <xf numFmtId="0" fontId="6" fillId="0" borderId="3" xfId="0" applyFont="1" applyFill="1" applyBorder="1" applyAlignment="1">
      <alignment horizontal="left" vertical="center" wrapText="1"/>
    </xf>
    <xf numFmtId="170" fontId="6" fillId="0" borderId="3" xfId="0" applyNumberFormat="1" applyFont="1" applyFill="1" applyBorder="1" applyAlignment="1">
      <alignment horizontal="center" vertical="center" wrapText="1"/>
    </xf>
    <xf numFmtId="166" fontId="6" fillId="0" borderId="3" xfId="0" applyNumberFormat="1" applyFont="1" applyFill="1" applyBorder="1" applyAlignment="1">
      <alignment horizontal="center" vertical="center"/>
    </xf>
    <xf numFmtId="0" fontId="6" fillId="0" borderId="3" xfId="0" applyFont="1" applyFill="1" applyBorder="1" applyAlignment="1">
      <alignment horizontal="center" vertical="center"/>
    </xf>
    <xf numFmtId="165" fontId="6" fillId="0" borderId="3" xfId="0" applyNumberFormat="1" applyFont="1" applyFill="1" applyBorder="1" applyAlignment="1">
      <alignment horizontal="center" vertical="center"/>
    </xf>
    <xf numFmtId="0" fontId="0" fillId="0" borderId="0" xfId="0" applyFill="1"/>
    <xf numFmtId="0" fontId="4" fillId="0" borderId="0" xfId="0" applyFont="1" applyAlignment="1">
      <alignment horizontal="right" vertical="center" indent="1"/>
    </xf>
    <xf numFmtId="0" fontId="5" fillId="0" borderId="0" xfId="0" applyFont="1" applyAlignment="1">
      <alignment horizontal="right" vertical="center" indent="1"/>
    </xf>
    <xf numFmtId="0" fontId="4" fillId="0" borderId="0" xfId="0" applyFont="1" applyBorder="1" applyAlignment="1">
      <alignment horizontal="left" vertical="center" indent="1"/>
    </xf>
    <xf numFmtId="170" fontId="6" fillId="0" borderId="3" xfId="0" applyNumberFormat="1" applyFont="1" applyFill="1" applyBorder="1" applyAlignment="1">
      <alignment horizontal="center" vertical="center"/>
    </xf>
    <xf numFmtId="0" fontId="7" fillId="0" borderId="3" xfId="0" applyFont="1" applyFill="1" applyBorder="1" applyAlignment="1">
      <alignment horizontal="left" vertical="center" wrapText="1" indent="1"/>
    </xf>
    <xf numFmtId="170" fontId="6" fillId="0" borderId="3" xfId="0" applyNumberFormat="1" applyFont="1" applyFill="1" applyBorder="1" applyAlignment="1">
      <alignment horizontal="left" vertical="center" indent="1"/>
    </xf>
    <xf numFmtId="0" fontId="0" fillId="0" borderId="0" xfId="0" applyAlignment="1">
      <alignment horizontal="center"/>
    </xf>
    <xf numFmtId="0" fontId="4" fillId="0" borderId="0" xfId="0" applyFont="1" applyAlignment="1">
      <alignment horizontal="right" vertical="center" indent="1"/>
    </xf>
    <xf numFmtId="0" fontId="5" fillId="0" borderId="0" xfId="0" applyFont="1" applyAlignment="1">
      <alignment horizontal="right" vertical="center" indent="1"/>
    </xf>
    <xf numFmtId="0" fontId="4" fillId="0" borderId="0" xfId="0" applyFont="1" applyAlignment="1">
      <alignment horizontal="left" vertical="center" indent="1"/>
    </xf>
    <xf numFmtId="0" fontId="0" fillId="0" borderId="0" xfId="0" applyAlignment="1">
      <alignment horizontal="right"/>
    </xf>
    <xf numFmtId="166" fontId="3" fillId="3" borderId="2" xfId="0" applyNumberFormat="1" applyFont="1" applyFill="1" applyBorder="1" applyAlignment="1" applyProtection="1">
      <alignment horizontal="left" vertical="center" indent="1"/>
    </xf>
    <xf numFmtId="15" fontId="6" fillId="2" borderId="3" xfId="0" applyNumberFormat="1" applyFont="1" applyFill="1" applyBorder="1" applyAlignment="1">
      <alignment horizontal="center" vertical="center"/>
    </xf>
    <xf numFmtId="168" fontId="6" fillId="2" borderId="3" xfId="0" applyNumberFormat="1" applyFont="1" applyFill="1" applyBorder="1" applyAlignment="1">
      <alignment horizontal="center" vertical="center"/>
    </xf>
    <xf numFmtId="0" fontId="6" fillId="2" borderId="3" xfId="0" applyFont="1" applyFill="1" applyBorder="1" applyAlignment="1">
      <alignment horizontal="center" vertical="center"/>
    </xf>
    <xf numFmtId="170" fontId="6" fillId="2" borderId="3" xfId="0" applyNumberFormat="1" applyFont="1" applyFill="1" applyBorder="1" applyAlignment="1">
      <alignment horizontal="center" vertical="center" wrapText="1"/>
    </xf>
    <xf numFmtId="0" fontId="6" fillId="2" borderId="3" xfId="0" applyFont="1" applyFill="1" applyBorder="1" applyAlignment="1">
      <alignment horizontal="center" vertical="center" wrapText="1"/>
    </xf>
    <xf numFmtId="173" fontId="0" fillId="0" borderId="13" xfId="3" applyNumberFormat="1" applyFont="1" applyBorder="1" applyAlignment="1">
      <alignment horizontal="center" vertical="center"/>
    </xf>
    <xf numFmtId="0" fontId="56" fillId="3" borderId="10" xfId="0" applyFont="1" applyFill="1" applyBorder="1"/>
    <xf numFmtId="0" fontId="15" fillId="0" borderId="13" xfId="0" applyFont="1" applyBorder="1" applyAlignment="1">
      <alignment horizontal="center"/>
    </xf>
    <xf numFmtId="0" fontId="0" fillId="10" borderId="0" xfId="0" applyFill="1" applyAlignment="1">
      <alignment horizontal="center"/>
    </xf>
    <xf numFmtId="0" fontId="0" fillId="0" borderId="16" xfId="0" applyFont="1" applyBorder="1" applyAlignment="1">
      <alignment horizontal="center"/>
    </xf>
    <xf numFmtId="173" fontId="0" fillId="0" borderId="3" xfId="0" applyNumberFormat="1" applyFont="1" applyBorder="1" applyAlignment="1">
      <alignment horizontal="center"/>
    </xf>
    <xf numFmtId="15" fontId="0" fillId="0" borderId="3" xfId="0" applyNumberFormat="1" applyFont="1" applyBorder="1" applyAlignment="1">
      <alignment horizontal="center"/>
    </xf>
    <xf numFmtId="2" fontId="6" fillId="3" borderId="3" xfId="0" applyNumberFormat="1" applyFont="1" applyFill="1" applyBorder="1" applyAlignment="1" applyProtection="1">
      <alignment horizontal="center" vertical="center"/>
      <protection locked="0"/>
    </xf>
    <xf numFmtId="0" fontId="58" fillId="6" borderId="17" xfId="0" applyFont="1" applyFill="1" applyBorder="1" applyAlignment="1">
      <alignment horizontal="center"/>
    </xf>
    <xf numFmtId="0" fontId="15" fillId="0" borderId="18" xfId="0" applyFont="1" applyBorder="1" applyAlignment="1">
      <alignment horizontal="center"/>
    </xf>
    <xf numFmtId="15" fontId="15" fillId="0" borderId="33" xfId="0" applyNumberFormat="1" applyFont="1" applyBorder="1" applyAlignment="1">
      <alignment horizontal="center"/>
    </xf>
    <xf numFmtId="173" fontId="15" fillId="0" borderId="33" xfId="3" applyNumberFormat="1" applyFont="1" applyBorder="1" applyAlignment="1">
      <alignment horizontal="center"/>
    </xf>
    <xf numFmtId="173" fontId="15" fillId="0" borderId="20" xfId="3" applyNumberFormat="1" applyFont="1" applyBorder="1" applyAlignment="1">
      <alignment horizontal="center"/>
    </xf>
    <xf numFmtId="165" fontId="18" fillId="43" borderId="14" xfId="48" applyNumberFormat="1" applyFont="1" applyFill="1" applyBorder="1" applyAlignment="1" applyProtection="1">
      <alignment horizontal="center" vertical="center" wrapText="1"/>
      <protection locked="0"/>
    </xf>
    <xf numFmtId="3" fontId="61" fillId="43" borderId="14" xfId="48" applyNumberFormat="1" applyFont="1" applyFill="1" applyBorder="1" applyAlignment="1" applyProtection="1">
      <alignment horizontal="center" vertical="center" wrapText="1"/>
      <protection locked="0"/>
    </xf>
    <xf numFmtId="0" fontId="6" fillId="3" borderId="3" xfId="0" applyFont="1" applyFill="1" applyBorder="1" applyAlignment="1" applyProtection="1">
      <alignment horizontal="center" vertical="center" wrapText="1"/>
      <protection locked="0"/>
    </xf>
    <xf numFmtId="0" fontId="0" fillId="0" borderId="0" xfId="0" applyFont="1"/>
    <xf numFmtId="0" fontId="0" fillId="0" borderId="1" xfId="0" applyFont="1" applyBorder="1"/>
    <xf numFmtId="0" fontId="3" fillId="0" borderId="0" xfId="0" applyFont="1" applyAlignment="1">
      <alignment horizontal="right"/>
    </xf>
    <xf numFmtId="172" fontId="0" fillId="3" borderId="3" xfId="3" applyNumberFormat="1" applyFont="1" applyFill="1" applyBorder="1" applyAlignment="1">
      <alignment horizontal="right" vertical="center"/>
    </xf>
    <xf numFmtId="0" fontId="62" fillId="0" borderId="3" xfId="0" applyFont="1" applyBorder="1" applyAlignment="1">
      <alignment horizontal="left" vertical="center" wrapText="1" indent="1"/>
    </xf>
    <xf numFmtId="0" fontId="63" fillId="0" borderId="3" xfId="0" applyFont="1" applyBorder="1" applyAlignment="1">
      <alignment horizontal="left" vertical="center" wrapText="1" indent="1"/>
    </xf>
    <xf numFmtId="0" fontId="57" fillId="0" borderId="0" xfId="0" applyFont="1" applyAlignment="1">
      <alignment vertical="center"/>
    </xf>
    <xf numFmtId="0" fontId="57" fillId="0" borderId="36" xfId="0" applyFont="1" applyBorder="1" applyAlignment="1">
      <alignment vertical="center"/>
    </xf>
    <xf numFmtId="0" fontId="58" fillId="3" borderId="3" xfId="0" applyFont="1" applyFill="1" applyBorder="1" applyAlignment="1">
      <alignment horizontal="center" vertical="center"/>
    </xf>
    <xf numFmtId="15" fontId="15" fillId="3" borderId="3" xfId="0" applyNumberFormat="1" applyFont="1" applyFill="1" applyBorder="1" applyAlignment="1">
      <alignment horizontal="center" vertical="center"/>
    </xf>
    <xf numFmtId="0" fontId="15" fillId="3" borderId="3" xfId="0" applyFont="1" applyFill="1" applyBorder="1" applyAlignment="1">
      <alignment horizontal="center" vertical="center"/>
    </xf>
    <xf numFmtId="0" fontId="0" fillId="3" borderId="3" xfId="0" applyFont="1" applyFill="1" applyBorder="1" applyAlignment="1">
      <alignment horizontal="center" vertical="center" shrinkToFit="1"/>
    </xf>
    <xf numFmtId="0" fontId="15" fillId="3" borderId="3" xfId="0" applyFont="1" applyFill="1" applyBorder="1" applyAlignment="1">
      <alignment horizontal="center" vertical="center" shrinkToFit="1"/>
    </xf>
    <xf numFmtId="15" fontId="0" fillId="3" borderId="3" xfId="0" applyNumberFormat="1" applyFont="1" applyFill="1" applyBorder="1" applyAlignment="1">
      <alignment horizontal="center" vertical="center"/>
    </xf>
    <xf numFmtId="0" fontId="17" fillId="3" borderId="10" xfId="0" applyFont="1" applyFill="1" applyBorder="1"/>
    <xf numFmtId="173" fontId="0" fillId="2" borderId="3" xfId="3" applyNumberFormat="1" applyFont="1" applyFill="1" applyBorder="1" applyAlignment="1">
      <alignment horizontal="center"/>
    </xf>
    <xf numFmtId="173" fontId="0" fillId="2" borderId="19" xfId="3" applyNumberFormat="1" applyFont="1" applyFill="1" applyBorder="1" applyAlignment="1">
      <alignment horizontal="center"/>
    </xf>
    <xf numFmtId="0" fontId="3" fillId="2" borderId="11" xfId="0" applyFont="1" applyFill="1" applyBorder="1" applyAlignment="1">
      <alignment horizontal="center"/>
    </xf>
    <xf numFmtId="0" fontId="3" fillId="2" borderId="17" xfId="0" applyFont="1" applyFill="1" applyBorder="1" applyAlignment="1">
      <alignment horizontal="center"/>
    </xf>
    <xf numFmtId="15" fontId="0" fillId="0" borderId="19" xfId="0" applyNumberFormat="1" applyBorder="1" applyAlignment="1">
      <alignment horizontal="center"/>
    </xf>
    <xf numFmtId="0" fontId="0" fillId="0" borderId="0" xfId="0" applyFont="1" applyAlignment="1">
      <alignment vertical="center"/>
    </xf>
    <xf numFmtId="177" fontId="18" fillId="3" borderId="14" xfId="5" applyNumberFormat="1" applyFont="1" applyFill="1" applyBorder="1" applyAlignment="1" applyProtection="1">
      <alignment horizontal="center" vertical="center"/>
      <protection locked="0"/>
    </xf>
    <xf numFmtId="0" fontId="3" fillId="2" borderId="16" xfId="0" applyFont="1" applyFill="1" applyBorder="1" applyAlignment="1">
      <alignment horizontal="center"/>
    </xf>
    <xf numFmtId="0" fontId="0" fillId="0" borderId="0" xfId="0" applyBorder="1" applyAlignment="1">
      <alignment vertical="center"/>
    </xf>
    <xf numFmtId="0" fontId="15" fillId="15" borderId="41" xfId="0" applyFont="1" applyFill="1" applyBorder="1" applyAlignment="1">
      <alignment horizontal="center" vertical="center"/>
    </xf>
    <xf numFmtId="15" fontId="4" fillId="3" borderId="41" xfId="0" applyNumberFormat="1" applyFont="1" applyFill="1" applyBorder="1" applyAlignment="1" applyProtection="1">
      <alignment horizontal="center" vertical="center"/>
      <protection locked="0"/>
    </xf>
    <xf numFmtId="0" fontId="3" fillId="3" borderId="41" xfId="0" applyFont="1" applyFill="1" applyBorder="1" applyAlignment="1">
      <alignment horizontal="center" vertical="center" shrinkToFit="1"/>
    </xf>
    <xf numFmtId="0" fontId="0" fillId="3" borderId="41" xfId="0" applyFont="1" applyFill="1" applyBorder="1" applyAlignment="1">
      <alignment horizontal="center" vertical="center" shrinkToFit="1"/>
    </xf>
    <xf numFmtId="15" fontId="0" fillId="0" borderId="36" xfId="0" applyNumberFormat="1" applyBorder="1" applyAlignment="1">
      <alignment vertical="center"/>
    </xf>
    <xf numFmtId="0" fontId="6" fillId="3" borderId="15" xfId="0" applyFont="1" applyFill="1" applyBorder="1"/>
    <xf numFmtId="3" fontId="0" fillId="0" borderId="3" xfId="0" applyNumberFormat="1" applyBorder="1" applyAlignment="1">
      <alignment horizontal="center"/>
    </xf>
    <xf numFmtId="0" fontId="3" fillId="3" borderId="41" xfId="0" applyFont="1" applyFill="1" applyBorder="1" applyAlignment="1">
      <alignment horizontal="center" vertical="center"/>
    </xf>
    <xf numFmtId="0" fontId="3" fillId="3" borderId="14" xfId="0" applyFont="1" applyFill="1" applyBorder="1" applyAlignment="1">
      <alignment horizontal="center" vertical="center"/>
    </xf>
    <xf numFmtId="15" fontId="6" fillId="3" borderId="14" xfId="0" applyNumberFormat="1" applyFont="1" applyFill="1" applyBorder="1" applyAlignment="1" applyProtection="1">
      <alignment horizontal="center" vertical="center"/>
      <protection locked="0"/>
    </xf>
    <xf numFmtId="0" fontId="0" fillId="15" borderId="14" xfId="0" applyFill="1" applyBorder="1" applyAlignment="1">
      <alignment horizontal="center" vertical="center"/>
    </xf>
    <xf numFmtId="0" fontId="15" fillId="0" borderId="36" xfId="0" applyFont="1" applyBorder="1" applyAlignment="1">
      <alignment vertical="center"/>
    </xf>
    <xf numFmtId="0" fontId="0" fillId="0" borderId="36" xfId="0" applyBorder="1" applyAlignment="1">
      <alignment vertical="center"/>
    </xf>
    <xf numFmtId="0" fontId="15" fillId="3" borderId="14" xfId="0" applyFont="1" applyFill="1" applyBorder="1" applyAlignment="1">
      <alignment horizontal="center" vertical="center" shrinkToFit="1"/>
    </xf>
    <xf numFmtId="0" fontId="0" fillId="15" borderId="41" xfId="0" applyFill="1" applyBorder="1" applyAlignment="1">
      <alignment horizontal="center" vertical="center"/>
    </xf>
    <xf numFmtId="0" fontId="11" fillId="0" borderId="0" xfId="0" applyFont="1" applyAlignment="1">
      <alignment horizontal="left"/>
    </xf>
    <xf numFmtId="0" fontId="57" fillId="15" borderId="41" xfId="0" applyFont="1" applyFill="1" applyBorder="1" applyAlignment="1">
      <alignment horizontal="center" vertical="center"/>
    </xf>
    <xf numFmtId="0" fontId="34" fillId="3" borderId="3" xfId="0" applyFont="1" applyFill="1" applyBorder="1" applyAlignment="1">
      <alignment horizontal="center" vertical="center"/>
    </xf>
    <xf numFmtId="15" fontId="56" fillId="3" borderId="41" xfId="0" applyNumberFormat="1" applyFont="1" applyFill="1" applyBorder="1" applyAlignment="1" applyProtection="1">
      <alignment horizontal="center" vertical="center"/>
      <protection locked="0"/>
    </xf>
    <xf numFmtId="0" fontId="34" fillId="3" borderId="41" xfId="0" applyFont="1" applyFill="1" applyBorder="1" applyAlignment="1">
      <alignment horizontal="center" vertical="center" shrinkToFit="1"/>
    </xf>
    <xf numFmtId="15" fontId="0" fillId="0" borderId="0" xfId="0" applyNumberFormat="1" applyBorder="1" applyAlignment="1">
      <alignment vertical="center"/>
    </xf>
    <xf numFmtId="15" fontId="6" fillId="0" borderId="3" xfId="0" applyNumberFormat="1" applyFont="1" applyFill="1" applyBorder="1" applyAlignment="1" applyProtection="1">
      <alignment horizontal="center" vertical="center"/>
      <protection locked="0"/>
    </xf>
    <xf numFmtId="0" fontId="56" fillId="3" borderId="10" xfId="0" applyFont="1" applyFill="1" applyBorder="1" applyAlignment="1">
      <alignment horizontal="left"/>
    </xf>
    <xf numFmtId="0" fontId="0" fillId="10" borderId="0" xfId="0" applyFill="1"/>
    <xf numFmtId="1" fontId="61" fillId="43" borderId="14" xfId="48" applyNumberFormat="1" applyFont="1" applyFill="1" applyBorder="1" applyAlignment="1" applyProtection="1">
      <alignment horizontal="center" vertical="center" wrapText="1"/>
      <protection locked="0"/>
    </xf>
    <xf numFmtId="0" fontId="0" fillId="0" borderId="0" xfId="0" applyAlignment="1">
      <alignment horizontal="center"/>
    </xf>
    <xf numFmtId="0" fontId="0" fillId="0" borderId="0" xfId="0" applyBorder="1"/>
    <xf numFmtId="0" fontId="0" fillId="0" borderId="0" xfId="0" applyBorder="1" applyAlignment="1">
      <alignment horizontal="right"/>
    </xf>
    <xf numFmtId="0" fontId="3" fillId="0" borderId="0" xfId="0" applyFont="1" applyBorder="1" applyAlignment="1"/>
    <xf numFmtId="0" fontId="3" fillId="0" borderId="0" xfId="0" applyFont="1" applyAlignment="1">
      <alignment horizontal="center" vertical="center"/>
    </xf>
    <xf numFmtId="0" fontId="3" fillId="0" borderId="1" xfId="0" applyFont="1" applyBorder="1" applyAlignment="1"/>
    <xf numFmtId="0" fontId="3" fillId="2" borderId="0" xfId="0" applyFont="1" applyFill="1" applyBorder="1" applyAlignment="1"/>
    <xf numFmtId="0" fontId="0" fillId="0" borderId="0" xfId="0" applyAlignment="1">
      <alignment horizontal="left" indent="1"/>
    </xf>
    <xf numFmtId="0" fontId="0" fillId="2" borderId="0" xfId="0" applyFill="1"/>
    <xf numFmtId="0" fontId="3" fillId="0" borderId="0" xfId="0" applyFont="1" applyAlignment="1"/>
    <xf numFmtId="0" fontId="17" fillId="0" borderId="3" xfId="0" applyFont="1" applyBorder="1" applyAlignment="1">
      <alignment horizontal="left" vertical="center" wrapText="1"/>
    </xf>
    <xf numFmtId="0" fontId="15" fillId="45" borderId="16" xfId="0" applyFont="1" applyFill="1" applyBorder="1" applyAlignment="1">
      <alignment horizontal="center" vertical="center"/>
    </xf>
    <xf numFmtId="0" fontId="15" fillId="15" borderId="16" xfId="0" applyFont="1" applyFill="1" applyBorder="1" applyAlignment="1">
      <alignment horizontal="center" vertical="center"/>
    </xf>
    <xf numFmtId="0" fontId="0" fillId="15" borderId="16" xfId="0" applyFill="1" applyBorder="1" applyAlignment="1">
      <alignment horizontal="center" vertical="center"/>
    </xf>
    <xf numFmtId="0" fontId="0" fillId="15" borderId="21" xfId="0" applyFill="1" applyBorder="1" applyAlignment="1">
      <alignment horizontal="center" vertical="center"/>
    </xf>
    <xf numFmtId="0" fontId="0" fillId="45" borderId="16" xfId="0" applyFill="1" applyBorder="1" applyAlignment="1">
      <alignment horizontal="center" vertical="center"/>
    </xf>
    <xf numFmtId="0" fontId="56" fillId="3" borderId="10" xfId="0" applyFont="1" applyFill="1" applyBorder="1" applyAlignment="1">
      <alignment horizontal="left" vertical="top"/>
    </xf>
    <xf numFmtId="0" fontId="18" fillId="0" borderId="9" xfId="0" applyFont="1" applyBorder="1" applyAlignment="1">
      <alignment horizontal="center" vertical="center"/>
    </xf>
    <xf numFmtId="49" fontId="6" fillId="3" borderId="3" xfId="3" applyNumberFormat="1" applyFont="1" applyFill="1" applyBorder="1" applyAlignment="1">
      <alignment horizontal="center" vertical="center"/>
    </xf>
    <xf numFmtId="0" fontId="64" fillId="0" borderId="3" xfId="0" applyFont="1" applyBorder="1" applyAlignment="1">
      <alignment horizontal="left" vertical="center" wrapText="1" indent="1"/>
    </xf>
    <xf numFmtId="0" fontId="6" fillId="2" borderId="3" xfId="0" applyFont="1" applyFill="1" applyBorder="1" applyAlignment="1">
      <alignment horizontal="left" vertical="center" indent="1"/>
    </xf>
    <xf numFmtId="0" fontId="6" fillId="2" borderId="3" xfId="0" applyFont="1" applyFill="1" applyBorder="1" applyAlignment="1">
      <alignment horizontal="left" vertical="center" wrapText="1" indent="1"/>
    </xf>
    <xf numFmtId="171" fontId="6" fillId="46" borderId="3" xfId="0" applyNumberFormat="1" applyFont="1" applyFill="1" applyBorder="1" applyAlignment="1" applyProtection="1">
      <alignment horizontal="center" vertical="center"/>
      <protection locked="0"/>
    </xf>
    <xf numFmtId="167" fontId="6" fillId="46" borderId="3" xfId="0" applyNumberFormat="1" applyFont="1" applyFill="1" applyBorder="1" applyAlignment="1" applyProtection="1">
      <alignment horizontal="center" vertical="center"/>
      <protection locked="0"/>
    </xf>
    <xf numFmtId="0" fontId="6" fillId="46" borderId="3" xfId="0" applyFont="1" applyFill="1" applyBorder="1" applyAlignment="1" applyProtection="1">
      <alignment horizontal="left" vertical="center" wrapText="1" indent="1"/>
      <protection locked="0"/>
    </xf>
    <xf numFmtId="2" fontId="3" fillId="3" borderId="2" xfId="0" applyNumberFormat="1" applyFont="1" applyFill="1" applyBorder="1" applyAlignment="1" applyProtection="1">
      <alignment horizontal="left" vertical="center" indent="1"/>
      <protection locked="0"/>
    </xf>
    <xf numFmtId="0" fontId="4" fillId="0" borderId="0" xfId="0" applyFont="1" applyBorder="1" applyAlignment="1">
      <alignment horizontal="center"/>
    </xf>
    <xf numFmtId="0" fontId="3" fillId="0" borderId="1" xfId="0" applyFont="1" applyBorder="1" applyAlignment="1">
      <alignment horizontal="center"/>
    </xf>
    <xf numFmtId="172" fontId="3" fillId="0" borderId="1" xfId="3" applyNumberFormat="1" applyFont="1" applyBorder="1" applyAlignment="1">
      <alignment horizontal="center"/>
    </xf>
    <xf numFmtId="0" fontId="12" fillId="0" borderId="0" xfId="0" applyFont="1" applyAlignment="1">
      <alignment horizontal="center" vertical="center"/>
    </xf>
    <xf numFmtId="0" fontId="3" fillId="10" borderId="0" xfId="0" applyFont="1" applyFill="1" applyAlignment="1">
      <alignment horizontal="center" vertical="center"/>
    </xf>
    <xf numFmtId="0" fontId="4" fillId="0" borderId="4" xfId="0" applyFont="1" applyBorder="1" applyAlignment="1">
      <alignment horizontal="center"/>
    </xf>
    <xf numFmtId="172" fontId="4" fillId="0" borderId="4" xfId="3" applyNumberFormat="1" applyFont="1" applyBorder="1" applyAlignment="1">
      <alignment horizontal="center"/>
    </xf>
    <xf numFmtId="0" fontId="4" fillId="0" borderId="0" xfId="0" applyFont="1" applyAlignment="1">
      <alignment horizontal="right" vertical="center" indent="1"/>
    </xf>
    <xf numFmtId="0" fontId="5" fillId="0" borderId="0" xfId="0" applyFont="1" applyAlignment="1">
      <alignment horizontal="right" vertical="center" indent="1"/>
    </xf>
    <xf numFmtId="0" fontId="18" fillId="20" borderId="37" xfId="5" applyFont="1" applyFill="1" applyBorder="1" applyAlignment="1">
      <alignment horizontal="center" vertical="center" wrapText="1"/>
    </xf>
    <xf numFmtId="0" fontId="18" fillId="20" borderId="14" xfId="5" applyFont="1" applyFill="1" applyBorder="1" applyAlignment="1">
      <alignment horizontal="center" vertical="center" wrapText="1"/>
    </xf>
    <xf numFmtId="0" fontId="18" fillId="20" borderId="38" xfId="5" applyFont="1" applyFill="1" applyBorder="1" applyAlignment="1">
      <alignment horizontal="center" vertical="center"/>
    </xf>
    <xf numFmtId="0" fontId="18" fillId="20" borderId="39" xfId="5" applyFont="1" applyFill="1" applyBorder="1" applyAlignment="1">
      <alignment horizontal="center" vertical="center"/>
    </xf>
    <xf numFmtId="0" fontId="18" fillId="20" borderId="40" xfId="5" applyFont="1" applyFill="1" applyBorder="1" applyAlignment="1">
      <alignment horizontal="center" vertical="center"/>
    </xf>
    <xf numFmtId="0" fontId="18" fillId="20" borderId="37" xfId="5" applyFont="1" applyFill="1" applyBorder="1" applyAlignment="1">
      <alignment horizontal="center" vertical="center"/>
    </xf>
    <xf numFmtId="0" fontId="18" fillId="20" borderId="14" xfId="5" applyFont="1" applyFill="1" applyBorder="1" applyAlignment="1">
      <alignment horizontal="center" vertical="center"/>
    </xf>
    <xf numFmtId="0" fontId="11" fillId="0" borderId="1" xfId="0" applyFont="1" applyBorder="1" applyAlignment="1">
      <alignment horizontal="left" vertical="center"/>
    </xf>
    <xf numFmtId="0" fontId="3" fillId="0" borderId="4" xfId="0" applyFont="1" applyBorder="1" applyAlignment="1">
      <alignment horizontal="center"/>
    </xf>
    <xf numFmtId="0" fontId="0" fillId="2" borderId="0" xfId="0" applyFont="1" applyFill="1" applyBorder="1" applyAlignment="1">
      <alignment horizontal="center"/>
    </xf>
    <xf numFmtId="0" fontId="0" fillId="3" borderId="36" xfId="0" applyFill="1" applyBorder="1" applyAlignment="1">
      <alignment horizontal="left" vertical="center"/>
    </xf>
    <xf numFmtId="0" fontId="0" fillId="3" borderId="0" xfId="0" applyFill="1" applyBorder="1" applyAlignment="1">
      <alignment horizontal="left" vertical="center"/>
    </xf>
    <xf numFmtId="0" fontId="0" fillId="3" borderId="36" xfId="0" applyFill="1" applyBorder="1" applyAlignment="1">
      <alignment horizontal="center" vertical="center"/>
    </xf>
    <xf numFmtId="0" fontId="0" fillId="3" borderId="0" xfId="0" applyFill="1" applyBorder="1" applyAlignment="1">
      <alignment horizontal="center" vertical="center"/>
    </xf>
    <xf numFmtId="0" fontId="3" fillId="6" borderId="5" xfId="0" applyFont="1" applyFill="1" applyBorder="1" applyAlignment="1">
      <alignment horizontal="center" wrapText="1"/>
    </xf>
    <xf numFmtId="0" fontId="3" fillId="6" borderId="11" xfId="0" applyFont="1" applyFill="1" applyBorder="1" applyAlignment="1">
      <alignment horizontal="center" wrapText="1"/>
    </xf>
    <xf numFmtId="0" fontId="0" fillId="7" borderId="6" xfId="0" applyFill="1" applyBorder="1" applyAlignment="1">
      <alignment horizontal="center"/>
    </xf>
    <xf numFmtId="0" fontId="0" fillId="7" borderId="7" xfId="0" applyFill="1" applyBorder="1" applyAlignment="1">
      <alignment horizontal="center"/>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10" fillId="12" borderId="23" xfId="0" applyFont="1" applyFill="1" applyBorder="1" applyAlignment="1">
      <alignment horizontal="center"/>
    </xf>
    <xf numFmtId="0" fontId="10" fillId="12" borderId="6" xfId="0" applyFont="1" applyFill="1" applyBorder="1" applyAlignment="1">
      <alignment horizontal="center"/>
    </xf>
    <xf numFmtId="0" fontId="10" fillId="12" borderId="7" xfId="0" applyFont="1" applyFill="1" applyBorder="1" applyAlignment="1">
      <alignment horizontal="center"/>
    </xf>
    <xf numFmtId="0" fontId="0" fillId="0" borderId="29" xfId="0" applyBorder="1" applyAlignment="1">
      <alignment horizontal="left"/>
    </xf>
    <xf numFmtId="0" fontId="0" fillId="0" borderId="2" xfId="0" applyBorder="1" applyAlignment="1">
      <alignment horizontal="left"/>
    </xf>
    <xf numFmtId="0" fontId="0" fillId="0" borderId="35" xfId="0" applyBorder="1" applyAlignment="1">
      <alignment horizontal="left"/>
    </xf>
    <xf numFmtId="0" fontId="15" fillId="0" borderId="24" xfId="0" applyFont="1" applyBorder="1" applyAlignment="1">
      <alignment horizontal="left"/>
    </xf>
    <xf numFmtId="0" fontId="15" fillId="0" borderId="4" xfId="0" applyFont="1" applyBorder="1" applyAlignment="1">
      <alignment horizontal="left"/>
    </xf>
    <xf numFmtId="0" fontId="15" fillId="0" borderId="25" xfId="0" applyFont="1" applyBorder="1" applyAlignment="1">
      <alignment horizontal="left"/>
    </xf>
    <xf numFmtId="0" fontId="0" fillId="0" borderId="24" xfId="0" applyBorder="1" applyAlignment="1">
      <alignment horizontal="left"/>
    </xf>
    <xf numFmtId="0" fontId="0" fillId="0" borderId="4" xfId="0" applyBorder="1" applyAlignment="1">
      <alignment horizontal="left"/>
    </xf>
    <xf numFmtId="0" fontId="0" fillId="0" borderId="25" xfId="0" applyBorder="1" applyAlignment="1">
      <alignment horizontal="left"/>
    </xf>
    <xf numFmtId="0" fontId="0" fillId="0" borderId="24" xfId="0" applyBorder="1" applyAlignment="1">
      <alignment horizontal="left" vertical="top" wrapText="1"/>
    </xf>
    <xf numFmtId="0" fontId="0" fillId="0" borderId="4" xfId="0" applyBorder="1" applyAlignment="1">
      <alignment horizontal="left" vertical="top" wrapText="1"/>
    </xf>
    <xf numFmtId="0" fontId="0" fillId="0" borderId="25" xfId="0" applyBorder="1" applyAlignment="1">
      <alignment horizontal="left" vertical="top" wrapText="1"/>
    </xf>
    <xf numFmtId="0" fontId="0" fillId="0" borderId="24" xfId="0" applyBorder="1" applyAlignment="1">
      <alignment horizontal="left" wrapText="1"/>
    </xf>
    <xf numFmtId="0" fontId="0" fillId="0" borderId="4" xfId="0" applyBorder="1" applyAlignment="1">
      <alignment horizontal="left" wrapText="1"/>
    </xf>
    <xf numFmtId="0" fontId="0" fillId="0" borderId="25" xfId="0" applyBorder="1" applyAlignment="1">
      <alignment horizontal="left" wrapText="1"/>
    </xf>
    <xf numFmtId="0" fontId="0" fillId="0" borderId="0" xfId="0" applyAlignment="1">
      <alignment horizontal="center"/>
    </xf>
    <xf numFmtId="0" fontId="0" fillId="0" borderId="26" xfId="0" applyBorder="1" applyAlignment="1">
      <alignment horizontal="left"/>
    </xf>
    <xf numFmtId="0" fontId="0" fillId="0" borderId="27" xfId="0" applyBorder="1" applyAlignment="1">
      <alignment horizontal="left"/>
    </xf>
    <xf numFmtId="0" fontId="0" fillId="0" borderId="28" xfId="0" applyBorder="1" applyAlignment="1">
      <alignment horizontal="left"/>
    </xf>
    <xf numFmtId="0" fontId="16" fillId="0" borderId="24" xfId="0" applyFont="1" applyBorder="1" applyAlignment="1">
      <alignment horizontal="left"/>
    </xf>
    <xf numFmtId="0" fontId="16" fillId="0" borderId="4" xfId="0" applyFont="1" applyBorder="1" applyAlignment="1">
      <alignment horizontal="left"/>
    </xf>
    <xf numFmtId="0" fontId="16" fillId="0" borderId="25" xfId="0" applyFont="1" applyBorder="1" applyAlignment="1">
      <alignment horizontal="left"/>
    </xf>
    <xf numFmtId="0" fontId="0" fillId="0" borderId="36" xfId="0" applyBorder="1" applyAlignment="1">
      <alignment horizontal="left" indent="1"/>
    </xf>
    <xf numFmtId="0" fontId="0" fillId="0" borderId="0" xfId="0" applyAlignment="1">
      <alignment horizontal="left" indent="1"/>
    </xf>
    <xf numFmtId="0" fontId="0" fillId="44" borderId="0" xfId="0" applyFont="1" applyFill="1" applyBorder="1" applyAlignment="1">
      <alignment horizontal="center"/>
    </xf>
    <xf numFmtId="0" fontId="15" fillId="0" borderId="26" xfId="0" applyFont="1" applyBorder="1" applyAlignment="1">
      <alignment horizontal="left"/>
    </xf>
    <xf numFmtId="0" fontId="15" fillId="0" borderId="27" xfId="0" applyFont="1" applyBorder="1" applyAlignment="1">
      <alignment horizontal="left"/>
    </xf>
    <xf numFmtId="0" fontId="15" fillId="0" borderId="28" xfId="0" applyFont="1" applyBorder="1" applyAlignment="1">
      <alignment horizontal="left"/>
    </xf>
    <xf numFmtId="0" fontId="15" fillId="0" borderId="18" xfId="0" applyFont="1" applyBorder="1" applyAlignment="1">
      <alignment horizontal="left"/>
    </xf>
    <xf numFmtId="0" fontId="0" fillId="0" borderId="29" xfId="0" applyBorder="1" applyAlignment="1">
      <alignment horizontal="left" wrapText="1" shrinkToFit="1"/>
    </xf>
    <xf numFmtId="0" fontId="0" fillId="0" borderId="2" xfId="0" applyBorder="1" applyAlignment="1">
      <alignment horizontal="left" wrapText="1" shrinkToFit="1"/>
    </xf>
    <xf numFmtId="0" fontId="0" fillId="0" borderId="35" xfId="0" applyBorder="1" applyAlignment="1">
      <alignment horizontal="left" wrapText="1" shrinkToFit="1"/>
    </xf>
    <xf numFmtId="0" fontId="11" fillId="0" borderId="0" xfId="0" applyFont="1" applyAlignment="1">
      <alignment horizontal="left"/>
    </xf>
    <xf numFmtId="15" fontId="58" fillId="0" borderId="36" xfId="0" applyNumberFormat="1" applyFont="1" applyBorder="1" applyAlignment="1">
      <alignment horizontal="left" vertical="center"/>
    </xf>
    <xf numFmtId="0" fontId="58" fillId="0" borderId="0" xfId="0" applyFont="1" applyBorder="1" applyAlignment="1">
      <alignment horizontal="left" vertical="center"/>
    </xf>
    <xf numFmtId="15" fontId="15" fillId="0" borderId="36" xfId="0" applyNumberFormat="1" applyFont="1" applyFill="1" applyBorder="1" applyAlignment="1">
      <alignment horizontal="left" vertical="center"/>
    </xf>
    <xf numFmtId="15" fontId="15" fillId="0" borderId="0" xfId="0" applyNumberFormat="1" applyFont="1" applyFill="1" applyBorder="1" applyAlignment="1">
      <alignment horizontal="left" vertical="center"/>
    </xf>
    <xf numFmtId="15" fontId="57" fillId="0" borderId="36" xfId="0" applyNumberFormat="1" applyFont="1" applyBorder="1" applyAlignment="1">
      <alignment vertical="center" wrapText="1"/>
    </xf>
    <xf numFmtId="15" fontId="57" fillId="0" borderId="0" xfId="0" applyNumberFormat="1" applyFont="1" applyBorder="1" applyAlignment="1">
      <alignment vertical="center" wrapText="1"/>
    </xf>
    <xf numFmtId="0" fontId="3" fillId="2" borderId="0" xfId="0" applyFont="1" applyFill="1" applyBorder="1" applyAlignment="1">
      <alignment horizontal="center"/>
    </xf>
    <xf numFmtId="0" fontId="10" fillId="0" borderId="0" xfId="0" applyFont="1" applyAlignment="1">
      <alignment horizontal="left"/>
    </xf>
    <xf numFmtId="0" fontId="14" fillId="2" borderId="8" xfId="0" applyFont="1" applyFill="1" applyBorder="1" applyAlignment="1">
      <alignment horizontal="center" vertical="center"/>
    </xf>
    <xf numFmtId="0" fontId="14" fillId="2" borderId="16" xfId="0" applyFont="1" applyFill="1" applyBorder="1" applyAlignment="1">
      <alignment horizontal="center" vertical="center"/>
    </xf>
    <xf numFmtId="0" fontId="14" fillId="2" borderId="21" xfId="0" applyFont="1" applyFill="1" applyBorder="1" applyAlignment="1">
      <alignment horizontal="center" vertical="center"/>
    </xf>
    <xf numFmtId="0" fontId="14" fillId="20" borderId="8" xfId="0" applyFont="1" applyFill="1" applyBorder="1" applyAlignment="1">
      <alignment horizontal="center" vertical="center"/>
    </xf>
    <xf numFmtId="0" fontId="14" fillId="20" borderId="16" xfId="0" applyFont="1" applyFill="1" applyBorder="1" applyAlignment="1">
      <alignment horizontal="center" vertical="center"/>
    </xf>
    <xf numFmtId="0" fontId="14" fillId="20" borderId="21" xfId="0" applyFont="1" applyFill="1" applyBorder="1" applyAlignment="1">
      <alignment horizontal="center" vertical="center"/>
    </xf>
    <xf numFmtId="0" fontId="3" fillId="0" borderId="0" xfId="0" applyFont="1" applyAlignment="1">
      <alignment horizontal="center"/>
    </xf>
    <xf numFmtId="0" fontId="0" fillId="0" borderId="53" xfId="0" applyBorder="1" applyAlignment="1">
      <alignment horizontal="center"/>
    </xf>
    <xf numFmtId="0" fontId="14" fillId="0" borderId="8" xfId="0" applyFont="1" applyBorder="1" applyAlignment="1">
      <alignment horizontal="center" vertical="center"/>
    </xf>
    <xf numFmtId="0" fontId="14" fillId="0" borderId="16" xfId="0" applyFont="1" applyBorder="1" applyAlignment="1">
      <alignment horizontal="center" vertical="center"/>
    </xf>
    <xf numFmtId="0" fontId="14" fillId="0" borderId="21" xfId="0" applyFont="1" applyBorder="1" applyAlignment="1">
      <alignment horizontal="center" vertical="center"/>
    </xf>
    <xf numFmtId="0" fontId="0" fillId="0" borderId="1" xfId="0" applyBorder="1" applyAlignment="1">
      <alignment horizontal="center"/>
    </xf>
    <xf numFmtId="0" fontId="3" fillId="2" borderId="4" xfId="0" applyFont="1" applyFill="1" applyBorder="1" applyAlignment="1">
      <alignment horizontal="center"/>
    </xf>
    <xf numFmtId="0" fontId="0" fillId="0" borderId="0" xfId="0" applyFont="1" applyAlignment="1">
      <alignment horizontal="center"/>
    </xf>
  </cellXfs>
  <cellStyles count="54">
    <cellStyle name="20% - Accent1 2" xfId="8"/>
    <cellStyle name="20% - Accent2 2" xfId="9"/>
    <cellStyle name="20% - Accent3 2" xfId="10"/>
    <cellStyle name="20% - Accent4 2" xfId="11"/>
    <cellStyle name="20% - Accent5 2" xfId="12"/>
    <cellStyle name="20% - Accent6 2" xfId="13"/>
    <cellStyle name="40% - Accent1 2" xfId="14"/>
    <cellStyle name="40% - Accent2 2" xfId="15"/>
    <cellStyle name="40% - Accent3 2" xfId="16"/>
    <cellStyle name="40% - Accent4 2" xfId="17"/>
    <cellStyle name="40% - Accent5 2" xfId="18"/>
    <cellStyle name="40% - Accent6 2" xfId="19"/>
    <cellStyle name="60% - Accent1 2" xfId="20"/>
    <cellStyle name="60% - Accent2 2" xfId="21"/>
    <cellStyle name="60% - Accent3 2" xfId="22"/>
    <cellStyle name="60% - Accent4 2" xfId="23"/>
    <cellStyle name="60% - Accent5 2" xfId="24"/>
    <cellStyle name="60% - Accent6 2" xfId="25"/>
    <cellStyle name="Accent1 2" xfId="26"/>
    <cellStyle name="Accent2 2" xfId="27"/>
    <cellStyle name="Accent3 2" xfId="28"/>
    <cellStyle name="Accent4 2" xfId="29"/>
    <cellStyle name="Accent5 2" xfId="30"/>
    <cellStyle name="Accent6 2" xfId="31"/>
    <cellStyle name="Bad 2" xfId="32"/>
    <cellStyle name="Calculation 2" xfId="33"/>
    <cellStyle name="Check Cell 2" xfId="34"/>
    <cellStyle name="Comma" xfId="3" builtinId="3"/>
    <cellStyle name="Comma 2" xfId="2"/>
    <cellStyle name="Comma 2 2" xfId="35"/>
    <cellStyle name="Explanatory Text 2" xfId="36"/>
    <cellStyle name="Good 2" xfId="37"/>
    <cellStyle name="Heading 1 2" xfId="38"/>
    <cellStyle name="Heading 2 2" xfId="39"/>
    <cellStyle name="Heading 3 2" xfId="40"/>
    <cellStyle name="Heading 4 2" xfId="41"/>
    <cellStyle name="Hyperlink" xfId="4" builtinId="8"/>
    <cellStyle name="Hyperlink 2" xfId="42"/>
    <cellStyle name="Input 2" xfId="43"/>
    <cellStyle name="Linked Cell 2" xfId="44"/>
    <cellStyle name="Neutral 2" xfId="45"/>
    <cellStyle name="Normal" xfId="0" builtinId="0"/>
    <cellStyle name="Normal 2" xfId="1"/>
    <cellStyle name="Normal 2 2" xfId="46"/>
    <cellStyle name="Normal 3" xfId="5"/>
    <cellStyle name="Normal 3 2" xfId="48"/>
    <cellStyle name="Normal 3 3" xfId="47"/>
    <cellStyle name="Normal 4" xfId="7"/>
    <cellStyle name="Note 2" xfId="49"/>
    <cellStyle name="Output 2" xfId="50"/>
    <cellStyle name="Title 2" xfId="51"/>
    <cellStyle name="Total 2" xfId="52"/>
    <cellStyle name="Warning Text 2" xfId="53"/>
    <cellStyle name="標準_シリンダコンディション聞き取り用紙" xfId="6"/>
  </cellStyles>
  <dxfs count="24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s>
  <tableStyles count="0" defaultTableStyle="TableStyleMedium2" defaultPivotStyle="PivotStyleMedium9"/>
  <colors>
    <mruColors>
      <color rgb="FFFFFF66"/>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6" Type="http://schemas.openxmlformats.org/officeDocument/2006/relationships/worksheet" Target="worksheets/sheet16.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externalLink" Target="externalLinks/externalLink5.xml"/><Relationship Id="rId79" Type="http://schemas.openxmlformats.org/officeDocument/2006/relationships/styles" Target="styles.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externalLink" Target="externalLinks/externalLink8.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externalLink" Target="externalLinks/externalLink3.xml"/><Relationship Id="rId80"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externalLink" Target="externalLinks/externalLink1.xml"/><Relationship Id="rId75" Type="http://schemas.openxmlformats.org/officeDocument/2006/relationships/externalLink" Target="externalLinks/externalLink6.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externalLink" Target="externalLinks/externalLink4.xml"/><Relationship Id="rId78" Type="http://schemas.openxmlformats.org/officeDocument/2006/relationships/theme" Target="theme/theme1.xml"/><Relationship Id="rId8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externalLink" Target="externalLinks/externalLink7.xml"/><Relationship Id="rId7" Type="http://schemas.openxmlformats.org/officeDocument/2006/relationships/worksheet" Target="worksheets/sheet7.xml"/><Relationship Id="rId71" Type="http://schemas.openxmlformats.org/officeDocument/2006/relationships/externalLink" Target="externalLinks/externalLink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s>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10.xml.rels><?xml version="1.0" encoding="UTF-8" standalone="yes"?>
<Relationships xmlns="http://schemas.openxmlformats.org/package/2006/relationships"><Relationship Id="rId3" Type="http://schemas.microsoft.com/office/2007/relationships/hdphoto" Target="../media/hdphoto3.wdp"/><Relationship Id="rId2" Type="http://schemas.openxmlformats.org/officeDocument/2006/relationships/image" Target="../media/image8.png"/><Relationship Id="rId1" Type="http://schemas.openxmlformats.org/officeDocument/2006/relationships/hyperlink" Target="#'Main Menu'!A1"/><Relationship Id="rId5" Type="http://schemas.openxmlformats.org/officeDocument/2006/relationships/image" Target="../media/image9.png"/><Relationship Id="rId4" Type="http://schemas.openxmlformats.org/officeDocument/2006/relationships/image" Target="../media/image10.png"/></Relationships>
</file>

<file path=xl/drawings/_rels/drawing11.xml.rels><?xml version="1.0" encoding="UTF-8" standalone="yes"?>
<Relationships xmlns="http://schemas.openxmlformats.org/package/2006/relationships"><Relationship Id="rId3" Type="http://schemas.microsoft.com/office/2007/relationships/hdphoto" Target="../media/hdphoto3.wdp"/><Relationship Id="rId2" Type="http://schemas.openxmlformats.org/officeDocument/2006/relationships/image" Target="../media/image8.png"/><Relationship Id="rId1" Type="http://schemas.openxmlformats.org/officeDocument/2006/relationships/hyperlink" Target="#'Main Menu'!A1"/><Relationship Id="rId5" Type="http://schemas.openxmlformats.org/officeDocument/2006/relationships/image" Target="../media/image9.png"/><Relationship Id="rId4" Type="http://schemas.openxmlformats.org/officeDocument/2006/relationships/image" Target="../media/image10.png"/></Relationships>
</file>

<file path=xl/drawings/_rels/drawing12.xml.rels><?xml version="1.0" encoding="UTF-8" standalone="yes"?>
<Relationships xmlns="http://schemas.openxmlformats.org/package/2006/relationships"><Relationship Id="rId3" Type="http://schemas.openxmlformats.org/officeDocument/2006/relationships/image" Target="../media/image12.png"/><Relationship Id="rId2" Type="http://schemas.openxmlformats.org/officeDocument/2006/relationships/image" Target="../media/image11.png"/><Relationship Id="rId1" Type="http://schemas.openxmlformats.org/officeDocument/2006/relationships/hyperlink" Target="#'Main Menu'!A1"/><Relationship Id="rId4" Type="http://schemas.openxmlformats.org/officeDocument/2006/relationships/image" Target="../media/image9.png"/></Relationships>
</file>

<file path=xl/drawings/_rels/drawing13.xml.rels><?xml version="1.0" encoding="UTF-8" standalone="yes"?>
<Relationships xmlns="http://schemas.openxmlformats.org/package/2006/relationships"><Relationship Id="rId3" Type="http://schemas.openxmlformats.org/officeDocument/2006/relationships/image" Target="../media/image12.png"/><Relationship Id="rId2" Type="http://schemas.openxmlformats.org/officeDocument/2006/relationships/image" Target="../media/image11.png"/><Relationship Id="rId1" Type="http://schemas.openxmlformats.org/officeDocument/2006/relationships/hyperlink" Target="#'Main Menu'!A1"/><Relationship Id="rId4" Type="http://schemas.openxmlformats.org/officeDocument/2006/relationships/image" Target="../media/image9.png"/></Relationships>
</file>

<file path=xl/drawings/_rels/drawing14.xml.rels><?xml version="1.0" encoding="UTF-8" standalone="yes"?>
<Relationships xmlns="http://schemas.openxmlformats.org/package/2006/relationships"><Relationship Id="rId3" Type="http://schemas.openxmlformats.org/officeDocument/2006/relationships/image" Target="../media/image12.png"/><Relationship Id="rId2" Type="http://schemas.openxmlformats.org/officeDocument/2006/relationships/image" Target="../media/image11.png"/><Relationship Id="rId1" Type="http://schemas.openxmlformats.org/officeDocument/2006/relationships/hyperlink" Target="#'Main Menu'!A1"/><Relationship Id="rId4" Type="http://schemas.openxmlformats.org/officeDocument/2006/relationships/image" Target="../media/image9.png"/></Relationships>
</file>

<file path=xl/drawings/_rels/drawing15.xml.rels><?xml version="1.0" encoding="UTF-8" standalone="yes"?>
<Relationships xmlns="http://schemas.openxmlformats.org/package/2006/relationships"><Relationship Id="rId3" Type="http://schemas.openxmlformats.org/officeDocument/2006/relationships/image" Target="../media/image12.png"/><Relationship Id="rId2" Type="http://schemas.openxmlformats.org/officeDocument/2006/relationships/image" Target="../media/image11.png"/><Relationship Id="rId1" Type="http://schemas.openxmlformats.org/officeDocument/2006/relationships/hyperlink" Target="#'Main Menu'!A1"/><Relationship Id="rId4" Type="http://schemas.openxmlformats.org/officeDocument/2006/relationships/image" Target="../media/image9.png"/></Relationships>
</file>

<file path=xl/drawings/_rels/drawing16.xml.rels><?xml version="1.0" encoding="UTF-8" standalone="yes"?>
<Relationships xmlns="http://schemas.openxmlformats.org/package/2006/relationships"><Relationship Id="rId3" Type="http://schemas.openxmlformats.org/officeDocument/2006/relationships/image" Target="../media/image12.png"/><Relationship Id="rId2" Type="http://schemas.openxmlformats.org/officeDocument/2006/relationships/image" Target="../media/image11.png"/><Relationship Id="rId1" Type="http://schemas.openxmlformats.org/officeDocument/2006/relationships/hyperlink" Target="#'Main Menu'!A1"/><Relationship Id="rId4" Type="http://schemas.openxmlformats.org/officeDocument/2006/relationships/image" Target="../media/image9.png"/></Relationships>
</file>

<file path=xl/drawings/_rels/drawing17.xml.rels><?xml version="1.0" encoding="UTF-8" standalone="yes"?>
<Relationships xmlns="http://schemas.openxmlformats.org/package/2006/relationships"><Relationship Id="rId3" Type="http://schemas.openxmlformats.org/officeDocument/2006/relationships/image" Target="../media/image12.png"/><Relationship Id="rId2" Type="http://schemas.openxmlformats.org/officeDocument/2006/relationships/image" Target="../media/image11.png"/><Relationship Id="rId1" Type="http://schemas.openxmlformats.org/officeDocument/2006/relationships/hyperlink" Target="#'Main Menu'!A1"/><Relationship Id="rId4" Type="http://schemas.openxmlformats.org/officeDocument/2006/relationships/image" Target="../media/image9.png"/></Relationships>
</file>

<file path=xl/drawings/_rels/drawing18.xml.rels><?xml version="1.0" encoding="UTF-8" standalone="yes"?>
<Relationships xmlns="http://schemas.openxmlformats.org/package/2006/relationships"><Relationship Id="rId3" Type="http://schemas.openxmlformats.org/officeDocument/2006/relationships/image" Target="../media/image12.png"/><Relationship Id="rId2" Type="http://schemas.openxmlformats.org/officeDocument/2006/relationships/image" Target="../media/image11.png"/><Relationship Id="rId1" Type="http://schemas.openxmlformats.org/officeDocument/2006/relationships/hyperlink" Target="#'Main Menu'!A1"/><Relationship Id="rId4" Type="http://schemas.openxmlformats.org/officeDocument/2006/relationships/image" Target="../media/image9.png"/></Relationships>
</file>

<file path=xl/drawings/_rels/drawing19.xml.rels><?xml version="1.0" encoding="UTF-8" standalone="yes"?>
<Relationships xmlns="http://schemas.openxmlformats.org/package/2006/relationships"><Relationship Id="rId3" Type="http://schemas.openxmlformats.org/officeDocument/2006/relationships/image" Target="../media/image12.png"/><Relationship Id="rId2" Type="http://schemas.openxmlformats.org/officeDocument/2006/relationships/image" Target="../media/image11.png"/><Relationship Id="rId1" Type="http://schemas.openxmlformats.org/officeDocument/2006/relationships/hyperlink" Target="#'Main Menu'!A1"/><Relationship Id="rId4" Type="http://schemas.openxmlformats.org/officeDocument/2006/relationships/image" Target="../media/image9.png"/></Relationships>
</file>

<file path=xl/drawings/_rels/drawing2.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3.png"/><Relationship Id="rId1" Type="http://schemas.openxmlformats.org/officeDocument/2006/relationships/hyperlink" Target="#'Main Menu'!A1"/><Relationship Id="rId4" Type="http://schemas.openxmlformats.org/officeDocument/2006/relationships/image" Target="../media/image4.png"/></Relationships>
</file>

<file path=xl/drawings/_rels/drawing20.xml.rels><?xml version="1.0" encoding="UTF-8" standalone="yes"?>
<Relationships xmlns="http://schemas.openxmlformats.org/package/2006/relationships"><Relationship Id="rId3" Type="http://schemas.openxmlformats.org/officeDocument/2006/relationships/image" Target="../media/image12.png"/><Relationship Id="rId2" Type="http://schemas.openxmlformats.org/officeDocument/2006/relationships/image" Target="../media/image11.png"/><Relationship Id="rId1" Type="http://schemas.openxmlformats.org/officeDocument/2006/relationships/hyperlink" Target="#'Main Menu'!A1"/><Relationship Id="rId4" Type="http://schemas.openxmlformats.org/officeDocument/2006/relationships/image" Target="../media/image9.png"/></Relationships>
</file>

<file path=xl/drawings/_rels/drawing21.xml.rels><?xml version="1.0" encoding="UTF-8" standalone="yes"?>
<Relationships xmlns="http://schemas.openxmlformats.org/package/2006/relationships"><Relationship Id="rId3" Type="http://schemas.openxmlformats.org/officeDocument/2006/relationships/image" Target="../media/image12.png"/><Relationship Id="rId2" Type="http://schemas.openxmlformats.org/officeDocument/2006/relationships/image" Target="../media/image11.png"/><Relationship Id="rId1" Type="http://schemas.openxmlformats.org/officeDocument/2006/relationships/hyperlink" Target="#'Main Menu'!A1"/><Relationship Id="rId4" Type="http://schemas.openxmlformats.org/officeDocument/2006/relationships/image" Target="../media/image9.png"/></Relationships>
</file>

<file path=xl/drawings/_rels/drawing22.xml.rels><?xml version="1.0" encoding="UTF-8" standalone="yes"?>
<Relationships xmlns="http://schemas.openxmlformats.org/package/2006/relationships"><Relationship Id="rId3" Type="http://schemas.openxmlformats.org/officeDocument/2006/relationships/image" Target="../media/image12.png"/><Relationship Id="rId2" Type="http://schemas.openxmlformats.org/officeDocument/2006/relationships/image" Target="../media/image11.png"/><Relationship Id="rId1" Type="http://schemas.openxmlformats.org/officeDocument/2006/relationships/hyperlink" Target="#'Main Menu'!A1"/><Relationship Id="rId4" Type="http://schemas.openxmlformats.org/officeDocument/2006/relationships/image" Target="../media/image9.png"/></Relationships>
</file>

<file path=xl/drawings/_rels/drawing23.xml.rels><?xml version="1.0" encoding="UTF-8" standalone="yes"?>
<Relationships xmlns="http://schemas.openxmlformats.org/package/2006/relationships"><Relationship Id="rId3" Type="http://schemas.openxmlformats.org/officeDocument/2006/relationships/image" Target="../media/image12.png"/><Relationship Id="rId2" Type="http://schemas.openxmlformats.org/officeDocument/2006/relationships/image" Target="../media/image11.png"/><Relationship Id="rId1" Type="http://schemas.openxmlformats.org/officeDocument/2006/relationships/hyperlink" Target="#'Main Menu'!A1"/><Relationship Id="rId4" Type="http://schemas.openxmlformats.org/officeDocument/2006/relationships/image" Target="../media/image9.png"/></Relationships>
</file>

<file path=xl/drawings/_rels/drawing24.xml.rels><?xml version="1.0" encoding="UTF-8" standalone="yes"?>
<Relationships xmlns="http://schemas.openxmlformats.org/package/2006/relationships"><Relationship Id="rId3" Type="http://schemas.openxmlformats.org/officeDocument/2006/relationships/image" Target="../media/image14.png"/><Relationship Id="rId2" Type="http://schemas.openxmlformats.org/officeDocument/2006/relationships/image" Target="../media/image13.png"/><Relationship Id="rId1" Type="http://schemas.openxmlformats.org/officeDocument/2006/relationships/hyperlink" Target="#'Main Menu'!A1"/><Relationship Id="rId4" Type="http://schemas.openxmlformats.org/officeDocument/2006/relationships/image" Target="../media/image9.png"/></Relationships>
</file>

<file path=xl/drawings/_rels/drawing25.xml.rels><?xml version="1.0" encoding="UTF-8" standalone="yes"?>
<Relationships xmlns="http://schemas.openxmlformats.org/package/2006/relationships"><Relationship Id="rId3" Type="http://schemas.openxmlformats.org/officeDocument/2006/relationships/image" Target="../media/image14.png"/><Relationship Id="rId2" Type="http://schemas.openxmlformats.org/officeDocument/2006/relationships/image" Target="../media/image13.png"/><Relationship Id="rId1" Type="http://schemas.openxmlformats.org/officeDocument/2006/relationships/hyperlink" Target="#'Main Menu'!A1"/><Relationship Id="rId4" Type="http://schemas.openxmlformats.org/officeDocument/2006/relationships/image" Target="../media/image9.png"/></Relationships>
</file>

<file path=xl/drawings/_rels/drawing26.xml.rels><?xml version="1.0" encoding="UTF-8" standalone="yes"?>
<Relationships xmlns="http://schemas.openxmlformats.org/package/2006/relationships"><Relationship Id="rId3" Type="http://schemas.openxmlformats.org/officeDocument/2006/relationships/image" Target="../media/image14.png"/><Relationship Id="rId2" Type="http://schemas.openxmlformats.org/officeDocument/2006/relationships/image" Target="../media/image13.png"/><Relationship Id="rId1" Type="http://schemas.openxmlformats.org/officeDocument/2006/relationships/hyperlink" Target="#'Main Menu'!A1"/><Relationship Id="rId4" Type="http://schemas.openxmlformats.org/officeDocument/2006/relationships/image" Target="../media/image9.png"/></Relationships>
</file>

<file path=xl/drawings/_rels/drawing27.xml.rels><?xml version="1.0" encoding="UTF-8" standalone="yes"?>
<Relationships xmlns="http://schemas.openxmlformats.org/package/2006/relationships"><Relationship Id="rId3" Type="http://schemas.openxmlformats.org/officeDocument/2006/relationships/image" Target="../media/image14.png"/><Relationship Id="rId2" Type="http://schemas.openxmlformats.org/officeDocument/2006/relationships/image" Target="../media/image13.png"/><Relationship Id="rId1" Type="http://schemas.openxmlformats.org/officeDocument/2006/relationships/hyperlink" Target="#'Main Menu'!A1"/><Relationship Id="rId4" Type="http://schemas.openxmlformats.org/officeDocument/2006/relationships/image" Target="../media/image9.png"/></Relationships>
</file>

<file path=xl/drawings/_rels/drawing28.xml.rels><?xml version="1.0" encoding="UTF-8" standalone="yes"?>
<Relationships xmlns="http://schemas.openxmlformats.org/package/2006/relationships"><Relationship Id="rId3" Type="http://schemas.openxmlformats.org/officeDocument/2006/relationships/image" Target="../media/image14.png"/><Relationship Id="rId2" Type="http://schemas.openxmlformats.org/officeDocument/2006/relationships/image" Target="../media/image13.png"/><Relationship Id="rId1" Type="http://schemas.openxmlformats.org/officeDocument/2006/relationships/hyperlink" Target="#'Main Menu'!A1"/><Relationship Id="rId4" Type="http://schemas.openxmlformats.org/officeDocument/2006/relationships/image" Target="../media/image9.png"/></Relationships>
</file>

<file path=xl/drawings/_rels/drawing29.xml.rels><?xml version="1.0" encoding="UTF-8" standalone="yes"?>
<Relationships xmlns="http://schemas.openxmlformats.org/package/2006/relationships"><Relationship Id="rId3" Type="http://schemas.openxmlformats.org/officeDocument/2006/relationships/image" Target="../media/image15.png"/><Relationship Id="rId2" Type="http://schemas.openxmlformats.org/officeDocument/2006/relationships/image" Target="../media/image13.png"/><Relationship Id="rId1" Type="http://schemas.openxmlformats.org/officeDocument/2006/relationships/hyperlink" Target="#'Main Menu'!A1"/><Relationship Id="rId4" Type="http://schemas.openxmlformats.org/officeDocument/2006/relationships/image" Target="../media/image9.png"/></Relationships>
</file>

<file path=xl/drawings/_rels/drawing3.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5.png"/><Relationship Id="rId1" Type="http://schemas.openxmlformats.org/officeDocument/2006/relationships/hyperlink" Target="#'Main Menu'!A1"/><Relationship Id="rId5" Type="http://schemas.openxmlformats.org/officeDocument/2006/relationships/image" Target="../media/image4.png"/><Relationship Id="rId4" Type="http://schemas.microsoft.com/office/2007/relationships/hdphoto" Target="../media/hdphoto1.wdp"/></Relationships>
</file>

<file path=xl/drawings/_rels/drawing30.xml.rels><?xml version="1.0" encoding="UTF-8" standalone="yes"?>
<Relationships xmlns="http://schemas.openxmlformats.org/package/2006/relationships"><Relationship Id="rId3" Type="http://schemas.openxmlformats.org/officeDocument/2006/relationships/image" Target="../media/image16.png"/><Relationship Id="rId2" Type="http://schemas.openxmlformats.org/officeDocument/2006/relationships/image" Target="../media/image13.png"/><Relationship Id="rId1" Type="http://schemas.openxmlformats.org/officeDocument/2006/relationships/hyperlink" Target="#'Main Menu'!A1"/><Relationship Id="rId4" Type="http://schemas.openxmlformats.org/officeDocument/2006/relationships/image" Target="../media/image9.png"/></Relationships>
</file>

<file path=xl/drawings/_rels/drawing31.xml.rels><?xml version="1.0" encoding="UTF-8" standalone="yes"?>
<Relationships xmlns="http://schemas.openxmlformats.org/package/2006/relationships"><Relationship Id="rId3" Type="http://schemas.openxmlformats.org/officeDocument/2006/relationships/image" Target="../media/image17.png"/><Relationship Id="rId2" Type="http://schemas.openxmlformats.org/officeDocument/2006/relationships/image" Target="../media/image13.png"/><Relationship Id="rId1" Type="http://schemas.openxmlformats.org/officeDocument/2006/relationships/hyperlink" Target="#'Main Menu'!A1"/><Relationship Id="rId4" Type="http://schemas.openxmlformats.org/officeDocument/2006/relationships/image" Target="../media/image9.png"/></Relationships>
</file>

<file path=xl/drawings/_rels/drawing32.xml.rels><?xml version="1.0" encoding="UTF-8" standalone="yes"?>
<Relationships xmlns="http://schemas.openxmlformats.org/package/2006/relationships"><Relationship Id="rId3" Type="http://schemas.openxmlformats.org/officeDocument/2006/relationships/image" Target="../media/image18.png"/><Relationship Id="rId2" Type="http://schemas.openxmlformats.org/officeDocument/2006/relationships/image" Target="../media/image13.png"/><Relationship Id="rId1" Type="http://schemas.openxmlformats.org/officeDocument/2006/relationships/hyperlink" Target="#'Main Menu'!A1"/><Relationship Id="rId4" Type="http://schemas.openxmlformats.org/officeDocument/2006/relationships/image" Target="../media/image9.png"/></Relationships>
</file>

<file path=xl/drawings/_rels/drawing33.xml.rels><?xml version="1.0" encoding="UTF-8" standalone="yes"?>
<Relationships xmlns="http://schemas.openxmlformats.org/package/2006/relationships"><Relationship Id="rId3" Type="http://schemas.openxmlformats.org/officeDocument/2006/relationships/image" Target="../media/image13.png"/><Relationship Id="rId2" Type="http://schemas.openxmlformats.org/officeDocument/2006/relationships/image" Target="../media/image19.png"/><Relationship Id="rId1" Type="http://schemas.openxmlformats.org/officeDocument/2006/relationships/hyperlink" Target="#'Main Menu'!A1"/><Relationship Id="rId4" Type="http://schemas.openxmlformats.org/officeDocument/2006/relationships/image" Target="../media/image9.png"/></Relationships>
</file>

<file path=xl/drawings/_rels/drawing34.xml.rels><?xml version="1.0" encoding="UTF-8" standalone="yes"?>
<Relationships xmlns="http://schemas.openxmlformats.org/package/2006/relationships"><Relationship Id="rId3" Type="http://schemas.openxmlformats.org/officeDocument/2006/relationships/image" Target="../media/image13.png"/><Relationship Id="rId2" Type="http://schemas.openxmlformats.org/officeDocument/2006/relationships/image" Target="../media/image20.png"/><Relationship Id="rId1" Type="http://schemas.openxmlformats.org/officeDocument/2006/relationships/hyperlink" Target="#'Main Menu'!A1"/><Relationship Id="rId4" Type="http://schemas.openxmlformats.org/officeDocument/2006/relationships/image" Target="../media/image9.png"/></Relationships>
</file>

<file path=xl/drawings/_rels/drawing35.xml.rels><?xml version="1.0" encoding="UTF-8" standalone="yes"?>
<Relationships xmlns="http://schemas.openxmlformats.org/package/2006/relationships"><Relationship Id="rId3" Type="http://schemas.openxmlformats.org/officeDocument/2006/relationships/image" Target="../media/image13.png"/><Relationship Id="rId2" Type="http://schemas.openxmlformats.org/officeDocument/2006/relationships/image" Target="../media/image21.png"/><Relationship Id="rId1" Type="http://schemas.openxmlformats.org/officeDocument/2006/relationships/hyperlink" Target="#'Main Menu'!A1"/><Relationship Id="rId4" Type="http://schemas.openxmlformats.org/officeDocument/2006/relationships/image" Target="../media/image9.png"/></Relationships>
</file>

<file path=xl/drawings/_rels/drawing36.xml.rels><?xml version="1.0" encoding="UTF-8" standalone="yes"?>
<Relationships xmlns="http://schemas.openxmlformats.org/package/2006/relationships"><Relationship Id="rId3" Type="http://schemas.openxmlformats.org/officeDocument/2006/relationships/image" Target="../media/image13.png"/><Relationship Id="rId2" Type="http://schemas.openxmlformats.org/officeDocument/2006/relationships/image" Target="../media/image22.png"/><Relationship Id="rId1" Type="http://schemas.openxmlformats.org/officeDocument/2006/relationships/hyperlink" Target="#'Main Menu'!A1"/><Relationship Id="rId4" Type="http://schemas.openxmlformats.org/officeDocument/2006/relationships/image" Target="../media/image9.png"/></Relationships>
</file>

<file path=xl/drawings/_rels/drawing37.xml.rels><?xml version="1.0" encoding="UTF-8" standalone="yes"?>
<Relationships xmlns="http://schemas.openxmlformats.org/package/2006/relationships"><Relationship Id="rId3" Type="http://schemas.openxmlformats.org/officeDocument/2006/relationships/image" Target="../media/image13.png"/><Relationship Id="rId2" Type="http://schemas.openxmlformats.org/officeDocument/2006/relationships/image" Target="../media/image23.png"/><Relationship Id="rId1" Type="http://schemas.openxmlformats.org/officeDocument/2006/relationships/hyperlink" Target="#'Main Menu'!A1"/><Relationship Id="rId4" Type="http://schemas.openxmlformats.org/officeDocument/2006/relationships/image" Target="../media/image9.png"/></Relationships>
</file>

<file path=xl/drawings/_rels/drawing38.xml.rels><?xml version="1.0" encoding="UTF-8" standalone="yes"?>
<Relationships xmlns="http://schemas.openxmlformats.org/package/2006/relationships"><Relationship Id="rId3" Type="http://schemas.openxmlformats.org/officeDocument/2006/relationships/image" Target="../media/image13.png"/><Relationship Id="rId2" Type="http://schemas.openxmlformats.org/officeDocument/2006/relationships/image" Target="../media/image24.png"/><Relationship Id="rId1" Type="http://schemas.openxmlformats.org/officeDocument/2006/relationships/hyperlink" Target="#'Main Menu'!A1"/><Relationship Id="rId4" Type="http://schemas.openxmlformats.org/officeDocument/2006/relationships/image" Target="../media/image9.png"/></Relationships>
</file>

<file path=xl/drawings/_rels/drawing39.xml.rels><?xml version="1.0" encoding="UTF-8" standalone="yes"?>
<Relationships xmlns="http://schemas.openxmlformats.org/package/2006/relationships"><Relationship Id="rId3" Type="http://schemas.openxmlformats.org/officeDocument/2006/relationships/image" Target="../media/image13.png"/><Relationship Id="rId2" Type="http://schemas.openxmlformats.org/officeDocument/2006/relationships/image" Target="../media/image25.png"/><Relationship Id="rId1" Type="http://schemas.openxmlformats.org/officeDocument/2006/relationships/hyperlink" Target="#'Main Menu'!A1"/><Relationship Id="rId4" Type="http://schemas.openxmlformats.org/officeDocument/2006/relationships/image" Target="../media/image9.png"/></Relationships>
</file>

<file path=xl/drawings/_rels/drawing4.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3.png"/><Relationship Id="rId1" Type="http://schemas.openxmlformats.org/officeDocument/2006/relationships/hyperlink" Target="#'Main Menu'!A1"/><Relationship Id="rId4" Type="http://schemas.openxmlformats.org/officeDocument/2006/relationships/image" Target="../media/image4.png"/></Relationships>
</file>

<file path=xl/drawings/_rels/drawing40.xml.rels><?xml version="1.0" encoding="UTF-8" standalone="yes"?>
<Relationships xmlns="http://schemas.openxmlformats.org/package/2006/relationships"><Relationship Id="rId3" Type="http://schemas.openxmlformats.org/officeDocument/2006/relationships/image" Target="../media/image13.png"/><Relationship Id="rId2" Type="http://schemas.openxmlformats.org/officeDocument/2006/relationships/image" Target="../media/image26.png"/><Relationship Id="rId1" Type="http://schemas.openxmlformats.org/officeDocument/2006/relationships/hyperlink" Target="#'Main Menu'!A1"/><Relationship Id="rId4" Type="http://schemas.openxmlformats.org/officeDocument/2006/relationships/image" Target="../media/image9.png"/></Relationships>
</file>

<file path=xl/drawings/_rels/drawing41.xml.rels><?xml version="1.0" encoding="UTF-8" standalone="yes"?>
<Relationships xmlns="http://schemas.openxmlformats.org/package/2006/relationships"><Relationship Id="rId3" Type="http://schemas.openxmlformats.org/officeDocument/2006/relationships/image" Target="../media/image27.png"/><Relationship Id="rId2" Type="http://schemas.openxmlformats.org/officeDocument/2006/relationships/image" Target="../media/image13.png"/><Relationship Id="rId1" Type="http://schemas.openxmlformats.org/officeDocument/2006/relationships/hyperlink" Target="#'Main Menu'!A1"/><Relationship Id="rId4" Type="http://schemas.openxmlformats.org/officeDocument/2006/relationships/image" Target="../media/image9.png"/></Relationships>
</file>

<file path=xl/drawings/_rels/drawing42.xml.rels><?xml version="1.0" encoding="UTF-8" standalone="yes"?>
<Relationships xmlns="http://schemas.openxmlformats.org/package/2006/relationships"><Relationship Id="rId3" Type="http://schemas.openxmlformats.org/officeDocument/2006/relationships/image" Target="../media/image13.png"/><Relationship Id="rId2" Type="http://schemas.openxmlformats.org/officeDocument/2006/relationships/image" Target="../media/image28.png"/><Relationship Id="rId1" Type="http://schemas.openxmlformats.org/officeDocument/2006/relationships/hyperlink" Target="#'Main Menu'!A1"/><Relationship Id="rId4" Type="http://schemas.openxmlformats.org/officeDocument/2006/relationships/image" Target="../media/image9.png"/></Relationships>
</file>

<file path=xl/drawings/_rels/drawing43.xml.rels><?xml version="1.0" encoding="UTF-8" standalone="yes"?>
<Relationships xmlns="http://schemas.openxmlformats.org/package/2006/relationships"><Relationship Id="rId3" Type="http://schemas.openxmlformats.org/officeDocument/2006/relationships/image" Target="../media/image13.png"/><Relationship Id="rId2" Type="http://schemas.openxmlformats.org/officeDocument/2006/relationships/image" Target="../media/image29.png"/><Relationship Id="rId1" Type="http://schemas.openxmlformats.org/officeDocument/2006/relationships/hyperlink" Target="#'Main Menu'!A1"/><Relationship Id="rId4" Type="http://schemas.openxmlformats.org/officeDocument/2006/relationships/image" Target="../media/image9.png"/></Relationships>
</file>

<file path=xl/drawings/_rels/drawing44.xml.rels><?xml version="1.0" encoding="UTF-8" standalone="yes"?>
<Relationships xmlns="http://schemas.openxmlformats.org/package/2006/relationships"><Relationship Id="rId3" Type="http://schemas.openxmlformats.org/officeDocument/2006/relationships/image" Target="../media/image13.png"/><Relationship Id="rId2" Type="http://schemas.openxmlformats.org/officeDocument/2006/relationships/image" Target="../media/image30.png"/><Relationship Id="rId1" Type="http://schemas.openxmlformats.org/officeDocument/2006/relationships/hyperlink" Target="#'Main Menu'!A1"/><Relationship Id="rId4" Type="http://schemas.openxmlformats.org/officeDocument/2006/relationships/image" Target="../media/image9.png"/></Relationships>
</file>

<file path=xl/drawings/_rels/drawing45.xml.rels><?xml version="1.0" encoding="UTF-8" standalone="yes"?>
<Relationships xmlns="http://schemas.openxmlformats.org/package/2006/relationships"><Relationship Id="rId3" Type="http://schemas.openxmlformats.org/officeDocument/2006/relationships/image" Target="../media/image13.png"/><Relationship Id="rId2" Type="http://schemas.openxmlformats.org/officeDocument/2006/relationships/image" Target="../media/image31.png"/><Relationship Id="rId1" Type="http://schemas.openxmlformats.org/officeDocument/2006/relationships/hyperlink" Target="#'Main Menu'!A1"/><Relationship Id="rId4" Type="http://schemas.openxmlformats.org/officeDocument/2006/relationships/image" Target="../media/image9.png"/></Relationships>
</file>

<file path=xl/drawings/_rels/drawing46.xml.rels><?xml version="1.0" encoding="UTF-8" standalone="yes"?>
<Relationships xmlns="http://schemas.openxmlformats.org/package/2006/relationships"><Relationship Id="rId3" Type="http://schemas.openxmlformats.org/officeDocument/2006/relationships/image" Target="../media/image13.png"/><Relationship Id="rId2" Type="http://schemas.openxmlformats.org/officeDocument/2006/relationships/image" Target="../media/image32.png"/><Relationship Id="rId1" Type="http://schemas.openxmlformats.org/officeDocument/2006/relationships/hyperlink" Target="#'Main Menu'!A1"/><Relationship Id="rId4" Type="http://schemas.openxmlformats.org/officeDocument/2006/relationships/image" Target="../media/image9.png"/></Relationships>
</file>

<file path=xl/drawings/_rels/drawing47.xml.rels><?xml version="1.0" encoding="UTF-8" standalone="yes"?>
<Relationships xmlns="http://schemas.openxmlformats.org/package/2006/relationships"><Relationship Id="rId3" Type="http://schemas.openxmlformats.org/officeDocument/2006/relationships/image" Target="../media/image13.png"/><Relationship Id="rId2" Type="http://schemas.openxmlformats.org/officeDocument/2006/relationships/image" Target="../media/image33.png"/><Relationship Id="rId1" Type="http://schemas.openxmlformats.org/officeDocument/2006/relationships/hyperlink" Target="#'Main Menu'!A1"/><Relationship Id="rId4" Type="http://schemas.openxmlformats.org/officeDocument/2006/relationships/image" Target="../media/image9.png"/></Relationships>
</file>

<file path=xl/drawings/_rels/drawing48.xml.rels><?xml version="1.0" encoding="UTF-8" standalone="yes"?>
<Relationships xmlns="http://schemas.openxmlformats.org/package/2006/relationships"><Relationship Id="rId3" Type="http://schemas.openxmlformats.org/officeDocument/2006/relationships/image" Target="../media/image13.png"/><Relationship Id="rId2" Type="http://schemas.openxmlformats.org/officeDocument/2006/relationships/image" Target="../media/image33.png"/><Relationship Id="rId1" Type="http://schemas.openxmlformats.org/officeDocument/2006/relationships/hyperlink" Target="#'Main Menu'!A1"/><Relationship Id="rId4" Type="http://schemas.openxmlformats.org/officeDocument/2006/relationships/image" Target="../media/image9.png"/></Relationships>
</file>

<file path=xl/drawings/_rels/drawing49.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image" Target="../media/image33.png"/><Relationship Id="rId1" Type="http://schemas.openxmlformats.org/officeDocument/2006/relationships/hyperlink" Target="#'Main Menu'!A1"/></Relationships>
</file>

<file path=xl/drawings/_rels/drawing5.xml.rels><?xml version="1.0" encoding="UTF-8" standalone="yes"?>
<Relationships xmlns="http://schemas.openxmlformats.org/package/2006/relationships"><Relationship Id="rId3" Type="http://schemas.microsoft.com/office/2007/relationships/hdphoto" Target="../media/hdphoto2.wdp"/><Relationship Id="rId7" Type="http://schemas.microsoft.com/office/2007/relationships/hdphoto" Target="../media/hdphoto1.wdp"/><Relationship Id="rId2" Type="http://schemas.openxmlformats.org/officeDocument/2006/relationships/image" Target="../media/image6.png"/><Relationship Id="rId1" Type="http://schemas.openxmlformats.org/officeDocument/2006/relationships/hyperlink" Target="#'Main Menu'!A1"/><Relationship Id="rId6" Type="http://schemas.openxmlformats.org/officeDocument/2006/relationships/image" Target="../media/image3.png"/><Relationship Id="rId5" Type="http://schemas.openxmlformats.org/officeDocument/2006/relationships/image" Target="../media/image4.png"/><Relationship Id="rId4" Type="http://schemas.openxmlformats.org/officeDocument/2006/relationships/image" Target="../media/image7.JPG"/></Relationships>
</file>

<file path=xl/drawings/_rels/drawing50.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image" Target="../media/image33.png"/><Relationship Id="rId1" Type="http://schemas.openxmlformats.org/officeDocument/2006/relationships/hyperlink" Target="#'Main Menu'!A1"/></Relationships>
</file>

<file path=xl/drawings/_rels/drawing51.xml.rels><?xml version="1.0" encoding="UTF-8" standalone="yes"?>
<Relationships xmlns="http://schemas.openxmlformats.org/package/2006/relationships"><Relationship Id="rId3" Type="http://schemas.openxmlformats.org/officeDocument/2006/relationships/image" Target="../media/image13.png"/><Relationship Id="rId2" Type="http://schemas.openxmlformats.org/officeDocument/2006/relationships/image" Target="../media/image33.png"/><Relationship Id="rId1" Type="http://schemas.openxmlformats.org/officeDocument/2006/relationships/hyperlink" Target="#'Main Menu'!A1"/><Relationship Id="rId4" Type="http://schemas.openxmlformats.org/officeDocument/2006/relationships/image" Target="../media/image9.png"/></Relationships>
</file>

<file path=xl/drawings/_rels/drawing52.xml.rels><?xml version="1.0" encoding="UTF-8" standalone="yes"?>
<Relationships xmlns="http://schemas.openxmlformats.org/package/2006/relationships"><Relationship Id="rId3" Type="http://schemas.openxmlformats.org/officeDocument/2006/relationships/image" Target="../media/image34.png"/><Relationship Id="rId2" Type="http://schemas.openxmlformats.org/officeDocument/2006/relationships/image" Target="../media/image33.png"/><Relationship Id="rId1" Type="http://schemas.openxmlformats.org/officeDocument/2006/relationships/hyperlink" Target="#'Main Menu'!A1"/><Relationship Id="rId4" Type="http://schemas.openxmlformats.org/officeDocument/2006/relationships/image" Target="../media/image9.png"/></Relationships>
</file>

<file path=xl/drawings/_rels/drawing53.xml.rels><?xml version="1.0" encoding="UTF-8" standalone="yes"?>
<Relationships xmlns="http://schemas.openxmlformats.org/package/2006/relationships"><Relationship Id="rId3" Type="http://schemas.openxmlformats.org/officeDocument/2006/relationships/image" Target="../media/image13.png"/><Relationship Id="rId2" Type="http://schemas.openxmlformats.org/officeDocument/2006/relationships/image" Target="../media/image33.png"/><Relationship Id="rId1" Type="http://schemas.openxmlformats.org/officeDocument/2006/relationships/hyperlink" Target="#'Main Menu'!A1"/><Relationship Id="rId4" Type="http://schemas.openxmlformats.org/officeDocument/2006/relationships/image" Target="../media/image9.png"/></Relationships>
</file>

<file path=xl/drawings/_rels/drawing54.xml.rels><?xml version="1.0" encoding="UTF-8" standalone="yes"?>
<Relationships xmlns="http://schemas.openxmlformats.org/package/2006/relationships"><Relationship Id="rId3" Type="http://schemas.openxmlformats.org/officeDocument/2006/relationships/image" Target="../media/image13.png"/><Relationship Id="rId2" Type="http://schemas.openxmlformats.org/officeDocument/2006/relationships/image" Target="../media/image33.png"/><Relationship Id="rId1" Type="http://schemas.openxmlformats.org/officeDocument/2006/relationships/hyperlink" Target="#'Main Menu'!A1"/><Relationship Id="rId4" Type="http://schemas.openxmlformats.org/officeDocument/2006/relationships/image" Target="../media/image9.png"/></Relationships>
</file>

<file path=xl/drawings/_rels/drawing55.xml.rels><?xml version="1.0" encoding="UTF-8" standalone="yes"?>
<Relationships xmlns="http://schemas.openxmlformats.org/package/2006/relationships"><Relationship Id="rId3" Type="http://schemas.openxmlformats.org/officeDocument/2006/relationships/image" Target="../media/image13.png"/><Relationship Id="rId2" Type="http://schemas.openxmlformats.org/officeDocument/2006/relationships/image" Target="../media/image33.png"/><Relationship Id="rId1" Type="http://schemas.openxmlformats.org/officeDocument/2006/relationships/hyperlink" Target="#'Main Menu'!A1"/><Relationship Id="rId4" Type="http://schemas.openxmlformats.org/officeDocument/2006/relationships/image" Target="../media/image9.png"/></Relationships>
</file>

<file path=xl/drawings/_rels/drawing56.xml.rels><?xml version="1.0" encoding="UTF-8" standalone="yes"?>
<Relationships xmlns="http://schemas.openxmlformats.org/package/2006/relationships"><Relationship Id="rId3" Type="http://schemas.openxmlformats.org/officeDocument/2006/relationships/image" Target="../media/image13.png"/><Relationship Id="rId2" Type="http://schemas.openxmlformats.org/officeDocument/2006/relationships/image" Target="../media/image33.png"/><Relationship Id="rId1" Type="http://schemas.openxmlformats.org/officeDocument/2006/relationships/hyperlink" Target="#'Main Menu'!A1"/><Relationship Id="rId4" Type="http://schemas.openxmlformats.org/officeDocument/2006/relationships/image" Target="../media/image9.png"/></Relationships>
</file>

<file path=xl/drawings/_rels/drawing57.xml.rels><?xml version="1.0" encoding="UTF-8" standalone="yes"?>
<Relationships xmlns="http://schemas.openxmlformats.org/package/2006/relationships"><Relationship Id="rId3" Type="http://schemas.openxmlformats.org/officeDocument/2006/relationships/image" Target="../media/image13.png"/><Relationship Id="rId2" Type="http://schemas.openxmlformats.org/officeDocument/2006/relationships/image" Target="../media/image33.png"/><Relationship Id="rId1" Type="http://schemas.openxmlformats.org/officeDocument/2006/relationships/hyperlink" Target="#'Main Menu'!A1"/><Relationship Id="rId4" Type="http://schemas.openxmlformats.org/officeDocument/2006/relationships/image" Target="../media/image9.png"/></Relationships>
</file>

<file path=xl/drawings/_rels/drawing58.xml.rels><?xml version="1.0" encoding="UTF-8" standalone="yes"?>
<Relationships xmlns="http://schemas.openxmlformats.org/package/2006/relationships"><Relationship Id="rId3" Type="http://schemas.openxmlformats.org/officeDocument/2006/relationships/image" Target="../media/image13.png"/><Relationship Id="rId2" Type="http://schemas.openxmlformats.org/officeDocument/2006/relationships/image" Target="../media/image33.png"/><Relationship Id="rId1" Type="http://schemas.openxmlformats.org/officeDocument/2006/relationships/hyperlink" Target="#'Main Menu'!A1"/><Relationship Id="rId4" Type="http://schemas.openxmlformats.org/officeDocument/2006/relationships/image" Target="../media/image9.png"/></Relationships>
</file>

<file path=xl/drawings/_rels/drawing59.xml.rels><?xml version="1.0" encoding="UTF-8" standalone="yes"?>
<Relationships xmlns="http://schemas.openxmlformats.org/package/2006/relationships"><Relationship Id="rId3" Type="http://schemas.openxmlformats.org/officeDocument/2006/relationships/image" Target="../media/image13.png"/><Relationship Id="rId2" Type="http://schemas.openxmlformats.org/officeDocument/2006/relationships/image" Target="../media/image33.png"/><Relationship Id="rId1" Type="http://schemas.openxmlformats.org/officeDocument/2006/relationships/hyperlink" Target="#'Main Menu'!A1"/><Relationship Id="rId4" Type="http://schemas.openxmlformats.org/officeDocument/2006/relationships/image" Target="../media/image9.png"/></Relationships>
</file>

<file path=xl/drawings/_rels/drawing6.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4.png"/><Relationship Id="rId1" Type="http://schemas.openxmlformats.org/officeDocument/2006/relationships/hyperlink" Target="#'Main Menu'!A1"/><Relationship Id="rId4" Type="http://schemas.microsoft.com/office/2007/relationships/hdphoto" Target="../media/hdphoto1.wdp"/></Relationships>
</file>

<file path=xl/drawings/_rels/drawing60.xml.rels><?xml version="1.0" encoding="UTF-8" standalone="yes"?>
<Relationships xmlns="http://schemas.openxmlformats.org/package/2006/relationships"><Relationship Id="rId3" Type="http://schemas.openxmlformats.org/officeDocument/2006/relationships/image" Target="../media/image13.png"/><Relationship Id="rId2" Type="http://schemas.openxmlformats.org/officeDocument/2006/relationships/image" Target="../media/image33.png"/><Relationship Id="rId1" Type="http://schemas.openxmlformats.org/officeDocument/2006/relationships/hyperlink" Target="#'Main Menu'!A1"/><Relationship Id="rId4" Type="http://schemas.openxmlformats.org/officeDocument/2006/relationships/image" Target="../media/image9.png"/></Relationships>
</file>

<file path=xl/drawings/_rels/drawing61.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image" Target="../media/image33.png"/><Relationship Id="rId1" Type="http://schemas.openxmlformats.org/officeDocument/2006/relationships/hyperlink" Target="#'Main Menu'!A1"/></Relationships>
</file>

<file path=xl/drawings/_rels/drawing62.xml.rels><?xml version="1.0" encoding="UTF-8" standalone="yes"?>
<Relationships xmlns="http://schemas.openxmlformats.org/package/2006/relationships"><Relationship Id="rId3" Type="http://schemas.openxmlformats.org/officeDocument/2006/relationships/image" Target="../media/image13.png"/><Relationship Id="rId2" Type="http://schemas.openxmlformats.org/officeDocument/2006/relationships/image" Target="../media/image33.png"/><Relationship Id="rId1" Type="http://schemas.openxmlformats.org/officeDocument/2006/relationships/hyperlink" Target="#'Main Menu'!A1"/><Relationship Id="rId4" Type="http://schemas.openxmlformats.org/officeDocument/2006/relationships/image" Target="../media/image9.png"/></Relationships>
</file>

<file path=xl/drawings/_rels/drawing63.xml.rels><?xml version="1.0" encoding="UTF-8" standalone="yes"?>
<Relationships xmlns="http://schemas.openxmlformats.org/package/2006/relationships"><Relationship Id="rId3" Type="http://schemas.openxmlformats.org/officeDocument/2006/relationships/image" Target="../media/image13.png"/><Relationship Id="rId2" Type="http://schemas.openxmlformats.org/officeDocument/2006/relationships/image" Target="../media/image33.png"/><Relationship Id="rId1" Type="http://schemas.openxmlformats.org/officeDocument/2006/relationships/hyperlink" Target="#'Main Menu'!A1"/><Relationship Id="rId4" Type="http://schemas.openxmlformats.org/officeDocument/2006/relationships/image" Target="../media/image9.png"/></Relationships>
</file>

<file path=xl/drawings/_rels/drawing64.xml.rels><?xml version="1.0" encoding="UTF-8" standalone="yes"?>
<Relationships xmlns="http://schemas.openxmlformats.org/package/2006/relationships"><Relationship Id="rId3" Type="http://schemas.openxmlformats.org/officeDocument/2006/relationships/image" Target="../media/image13.png"/><Relationship Id="rId2" Type="http://schemas.openxmlformats.org/officeDocument/2006/relationships/image" Target="../media/image33.png"/><Relationship Id="rId1" Type="http://schemas.openxmlformats.org/officeDocument/2006/relationships/hyperlink" Target="#'Main Menu'!A1"/><Relationship Id="rId4" Type="http://schemas.openxmlformats.org/officeDocument/2006/relationships/image" Target="../media/image9.png"/></Relationships>
</file>

<file path=xl/drawings/_rels/drawing65.xml.rels><?xml version="1.0" encoding="UTF-8" standalone="yes"?>
<Relationships xmlns="http://schemas.openxmlformats.org/package/2006/relationships"><Relationship Id="rId3" Type="http://schemas.openxmlformats.org/officeDocument/2006/relationships/image" Target="../media/image33.png"/><Relationship Id="rId2" Type="http://schemas.openxmlformats.org/officeDocument/2006/relationships/image" Target="../media/image13.png"/><Relationship Id="rId1" Type="http://schemas.openxmlformats.org/officeDocument/2006/relationships/hyperlink" Target="#'Main Menu'!A1"/><Relationship Id="rId4" Type="http://schemas.openxmlformats.org/officeDocument/2006/relationships/image" Target="../media/image9.png"/></Relationships>
</file>

<file path=xl/drawings/_rels/drawing66.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image" Target="../media/image33.png"/><Relationship Id="rId1" Type="http://schemas.openxmlformats.org/officeDocument/2006/relationships/hyperlink" Target="#'Main Menu'!A1"/></Relationships>
</file>

<file path=xl/drawings/_rels/drawing67.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image" Target="../media/image33.png"/><Relationship Id="rId1" Type="http://schemas.openxmlformats.org/officeDocument/2006/relationships/hyperlink" Target="#'Main Menu'!A1"/></Relationships>
</file>

<file path=xl/drawings/_rels/drawing7.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3.png"/><Relationship Id="rId1" Type="http://schemas.openxmlformats.org/officeDocument/2006/relationships/hyperlink" Target="#'Main Menu'!A1"/><Relationship Id="rId4" Type="http://schemas.openxmlformats.org/officeDocument/2006/relationships/image" Target="../media/image4.png"/></Relationships>
</file>

<file path=xl/drawings/_rels/drawing8.xml.rels><?xml version="1.0" encoding="UTF-8" standalone="yes"?>
<Relationships xmlns="http://schemas.openxmlformats.org/package/2006/relationships"><Relationship Id="rId3" Type="http://schemas.microsoft.com/office/2007/relationships/hdphoto" Target="../media/hdphoto3.wdp"/><Relationship Id="rId2" Type="http://schemas.openxmlformats.org/officeDocument/2006/relationships/image" Target="../media/image8.png"/><Relationship Id="rId1" Type="http://schemas.openxmlformats.org/officeDocument/2006/relationships/hyperlink" Target="#'Main Menu'!A1"/><Relationship Id="rId5" Type="http://schemas.openxmlformats.org/officeDocument/2006/relationships/image" Target="../media/image9.png"/><Relationship Id="rId4" Type="http://schemas.openxmlformats.org/officeDocument/2006/relationships/image" Target="../media/image4.png"/></Relationships>
</file>

<file path=xl/drawings/_rels/drawing9.xml.rels><?xml version="1.0" encoding="UTF-8" standalone="yes"?>
<Relationships xmlns="http://schemas.openxmlformats.org/package/2006/relationships"><Relationship Id="rId3" Type="http://schemas.microsoft.com/office/2007/relationships/hdphoto" Target="../media/hdphoto3.wdp"/><Relationship Id="rId2" Type="http://schemas.openxmlformats.org/officeDocument/2006/relationships/image" Target="../media/image8.png"/><Relationship Id="rId1" Type="http://schemas.openxmlformats.org/officeDocument/2006/relationships/hyperlink" Target="#'Main Menu'!A1"/><Relationship Id="rId5" Type="http://schemas.openxmlformats.org/officeDocument/2006/relationships/image" Target="../media/image9.png"/><Relationship Id="rId4" Type="http://schemas.openxmlformats.org/officeDocument/2006/relationships/image" Target="../media/image10.png"/></Relationships>
</file>

<file path=xl/drawings/drawing1.xml><?xml version="1.0" encoding="utf-8"?>
<xdr:wsDr xmlns:xdr="http://schemas.openxmlformats.org/drawingml/2006/spreadsheetDrawing" xmlns:a="http://schemas.openxmlformats.org/drawingml/2006/main">
  <xdr:twoCellAnchor>
    <xdr:from>
      <xdr:col>2</xdr:col>
      <xdr:colOff>457201</xdr:colOff>
      <xdr:row>8</xdr:row>
      <xdr:rowOff>19050</xdr:rowOff>
    </xdr:from>
    <xdr:to>
      <xdr:col>3</xdr:col>
      <xdr:colOff>742951</xdr:colOff>
      <xdr:row>10</xdr:row>
      <xdr:rowOff>247650</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100-000002000000}"/>
            </a:ext>
          </a:extLst>
        </xdr:cNvPr>
        <xdr:cNvSpPr/>
      </xdr:nvSpPr>
      <xdr:spPr>
        <a:xfrm>
          <a:off x="4295776" y="1990725"/>
          <a:ext cx="14287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609600</xdr:colOff>
      <xdr:row>46</xdr:row>
      <xdr:rowOff>123825</xdr:rowOff>
    </xdr:from>
    <xdr:to>
      <xdr:col>2</xdr:col>
      <xdr:colOff>588748</xdr:colOff>
      <xdr:row>50</xdr:row>
      <xdr:rowOff>87312</xdr:rowOff>
    </xdr:to>
    <xdr:pic>
      <xdr:nvPicPr>
        <xdr:cNvPr id="4" name="Picture 3"/>
        <xdr:cNvPicPr>
          <a:picLocks noChangeAspect="1"/>
        </xdr:cNvPicPr>
      </xdr:nvPicPr>
      <xdr:blipFill>
        <a:blip xmlns:r="http://schemas.openxmlformats.org/officeDocument/2006/relationships" r:embed="rId2"/>
        <a:stretch>
          <a:fillRect/>
        </a:stretch>
      </xdr:blipFill>
      <xdr:spPr>
        <a:xfrm>
          <a:off x="3238500" y="12372975"/>
          <a:ext cx="1188823" cy="725487"/>
        </a:xfrm>
        <a:prstGeom prst="rect">
          <a:avLst/>
        </a:prstGeom>
      </xdr:spPr>
    </xdr:pic>
    <xdr:clientData/>
  </xdr:twoCellAnchor>
  <xdr:twoCellAnchor editAs="oneCell">
    <xdr:from>
      <xdr:col>8</xdr:col>
      <xdr:colOff>390525</xdr:colOff>
      <xdr:row>46</xdr:row>
      <xdr:rowOff>180975</xdr:rowOff>
    </xdr:from>
    <xdr:to>
      <xdr:col>10</xdr:col>
      <xdr:colOff>146770</xdr:colOff>
      <xdr:row>49</xdr:row>
      <xdr:rowOff>66715</xdr:rowOff>
    </xdr:to>
    <xdr:pic>
      <xdr:nvPicPr>
        <xdr:cNvPr id="6" name="Picture 5"/>
        <xdr:cNvPicPr>
          <a:picLocks noChangeAspect="1"/>
        </xdr:cNvPicPr>
      </xdr:nvPicPr>
      <xdr:blipFill>
        <a:blip xmlns:r="http://schemas.openxmlformats.org/officeDocument/2006/relationships" r:embed="rId3"/>
        <a:stretch>
          <a:fillRect/>
        </a:stretch>
      </xdr:blipFill>
      <xdr:spPr>
        <a:xfrm>
          <a:off x="8791575" y="12430125"/>
          <a:ext cx="975445" cy="457240"/>
        </a:xfrm>
        <a:prstGeom prst="rect">
          <a:avLst/>
        </a:prstGeom>
      </xdr:spPr>
    </xdr:pic>
    <xdr:clientData/>
  </xdr:twoCellAnchor>
  <xdr:twoCellAnchor editAs="oneCell">
    <xdr:from>
      <xdr:col>4</xdr:col>
      <xdr:colOff>266700</xdr:colOff>
      <xdr:row>46</xdr:row>
      <xdr:rowOff>85725</xdr:rowOff>
    </xdr:from>
    <xdr:to>
      <xdr:col>6</xdr:col>
      <xdr:colOff>236323</xdr:colOff>
      <xdr:row>50</xdr:row>
      <xdr:rowOff>49212</xdr:rowOff>
    </xdr:to>
    <xdr:pic>
      <xdr:nvPicPr>
        <xdr:cNvPr id="8" name="Picture 7"/>
        <xdr:cNvPicPr>
          <a:picLocks noChangeAspect="1"/>
        </xdr:cNvPicPr>
      </xdr:nvPicPr>
      <xdr:blipFill>
        <a:blip xmlns:r="http://schemas.openxmlformats.org/officeDocument/2006/relationships" r:embed="rId2"/>
        <a:stretch>
          <a:fillRect/>
        </a:stretch>
      </xdr:blipFill>
      <xdr:spPr>
        <a:xfrm>
          <a:off x="6229350" y="12334875"/>
          <a:ext cx="1188823" cy="725487"/>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7</xdr:col>
      <xdr:colOff>19050</xdr:colOff>
      <xdr:row>0</xdr:row>
      <xdr:rowOff>9525</xdr:rowOff>
    </xdr:from>
    <xdr:to>
      <xdr:col>8</xdr:col>
      <xdr:colOff>704850</xdr:colOff>
      <xdr:row>3</xdr:row>
      <xdr:rowOff>38100</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0B00-000002000000}"/>
            </a:ext>
          </a:extLst>
        </xdr:cNvPr>
        <xdr:cNvSpPr/>
      </xdr:nvSpPr>
      <xdr:spPr>
        <a:xfrm>
          <a:off x="8048625" y="9525"/>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990601</xdr:colOff>
      <xdr:row>335</xdr:row>
      <xdr:rowOff>161925</xdr:rowOff>
    </xdr:from>
    <xdr:to>
      <xdr:col>2</xdr:col>
      <xdr:colOff>1762125</xdr:colOff>
      <xdr:row>338</xdr:row>
      <xdr:rowOff>20926</xdr:rowOff>
    </xdr:to>
    <xdr:pic>
      <xdr:nvPicPr>
        <xdr:cNvPr id="5" name="Picture 4"/>
        <xdr:cNvPicPr>
          <a:picLocks noChangeAspect="1"/>
        </xdr:cNvPicPr>
      </xdr:nvPicPr>
      <xdr:blipFill>
        <a:blip xmlns:r="http://schemas.openxmlformats.org/officeDocument/2006/relationships" r:embed="rId2">
          <a:extLst>
            <a:ext uri="{BEBA8EAE-BF5A-486C-A8C5-ECC9F3942E4B}">
              <a14:imgProps xmlns:a14="http://schemas.microsoft.com/office/drawing/2010/main">
                <a14:imgLayer r:embed="rId3">
                  <a14:imgEffect>
                    <a14:backgroundRemoval t="8654" b="95192" l="9524" r="89881">
                      <a14:foregroundMark x1="26190" y1="22115" x2="26190" y2="22115"/>
                      <a14:foregroundMark x1="13095" y1="82692" x2="23214" y2="88462"/>
                      <a14:foregroundMark x1="25000" y1="90385" x2="32738" y2="85577"/>
                      <a14:foregroundMark x1="21429" y1="26923" x2="27381" y2="22115"/>
                      <a14:backgroundMark x1="23214" y1="81731" x2="23214" y2="81731"/>
                      <a14:backgroundMark x1="14881" y1="76923" x2="20833" y2="58654"/>
                      <a14:backgroundMark x1="34524" y1="34615" x2="38095" y2="25000"/>
                      <a14:backgroundMark x1="30952" y1="52885" x2="30952" y2="52885"/>
                    </a14:backgroundRemoval>
                  </a14:imgEffect>
                  <a14:imgEffect>
                    <a14:artisticPhotocopy/>
                  </a14:imgEffect>
                </a14:imgLayer>
              </a14:imgProps>
            </a:ext>
          </a:extLst>
        </a:blip>
        <a:stretch>
          <a:fillRect/>
        </a:stretch>
      </xdr:blipFill>
      <xdr:spPr>
        <a:xfrm>
          <a:off x="3076576" y="81010125"/>
          <a:ext cx="771524" cy="430501"/>
        </a:xfrm>
        <a:prstGeom prst="rect">
          <a:avLst/>
        </a:prstGeom>
      </xdr:spPr>
    </xdr:pic>
    <xdr:clientData/>
  </xdr:twoCellAnchor>
  <xdr:twoCellAnchor editAs="oneCell">
    <xdr:from>
      <xdr:col>7</xdr:col>
      <xdr:colOff>180975</xdr:colOff>
      <xdr:row>335</xdr:row>
      <xdr:rowOff>19050</xdr:rowOff>
    </xdr:from>
    <xdr:to>
      <xdr:col>8</xdr:col>
      <xdr:colOff>646285</xdr:colOff>
      <xdr:row>339</xdr:row>
      <xdr:rowOff>826</xdr:rowOff>
    </xdr:to>
    <xdr:pic>
      <xdr:nvPicPr>
        <xdr:cNvPr id="3" name="Picture 2"/>
        <xdr:cNvPicPr>
          <a:picLocks noChangeAspect="1"/>
        </xdr:cNvPicPr>
      </xdr:nvPicPr>
      <xdr:blipFill>
        <a:blip xmlns:r="http://schemas.openxmlformats.org/officeDocument/2006/relationships" r:embed="rId4"/>
        <a:stretch>
          <a:fillRect/>
        </a:stretch>
      </xdr:blipFill>
      <xdr:spPr>
        <a:xfrm>
          <a:off x="8210550" y="81210150"/>
          <a:ext cx="1255885" cy="743776"/>
        </a:xfrm>
        <a:prstGeom prst="rect">
          <a:avLst/>
        </a:prstGeom>
      </xdr:spPr>
    </xdr:pic>
    <xdr:clientData/>
  </xdr:twoCellAnchor>
  <xdr:twoCellAnchor editAs="oneCell">
    <xdr:from>
      <xdr:col>3</xdr:col>
      <xdr:colOff>828675</xdr:colOff>
      <xdr:row>335</xdr:row>
      <xdr:rowOff>28575</xdr:rowOff>
    </xdr:from>
    <xdr:to>
      <xdr:col>5</xdr:col>
      <xdr:colOff>312563</xdr:colOff>
      <xdr:row>338</xdr:row>
      <xdr:rowOff>138470</xdr:rowOff>
    </xdr:to>
    <xdr:pic>
      <xdr:nvPicPr>
        <xdr:cNvPr id="8" name="Picture 7"/>
        <xdr:cNvPicPr>
          <a:picLocks noChangeAspect="1"/>
        </xdr:cNvPicPr>
      </xdr:nvPicPr>
      <xdr:blipFill>
        <a:blip xmlns:r="http://schemas.openxmlformats.org/officeDocument/2006/relationships" r:embed="rId5"/>
        <a:stretch>
          <a:fillRect/>
        </a:stretch>
      </xdr:blipFill>
      <xdr:spPr>
        <a:xfrm>
          <a:off x="5667375" y="83924775"/>
          <a:ext cx="1179338" cy="681395"/>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xdr:from>
      <xdr:col>7</xdr:col>
      <xdr:colOff>19050</xdr:colOff>
      <xdr:row>0</xdr:row>
      <xdr:rowOff>28575</xdr:rowOff>
    </xdr:from>
    <xdr:to>
      <xdr:col>8</xdr:col>
      <xdr:colOff>704850</xdr:colOff>
      <xdr:row>3</xdr:row>
      <xdr:rowOff>57150</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C00-000002000000}"/>
            </a:ext>
          </a:extLst>
        </xdr:cNvPr>
        <xdr:cNvSpPr/>
      </xdr:nvSpPr>
      <xdr:spPr>
        <a:xfrm>
          <a:off x="7934325" y="28575"/>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990601</xdr:colOff>
      <xdr:row>77</xdr:row>
      <xdr:rowOff>161925</xdr:rowOff>
    </xdr:from>
    <xdr:to>
      <xdr:col>2</xdr:col>
      <xdr:colOff>1762125</xdr:colOff>
      <xdr:row>80</xdr:row>
      <xdr:rowOff>20926</xdr:rowOff>
    </xdr:to>
    <xdr:pic>
      <xdr:nvPicPr>
        <xdr:cNvPr id="4" name="Picture 3"/>
        <xdr:cNvPicPr>
          <a:picLocks noChangeAspect="1"/>
        </xdr:cNvPicPr>
      </xdr:nvPicPr>
      <xdr:blipFill>
        <a:blip xmlns:r="http://schemas.openxmlformats.org/officeDocument/2006/relationships" r:embed="rId2">
          <a:extLst>
            <a:ext uri="{BEBA8EAE-BF5A-486C-A8C5-ECC9F3942E4B}">
              <a14:imgProps xmlns:a14="http://schemas.microsoft.com/office/drawing/2010/main">
                <a14:imgLayer r:embed="rId3">
                  <a14:imgEffect>
                    <a14:backgroundRemoval t="8654" b="95192" l="9524" r="89881">
                      <a14:foregroundMark x1="26190" y1="22115" x2="26190" y2="22115"/>
                      <a14:foregroundMark x1="13095" y1="82692" x2="23214" y2="88462"/>
                      <a14:foregroundMark x1="25000" y1="90385" x2="32738" y2="85577"/>
                      <a14:foregroundMark x1="21429" y1="26923" x2="27381" y2="22115"/>
                      <a14:backgroundMark x1="23214" y1="81731" x2="23214" y2="81731"/>
                      <a14:backgroundMark x1="14881" y1="76923" x2="20833" y2="58654"/>
                      <a14:backgroundMark x1="34524" y1="34615" x2="38095" y2="25000"/>
                      <a14:backgroundMark x1="30952" y1="52885" x2="30952" y2="52885"/>
                    </a14:backgroundRemoval>
                  </a14:imgEffect>
                  <a14:imgEffect>
                    <a14:artisticPhotocopy/>
                  </a14:imgEffect>
                </a14:imgLayer>
              </a14:imgProps>
            </a:ext>
          </a:extLst>
        </a:blip>
        <a:stretch>
          <a:fillRect/>
        </a:stretch>
      </xdr:blipFill>
      <xdr:spPr>
        <a:xfrm>
          <a:off x="3076576" y="81010125"/>
          <a:ext cx="771524" cy="430501"/>
        </a:xfrm>
        <a:prstGeom prst="rect">
          <a:avLst/>
        </a:prstGeom>
      </xdr:spPr>
    </xdr:pic>
    <xdr:clientData/>
  </xdr:twoCellAnchor>
  <xdr:twoCellAnchor editAs="oneCell">
    <xdr:from>
      <xdr:col>7</xdr:col>
      <xdr:colOff>495300</xdr:colOff>
      <xdr:row>76</xdr:row>
      <xdr:rowOff>152400</xdr:rowOff>
    </xdr:from>
    <xdr:to>
      <xdr:col>9</xdr:col>
      <xdr:colOff>170035</xdr:colOff>
      <xdr:row>80</xdr:row>
      <xdr:rowOff>134176</xdr:rowOff>
    </xdr:to>
    <xdr:pic>
      <xdr:nvPicPr>
        <xdr:cNvPr id="3" name="Picture 2"/>
        <xdr:cNvPicPr>
          <a:picLocks noChangeAspect="1"/>
        </xdr:cNvPicPr>
      </xdr:nvPicPr>
      <xdr:blipFill>
        <a:blip xmlns:r="http://schemas.openxmlformats.org/officeDocument/2006/relationships" r:embed="rId4"/>
        <a:stretch>
          <a:fillRect/>
        </a:stretch>
      </xdr:blipFill>
      <xdr:spPr>
        <a:xfrm>
          <a:off x="8410575" y="22002750"/>
          <a:ext cx="1255885" cy="743776"/>
        </a:xfrm>
        <a:prstGeom prst="rect">
          <a:avLst/>
        </a:prstGeom>
      </xdr:spPr>
    </xdr:pic>
    <xdr:clientData/>
  </xdr:twoCellAnchor>
  <xdr:twoCellAnchor editAs="oneCell">
    <xdr:from>
      <xdr:col>4</xdr:col>
      <xdr:colOff>66675</xdr:colOff>
      <xdr:row>77</xdr:row>
      <xdr:rowOff>85725</xdr:rowOff>
    </xdr:from>
    <xdr:to>
      <xdr:col>5</xdr:col>
      <xdr:colOff>398288</xdr:colOff>
      <xdr:row>81</xdr:row>
      <xdr:rowOff>5120</xdr:rowOff>
    </xdr:to>
    <xdr:pic>
      <xdr:nvPicPr>
        <xdr:cNvPr id="7" name="Picture 6"/>
        <xdr:cNvPicPr>
          <a:picLocks noChangeAspect="1"/>
        </xdr:cNvPicPr>
      </xdr:nvPicPr>
      <xdr:blipFill>
        <a:blip xmlns:r="http://schemas.openxmlformats.org/officeDocument/2006/relationships" r:embed="rId5"/>
        <a:stretch>
          <a:fillRect/>
        </a:stretch>
      </xdr:blipFill>
      <xdr:spPr>
        <a:xfrm>
          <a:off x="5638800" y="22802850"/>
          <a:ext cx="1179338" cy="681395"/>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0D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47625</xdr:colOff>
      <xdr:row>57</xdr:row>
      <xdr:rowOff>57150</xdr:rowOff>
    </xdr:from>
    <xdr:to>
      <xdr:col>2</xdr:col>
      <xdr:colOff>1455923</xdr:colOff>
      <xdr:row>59</xdr:row>
      <xdr:rowOff>17929</xdr:rowOff>
    </xdr:to>
    <xdr:pic>
      <xdr:nvPicPr>
        <xdr:cNvPr id="3" name="Picture 2"/>
        <xdr:cNvPicPr>
          <a:picLocks noChangeAspect="1"/>
        </xdr:cNvPicPr>
      </xdr:nvPicPr>
      <xdr:blipFill>
        <a:blip xmlns:r="http://schemas.openxmlformats.org/officeDocument/2006/relationships" r:embed="rId2"/>
        <a:stretch>
          <a:fillRect/>
        </a:stretch>
      </xdr:blipFill>
      <xdr:spPr>
        <a:xfrm>
          <a:off x="2143125" y="16602075"/>
          <a:ext cx="1408298" cy="341779"/>
        </a:xfrm>
        <a:prstGeom prst="rect">
          <a:avLst/>
        </a:prstGeom>
      </xdr:spPr>
    </xdr:pic>
    <xdr:clientData/>
  </xdr:twoCellAnchor>
  <xdr:twoCellAnchor editAs="oneCell">
    <xdr:from>
      <xdr:col>7</xdr:col>
      <xdr:colOff>314325</xdr:colOff>
      <xdr:row>55</xdr:row>
      <xdr:rowOff>152400</xdr:rowOff>
    </xdr:from>
    <xdr:to>
      <xdr:col>9</xdr:col>
      <xdr:colOff>653581</xdr:colOff>
      <xdr:row>60</xdr:row>
      <xdr:rowOff>35124</xdr:rowOff>
    </xdr:to>
    <xdr:pic>
      <xdr:nvPicPr>
        <xdr:cNvPr id="4" name="Picture 3"/>
        <xdr:cNvPicPr>
          <a:picLocks noChangeAspect="1"/>
        </xdr:cNvPicPr>
      </xdr:nvPicPr>
      <xdr:blipFill>
        <a:blip xmlns:r="http://schemas.openxmlformats.org/officeDocument/2006/relationships" r:embed="rId3"/>
        <a:stretch>
          <a:fillRect/>
        </a:stretch>
      </xdr:blipFill>
      <xdr:spPr>
        <a:xfrm>
          <a:off x="8353425" y="16316325"/>
          <a:ext cx="1920406" cy="835224"/>
        </a:xfrm>
        <a:prstGeom prst="rect">
          <a:avLst/>
        </a:prstGeom>
      </xdr:spPr>
    </xdr:pic>
    <xdr:clientData/>
  </xdr:twoCellAnchor>
  <xdr:twoCellAnchor editAs="oneCell">
    <xdr:from>
      <xdr:col>4</xdr:col>
      <xdr:colOff>0</xdr:colOff>
      <xdr:row>56</xdr:row>
      <xdr:rowOff>57150</xdr:rowOff>
    </xdr:from>
    <xdr:to>
      <xdr:col>5</xdr:col>
      <xdr:colOff>331613</xdr:colOff>
      <xdr:row>59</xdr:row>
      <xdr:rowOff>167045</xdr:rowOff>
    </xdr:to>
    <xdr:pic>
      <xdr:nvPicPr>
        <xdr:cNvPr id="7" name="Picture 6"/>
        <xdr:cNvPicPr>
          <a:picLocks noChangeAspect="1"/>
        </xdr:cNvPicPr>
      </xdr:nvPicPr>
      <xdr:blipFill>
        <a:blip xmlns:r="http://schemas.openxmlformats.org/officeDocument/2006/relationships" r:embed="rId4"/>
        <a:stretch>
          <a:fillRect/>
        </a:stretch>
      </xdr:blipFill>
      <xdr:spPr>
        <a:xfrm>
          <a:off x="5695950" y="16411575"/>
          <a:ext cx="1179338" cy="681395"/>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0E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28574</xdr:colOff>
      <xdr:row>57</xdr:row>
      <xdr:rowOff>57149</xdr:rowOff>
    </xdr:from>
    <xdr:to>
      <xdr:col>2</xdr:col>
      <xdr:colOff>1619249</xdr:colOff>
      <xdr:row>58</xdr:row>
      <xdr:rowOff>170328</xdr:rowOff>
    </xdr:to>
    <xdr:pic>
      <xdr:nvPicPr>
        <xdr:cNvPr id="3" name="Picture 2"/>
        <xdr:cNvPicPr>
          <a:picLocks noChangeAspect="1"/>
        </xdr:cNvPicPr>
      </xdr:nvPicPr>
      <xdr:blipFill>
        <a:blip xmlns:r="http://schemas.openxmlformats.org/officeDocument/2006/relationships" r:embed="rId2"/>
        <a:stretch>
          <a:fillRect/>
        </a:stretch>
      </xdr:blipFill>
      <xdr:spPr>
        <a:xfrm>
          <a:off x="2124074" y="15706724"/>
          <a:ext cx="1590675" cy="303679"/>
        </a:xfrm>
        <a:prstGeom prst="rect">
          <a:avLst/>
        </a:prstGeom>
      </xdr:spPr>
    </xdr:pic>
    <xdr:clientData/>
  </xdr:twoCellAnchor>
  <xdr:twoCellAnchor editAs="oneCell">
    <xdr:from>
      <xdr:col>7</xdr:col>
      <xdr:colOff>276225</xdr:colOff>
      <xdr:row>56</xdr:row>
      <xdr:rowOff>19050</xdr:rowOff>
    </xdr:from>
    <xdr:to>
      <xdr:col>9</xdr:col>
      <xdr:colOff>196381</xdr:colOff>
      <xdr:row>59</xdr:row>
      <xdr:rowOff>100499</xdr:rowOff>
    </xdr:to>
    <xdr:pic>
      <xdr:nvPicPr>
        <xdr:cNvPr id="4" name="Picture 3"/>
        <xdr:cNvPicPr>
          <a:picLocks noChangeAspect="1"/>
        </xdr:cNvPicPr>
      </xdr:nvPicPr>
      <xdr:blipFill>
        <a:blip xmlns:r="http://schemas.openxmlformats.org/officeDocument/2006/relationships" r:embed="rId3"/>
        <a:stretch>
          <a:fillRect/>
        </a:stretch>
      </xdr:blipFill>
      <xdr:spPr>
        <a:xfrm>
          <a:off x="8315325" y="15478125"/>
          <a:ext cx="1501306" cy="652949"/>
        </a:xfrm>
        <a:prstGeom prst="rect">
          <a:avLst/>
        </a:prstGeom>
      </xdr:spPr>
    </xdr:pic>
    <xdr:clientData/>
  </xdr:twoCellAnchor>
  <xdr:twoCellAnchor editAs="oneCell">
    <xdr:from>
      <xdr:col>3</xdr:col>
      <xdr:colOff>771525</xdr:colOff>
      <xdr:row>56</xdr:row>
      <xdr:rowOff>38100</xdr:rowOff>
    </xdr:from>
    <xdr:to>
      <xdr:col>5</xdr:col>
      <xdr:colOff>255413</xdr:colOff>
      <xdr:row>59</xdr:row>
      <xdr:rowOff>147995</xdr:rowOff>
    </xdr:to>
    <xdr:pic>
      <xdr:nvPicPr>
        <xdr:cNvPr id="7" name="Picture 6"/>
        <xdr:cNvPicPr>
          <a:picLocks noChangeAspect="1"/>
        </xdr:cNvPicPr>
      </xdr:nvPicPr>
      <xdr:blipFill>
        <a:blip xmlns:r="http://schemas.openxmlformats.org/officeDocument/2006/relationships" r:embed="rId4"/>
        <a:stretch>
          <a:fillRect/>
        </a:stretch>
      </xdr:blipFill>
      <xdr:spPr>
        <a:xfrm>
          <a:off x="5619750" y="15497175"/>
          <a:ext cx="1179338" cy="681395"/>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0F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95250</xdr:colOff>
      <xdr:row>21</xdr:row>
      <xdr:rowOff>171450</xdr:rowOff>
    </xdr:from>
    <xdr:to>
      <xdr:col>2</xdr:col>
      <xdr:colOff>1619250</xdr:colOff>
      <xdr:row>24</xdr:row>
      <xdr:rowOff>17929</xdr:rowOff>
    </xdr:to>
    <xdr:pic>
      <xdr:nvPicPr>
        <xdr:cNvPr id="3" name="Picture 2"/>
        <xdr:cNvPicPr>
          <a:picLocks noChangeAspect="1"/>
        </xdr:cNvPicPr>
      </xdr:nvPicPr>
      <xdr:blipFill>
        <a:blip xmlns:r="http://schemas.openxmlformats.org/officeDocument/2006/relationships" r:embed="rId2"/>
        <a:stretch>
          <a:fillRect/>
        </a:stretch>
      </xdr:blipFill>
      <xdr:spPr>
        <a:xfrm>
          <a:off x="2752725" y="6010275"/>
          <a:ext cx="1524000" cy="417979"/>
        </a:xfrm>
        <a:prstGeom prst="rect">
          <a:avLst/>
        </a:prstGeom>
      </xdr:spPr>
    </xdr:pic>
    <xdr:clientData/>
  </xdr:twoCellAnchor>
  <xdr:twoCellAnchor editAs="oneCell">
    <xdr:from>
      <xdr:col>7</xdr:col>
      <xdr:colOff>323850</xdr:colOff>
      <xdr:row>20</xdr:row>
      <xdr:rowOff>142875</xdr:rowOff>
    </xdr:from>
    <xdr:to>
      <xdr:col>9</xdr:col>
      <xdr:colOff>663106</xdr:colOff>
      <xdr:row>25</xdr:row>
      <xdr:rowOff>25599</xdr:rowOff>
    </xdr:to>
    <xdr:pic>
      <xdr:nvPicPr>
        <xdr:cNvPr id="4" name="Picture 3"/>
        <xdr:cNvPicPr>
          <a:picLocks noChangeAspect="1"/>
        </xdr:cNvPicPr>
      </xdr:nvPicPr>
      <xdr:blipFill>
        <a:blip xmlns:r="http://schemas.openxmlformats.org/officeDocument/2006/relationships" r:embed="rId3"/>
        <a:stretch>
          <a:fillRect/>
        </a:stretch>
      </xdr:blipFill>
      <xdr:spPr>
        <a:xfrm>
          <a:off x="8924925" y="5791200"/>
          <a:ext cx="1920406" cy="835224"/>
        </a:xfrm>
        <a:prstGeom prst="rect">
          <a:avLst/>
        </a:prstGeom>
      </xdr:spPr>
    </xdr:pic>
    <xdr:clientData/>
  </xdr:twoCellAnchor>
  <xdr:twoCellAnchor editAs="oneCell">
    <xdr:from>
      <xdr:col>4</xdr:col>
      <xdr:colOff>63500</xdr:colOff>
      <xdr:row>21</xdr:row>
      <xdr:rowOff>63500</xdr:rowOff>
    </xdr:from>
    <xdr:to>
      <xdr:col>5</xdr:col>
      <xdr:colOff>396171</xdr:colOff>
      <xdr:row>24</xdr:row>
      <xdr:rowOff>173395</xdr:rowOff>
    </xdr:to>
    <xdr:pic>
      <xdr:nvPicPr>
        <xdr:cNvPr id="7" name="Picture 6"/>
        <xdr:cNvPicPr>
          <a:picLocks noChangeAspect="1"/>
        </xdr:cNvPicPr>
      </xdr:nvPicPr>
      <xdr:blipFill>
        <a:blip xmlns:r="http://schemas.openxmlformats.org/officeDocument/2006/relationships" r:embed="rId4"/>
        <a:stretch>
          <a:fillRect/>
        </a:stretch>
      </xdr:blipFill>
      <xdr:spPr>
        <a:xfrm>
          <a:off x="6328833" y="5947833"/>
          <a:ext cx="1179338" cy="681395"/>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10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33617</xdr:colOff>
      <xdr:row>121</xdr:row>
      <xdr:rowOff>100853</xdr:rowOff>
    </xdr:from>
    <xdr:to>
      <xdr:col>2</xdr:col>
      <xdr:colOff>1848970</xdr:colOff>
      <xdr:row>123</xdr:row>
      <xdr:rowOff>110377</xdr:rowOff>
    </xdr:to>
    <xdr:pic>
      <xdr:nvPicPr>
        <xdr:cNvPr id="3" name="Picture 2"/>
        <xdr:cNvPicPr>
          <a:picLocks noChangeAspect="1"/>
        </xdr:cNvPicPr>
      </xdr:nvPicPr>
      <xdr:blipFill>
        <a:blip xmlns:r="http://schemas.openxmlformats.org/officeDocument/2006/relationships" r:embed="rId2"/>
        <a:stretch>
          <a:fillRect/>
        </a:stretch>
      </xdr:blipFill>
      <xdr:spPr>
        <a:xfrm>
          <a:off x="2129117" y="33135794"/>
          <a:ext cx="1815353" cy="390524"/>
        </a:xfrm>
        <a:prstGeom prst="rect">
          <a:avLst/>
        </a:prstGeom>
      </xdr:spPr>
    </xdr:pic>
    <xdr:clientData/>
  </xdr:twoCellAnchor>
  <xdr:twoCellAnchor editAs="oneCell">
    <xdr:from>
      <xdr:col>6</xdr:col>
      <xdr:colOff>347383</xdr:colOff>
      <xdr:row>121</xdr:row>
      <xdr:rowOff>44823</xdr:rowOff>
    </xdr:from>
    <xdr:to>
      <xdr:col>8</xdr:col>
      <xdr:colOff>766200</xdr:colOff>
      <xdr:row>124</xdr:row>
      <xdr:rowOff>106842</xdr:rowOff>
    </xdr:to>
    <xdr:pic>
      <xdr:nvPicPr>
        <xdr:cNvPr id="4" name="Picture 3"/>
        <xdr:cNvPicPr>
          <a:picLocks noChangeAspect="1"/>
        </xdr:cNvPicPr>
      </xdr:nvPicPr>
      <xdr:blipFill>
        <a:blip xmlns:r="http://schemas.openxmlformats.org/officeDocument/2006/relationships" r:embed="rId3"/>
        <a:stretch>
          <a:fillRect/>
        </a:stretch>
      </xdr:blipFill>
      <xdr:spPr>
        <a:xfrm>
          <a:off x="7743265" y="33079764"/>
          <a:ext cx="1920406" cy="633519"/>
        </a:xfrm>
        <a:prstGeom prst="rect">
          <a:avLst/>
        </a:prstGeom>
      </xdr:spPr>
    </xdr:pic>
    <xdr:clientData/>
  </xdr:twoCellAnchor>
  <xdr:twoCellAnchor editAs="oneCell">
    <xdr:from>
      <xdr:col>4</xdr:col>
      <xdr:colOff>44824</xdr:colOff>
      <xdr:row>121</xdr:row>
      <xdr:rowOff>0</xdr:rowOff>
    </xdr:from>
    <xdr:to>
      <xdr:col>5</xdr:col>
      <xdr:colOff>372515</xdr:colOff>
      <xdr:row>124</xdr:row>
      <xdr:rowOff>109895</xdr:rowOff>
    </xdr:to>
    <xdr:pic>
      <xdr:nvPicPr>
        <xdr:cNvPr id="6" name="Picture 5"/>
        <xdr:cNvPicPr>
          <a:picLocks noChangeAspect="1"/>
        </xdr:cNvPicPr>
      </xdr:nvPicPr>
      <xdr:blipFill>
        <a:blip xmlns:r="http://schemas.openxmlformats.org/officeDocument/2006/relationships" r:embed="rId4"/>
        <a:stretch>
          <a:fillRect/>
        </a:stretch>
      </xdr:blipFill>
      <xdr:spPr>
        <a:xfrm>
          <a:off x="5748618" y="33034941"/>
          <a:ext cx="1179338" cy="681395"/>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11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78442</xdr:colOff>
      <xdr:row>122</xdr:row>
      <xdr:rowOff>145677</xdr:rowOff>
    </xdr:from>
    <xdr:to>
      <xdr:col>2</xdr:col>
      <xdr:colOff>1748118</xdr:colOff>
      <xdr:row>124</xdr:row>
      <xdr:rowOff>155201</xdr:rowOff>
    </xdr:to>
    <xdr:pic>
      <xdr:nvPicPr>
        <xdr:cNvPr id="3" name="Picture 2"/>
        <xdr:cNvPicPr>
          <a:picLocks noChangeAspect="1"/>
        </xdr:cNvPicPr>
      </xdr:nvPicPr>
      <xdr:blipFill>
        <a:blip xmlns:r="http://schemas.openxmlformats.org/officeDocument/2006/relationships" r:embed="rId2"/>
        <a:stretch>
          <a:fillRect/>
        </a:stretch>
      </xdr:blipFill>
      <xdr:spPr>
        <a:xfrm>
          <a:off x="2173942" y="33774530"/>
          <a:ext cx="1669676" cy="390524"/>
        </a:xfrm>
        <a:prstGeom prst="rect">
          <a:avLst/>
        </a:prstGeom>
      </xdr:spPr>
    </xdr:pic>
    <xdr:clientData/>
  </xdr:twoCellAnchor>
  <xdr:twoCellAnchor editAs="oneCell">
    <xdr:from>
      <xdr:col>7</xdr:col>
      <xdr:colOff>313765</xdr:colOff>
      <xdr:row>122</xdr:row>
      <xdr:rowOff>22411</xdr:rowOff>
    </xdr:from>
    <xdr:to>
      <xdr:col>9</xdr:col>
      <xdr:colOff>654142</xdr:colOff>
      <xdr:row>126</xdr:row>
      <xdr:rowOff>95635</xdr:rowOff>
    </xdr:to>
    <xdr:pic>
      <xdr:nvPicPr>
        <xdr:cNvPr id="4" name="Picture 3"/>
        <xdr:cNvPicPr>
          <a:picLocks noChangeAspect="1"/>
        </xdr:cNvPicPr>
      </xdr:nvPicPr>
      <xdr:blipFill>
        <a:blip xmlns:r="http://schemas.openxmlformats.org/officeDocument/2006/relationships" r:embed="rId3"/>
        <a:stretch>
          <a:fillRect/>
        </a:stretch>
      </xdr:blipFill>
      <xdr:spPr>
        <a:xfrm>
          <a:off x="8617324" y="33651264"/>
          <a:ext cx="1920406" cy="835224"/>
        </a:xfrm>
        <a:prstGeom prst="rect">
          <a:avLst/>
        </a:prstGeom>
      </xdr:spPr>
    </xdr:pic>
    <xdr:clientData/>
  </xdr:twoCellAnchor>
  <xdr:twoCellAnchor editAs="oneCell">
    <xdr:from>
      <xdr:col>4</xdr:col>
      <xdr:colOff>44824</xdr:colOff>
      <xdr:row>123</xdr:row>
      <xdr:rowOff>56030</xdr:rowOff>
    </xdr:from>
    <xdr:to>
      <xdr:col>5</xdr:col>
      <xdr:colOff>372515</xdr:colOff>
      <xdr:row>126</xdr:row>
      <xdr:rowOff>165925</xdr:rowOff>
    </xdr:to>
    <xdr:pic>
      <xdr:nvPicPr>
        <xdr:cNvPr id="8" name="Picture 7"/>
        <xdr:cNvPicPr>
          <a:picLocks noChangeAspect="1"/>
        </xdr:cNvPicPr>
      </xdr:nvPicPr>
      <xdr:blipFill>
        <a:blip xmlns:r="http://schemas.openxmlformats.org/officeDocument/2006/relationships" r:embed="rId4"/>
        <a:stretch>
          <a:fillRect/>
        </a:stretch>
      </xdr:blipFill>
      <xdr:spPr>
        <a:xfrm>
          <a:off x="5748618" y="34413265"/>
          <a:ext cx="1179338" cy="681395"/>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12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11206</xdr:colOff>
      <xdr:row>122</xdr:row>
      <xdr:rowOff>123265</xdr:rowOff>
    </xdr:from>
    <xdr:to>
      <xdr:col>2</xdr:col>
      <xdr:colOff>1714500</xdr:colOff>
      <xdr:row>124</xdr:row>
      <xdr:rowOff>177613</xdr:rowOff>
    </xdr:to>
    <xdr:pic>
      <xdr:nvPicPr>
        <xdr:cNvPr id="3" name="Picture 2"/>
        <xdr:cNvPicPr>
          <a:picLocks noChangeAspect="1"/>
        </xdr:cNvPicPr>
      </xdr:nvPicPr>
      <xdr:blipFill>
        <a:blip xmlns:r="http://schemas.openxmlformats.org/officeDocument/2006/relationships" r:embed="rId2"/>
        <a:stretch>
          <a:fillRect/>
        </a:stretch>
      </xdr:blipFill>
      <xdr:spPr>
        <a:xfrm>
          <a:off x="2106706" y="33259059"/>
          <a:ext cx="1703294" cy="435348"/>
        </a:xfrm>
        <a:prstGeom prst="rect">
          <a:avLst/>
        </a:prstGeom>
      </xdr:spPr>
    </xdr:pic>
    <xdr:clientData/>
  </xdr:twoCellAnchor>
  <xdr:twoCellAnchor editAs="oneCell">
    <xdr:from>
      <xdr:col>7</xdr:col>
      <xdr:colOff>302559</xdr:colOff>
      <xdr:row>122</xdr:row>
      <xdr:rowOff>33617</xdr:rowOff>
    </xdr:from>
    <xdr:to>
      <xdr:col>9</xdr:col>
      <xdr:colOff>642936</xdr:colOff>
      <xdr:row>126</xdr:row>
      <xdr:rowOff>106841</xdr:rowOff>
    </xdr:to>
    <xdr:pic>
      <xdr:nvPicPr>
        <xdr:cNvPr id="4" name="Picture 3"/>
        <xdr:cNvPicPr>
          <a:picLocks noChangeAspect="1"/>
        </xdr:cNvPicPr>
      </xdr:nvPicPr>
      <xdr:blipFill>
        <a:blip xmlns:r="http://schemas.openxmlformats.org/officeDocument/2006/relationships" r:embed="rId3"/>
        <a:stretch>
          <a:fillRect/>
        </a:stretch>
      </xdr:blipFill>
      <xdr:spPr>
        <a:xfrm>
          <a:off x="8606118" y="33169411"/>
          <a:ext cx="1920406" cy="835224"/>
        </a:xfrm>
        <a:prstGeom prst="rect">
          <a:avLst/>
        </a:prstGeom>
      </xdr:spPr>
    </xdr:pic>
    <xdr:clientData/>
  </xdr:twoCellAnchor>
  <xdr:twoCellAnchor editAs="oneCell">
    <xdr:from>
      <xdr:col>4</xdr:col>
      <xdr:colOff>0</xdr:colOff>
      <xdr:row>122</xdr:row>
      <xdr:rowOff>156882</xdr:rowOff>
    </xdr:from>
    <xdr:to>
      <xdr:col>5</xdr:col>
      <xdr:colOff>327691</xdr:colOff>
      <xdr:row>126</xdr:row>
      <xdr:rowOff>76277</xdr:rowOff>
    </xdr:to>
    <xdr:pic>
      <xdr:nvPicPr>
        <xdr:cNvPr id="7" name="Picture 6"/>
        <xdr:cNvPicPr>
          <a:picLocks noChangeAspect="1"/>
        </xdr:cNvPicPr>
      </xdr:nvPicPr>
      <xdr:blipFill>
        <a:blip xmlns:r="http://schemas.openxmlformats.org/officeDocument/2006/relationships" r:embed="rId4"/>
        <a:stretch>
          <a:fillRect/>
        </a:stretch>
      </xdr:blipFill>
      <xdr:spPr>
        <a:xfrm>
          <a:off x="5703794" y="33292676"/>
          <a:ext cx="1179338" cy="681395"/>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13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67234</xdr:colOff>
      <xdr:row>122</xdr:row>
      <xdr:rowOff>22412</xdr:rowOff>
    </xdr:from>
    <xdr:to>
      <xdr:col>2</xdr:col>
      <xdr:colOff>1725705</xdr:colOff>
      <xdr:row>124</xdr:row>
      <xdr:rowOff>9525</xdr:rowOff>
    </xdr:to>
    <xdr:pic>
      <xdr:nvPicPr>
        <xdr:cNvPr id="3" name="Picture 2"/>
        <xdr:cNvPicPr>
          <a:picLocks noChangeAspect="1"/>
        </xdr:cNvPicPr>
      </xdr:nvPicPr>
      <xdr:blipFill>
        <a:blip xmlns:r="http://schemas.openxmlformats.org/officeDocument/2006/relationships" r:embed="rId2"/>
        <a:stretch>
          <a:fillRect/>
        </a:stretch>
      </xdr:blipFill>
      <xdr:spPr>
        <a:xfrm>
          <a:off x="2162734" y="32934088"/>
          <a:ext cx="1658471" cy="368113"/>
        </a:xfrm>
        <a:prstGeom prst="rect">
          <a:avLst/>
        </a:prstGeom>
      </xdr:spPr>
    </xdr:pic>
    <xdr:clientData/>
  </xdr:twoCellAnchor>
  <xdr:twoCellAnchor editAs="oneCell">
    <xdr:from>
      <xdr:col>7</xdr:col>
      <xdr:colOff>235324</xdr:colOff>
      <xdr:row>121</xdr:row>
      <xdr:rowOff>56029</xdr:rowOff>
    </xdr:from>
    <xdr:to>
      <xdr:col>9</xdr:col>
      <xdr:colOff>575700</xdr:colOff>
      <xdr:row>125</xdr:row>
      <xdr:rowOff>129253</xdr:rowOff>
    </xdr:to>
    <xdr:pic>
      <xdr:nvPicPr>
        <xdr:cNvPr id="4" name="Picture 3"/>
        <xdr:cNvPicPr>
          <a:picLocks noChangeAspect="1"/>
        </xdr:cNvPicPr>
      </xdr:nvPicPr>
      <xdr:blipFill>
        <a:blip xmlns:r="http://schemas.openxmlformats.org/officeDocument/2006/relationships" r:embed="rId3"/>
        <a:stretch>
          <a:fillRect/>
        </a:stretch>
      </xdr:blipFill>
      <xdr:spPr>
        <a:xfrm>
          <a:off x="8292353" y="32777205"/>
          <a:ext cx="1920406" cy="835224"/>
        </a:xfrm>
        <a:prstGeom prst="rect">
          <a:avLst/>
        </a:prstGeom>
      </xdr:spPr>
    </xdr:pic>
    <xdr:clientData/>
  </xdr:twoCellAnchor>
  <xdr:twoCellAnchor editAs="oneCell">
    <xdr:from>
      <xdr:col>4</xdr:col>
      <xdr:colOff>0</xdr:colOff>
      <xdr:row>123</xdr:row>
      <xdr:rowOff>44824</xdr:rowOff>
    </xdr:from>
    <xdr:to>
      <xdr:col>5</xdr:col>
      <xdr:colOff>327691</xdr:colOff>
      <xdr:row>126</xdr:row>
      <xdr:rowOff>154719</xdr:rowOff>
    </xdr:to>
    <xdr:pic>
      <xdr:nvPicPr>
        <xdr:cNvPr id="7" name="Picture 6"/>
        <xdr:cNvPicPr>
          <a:picLocks noChangeAspect="1"/>
        </xdr:cNvPicPr>
      </xdr:nvPicPr>
      <xdr:blipFill>
        <a:blip xmlns:r="http://schemas.openxmlformats.org/officeDocument/2006/relationships" r:embed="rId4"/>
        <a:stretch>
          <a:fillRect/>
        </a:stretch>
      </xdr:blipFill>
      <xdr:spPr>
        <a:xfrm>
          <a:off x="5703794" y="33147000"/>
          <a:ext cx="1179338" cy="681395"/>
        </a:xfrm>
        <a:prstGeom prst="rect">
          <a:avLst/>
        </a:prstGeom>
      </xdr:spPr>
    </xdr:pic>
    <xdr:clientData/>
  </xdr:twoCellAnchor>
</xdr:wsDr>
</file>

<file path=xl/drawings/drawing1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14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1378323</xdr:colOff>
      <xdr:row>38</xdr:row>
      <xdr:rowOff>44823</xdr:rowOff>
    </xdr:from>
    <xdr:to>
      <xdr:col>2</xdr:col>
      <xdr:colOff>1837764</xdr:colOff>
      <xdr:row>40</xdr:row>
      <xdr:rowOff>20730</xdr:rowOff>
    </xdr:to>
    <xdr:pic>
      <xdr:nvPicPr>
        <xdr:cNvPr id="3" name="Picture 2"/>
        <xdr:cNvPicPr>
          <a:picLocks noChangeAspect="1"/>
        </xdr:cNvPicPr>
      </xdr:nvPicPr>
      <xdr:blipFill>
        <a:blip xmlns:r="http://schemas.openxmlformats.org/officeDocument/2006/relationships" r:embed="rId2"/>
        <a:stretch>
          <a:fillRect/>
        </a:stretch>
      </xdr:blipFill>
      <xdr:spPr>
        <a:xfrm>
          <a:off x="2095499" y="11945470"/>
          <a:ext cx="1837765" cy="356907"/>
        </a:xfrm>
        <a:prstGeom prst="rect">
          <a:avLst/>
        </a:prstGeom>
      </xdr:spPr>
    </xdr:pic>
    <xdr:clientData/>
  </xdr:twoCellAnchor>
  <xdr:twoCellAnchor editAs="oneCell">
    <xdr:from>
      <xdr:col>7</xdr:col>
      <xdr:colOff>201706</xdr:colOff>
      <xdr:row>37</xdr:row>
      <xdr:rowOff>89647</xdr:rowOff>
    </xdr:from>
    <xdr:to>
      <xdr:col>9</xdr:col>
      <xdr:colOff>620524</xdr:colOff>
      <xdr:row>41</xdr:row>
      <xdr:rowOff>162871</xdr:rowOff>
    </xdr:to>
    <xdr:pic>
      <xdr:nvPicPr>
        <xdr:cNvPr id="4" name="Picture 3"/>
        <xdr:cNvPicPr>
          <a:picLocks noChangeAspect="1"/>
        </xdr:cNvPicPr>
      </xdr:nvPicPr>
      <xdr:blipFill>
        <a:blip xmlns:r="http://schemas.openxmlformats.org/officeDocument/2006/relationships" r:embed="rId3"/>
        <a:stretch>
          <a:fillRect/>
        </a:stretch>
      </xdr:blipFill>
      <xdr:spPr>
        <a:xfrm>
          <a:off x="8191500" y="11799794"/>
          <a:ext cx="1920406" cy="835224"/>
        </a:xfrm>
        <a:prstGeom prst="rect">
          <a:avLst/>
        </a:prstGeom>
      </xdr:spPr>
    </xdr:pic>
    <xdr:clientData/>
  </xdr:twoCellAnchor>
  <xdr:twoCellAnchor editAs="oneCell">
    <xdr:from>
      <xdr:col>4</xdr:col>
      <xdr:colOff>0</xdr:colOff>
      <xdr:row>39</xdr:row>
      <xdr:rowOff>44824</xdr:rowOff>
    </xdr:from>
    <xdr:to>
      <xdr:col>5</xdr:col>
      <xdr:colOff>327691</xdr:colOff>
      <xdr:row>42</xdr:row>
      <xdr:rowOff>154719</xdr:rowOff>
    </xdr:to>
    <xdr:pic>
      <xdr:nvPicPr>
        <xdr:cNvPr id="7" name="Picture 6"/>
        <xdr:cNvPicPr>
          <a:picLocks noChangeAspect="1"/>
        </xdr:cNvPicPr>
      </xdr:nvPicPr>
      <xdr:blipFill>
        <a:blip xmlns:r="http://schemas.openxmlformats.org/officeDocument/2006/relationships" r:embed="rId4"/>
        <a:stretch>
          <a:fillRect/>
        </a:stretch>
      </xdr:blipFill>
      <xdr:spPr>
        <a:xfrm>
          <a:off x="5636559" y="11911853"/>
          <a:ext cx="1179338" cy="68139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7</xdr:col>
      <xdr:colOff>57150</xdr:colOff>
      <xdr:row>0</xdr:row>
      <xdr:rowOff>209550</xdr:rowOff>
    </xdr:from>
    <xdr:to>
      <xdr:col>8</xdr:col>
      <xdr:colOff>742950</xdr:colOff>
      <xdr:row>4</xdr:row>
      <xdr:rowOff>9525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200-000002000000}"/>
            </a:ext>
          </a:extLst>
        </xdr:cNvPr>
        <xdr:cNvSpPr/>
      </xdr:nvSpPr>
      <xdr:spPr>
        <a:xfrm>
          <a:off x="7924800" y="20955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476250</xdr:colOff>
      <xdr:row>297</xdr:row>
      <xdr:rowOff>180974</xdr:rowOff>
    </xdr:from>
    <xdr:to>
      <xdr:col>2</xdr:col>
      <xdr:colOff>169688</xdr:colOff>
      <xdr:row>300</xdr:row>
      <xdr:rowOff>66675</xdr:rowOff>
    </xdr:to>
    <xdr:pic>
      <xdr:nvPicPr>
        <xdr:cNvPr id="11" name="Picture 10"/>
        <xdr:cNvPicPr>
          <a:picLocks noChangeAspect="1"/>
        </xdr:cNvPicPr>
      </xdr:nvPicPr>
      <xdr:blipFill>
        <a:blip xmlns:r="http://schemas.openxmlformats.org/officeDocument/2006/relationships" r:embed="rId2">
          <a:extLst>
            <a:ext uri="{BEBA8EAE-BF5A-486C-A8C5-ECC9F3942E4B}">
              <a14:imgProps xmlns:a14="http://schemas.microsoft.com/office/drawing/2010/main">
                <a14:imgLayer r:embed="rId3">
                  <a14:imgEffect>
                    <a14:backgroundRemoval t="3205" b="92949" l="10000" r="90000">
                      <a14:foregroundMark x1="44815" y1="4487" x2="47778" y2="41667"/>
                      <a14:foregroundMark x1="48148" y1="60897" x2="48519" y2="75000"/>
                      <a14:foregroundMark x1="48519" y1="46795" x2="48519" y2="58974"/>
                      <a14:foregroundMark x1="48519" y1="74359" x2="50741" y2="58333"/>
                      <a14:foregroundMark x1="28519" y1="76282" x2="28889" y2="83333"/>
                      <a14:foregroundMark x1="29630" y1="84615" x2="31481" y2="90385"/>
                      <a14:foregroundMark x1="32222" y1="92308" x2="35185" y2="92949"/>
                      <a14:foregroundMark x1="18148" y1="44231" x2="19630" y2="44231"/>
                      <a14:foregroundMark x1="34444" y1="53846" x2="41852" y2="57051"/>
                      <a14:foregroundMark x1="51481" y1="55128" x2="52222" y2="51923"/>
                      <a14:foregroundMark x1="61111" y1="52564" x2="61111" y2="65385"/>
                      <a14:foregroundMark x1="64444" y1="53205" x2="62222" y2="60256"/>
                      <a14:foregroundMark x1="53333" y1="56410" x2="56667" y2="52564"/>
                      <a14:foregroundMark x1="56667" y1="51923" x2="58148" y2="60256"/>
                      <a14:foregroundMark x1="69630" y1="61538" x2="71111" y2="60897"/>
                      <a14:backgroundMark x1="30370" y1="91026" x2="32222" y2="94231"/>
                      <a14:backgroundMark x1="32963" y1="55769" x2="34074" y2="81410"/>
                      <a14:backgroundMark x1="30000" y1="76282" x2="29630" y2="80769"/>
                      <a14:backgroundMark x1="29259" y1="75000" x2="29259" y2="78205"/>
                      <a14:backgroundMark x1="20370" y1="46154" x2="31852" y2="51282"/>
                      <a14:backgroundMark x1="35185" y1="50641" x2="35185" y2="50641"/>
                      <a14:backgroundMark x1="35926" y1="53205" x2="47037" y2="55769"/>
                      <a14:backgroundMark x1="48148" y1="56410" x2="50741" y2="57692"/>
                      <a14:backgroundMark x1="42593" y1="50000" x2="51111" y2="46795"/>
                      <a14:backgroundMark x1="50000" y1="50641" x2="49630" y2="51923"/>
                      <a14:backgroundMark x1="49259" y1="61538" x2="48889" y2="64103"/>
                      <a14:backgroundMark x1="51111" y1="62821" x2="50000" y2="66667"/>
                      <a14:backgroundMark x1="51852" y1="47436" x2="57778" y2="46795"/>
                      <a14:backgroundMark x1="59259" y1="47436" x2="63704" y2="46795"/>
                      <a14:backgroundMark x1="58889" y1="52564" x2="58889" y2="54487"/>
                      <a14:backgroundMark x1="59259" y1="55769" x2="58889" y2="57051"/>
                      <a14:backgroundMark x1="63704" y1="51282" x2="62593" y2="52564"/>
                      <a14:backgroundMark x1="62963" y1="60256" x2="66296" y2="57051"/>
                      <a14:backgroundMark x1="61852" y1="57051" x2="62593" y2="52564"/>
                    </a14:backgroundRemoval>
                  </a14:imgEffect>
                </a14:imgLayer>
              </a14:imgProps>
            </a:ext>
          </a:extLst>
        </a:blip>
        <a:stretch>
          <a:fillRect/>
        </a:stretch>
      </xdr:blipFill>
      <xdr:spPr>
        <a:xfrm>
          <a:off x="1019175" y="100879274"/>
          <a:ext cx="1226963" cy="457201"/>
        </a:xfrm>
        <a:prstGeom prst="rect">
          <a:avLst/>
        </a:prstGeom>
      </xdr:spPr>
    </xdr:pic>
    <xdr:clientData/>
  </xdr:twoCellAnchor>
  <xdr:twoCellAnchor editAs="oneCell">
    <xdr:from>
      <xdr:col>6</xdr:col>
      <xdr:colOff>562334</xdr:colOff>
      <xdr:row>297</xdr:row>
      <xdr:rowOff>12230</xdr:rowOff>
    </xdr:from>
    <xdr:to>
      <xdr:col>8</xdr:col>
      <xdr:colOff>41699</xdr:colOff>
      <xdr:row>301</xdr:row>
      <xdr:rowOff>82290</xdr:rowOff>
    </xdr:to>
    <xdr:pic>
      <xdr:nvPicPr>
        <xdr:cNvPr id="6" name="Picture 5"/>
        <xdr:cNvPicPr>
          <a:picLocks noChangeAspect="1"/>
        </xdr:cNvPicPr>
      </xdr:nvPicPr>
      <xdr:blipFill>
        <a:blip xmlns:r="http://schemas.openxmlformats.org/officeDocument/2006/relationships" r:embed="rId4"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68009" y="100710530"/>
          <a:ext cx="974790" cy="832060"/>
        </a:xfrm>
        <a:prstGeom prst="rect">
          <a:avLst/>
        </a:prstGeom>
      </xdr:spPr>
    </xdr:pic>
    <xdr:clientData/>
  </xdr:twoCellAnchor>
  <xdr:twoCellAnchor editAs="oneCell">
    <xdr:from>
      <xdr:col>4</xdr:col>
      <xdr:colOff>0</xdr:colOff>
      <xdr:row>298</xdr:row>
      <xdr:rowOff>0</xdr:rowOff>
    </xdr:from>
    <xdr:to>
      <xdr:col>5</xdr:col>
      <xdr:colOff>379238</xdr:colOff>
      <xdr:row>300</xdr:row>
      <xdr:rowOff>76201</xdr:rowOff>
    </xdr:to>
    <xdr:pic>
      <xdr:nvPicPr>
        <xdr:cNvPr id="8" name="Picture 7"/>
        <xdr:cNvPicPr>
          <a:picLocks noChangeAspect="1"/>
        </xdr:cNvPicPr>
      </xdr:nvPicPr>
      <xdr:blipFill>
        <a:blip xmlns:r="http://schemas.openxmlformats.org/officeDocument/2006/relationships" r:embed="rId2">
          <a:extLst>
            <a:ext uri="{BEBA8EAE-BF5A-486C-A8C5-ECC9F3942E4B}">
              <a14:imgProps xmlns:a14="http://schemas.microsoft.com/office/drawing/2010/main">
                <a14:imgLayer r:embed="rId3">
                  <a14:imgEffect>
                    <a14:backgroundRemoval t="3205" b="92949" l="10000" r="90000">
                      <a14:foregroundMark x1="44815" y1="4487" x2="47778" y2="41667"/>
                      <a14:foregroundMark x1="48148" y1="60897" x2="48519" y2="75000"/>
                      <a14:foregroundMark x1="48519" y1="46795" x2="48519" y2="58974"/>
                      <a14:foregroundMark x1="48519" y1="74359" x2="50741" y2="58333"/>
                      <a14:foregroundMark x1="28519" y1="76282" x2="28889" y2="83333"/>
                      <a14:foregroundMark x1="29630" y1="84615" x2="31481" y2="90385"/>
                      <a14:foregroundMark x1="32222" y1="92308" x2="35185" y2="92949"/>
                      <a14:foregroundMark x1="18148" y1="44231" x2="19630" y2="44231"/>
                      <a14:foregroundMark x1="34444" y1="53846" x2="41852" y2="57051"/>
                      <a14:foregroundMark x1="51481" y1="55128" x2="52222" y2="51923"/>
                      <a14:foregroundMark x1="61111" y1="52564" x2="61111" y2="65385"/>
                      <a14:foregroundMark x1="64444" y1="53205" x2="62222" y2="60256"/>
                      <a14:foregroundMark x1="53333" y1="56410" x2="56667" y2="52564"/>
                      <a14:foregroundMark x1="56667" y1="51923" x2="58148" y2="60256"/>
                      <a14:foregroundMark x1="69630" y1="61538" x2="71111" y2="60897"/>
                      <a14:backgroundMark x1="30370" y1="91026" x2="32222" y2="94231"/>
                      <a14:backgroundMark x1="32963" y1="55769" x2="34074" y2="81410"/>
                      <a14:backgroundMark x1="30000" y1="76282" x2="29630" y2="80769"/>
                      <a14:backgroundMark x1="29259" y1="75000" x2="29259" y2="78205"/>
                      <a14:backgroundMark x1="20370" y1="46154" x2="31852" y2="51282"/>
                      <a14:backgroundMark x1="35185" y1="50641" x2="35185" y2="50641"/>
                      <a14:backgroundMark x1="35926" y1="53205" x2="47037" y2="55769"/>
                      <a14:backgroundMark x1="48148" y1="56410" x2="50741" y2="57692"/>
                      <a14:backgroundMark x1="42593" y1="50000" x2="51111" y2="46795"/>
                      <a14:backgroundMark x1="50000" y1="50641" x2="49630" y2="51923"/>
                      <a14:backgroundMark x1="49259" y1="61538" x2="48889" y2="64103"/>
                      <a14:backgroundMark x1="51111" y1="62821" x2="50000" y2="66667"/>
                      <a14:backgroundMark x1="51852" y1="47436" x2="57778" y2="46795"/>
                      <a14:backgroundMark x1="59259" y1="47436" x2="63704" y2="46795"/>
                      <a14:backgroundMark x1="58889" y1="52564" x2="58889" y2="54487"/>
                      <a14:backgroundMark x1="59259" y1="55769" x2="58889" y2="57051"/>
                      <a14:backgroundMark x1="63704" y1="51282" x2="62593" y2="52564"/>
                      <a14:backgroundMark x1="62963" y1="60256" x2="66296" y2="57051"/>
                      <a14:backgroundMark x1="61852" y1="57051" x2="62593" y2="52564"/>
                    </a14:backgroundRemoval>
                  </a14:imgEffect>
                </a14:imgLayer>
              </a14:imgProps>
            </a:ext>
          </a:extLst>
        </a:blip>
        <a:stretch>
          <a:fillRect/>
        </a:stretch>
      </xdr:blipFill>
      <xdr:spPr>
        <a:xfrm>
          <a:off x="5676900" y="100888800"/>
          <a:ext cx="1226963" cy="457201"/>
        </a:xfrm>
        <a:prstGeom prst="rect">
          <a:avLst/>
        </a:prstGeom>
      </xdr:spPr>
    </xdr:pic>
    <xdr:clientData/>
  </xdr:twoCellAnchor>
</xdr:wsDr>
</file>

<file path=xl/drawings/drawing2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15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1367118</xdr:colOff>
      <xdr:row>37</xdr:row>
      <xdr:rowOff>145676</xdr:rowOff>
    </xdr:from>
    <xdr:to>
      <xdr:col>2</xdr:col>
      <xdr:colOff>1546412</xdr:colOff>
      <xdr:row>39</xdr:row>
      <xdr:rowOff>155202</xdr:rowOff>
    </xdr:to>
    <xdr:pic>
      <xdr:nvPicPr>
        <xdr:cNvPr id="3" name="Picture 2"/>
        <xdr:cNvPicPr>
          <a:picLocks noChangeAspect="1"/>
        </xdr:cNvPicPr>
      </xdr:nvPicPr>
      <xdr:blipFill>
        <a:blip xmlns:r="http://schemas.openxmlformats.org/officeDocument/2006/relationships" r:embed="rId2"/>
        <a:stretch>
          <a:fillRect/>
        </a:stretch>
      </xdr:blipFill>
      <xdr:spPr>
        <a:xfrm>
          <a:off x="2084294" y="11430000"/>
          <a:ext cx="1557618" cy="390526"/>
        </a:xfrm>
        <a:prstGeom prst="rect">
          <a:avLst/>
        </a:prstGeom>
      </xdr:spPr>
    </xdr:pic>
    <xdr:clientData/>
  </xdr:twoCellAnchor>
  <xdr:twoCellAnchor editAs="oneCell">
    <xdr:from>
      <xdr:col>7</xdr:col>
      <xdr:colOff>313764</xdr:colOff>
      <xdr:row>37</xdr:row>
      <xdr:rowOff>33617</xdr:rowOff>
    </xdr:from>
    <xdr:to>
      <xdr:col>10</xdr:col>
      <xdr:colOff>15405</xdr:colOff>
      <xdr:row>41</xdr:row>
      <xdr:rowOff>106841</xdr:rowOff>
    </xdr:to>
    <xdr:pic>
      <xdr:nvPicPr>
        <xdr:cNvPr id="4" name="Picture 3"/>
        <xdr:cNvPicPr>
          <a:picLocks noChangeAspect="1"/>
        </xdr:cNvPicPr>
      </xdr:nvPicPr>
      <xdr:blipFill>
        <a:blip xmlns:r="http://schemas.openxmlformats.org/officeDocument/2006/relationships" r:embed="rId3"/>
        <a:stretch>
          <a:fillRect/>
        </a:stretch>
      </xdr:blipFill>
      <xdr:spPr>
        <a:xfrm>
          <a:off x="8303558" y="11317941"/>
          <a:ext cx="1920406" cy="835224"/>
        </a:xfrm>
        <a:prstGeom prst="rect">
          <a:avLst/>
        </a:prstGeom>
      </xdr:spPr>
    </xdr:pic>
    <xdr:clientData/>
  </xdr:twoCellAnchor>
  <xdr:twoCellAnchor editAs="oneCell">
    <xdr:from>
      <xdr:col>4</xdr:col>
      <xdr:colOff>22412</xdr:colOff>
      <xdr:row>39</xdr:row>
      <xdr:rowOff>67235</xdr:rowOff>
    </xdr:from>
    <xdr:to>
      <xdr:col>5</xdr:col>
      <xdr:colOff>350103</xdr:colOff>
      <xdr:row>42</xdr:row>
      <xdr:rowOff>177130</xdr:rowOff>
    </xdr:to>
    <xdr:pic>
      <xdr:nvPicPr>
        <xdr:cNvPr id="7" name="Picture 6"/>
        <xdr:cNvPicPr>
          <a:picLocks noChangeAspect="1"/>
        </xdr:cNvPicPr>
      </xdr:nvPicPr>
      <xdr:blipFill>
        <a:blip xmlns:r="http://schemas.openxmlformats.org/officeDocument/2006/relationships" r:embed="rId4"/>
        <a:stretch>
          <a:fillRect/>
        </a:stretch>
      </xdr:blipFill>
      <xdr:spPr>
        <a:xfrm>
          <a:off x="5658971" y="11620500"/>
          <a:ext cx="1179338" cy="681395"/>
        </a:xfrm>
        <a:prstGeom prst="rect">
          <a:avLst/>
        </a:prstGeom>
      </xdr:spPr>
    </xdr:pic>
    <xdr:clientData/>
  </xdr:twoCellAnchor>
</xdr:wsDr>
</file>

<file path=xl/drawings/drawing2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16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1378323</xdr:colOff>
      <xdr:row>43</xdr:row>
      <xdr:rowOff>11206</xdr:rowOff>
    </xdr:from>
    <xdr:to>
      <xdr:col>2</xdr:col>
      <xdr:colOff>1636058</xdr:colOff>
      <xdr:row>44</xdr:row>
      <xdr:rowOff>188819</xdr:rowOff>
    </xdr:to>
    <xdr:pic>
      <xdr:nvPicPr>
        <xdr:cNvPr id="3" name="Picture 2"/>
        <xdr:cNvPicPr>
          <a:picLocks noChangeAspect="1"/>
        </xdr:cNvPicPr>
      </xdr:nvPicPr>
      <xdr:blipFill>
        <a:blip xmlns:r="http://schemas.openxmlformats.org/officeDocument/2006/relationships" r:embed="rId2"/>
        <a:stretch>
          <a:fillRect/>
        </a:stretch>
      </xdr:blipFill>
      <xdr:spPr>
        <a:xfrm>
          <a:off x="2095499" y="13155706"/>
          <a:ext cx="1636059" cy="368113"/>
        </a:xfrm>
        <a:prstGeom prst="rect">
          <a:avLst/>
        </a:prstGeom>
      </xdr:spPr>
    </xdr:pic>
    <xdr:clientData/>
  </xdr:twoCellAnchor>
  <xdr:twoCellAnchor editAs="oneCell">
    <xdr:from>
      <xdr:col>7</xdr:col>
      <xdr:colOff>145676</xdr:colOff>
      <xdr:row>41</xdr:row>
      <xdr:rowOff>179294</xdr:rowOff>
    </xdr:from>
    <xdr:to>
      <xdr:col>9</xdr:col>
      <xdr:colOff>564494</xdr:colOff>
      <xdr:row>46</xdr:row>
      <xdr:rowOff>62018</xdr:rowOff>
    </xdr:to>
    <xdr:pic>
      <xdr:nvPicPr>
        <xdr:cNvPr id="4" name="Picture 3"/>
        <xdr:cNvPicPr>
          <a:picLocks noChangeAspect="1"/>
        </xdr:cNvPicPr>
      </xdr:nvPicPr>
      <xdr:blipFill>
        <a:blip xmlns:r="http://schemas.openxmlformats.org/officeDocument/2006/relationships" r:embed="rId3"/>
        <a:stretch>
          <a:fillRect/>
        </a:stretch>
      </xdr:blipFill>
      <xdr:spPr>
        <a:xfrm>
          <a:off x="8135470" y="12942794"/>
          <a:ext cx="1920406" cy="835224"/>
        </a:xfrm>
        <a:prstGeom prst="rect">
          <a:avLst/>
        </a:prstGeom>
      </xdr:spPr>
    </xdr:pic>
    <xdr:clientData/>
  </xdr:twoCellAnchor>
  <xdr:twoCellAnchor editAs="oneCell">
    <xdr:from>
      <xdr:col>4</xdr:col>
      <xdr:colOff>22411</xdr:colOff>
      <xdr:row>44</xdr:row>
      <xdr:rowOff>11206</xdr:rowOff>
    </xdr:from>
    <xdr:to>
      <xdr:col>5</xdr:col>
      <xdr:colOff>350102</xdr:colOff>
      <xdr:row>47</xdr:row>
      <xdr:rowOff>121101</xdr:rowOff>
    </xdr:to>
    <xdr:pic>
      <xdr:nvPicPr>
        <xdr:cNvPr id="7" name="Picture 6"/>
        <xdr:cNvPicPr>
          <a:picLocks noChangeAspect="1"/>
        </xdr:cNvPicPr>
      </xdr:nvPicPr>
      <xdr:blipFill>
        <a:blip xmlns:r="http://schemas.openxmlformats.org/officeDocument/2006/relationships" r:embed="rId4"/>
        <a:stretch>
          <a:fillRect/>
        </a:stretch>
      </xdr:blipFill>
      <xdr:spPr>
        <a:xfrm>
          <a:off x="5658970" y="13234147"/>
          <a:ext cx="1179338" cy="681395"/>
        </a:xfrm>
        <a:prstGeom prst="rect">
          <a:avLst/>
        </a:prstGeom>
      </xdr:spPr>
    </xdr:pic>
    <xdr:clientData/>
  </xdr:twoCellAnchor>
</xdr:wsDr>
</file>

<file path=xl/drawings/drawing2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17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9525</xdr:colOff>
      <xdr:row>43</xdr:row>
      <xdr:rowOff>57150</xdr:rowOff>
    </xdr:from>
    <xdr:to>
      <xdr:col>2</xdr:col>
      <xdr:colOff>1514475</xdr:colOff>
      <xdr:row>44</xdr:row>
      <xdr:rowOff>179854</xdr:rowOff>
    </xdr:to>
    <xdr:pic>
      <xdr:nvPicPr>
        <xdr:cNvPr id="3" name="Picture 2"/>
        <xdr:cNvPicPr>
          <a:picLocks noChangeAspect="1"/>
        </xdr:cNvPicPr>
      </xdr:nvPicPr>
      <xdr:blipFill>
        <a:blip xmlns:r="http://schemas.openxmlformats.org/officeDocument/2006/relationships" r:embed="rId2"/>
        <a:stretch>
          <a:fillRect/>
        </a:stretch>
      </xdr:blipFill>
      <xdr:spPr>
        <a:xfrm>
          <a:off x="2105025" y="13068300"/>
          <a:ext cx="1504950" cy="313204"/>
        </a:xfrm>
        <a:prstGeom prst="rect">
          <a:avLst/>
        </a:prstGeom>
      </xdr:spPr>
    </xdr:pic>
    <xdr:clientData/>
  </xdr:twoCellAnchor>
  <xdr:twoCellAnchor editAs="oneCell">
    <xdr:from>
      <xdr:col>7</xdr:col>
      <xdr:colOff>190500</xdr:colOff>
      <xdr:row>42</xdr:row>
      <xdr:rowOff>9525</xdr:rowOff>
    </xdr:from>
    <xdr:to>
      <xdr:col>9</xdr:col>
      <xdr:colOff>605956</xdr:colOff>
      <xdr:row>46</xdr:row>
      <xdr:rowOff>82749</xdr:rowOff>
    </xdr:to>
    <xdr:pic>
      <xdr:nvPicPr>
        <xdr:cNvPr id="4" name="Picture 3"/>
        <xdr:cNvPicPr>
          <a:picLocks noChangeAspect="1"/>
        </xdr:cNvPicPr>
      </xdr:nvPicPr>
      <xdr:blipFill>
        <a:blip xmlns:r="http://schemas.openxmlformats.org/officeDocument/2006/relationships" r:embed="rId3"/>
        <a:stretch>
          <a:fillRect/>
        </a:stretch>
      </xdr:blipFill>
      <xdr:spPr>
        <a:xfrm>
          <a:off x="8162925" y="12830175"/>
          <a:ext cx="1920406" cy="835224"/>
        </a:xfrm>
        <a:prstGeom prst="rect">
          <a:avLst/>
        </a:prstGeom>
      </xdr:spPr>
    </xdr:pic>
    <xdr:clientData/>
  </xdr:twoCellAnchor>
  <xdr:twoCellAnchor editAs="oneCell">
    <xdr:from>
      <xdr:col>4</xdr:col>
      <xdr:colOff>31750</xdr:colOff>
      <xdr:row>44</xdr:row>
      <xdr:rowOff>42334</xdr:rowOff>
    </xdr:from>
    <xdr:to>
      <xdr:col>5</xdr:col>
      <xdr:colOff>364422</xdr:colOff>
      <xdr:row>47</xdr:row>
      <xdr:rowOff>152229</xdr:rowOff>
    </xdr:to>
    <xdr:pic>
      <xdr:nvPicPr>
        <xdr:cNvPr id="7" name="Picture 6"/>
        <xdr:cNvPicPr>
          <a:picLocks noChangeAspect="1"/>
        </xdr:cNvPicPr>
      </xdr:nvPicPr>
      <xdr:blipFill>
        <a:blip xmlns:r="http://schemas.openxmlformats.org/officeDocument/2006/relationships" r:embed="rId4"/>
        <a:stretch>
          <a:fillRect/>
        </a:stretch>
      </xdr:blipFill>
      <xdr:spPr>
        <a:xfrm>
          <a:off x="5672667" y="13229167"/>
          <a:ext cx="1179338" cy="681395"/>
        </a:xfrm>
        <a:prstGeom prst="rect">
          <a:avLst/>
        </a:prstGeom>
      </xdr:spPr>
    </xdr:pic>
    <xdr:clientData/>
  </xdr:twoCellAnchor>
</xdr:wsDr>
</file>

<file path=xl/drawings/drawing2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18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9524</xdr:colOff>
      <xdr:row>40</xdr:row>
      <xdr:rowOff>0</xdr:rowOff>
    </xdr:from>
    <xdr:to>
      <xdr:col>2</xdr:col>
      <xdr:colOff>1600199</xdr:colOff>
      <xdr:row>41</xdr:row>
      <xdr:rowOff>160804</xdr:rowOff>
    </xdr:to>
    <xdr:pic>
      <xdr:nvPicPr>
        <xdr:cNvPr id="3" name="Picture 2"/>
        <xdr:cNvPicPr>
          <a:picLocks noChangeAspect="1"/>
        </xdr:cNvPicPr>
      </xdr:nvPicPr>
      <xdr:blipFill>
        <a:blip xmlns:r="http://schemas.openxmlformats.org/officeDocument/2006/relationships" r:embed="rId2"/>
        <a:stretch>
          <a:fillRect/>
        </a:stretch>
      </xdr:blipFill>
      <xdr:spPr>
        <a:xfrm>
          <a:off x="2105024" y="12287250"/>
          <a:ext cx="1590675" cy="351304"/>
        </a:xfrm>
        <a:prstGeom prst="rect">
          <a:avLst/>
        </a:prstGeom>
      </xdr:spPr>
    </xdr:pic>
    <xdr:clientData/>
  </xdr:twoCellAnchor>
  <xdr:twoCellAnchor editAs="oneCell">
    <xdr:from>
      <xdr:col>7</xdr:col>
      <xdr:colOff>247650</xdr:colOff>
      <xdr:row>39</xdr:row>
      <xdr:rowOff>57150</xdr:rowOff>
    </xdr:from>
    <xdr:to>
      <xdr:col>9</xdr:col>
      <xdr:colOff>663106</xdr:colOff>
      <xdr:row>43</xdr:row>
      <xdr:rowOff>130374</xdr:rowOff>
    </xdr:to>
    <xdr:pic>
      <xdr:nvPicPr>
        <xdr:cNvPr id="4" name="Picture 3"/>
        <xdr:cNvPicPr>
          <a:picLocks noChangeAspect="1"/>
        </xdr:cNvPicPr>
      </xdr:nvPicPr>
      <xdr:blipFill>
        <a:blip xmlns:r="http://schemas.openxmlformats.org/officeDocument/2006/relationships" r:embed="rId3"/>
        <a:stretch>
          <a:fillRect/>
        </a:stretch>
      </xdr:blipFill>
      <xdr:spPr>
        <a:xfrm>
          <a:off x="8220075" y="12153900"/>
          <a:ext cx="1920406" cy="835224"/>
        </a:xfrm>
        <a:prstGeom prst="rect">
          <a:avLst/>
        </a:prstGeom>
      </xdr:spPr>
    </xdr:pic>
    <xdr:clientData/>
  </xdr:twoCellAnchor>
  <xdr:twoCellAnchor editAs="oneCell">
    <xdr:from>
      <xdr:col>4</xdr:col>
      <xdr:colOff>0</xdr:colOff>
      <xdr:row>40</xdr:row>
      <xdr:rowOff>9525</xdr:rowOff>
    </xdr:from>
    <xdr:to>
      <xdr:col>5</xdr:col>
      <xdr:colOff>331613</xdr:colOff>
      <xdr:row>43</xdr:row>
      <xdr:rowOff>119420</xdr:rowOff>
    </xdr:to>
    <xdr:pic>
      <xdr:nvPicPr>
        <xdr:cNvPr id="6" name="Picture 5"/>
        <xdr:cNvPicPr>
          <a:picLocks noChangeAspect="1"/>
        </xdr:cNvPicPr>
      </xdr:nvPicPr>
      <xdr:blipFill>
        <a:blip xmlns:r="http://schemas.openxmlformats.org/officeDocument/2006/relationships" r:embed="rId4"/>
        <a:stretch>
          <a:fillRect/>
        </a:stretch>
      </xdr:blipFill>
      <xdr:spPr>
        <a:xfrm>
          <a:off x="5629275" y="12296775"/>
          <a:ext cx="1179338" cy="681395"/>
        </a:xfrm>
        <a:prstGeom prst="rect">
          <a:avLst/>
        </a:prstGeom>
      </xdr:spPr>
    </xdr:pic>
    <xdr:clientData/>
  </xdr:twoCellAnchor>
</xdr:wsDr>
</file>

<file path=xl/drawings/drawing2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19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47625</xdr:colOff>
      <xdr:row>39</xdr:row>
      <xdr:rowOff>47625</xdr:rowOff>
    </xdr:from>
    <xdr:to>
      <xdr:col>2</xdr:col>
      <xdr:colOff>1638819</xdr:colOff>
      <xdr:row>41</xdr:row>
      <xdr:rowOff>14127</xdr:rowOff>
    </xdr:to>
    <xdr:pic>
      <xdr:nvPicPr>
        <xdr:cNvPr id="3" name="Picture 2"/>
        <xdr:cNvPicPr>
          <a:picLocks noChangeAspect="1"/>
        </xdr:cNvPicPr>
      </xdr:nvPicPr>
      <xdr:blipFill>
        <a:blip xmlns:r="http://schemas.openxmlformats.org/officeDocument/2006/relationships" r:embed="rId2"/>
        <a:stretch>
          <a:fillRect/>
        </a:stretch>
      </xdr:blipFill>
      <xdr:spPr>
        <a:xfrm>
          <a:off x="2143125" y="12011025"/>
          <a:ext cx="1591194" cy="347502"/>
        </a:xfrm>
        <a:prstGeom prst="rect">
          <a:avLst/>
        </a:prstGeom>
      </xdr:spPr>
    </xdr:pic>
    <xdr:clientData/>
  </xdr:twoCellAnchor>
  <xdr:twoCellAnchor editAs="oneCell">
    <xdr:from>
      <xdr:col>7</xdr:col>
      <xdr:colOff>200025</xdr:colOff>
      <xdr:row>37</xdr:row>
      <xdr:rowOff>133350</xdr:rowOff>
    </xdr:from>
    <xdr:to>
      <xdr:col>9</xdr:col>
      <xdr:colOff>615481</xdr:colOff>
      <xdr:row>42</xdr:row>
      <xdr:rowOff>16074</xdr:rowOff>
    </xdr:to>
    <xdr:pic>
      <xdr:nvPicPr>
        <xdr:cNvPr id="4" name="Picture 3"/>
        <xdr:cNvPicPr>
          <a:picLocks noChangeAspect="1"/>
        </xdr:cNvPicPr>
      </xdr:nvPicPr>
      <xdr:blipFill>
        <a:blip xmlns:r="http://schemas.openxmlformats.org/officeDocument/2006/relationships" r:embed="rId3"/>
        <a:stretch>
          <a:fillRect/>
        </a:stretch>
      </xdr:blipFill>
      <xdr:spPr>
        <a:xfrm>
          <a:off x="8172450" y="11715750"/>
          <a:ext cx="1920406" cy="835224"/>
        </a:xfrm>
        <a:prstGeom prst="rect">
          <a:avLst/>
        </a:prstGeom>
      </xdr:spPr>
    </xdr:pic>
    <xdr:clientData/>
  </xdr:twoCellAnchor>
  <xdr:twoCellAnchor editAs="oneCell">
    <xdr:from>
      <xdr:col>4</xdr:col>
      <xdr:colOff>19050</xdr:colOff>
      <xdr:row>40</xdr:row>
      <xdr:rowOff>85725</xdr:rowOff>
    </xdr:from>
    <xdr:to>
      <xdr:col>5</xdr:col>
      <xdr:colOff>350663</xdr:colOff>
      <xdr:row>44</xdr:row>
      <xdr:rowOff>5120</xdr:rowOff>
    </xdr:to>
    <xdr:pic>
      <xdr:nvPicPr>
        <xdr:cNvPr id="7" name="Picture 6"/>
        <xdr:cNvPicPr>
          <a:picLocks noChangeAspect="1"/>
        </xdr:cNvPicPr>
      </xdr:nvPicPr>
      <xdr:blipFill>
        <a:blip xmlns:r="http://schemas.openxmlformats.org/officeDocument/2006/relationships" r:embed="rId4"/>
        <a:stretch>
          <a:fillRect/>
        </a:stretch>
      </xdr:blipFill>
      <xdr:spPr>
        <a:xfrm>
          <a:off x="5648325" y="12239625"/>
          <a:ext cx="1179338" cy="681395"/>
        </a:xfrm>
        <a:prstGeom prst="rect">
          <a:avLst/>
        </a:prstGeom>
      </xdr:spPr>
    </xdr:pic>
    <xdr:clientData/>
  </xdr:twoCellAnchor>
</xdr:wsDr>
</file>

<file path=xl/drawings/drawing2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1A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1314450</xdr:colOff>
      <xdr:row>43</xdr:row>
      <xdr:rowOff>9525</xdr:rowOff>
    </xdr:from>
    <xdr:to>
      <xdr:col>2</xdr:col>
      <xdr:colOff>1524519</xdr:colOff>
      <xdr:row>44</xdr:row>
      <xdr:rowOff>166527</xdr:rowOff>
    </xdr:to>
    <xdr:pic>
      <xdr:nvPicPr>
        <xdr:cNvPr id="6" name="Picture 5"/>
        <xdr:cNvPicPr>
          <a:picLocks noChangeAspect="1"/>
        </xdr:cNvPicPr>
      </xdr:nvPicPr>
      <xdr:blipFill>
        <a:blip xmlns:r="http://schemas.openxmlformats.org/officeDocument/2006/relationships" r:embed="rId2"/>
        <a:stretch>
          <a:fillRect/>
        </a:stretch>
      </xdr:blipFill>
      <xdr:spPr>
        <a:xfrm>
          <a:off x="2028825" y="13192125"/>
          <a:ext cx="1591194" cy="347502"/>
        </a:xfrm>
        <a:prstGeom prst="rect">
          <a:avLst/>
        </a:prstGeom>
      </xdr:spPr>
    </xdr:pic>
    <xdr:clientData/>
  </xdr:twoCellAnchor>
  <xdr:twoCellAnchor editAs="oneCell">
    <xdr:from>
      <xdr:col>7</xdr:col>
      <xdr:colOff>238125</xdr:colOff>
      <xdr:row>41</xdr:row>
      <xdr:rowOff>161925</xdr:rowOff>
    </xdr:from>
    <xdr:to>
      <xdr:col>9</xdr:col>
      <xdr:colOff>653581</xdr:colOff>
      <xdr:row>46</xdr:row>
      <xdr:rowOff>44649</xdr:rowOff>
    </xdr:to>
    <xdr:pic>
      <xdr:nvPicPr>
        <xdr:cNvPr id="8" name="Picture 7"/>
        <xdr:cNvPicPr>
          <a:picLocks noChangeAspect="1"/>
        </xdr:cNvPicPr>
      </xdr:nvPicPr>
      <xdr:blipFill>
        <a:blip xmlns:r="http://schemas.openxmlformats.org/officeDocument/2006/relationships" r:embed="rId3"/>
        <a:stretch>
          <a:fillRect/>
        </a:stretch>
      </xdr:blipFill>
      <xdr:spPr>
        <a:xfrm>
          <a:off x="8210550" y="12963525"/>
          <a:ext cx="1920406" cy="835224"/>
        </a:xfrm>
        <a:prstGeom prst="rect">
          <a:avLst/>
        </a:prstGeom>
      </xdr:spPr>
    </xdr:pic>
    <xdr:clientData/>
  </xdr:twoCellAnchor>
  <xdr:twoCellAnchor editAs="oneCell">
    <xdr:from>
      <xdr:col>4</xdr:col>
      <xdr:colOff>9525</xdr:colOff>
      <xdr:row>42</xdr:row>
      <xdr:rowOff>47625</xdr:rowOff>
    </xdr:from>
    <xdr:to>
      <xdr:col>5</xdr:col>
      <xdr:colOff>341138</xdr:colOff>
      <xdr:row>45</xdr:row>
      <xdr:rowOff>157520</xdr:rowOff>
    </xdr:to>
    <xdr:pic>
      <xdr:nvPicPr>
        <xdr:cNvPr id="9" name="Picture 8"/>
        <xdr:cNvPicPr>
          <a:picLocks noChangeAspect="1"/>
        </xdr:cNvPicPr>
      </xdr:nvPicPr>
      <xdr:blipFill>
        <a:blip xmlns:r="http://schemas.openxmlformats.org/officeDocument/2006/relationships" r:embed="rId4"/>
        <a:stretch>
          <a:fillRect/>
        </a:stretch>
      </xdr:blipFill>
      <xdr:spPr>
        <a:xfrm>
          <a:off x="5638800" y="13039725"/>
          <a:ext cx="1179338" cy="681395"/>
        </a:xfrm>
        <a:prstGeom prst="rect">
          <a:avLst/>
        </a:prstGeom>
      </xdr:spPr>
    </xdr:pic>
    <xdr:clientData/>
  </xdr:twoCellAnchor>
</xdr:wsDr>
</file>

<file path=xl/drawings/drawing2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1B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1333500</xdr:colOff>
      <xdr:row>43</xdr:row>
      <xdr:rowOff>47625</xdr:rowOff>
    </xdr:from>
    <xdr:to>
      <xdr:col>2</xdr:col>
      <xdr:colOff>1543569</xdr:colOff>
      <xdr:row>45</xdr:row>
      <xdr:rowOff>14127</xdr:rowOff>
    </xdr:to>
    <xdr:pic>
      <xdr:nvPicPr>
        <xdr:cNvPr id="7" name="Picture 6"/>
        <xdr:cNvPicPr>
          <a:picLocks noChangeAspect="1"/>
        </xdr:cNvPicPr>
      </xdr:nvPicPr>
      <xdr:blipFill>
        <a:blip xmlns:r="http://schemas.openxmlformats.org/officeDocument/2006/relationships" r:embed="rId2"/>
        <a:stretch>
          <a:fillRect/>
        </a:stretch>
      </xdr:blipFill>
      <xdr:spPr>
        <a:xfrm>
          <a:off x="2047875" y="13163550"/>
          <a:ext cx="1591194" cy="347502"/>
        </a:xfrm>
        <a:prstGeom prst="rect">
          <a:avLst/>
        </a:prstGeom>
      </xdr:spPr>
    </xdr:pic>
    <xdr:clientData/>
  </xdr:twoCellAnchor>
  <xdr:twoCellAnchor editAs="oneCell">
    <xdr:from>
      <xdr:col>7</xdr:col>
      <xdr:colOff>190500</xdr:colOff>
      <xdr:row>42</xdr:row>
      <xdr:rowOff>38100</xdr:rowOff>
    </xdr:from>
    <xdr:to>
      <xdr:col>9</xdr:col>
      <xdr:colOff>605956</xdr:colOff>
      <xdr:row>46</xdr:row>
      <xdr:rowOff>111324</xdr:rowOff>
    </xdr:to>
    <xdr:pic>
      <xdr:nvPicPr>
        <xdr:cNvPr id="8" name="Picture 7"/>
        <xdr:cNvPicPr>
          <a:picLocks noChangeAspect="1"/>
        </xdr:cNvPicPr>
      </xdr:nvPicPr>
      <xdr:blipFill>
        <a:blip xmlns:r="http://schemas.openxmlformats.org/officeDocument/2006/relationships" r:embed="rId3"/>
        <a:stretch>
          <a:fillRect/>
        </a:stretch>
      </xdr:blipFill>
      <xdr:spPr>
        <a:xfrm>
          <a:off x="8162925" y="12963525"/>
          <a:ext cx="1920406" cy="835224"/>
        </a:xfrm>
        <a:prstGeom prst="rect">
          <a:avLst/>
        </a:prstGeom>
      </xdr:spPr>
    </xdr:pic>
    <xdr:clientData/>
  </xdr:twoCellAnchor>
  <xdr:twoCellAnchor editAs="oneCell">
    <xdr:from>
      <xdr:col>4</xdr:col>
      <xdr:colOff>0</xdr:colOff>
      <xdr:row>42</xdr:row>
      <xdr:rowOff>123825</xdr:rowOff>
    </xdr:from>
    <xdr:to>
      <xdr:col>5</xdr:col>
      <xdr:colOff>331613</xdr:colOff>
      <xdr:row>46</xdr:row>
      <xdr:rowOff>43220</xdr:rowOff>
    </xdr:to>
    <xdr:pic>
      <xdr:nvPicPr>
        <xdr:cNvPr id="9" name="Picture 8"/>
        <xdr:cNvPicPr>
          <a:picLocks noChangeAspect="1"/>
        </xdr:cNvPicPr>
      </xdr:nvPicPr>
      <xdr:blipFill>
        <a:blip xmlns:r="http://schemas.openxmlformats.org/officeDocument/2006/relationships" r:embed="rId4"/>
        <a:stretch>
          <a:fillRect/>
        </a:stretch>
      </xdr:blipFill>
      <xdr:spPr>
        <a:xfrm>
          <a:off x="5629275" y="13049250"/>
          <a:ext cx="1179338" cy="681395"/>
        </a:xfrm>
        <a:prstGeom prst="rect">
          <a:avLst/>
        </a:prstGeom>
      </xdr:spPr>
    </xdr:pic>
    <xdr:clientData/>
  </xdr:twoCellAnchor>
</xdr:wsDr>
</file>

<file path=xl/drawings/drawing2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1C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9525</xdr:colOff>
      <xdr:row>40</xdr:row>
      <xdr:rowOff>38100</xdr:rowOff>
    </xdr:from>
    <xdr:to>
      <xdr:col>2</xdr:col>
      <xdr:colOff>1600719</xdr:colOff>
      <xdr:row>42</xdr:row>
      <xdr:rowOff>4602</xdr:rowOff>
    </xdr:to>
    <xdr:pic>
      <xdr:nvPicPr>
        <xdr:cNvPr id="8" name="Picture 7"/>
        <xdr:cNvPicPr>
          <a:picLocks noChangeAspect="1"/>
        </xdr:cNvPicPr>
      </xdr:nvPicPr>
      <xdr:blipFill>
        <a:blip xmlns:r="http://schemas.openxmlformats.org/officeDocument/2006/relationships" r:embed="rId2"/>
        <a:stretch>
          <a:fillRect/>
        </a:stretch>
      </xdr:blipFill>
      <xdr:spPr>
        <a:xfrm>
          <a:off x="2105025" y="12315825"/>
          <a:ext cx="1591194" cy="347502"/>
        </a:xfrm>
        <a:prstGeom prst="rect">
          <a:avLst/>
        </a:prstGeom>
      </xdr:spPr>
    </xdr:pic>
    <xdr:clientData/>
  </xdr:twoCellAnchor>
  <xdr:twoCellAnchor editAs="oneCell">
    <xdr:from>
      <xdr:col>7</xdr:col>
      <xdr:colOff>161925</xdr:colOff>
      <xdr:row>39</xdr:row>
      <xdr:rowOff>28575</xdr:rowOff>
    </xdr:from>
    <xdr:to>
      <xdr:col>9</xdr:col>
      <xdr:colOff>577381</xdr:colOff>
      <xdr:row>43</xdr:row>
      <xdr:rowOff>101799</xdr:rowOff>
    </xdr:to>
    <xdr:pic>
      <xdr:nvPicPr>
        <xdr:cNvPr id="9" name="Picture 8"/>
        <xdr:cNvPicPr>
          <a:picLocks noChangeAspect="1"/>
        </xdr:cNvPicPr>
      </xdr:nvPicPr>
      <xdr:blipFill>
        <a:blip xmlns:r="http://schemas.openxmlformats.org/officeDocument/2006/relationships" r:embed="rId3"/>
        <a:stretch>
          <a:fillRect/>
        </a:stretch>
      </xdr:blipFill>
      <xdr:spPr>
        <a:xfrm>
          <a:off x="8134350" y="12115800"/>
          <a:ext cx="1920406" cy="835224"/>
        </a:xfrm>
        <a:prstGeom prst="rect">
          <a:avLst/>
        </a:prstGeom>
      </xdr:spPr>
    </xdr:pic>
    <xdr:clientData/>
  </xdr:twoCellAnchor>
  <xdr:twoCellAnchor editAs="oneCell">
    <xdr:from>
      <xdr:col>3</xdr:col>
      <xdr:colOff>771525</xdr:colOff>
      <xdr:row>39</xdr:row>
      <xdr:rowOff>66675</xdr:rowOff>
    </xdr:from>
    <xdr:to>
      <xdr:col>5</xdr:col>
      <xdr:colOff>322088</xdr:colOff>
      <xdr:row>42</xdr:row>
      <xdr:rowOff>176570</xdr:rowOff>
    </xdr:to>
    <xdr:pic>
      <xdr:nvPicPr>
        <xdr:cNvPr id="10" name="Picture 9"/>
        <xdr:cNvPicPr>
          <a:picLocks noChangeAspect="1"/>
        </xdr:cNvPicPr>
      </xdr:nvPicPr>
      <xdr:blipFill>
        <a:blip xmlns:r="http://schemas.openxmlformats.org/officeDocument/2006/relationships" r:embed="rId4"/>
        <a:stretch>
          <a:fillRect/>
        </a:stretch>
      </xdr:blipFill>
      <xdr:spPr>
        <a:xfrm>
          <a:off x="5619750" y="12153900"/>
          <a:ext cx="1179338" cy="681395"/>
        </a:xfrm>
        <a:prstGeom prst="rect">
          <a:avLst/>
        </a:prstGeom>
      </xdr:spPr>
    </xdr:pic>
    <xdr:clientData/>
  </xdr:twoCellAnchor>
</xdr:wsDr>
</file>

<file path=xl/drawings/drawing2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1D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9525</xdr:colOff>
      <xdr:row>41</xdr:row>
      <xdr:rowOff>19050</xdr:rowOff>
    </xdr:from>
    <xdr:to>
      <xdr:col>2</xdr:col>
      <xdr:colOff>1600719</xdr:colOff>
      <xdr:row>42</xdr:row>
      <xdr:rowOff>176052</xdr:rowOff>
    </xdr:to>
    <xdr:pic>
      <xdr:nvPicPr>
        <xdr:cNvPr id="7" name="Picture 6"/>
        <xdr:cNvPicPr>
          <a:picLocks noChangeAspect="1"/>
        </xdr:cNvPicPr>
      </xdr:nvPicPr>
      <xdr:blipFill>
        <a:blip xmlns:r="http://schemas.openxmlformats.org/officeDocument/2006/relationships" r:embed="rId2"/>
        <a:stretch>
          <a:fillRect/>
        </a:stretch>
      </xdr:blipFill>
      <xdr:spPr>
        <a:xfrm>
          <a:off x="2105025" y="12525375"/>
          <a:ext cx="1591194" cy="347502"/>
        </a:xfrm>
        <a:prstGeom prst="rect">
          <a:avLst/>
        </a:prstGeom>
      </xdr:spPr>
    </xdr:pic>
    <xdr:clientData/>
  </xdr:twoCellAnchor>
  <xdr:twoCellAnchor editAs="oneCell">
    <xdr:from>
      <xdr:col>7</xdr:col>
      <xdr:colOff>304800</xdr:colOff>
      <xdr:row>40</xdr:row>
      <xdr:rowOff>47625</xdr:rowOff>
    </xdr:from>
    <xdr:to>
      <xdr:col>10</xdr:col>
      <xdr:colOff>5881</xdr:colOff>
      <xdr:row>44</xdr:row>
      <xdr:rowOff>120849</xdr:rowOff>
    </xdr:to>
    <xdr:pic>
      <xdr:nvPicPr>
        <xdr:cNvPr id="8" name="Picture 7"/>
        <xdr:cNvPicPr>
          <a:picLocks noChangeAspect="1"/>
        </xdr:cNvPicPr>
      </xdr:nvPicPr>
      <xdr:blipFill>
        <a:blip xmlns:r="http://schemas.openxmlformats.org/officeDocument/2006/relationships" r:embed="rId3"/>
        <a:stretch>
          <a:fillRect/>
        </a:stretch>
      </xdr:blipFill>
      <xdr:spPr>
        <a:xfrm>
          <a:off x="8277225" y="12363450"/>
          <a:ext cx="1920406" cy="835224"/>
        </a:xfrm>
        <a:prstGeom prst="rect">
          <a:avLst/>
        </a:prstGeom>
      </xdr:spPr>
    </xdr:pic>
    <xdr:clientData/>
  </xdr:twoCellAnchor>
  <xdr:twoCellAnchor editAs="oneCell">
    <xdr:from>
      <xdr:col>4</xdr:col>
      <xdr:colOff>0</xdr:colOff>
      <xdr:row>40</xdr:row>
      <xdr:rowOff>19050</xdr:rowOff>
    </xdr:from>
    <xdr:to>
      <xdr:col>5</xdr:col>
      <xdr:colOff>331613</xdr:colOff>
      <xdr:row>43</xdr:row>
      <xdr:rowOff>128945</xdr:rowOff>
    </xdr:to>
    <xdr:pic>
      <xdr:nvPicPr>
        <xdr:cNvPr id="9" name="Picture 8"/>
        <xdr:cNvPicPr>
          <a:picLocks noChangeAspect="1"/>
        </xdr:cNvPicPr>
      </xdr:nvPicPr>
      <xdr:blipFill>
        <a:blip xmlns:r="http://schemas.openxmlformats.org/officeDocument/2006/relationships" r:embed="rId4"/>
        <a:stretch>
          <a:fillRect/>
        </a:stretch>
      </xdr:blipFill>
      <xdr:spPr>
        <a:xfrm>
          <a:off x="5629275" y="12334875"/>
          <a:ext cx="1179338" cy="681395"/>
        </a:xfrm>
        <a:prstGeom prst="rect">
          <a:avLst/>
        </a:prstGeom>
      </xdr:spPr>
    </xdr:pic>
    <xdr:clientData/>
  </xdr:twoCellAnchor>
</xdr:wsDr>
</file>

<file path=xl/drawings/drawing2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1E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1374914</xdr:colOff>
      <xdr:row>36</xdr:row>
      <xdr:rowOff>41413</xdr:rowOff>
    </xdr:from>
    <xdr:to>
      <xdr:col>2</xdr:col>
      <xdr:colOff>1582912</xdr:colOff>
      <xdr:row>37</xdr:row>
      <xdr:rowOff>190132</xdr:rowOff>
    </xdr:to>
    <xdr:pic>
      <xdr:nvPicPr>
        <xdr:cNvPr id="3" name="Picture 2"/>
        <xdr:cNvPicPr>
          <a:picLocks noChangeAspect="1"/>
        </xdr:cNvPicPr>
      </xdr:nvPicPr>
      <xdr:blipFill>
        <a:blip xmlns:r="http://schemas.openxmlformats.org/officeDocument/2006/relationships" r:embed="rId2"/>
        <a:stretch>
          <a:fillRect/>
        </a:stretch>
      </xdr:blipFill>
      <xdr:spPr>
        <a:xfrm>
          <a:off x="2087218" y="11082130"/>
          <a:ext cx="1591194" cy="347502"/>
        </a:xfrm>
        <a:prstGeom prst="rect">
          <a:avLst/>
        </a:prstGeom>
      </xdr:spPr>
    </xdr:pic>
    <xdr:clientData/>
  </xdr:twoCellAnchor>
  <xdr:twoCellAnchor editAs="oneCell">
    <xdr:from>
      <xdr:col>7</xdr:col>
      <xdr:colOff>190500</xdr:colOff>
      <xdr:row>35</xdr:row>
      <xdr:rowOff>66261</xdr:rowOff>
    </xdr:from>
    <xdr:to>
      <xdr:col>9</xdr:col>
      <xdr:colOff>603471</xdr:colOff>
      <xdr:row>39</xdr:row>
      <xdr:rowOff>122920</xdr:rowOff>
    </xdr:to>
    <xdr:pic>
      <xdr:nvPicPr>
        <xdr:cNvPr id="4" name="Picture 3"/>
        <xdr:cNvPicPr>
          <a:picLocks noChangeAspect="1"/>
        </xdr:cNvPicPr>
      </xdr:nvPicPr>
      <xdr:blipFill>
        <a:blip xmlns:r="http://schemas.openxmlformats.org/officeDocument/2006/relationships" r:embed="rId3"/>
        <a:stretch>
          <a:fillRect/>
        </a:stretch>
      </xdr:blipFill>
      <xdr:spPr>
        <a:xfrm>
          <a:off x="8150087" y="10908196"/>
          <a:ext cx="1920406" cy="835224"/>
        </a:xfrm>
        <a:prstGeom prst="rect">
          <a:avLst/>
        </a:prstGeom>
      </xdr:spPr>
    </xdr:pic>
    <xdr:clientData/>
  </xdr:twoCellAnchor>
  <xdr:twoCellAnchor editAs="oneCell">
    <xdr:from>
      <xdr:col>4</xdr:col>
      <xdr:colOff>31750</xdr:colOff>
      <xdr:row>35</xdr:row>
      <xdr:rowOff>105833</xdr:rowOff>
    </xdr:from>
    <xdr:to>
      <xdr:col>5</xdr:col>
      <xdr:colOff>364422</xdr:colOff>
      <xdr:row>39</xdr:row>
      <xdr:rowOff>4061</xdr:rowOff>
    </xdr:to>
    <xdr:pic>
      <xdr:nvPicPr>
        <xdr:cNvPr id="7" name="Picture 6"/>
        <xdr:cNvPicPr>
          <a:picLocks noChangeAspect="1"/>
        </xdr:cNvPicPr>
      </xdr:nvPicPr>
      <xdr:blipFill>
        <a:blip xmlns:r="http://schemas.openxmlformats.org/officeDocument/2006/relationships" r:embed="rId4"/>
        <a:stretch>
          <a:fillRect/>
        </a:stretch>
      </xdr:blipFill>
      <xdr:spPr>
        <a:xfrm>
          <a:off x="5672667" y="11027833"/>
          <a:ext cx="1179338" cy="68139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16</xdr:col>
      <xdr:colOff>285750</xdr:colOff>
      <xdr:row>3</xdr:row>
      <xdr:rowOff>0</xdr:rowOff>
    </xdr:from>
    <xdr:to>
      <xdr:col>19</xdr:col>
      <xdr:colOff>529452</xdr:colOff>
      <xdr:row>4</xdr:row>
      <xdr:rowOff>544717</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0300-000003000000}"/>
            </a:ext>
          </a:extLst>
        </xdr:cNvPr>
        <xdr:cNvSpPr/>
      </xdr:nvSpPr>
      <xdr:spPr>
        <a:xfrm>
          <a:off x="13401675" y="742950"/>
          <a:ext cx="1462902" cy="782842"/>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xdr:from>
      <xdr:col>16</xdr:col>
      <xdr:colOff>285750</xdr:colOff>
      <xdr:row>3</xdr:row>
      <xdr:rowOff>0</xdr:rowOff>
    </xdr:from>
    <xdr:to>
      <xdr:col>19</xdr:col>
      <xdr:colOff>529452</xdr:colOff>
      <xdr:row>4</xdr:row>
      <xdr:rowOff>544717</xdr:rowOff>
    </xdr:to>
    <xdr:sp macro="" textlink="">
      <xdr:nvSpPr>
        <xdr:cNvPr id="6" name="Rectangle: Rounded Corners 2">
          <a:hlinkClick xmlns:r="http://schemas.openxmlformats.org/officeDocument/2006/relationships" r:id="rId1"/>
          <a:extLst>
            <a:ext uri="{FF2B5EF4-FFF2-40B4-BE49-F238E27FC236}">
              <a16:creationId xmlns:a16="http://schemas.microsoft.com/office/drawing/2014/main" xmlns="" id="{00000000-0008-0000-0300-000006000000}"/>
            </a:ext>
          </a:extLst>
        </xdr:cNvPr>
        <xdr:cNvSpPr/>
      </xdr:nvSpPr>
      <xdr:spPr>
        <a:xfrm>
          <a:off x="14163675" y="742950"/>
          <a:ext cx="1462902" cy="782842"/>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123825</xdr:colOff>
      <xdr:row>99</xdr:row>
      <xdr:rowOff>133349</xdr:rowOff>
    </xdr:from>
    <xdr:to>
      <xdr:col>9</xdr:col>
      <xdr:colOff>247650</xdr:colOff>
      <xdr:row>99</xdr:row>
      <xdr:rowOff>190499</xdr:rowOff>
    </xdr:to>
    <xdr:pic>
      <xdr:nvPicPr>
        <xdr:cNvPr id="10" name="Picture 9">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743575" y="31603949"/>
          <a:ext cx="1343025" cy="447675"/>
        </a:xfrm>
        <a:prstGeom prst="rect">
          <a:avLst/>
        </a:prstGeom>
        <a:effectLst>
          <a:glow>
            <a:schemeClr val="accent1"/>
          </a:glow>
        </a:effectLst>
      </xdr:spPr>
    </xdr:pic>
    <xdr:clientData/>
  </xdr:twoCellAnchor>
  <xdr:oneCellAnchor>
    <xdr:from>
      <xdr:col>7</xdr:col>
      <xdr:colOff>123825</xdr:colOff>
      <xdr:row>66</xdr:row>
      <xdr:rowOff>133349</xdr:rowOff>
    </xdr:from>
    <xdr:ext cx="1343025" cy="57150"/>
    <xdr:pic>
      <xdr:nvPicPr>
        <xdr:cNvPr id="8" name="Picture 7">
          <a:extLst>
            <a:ext uri="{FF2B5EF4-FFF2-40B4-BE49-F238E27FC236}">
              <a16:creationId xmlns:a16="http://schemas.microsoft.com/office/drawing/2014/main" xmlns="" id="{00000000-0008-0000-0300-000008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743575" y="34747199"/>
          <a:ext cx="1343025" cy="57150"/>
        </a:xfrm>
        <a:prstGeom prst="rect">
          <a:avLst/>
        </a:prstGeom>
        <a:effectLst>
          <a:glow>
            <a:schemeClr val="accent1"/>
          </a:glow>
        </a:effectLst>
      </xdr:spPr>
    </xdr:pic>
    <xdr:clientData/>
  </xdr:oneCellAnchor>
  <xdr:oneCellAnchor>
    <xdr:from>
      <xdr:col>7</xdr:col>
      <xdr:colOff>123825</xdr:colOff>
      <xdr:row>100</xdr:row>
      <xdr:rowOff>133349</xdr:rowOff>
    </xdr:from>
    <xdr:ext cx="1343881" cy="57150"/>
    <xdr:pic>
      <xdr:nvPicPr>
        <xdr:cNvPr id="12" name="Picture 11">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53740905"/>
          <a:ext cx="1343881" cy="57150"/>
        </a:xfrm>
        <a:prstGeom prst="rect">
          <a:avLst/>
        </a:prstGeom>
        <a:effectLst>
          <a:glow>
            <a:schemeClr val="accent1"/>
          </a:glow>
        </a:effectLst>
      </xdr:spPr>
    </xdr:pic>
    <xdr:clientData/>
  </xdr:oneCellAnchor>
  <xdr:oneCellAnchor>
    <xdr:from>
      <xdr:col>7</xdr:col>
      <xdr:colOff>123825</xdr:colOff>
      <xdr:row>101</xdr:row>
      <xdr:rowOff>133349</xdr:rowOff>
    </xdr:from>
    <xdr:ext cx="1343881" cy="57150"/>
    <xdr:pic>
      <xdr:nvPicPr>
        <xdr:cNvPr id="13" name="Picture 12">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53740905"/>
          <a:ext cx="1343881" cy="57150"/>
        </a:xfrm>
        <a:prstGeom prst="rect">
          <a:avLst/>
        </a:prstGeom>
        <a:effectLst>
          <a:glow>
            <a:schemeClr val="accent1"/>
          </a:glow>
        </a:effectLst>
      </xdr:spPr>
    </xdr:pic>
    <xdr:clientData/>
  </xdr:oneCellAnchor>
  <xdr:oneCellAnchor>
    <xdr:from>
      <xdr:col>7</xdr:col>
      <xdr:colOff>123825</xdr:colOff>
      <xdr:row>102</xdr:row>
      <xdr:rowOff>133349</xdr:rowOff>
    </xdr:from>
    <xdr:ext cx="1343881" cy="57150"/>
    <xdr:pic>
      <xdr:nvPicPr>
        <xdr:cNvPr id="14" name="Picture 13">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53740905"/>
          <a:ext cx="1343881" cy="57150"/>
        </a:xfrm>
        <a:prstGeom prst="rect">
          <a:avLst/>
        </a:prstGeom>
        <a:effectLst>
          <a:glow>
            <a:schemeClr val="accent1"/>
          </a:glow>
        </a:effectLst>
      </xdr:spPr>
    </xdr:pic>
    <xdr:clientData/>
  </xdr:oneCellAnchor>
  <xdr:oneCellAnchor>
    <xdr:from>
      <xdr:col>7</xdr:col>
      <xdr:colOff>123825</xdr:colOff>
      <xdr:row>103</xdr:row>
      <xdr:rowOff>133349</xdr:rowOff>
    </xdr:from>
    <xdr:ext cx="1343881" cy="57150"/>
    <xdr:pic>
      <xdr:nvPicPr>
        <xdr:cNvPr id="15" name="Picture 14">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53740905"/>
          <a:ext cx="1343881" cy="57150"/>
        </a:xfrm>
        <a:prstGeom prst="rect">
          <a:avLst/>
        </a:prstGeom>
        <a:effectLst>
          <a:glow>
            <a:schemeClr val="accent1"/>
          </a:glow>
        </a:effectLst>
      </xdr:spPr>
    </xdr:pic>
    <xdr:clientData/>
  </xdr:oneCellAnchor>
  <xdr:oneCellAnchor>
    <xdr:from>
      <xdr:col>7</xdr:col>
      <xdr:colOff>123825</xdr:colOff>
      <xdr:row>104</xdr:row>
      <xdr:rowOff>133349</xdr:rowOff>
    </xdr:from>
    <xdr:ext cx="1343881" cy="57150"/>
    <xdr:pic>
      <xdr:nvPicPr>
        <xdr:cNvPr id="16" name="Picture 15">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53740905"/>
          <a:ext cx="1343881" cy="57150"/>
        </a:xfrm>
        <a:prstGeom prst="rect">
          <a:avLst/>
        </a:prstGeom>
        <a:effectLst>
          <a:glow>
            <a:schemeClr val="accent1"/>
          </a:glow>
        </a:effectLst>
      </xdr:spPr>
    </xdr:pic>
    <xdr:clientData/>
  </xdr:oneCellAnchor>
  <xdr:oneCellAnchor>
    <xdr:from>
      <xdr:col>7</xdr:col>
      <xdr:colOff>123825</xdr:colOff>
      <xdr:row>105</xdr:row>
      <xdr:rowOff>133349</xdr:rowOff>
    </xdr:from>
    <xdr:ext cx="1343881" cy="57150"/>
    <xdr:pic>
      <xdr:nvPicPr>
        <xdr:cNvPr id="17" name="Picture 16">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53740905"/>
          <a:ext cx="1343881" cy="57150"/>
        </a:xfrm>
        <a:prstGeom prst="rect">
          <a:avLst/>
        </a:prstGeom>
        <a:effectLst>
          <a:glow>
            <a:schemeClr val="accent1"/>
          </a:glow>
        </a:effectLst>
      </xdr:spPr>
    </xdr:pic>
    <xdr:clientData/>
  </xdr:oneCellAnchor>
  <xdr:oneCellAnchor>
    <xdr:from>
      <xdr:col>7</xdr:col>
      <xdr:colOff>123825</xdr:colOff>
      <xdr:row>106</xdr:row>
      <xdr:rowOff>133349</xdr:rowOff>
    </xdr:from>
    <xdr:ext cx="1343881" cy="57150"/>
    <xdr:pic>
      <xdr:nvPicPr>
        <xdr:cNvPr id="18" name="Picture 17">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53740905"/>
          <a:ext cx="1343881" cy="57150"/>
        </a:xfrm>
        <a:prstGeom prst="rect">
          <a:avLst/>
        </a:prstGeom>
        <a:effectLst>
          <a:glow>
            <a:schemeClr val="accent1"/>
          </a:glow>
        </a:effectLst>
      </xdr:spPr>
    </xdr:pic>
    <xdr:clientData/>
  </xdr:oneCellAnchor>
  <xdr:oneCellAnchor>
    <xdr:from>
      <xdr:col>7</xdr:col>
      <xdr:colOff>123825</xdr:colOff>
      <xdr:row>107</xdr:row>
      <xdr:rowOff>133349</xdr:rowOff>
    </xdr:from>
    <xdr:ext cx="1343881" cy="57150"/>
    <xdr:pic>
      <xdr:nvPicPr>
        <xdr:cNvPr id="19" name="Picture 18">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53740905"/>
          <a:ext cx="1343881" cy="57150"/>
        </a:xfrm>
        <a:prstGeom prst="rect">
          <a:avLst/>
        </a:prstGeom>
        <a:effectLst>
          <a:glow>
            <a:schemeClr val="accent1"/>
          </a:glow>
        </a:effectLst>
      </xdr:spPr>
    </xdr:pic>
    <xdr:clientData/>
  </xdr:oneCellAnchor>
  <xdr:oneCellAnchor>
    <xdr:from>
      <xdr:col>7</xdr:col>
      <xdr:colOff>123825</xdr:colOff>
      <xdr:row>108</xdr:row>
      <xdr:rowOff>133349</xdr:rowOff>
    </xdr:from>
    <xdr:ext cx="1343881" cy="57150"/>
    <xdr:pic>
      <xdr:nvPicPr>
        <xdr:cNvPr id="20" name="Picture 19">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53740905"/>
          <a:ext cx="1343881" cy="57150"/>
        </a:xfrm>
        <a:prstGeom prst="rect">
          <a:avLst/>
        </a:prstGeom>
        <a:effectLst>
          <a:glow>
            <a:schemeClr val="accent1"/>
          </a:glow>
        </a:effectLst>
      </xdr:spPr>
    </xdr:pic>
    <xdr:clientData/>
  </xdr:oneCellAnchor>
  <xdr:oneCellAnchor>
    <xdr:from>
      <xdr:col>7</xdr:col>
      <xdr:colOff>123825</xdr:colOff>
      <xdr:row>109</xdr:row>
      <xdr:rowOff>133349</xdr:rowOff>
    </xdr:from>
    <xdr:ext cx="1343881" cy="57150"/>
    <xdr:pic>
      <xdr:nvPicPr>
        <xdr:cNvPr id="21" name="Picture 20">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53740905"/>
          <a:ext cx="1343881" cy="57150"/>
        </a:xfrm>
        <a:prstGeom prst="rect">
          <a:avLst/>
        </a:prstGeom>
        <a:effectLst>
          <a:glow>
            <a:schemeClr val="accent1"/>
          </a:glow>
        </a:effectLst>
      </xdr:spPr>
    </xdr:pic>
    <xdr:clientData/>
  </xdr:oneCellAnchor>
  <xdr:oneCellAnchor>
    <xdr:from>
      <xdr:col>7</xdr:col>
      <xdr:colOff>123825</xdr:colOff>
      <xdr:row>110</xdr:row>
      <xdr:rowOff>133349</xdr:rowOff>
    </xdr:from>
    <xdr:ext cx="1343881" cy="57150"/>
    <xdr:pic>
      <xdr:nvPicPr>
        <xdr:cNvPr id="22" name="Picture 21">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60055231"/>
          <a:ext cx="1343881" cy="57150"/>
        </a:xfrm>
        <a:prstGeom prst="rect">
          <a:avLst/>
        </a:prstGeom>
        <a:effectLst>
          <a:glow>
            <a:schemeClr val="accent1"/>
          </a:glow>
        </a:effectLst>
      </xdr:spPr>
    </xdr:pic>
    <xdr:clientData/>
  </xdr:oneCellAnchor>
  <xdr:oneCellAnchor>
    <xdr:from>
      <xdr:col>7</xdr:col>
      <xdr:colOff>123825</xdr:colOff>
      <xdr:row>111</xdr:row>
      <xdr:rowOff>133349</xdr:rowOff>
    </xdr:from>
    <xdr:ext cx="1343881" cy="57150"/>
    <xdr:pic>
      <xdr:nvPicPr>
        <xdr:cNvPr id="23" name="Picture 22">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60055231"/>
          <a:ext cx="1343881" cy="57150"/>
        </a:xfrm>
        <a:prstGeom prst="rect">
          <a:avLst/>
        </a:prstGeom>
        <a:effectLst>
          <a:glow>
            <a:schemeClr val="accent1"/>
          </a:glow>
        </a:effectLst>
      </xdr:spPr>
    </xdr:pic>
    <xdr:clientData/>
  </xdr:oneCellAnchor>
  <xdr:oneCellAnchor>
    <xdr:from>
      <xdr:col>7</xdr:col>
      <xdr:colOff>123825</xdr:colOff>
      <xdr:row>112</xdr:row>
      <xdr:rowOff>133349</xdr:rowOff>
    </xdr:from>
    <xdr:ext cx="1343881" cy="57150"/>
    <xdr:pic>
      <xdr:nvPicPr>
        <xdr:cNvPr id="24" name="Picture 23">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60055231"/>
          <a:ext cx="1343881" cy="57150"/>
        </a:xfrm>
        <a:prstGeom prst="rect">
          <a:avLst/>
        </a:prstGeom>
        <a:effectLst>
          <a:glow>
            <a:schemeClr val="accent1"/>
          </a:glow>
        </a:effectLst>
      </xdr:spPr>
    </xdr:pic>
    <xdr:clientData/>
  </xdr:oneCellAnchor>
  <xdr:oneCellAnchor>
    <xdr:from>
      <xdr:col>7</xdr:col>
      <xdr:colOff>123825</xdr:colOff>
      <xdr:row>113</xdr:row>
      <xdr:rowOff>133349</xdr:rowOff>
    </xdr:from>
    <xdr:ext cx="1343881" cy="57150"/>
    <xdr:pic>
      <xdr:nvPicPr>
        <xdr:cNvPr id="25" name="Picture 24">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60055231"/>
          <a:ext cx="1343881" cy="57150"/>
        </a:xfrm>
        <a:prstGeom prst="rect">
          <a:avLst/>
        </a:prstGeom>
        <a:effectLst>
          <a:glow>
            <a:schemeClr val="accent1"/>
          </a:glow>
        </a:effectLst>
      </xdr:spPr>
    </xdr:pic>
    <xdr:clientData/>
  </xdr:oneCellAnchor>
  <xdr:oneCellAnchor>
    <xdr:from>
      <xdr:col>7</xdr:col>
      <xdr:colOff>123825</xdr:colOff>
      <xdr:row>114</xdr:row>
      <xdr:rowOff>133349</xdr:rowOff>
    </xdr:from>
    <xdr:ext cx="1343881" cy="57150"/>
    <xdr:pic>
      <xdr:nvPicPr>
        <xdr:cNvPr id="26" name="Picture 25">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60055231"/>
          <a:ext cx="1343881" cy="57150"/>
        </a:xfrm>
        <a:prstGeom prst="rect">
          <a:avLst/>
        </a:prstGeom>
        <a:effectLst>
          <a:glow>
            <a:schemeClr val="accent1"/>
          </a:glow>
        </a:effectLst>
      </xdr:spPr>
    </xdr:pic>
    <xdr:clientData/>
  </xdr:oneCellAnchor>
  <xdr:oneCellAnchor>
    <xdr:from>
      <xdr:col>7</xdr:col>
      <xdr:colOff>123825</xdr:colOff>
      <xdr:row>115</xdr:row>
      <xdr:rowOff>133349</xdr:rowOff>
    </xdr:from>
    <xdr:ext cx="1343881" cy="57150"/>
    <xdr:pic>
      <xdr:nvPicPr>
        <xdr:cNvPr id="27" name="Picture 26">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60055231"/>
          <a:ext cx="1343881" cy="57150"/>
        </a:xfrm>
        <a:prstGeom prst="rect">
          <a:avLst/>
        </a:prstGeom>
        <a:effectLst>
          <a:glow>
            <a:schemeClr val="accent1"/>
          </a:glow>
        </a:effectLst>
      </xdr:spPr>
    </xdr:pic>
    <xdr:clientData/>
  </xdr:oneCellAnchor>
  <xdr:oneCellAnchor>
    <xdr:from>
      <xdr:col>7</xdr:col>
      <xdr:colOff>123825</xdr:colOff>
      <xdr:row>116</xdr:row>
      <xdr:rowOff>133349</xdr:rowOff>
    </xdr:from>
    <xdr:ext cx="1343881" cy="57150"/>
    <xdr:pic>
      <xdr:nvPicPr>
        <xdr:cNvPr id="28" name="Picture 27">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60055231"/>
          <a:ext cx="1343881" cy="57150"/>
        </a:xfrm>
        <a:prstGeom prst="rect">
          <a:avLst/>
        </a:prstGeom>
        <a:effectLst>
          <a:glow>
            <a:schemeClr val="accent1"/>
          </a:glow>
        </a:effectLst>
      </xdr:spPr>
    </xdr:pic>
    <xdr:clientData/>
  </xdr:oneCellAnchor>
  <xdr:oneCellAnchor>
    <xdr:from>
      <xdr:col>7</xdr:col>
      <xdr:colOff>123825</xdr:colOff>
      <xdr:row>117</xdr:row>
      <xdr:rowOff>133349</xdr:rowOff>
    </xdr:from>
    <xdr:ext cx="1343881" cy="57150"/>
    <xdr:pic>
      <xdr:nvPicPr>
        <xdr:cNvPr id="29" name="Picture 28">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60055231"/>
          <a:ext cx="1343881" cy="57150"/>
        </a:xfrm>
        <a:prstGeom prst="rect">
          <a:avLst/>
        </a:prstGeom>
        <a:effectLst>
          <a:glow>
            <a:schemeClr val="accent1"/>
          </a:glow>
        </a:effectLst>
      </xdr:spPr>
    </xdr:pic>
    <xdr:clientData/>
  </xdr:oneCellAnchor>
  <xdr:oneCellAnchor>
    <xdr:from>
      <xdr:col>7</xdr:col>
      <xdr:colOff>123825</xdr:colOff>
      <xdr:row>118</xdr:row>
      <xdr:rowOff>133349</xdr:rowOff>
    </xdr:from>
    <xdr:ext cx="1343881" cy="57150"/>
    <xdr:pic>
      <xdr:nvPicPr>
        <xdr:cNvPr id="30" name="Picture 29">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60055231"/>
          <a:ext cx="1343881" cy="57150"/>
        </a:xfrm>
        <a:prstGeom prst="rect">
          <a:avLst/>
        </a:prstGeom>
        <a:effectLst>
          <a:glow>
            <a:schemeClr val="accent1"/>
          </a:glow>
        </a:effectLst>
      </xdr:spPr>
    </xdr:pic>
    <xdr:clientData/>
  </xdr:oneCellAnchor>
  <xdr:oneCellAnchor>
    <xdr:from>
      <xdr:col>7</xdr:col>
      <xdr:colOff>123825</xdr:colOff>
      <xdr:row>119</xdr:row>
      <xdr:rowOff>133349</xdr:rowOff>
    </xdr:from>
    <xdr:ext cx="1343881" cy="57150"/>
    <xdr:pic>
      <xdr:nvPicPr>
        <xdr:cNvPr id="31" name="Picture 30">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60055231"/>
          <a:ext cx="1343881" cy="57150"/>
        </a:xfrm>
        <a:prstGeom prst="rect">
          <a:avLst/>
        </a:prstGeom>
        <a:effectLst>
          <a:glow>
            <a:schemeClr val="accent1"/>
          </a:glow>
        </a:effectLst>
      </xdr:spPr>
    </xdr:pic>
    <xdr:clientData/>
  </xdr:oneCellAnchor>
  <xdr:oneCellAnchor>
    <xdr:from>
      <xdr:col>7</xdr:col>
      <xdr:colOff>123825</xdr:colOff>
      <xdr:row>120</xdr:row>
      <xdr:rowOff>133349</xdr:rowOff>
    </xdr:from>
    <xdr:ext cx="1343881" cy="57150"/>
    <xdr:pic>
      <xdr:nvPicPr>
        <xdr:cNvPr id="32" name="Picture 31">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66369557"/>
          <a:ext cx="1343881" cy="57150"/>
        </a:xfrm>
        <a:prstGeom prst="rect">
          <a:avLst/>
        </a:prstGeom>
        <a:effectLst>
          <a:glow>
            <a:schemeClr val="accent1"/>
          </a:glow>
        </a:effectLst>
      </xdr:spPr>
    </xdr:pic>
    <xdr:clientData/>
  </xdr:oneCellAnchor>
  <xdr:oneCellAnchor>
    <xdr:from>
      <xdr:col>7</xdr:col>
      <xdr:colOff>123825</xdr:colOff>
      <xdr:row>121</xdr:row>
      <xdr:rowOff>133349</xdr:rowOff>
    </xdr:from>
    <xdr:ext cx="1343881" cy="57150"/>
    <xdr:pic>
      <xdr:nvPicPr>
        <xdr:cNvPr id="33" name="Picture 32">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66369557"/>
          <a:ext cx="1343881" cy="57150"/>
        </a:xfrm>
        <a:prstGeom prst="rect">
          <a:avLst/>
        </a:prstGeom>
        <a:effectLst>
          <a:glow>
            <a:schemeClr val="accent1"/>
          </a:glow>
        </a:effectLst>
      </xdr:spPr>
    </xdr:pic>
    <xdr:clientData/>
  </xdr:oneCellAnchor>
  <xdr:oneCellAnchor>
    <xdr:from>
      <xdr:col>7</xdr:col>
      <xdr:colOff>123825</xdr:colOff>
      <xdr:row>122</xdr:row>
      <xdr:rowOff>133349</xdr:rowOff>
    </xdr:from>
    <xdr:ext cx="1343881" cy="57150"/>
    <xdr:pic>
      <xdr:nvPicPr>
        <xdr:cNvPr id="34" name="Picture 33">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66369557"/>
          <a:ext cx="1343881" cy="57150"/>
        </a:xfrm>
        <a:prstGeom prst="rect">
          <a:avLst/>
        </a:prstGeom>
        <a:effectLst>
          <a:glow>
            <a:schemeClr val="accent1"/>
          </a:glow>
        </a:effectLst>
      </xdr:spPr>
    </xdr:pic>
    <xdr:clientData/>
  </xdr:oneCellAnchor>
  <xdr:oneCellAnchor>
    <xdr:from>
      <xdr:col>7</xdr:col>
      <xdr:colOff>123825</xdr:colOff>
      <xdr:row>123</xdr:row>
      <xdr:rowOff>133349</xdr:rowOff>
    </xdr:from>
    <xdr:ext cx="1343881" cy="57150"/>
    <xdr:pic>
      <xdr:nvPicPr>
        <xdr:cNvPr id="35" name="Picture 34">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66369557"/>
          <a:ext cx="1343881" cy="57150"/>
        </a:xfrm>
        <a:prstGeom prst="rect">
          <a:avLst/>
        </a:prstGeom>
        <a:effectLst>
          <a:glow>
            <a:schemeClr val="accent1"/>
          </a:glow>
        </a:effectLst>
      </xdr:spPr>
    </xdr:pic>
    <xdr:clientData/>
  </xdr:oneCellAnchor>
  <xdr:oneCellAnchor>
    <xdr:from>
      <xdr:col>7</xdr:col>
      <xdr:colOff>123825</xdr:colOff>
      <xdr:row>124</xdr:row>
      <xdr:rowOff>133349</xdr:rowOff>
    </xdr:from>
    <xdr:ext cx="1343881" cy="57150"/>
    <xdr:pic>
      <xdr:nvPicPr>
        <xdr:cNvPr id="36" name="Picture 35">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66369557"/>
          <a:ext cx="1343881" cy="57150"/>
        </a:xfrm>
        <a:prstGeom prst="rect">
          <a:avLst/>
        </a:prstGeom>
        <a:effectLst>
          <a:glow>
            <a:schemeClr val="accent1"/>
          </a:glow>
        </a:effectLst>
      </xdr:spPr>
    </xdr:pic>
    <xdr:clientData/>
  </xdr:oneCellAnchor>
  <xdr:oneCellAnchor>
    <xdr:from>
      <xdr:col>7</xdr:col>
      <xdr:colOff>123825</xdr:colOff>
      <xdr:row>125</xdr:row>
      <xdr:rowOff>133349</xdr:rowOff>
    </xdr:from>
    <xdr:ext cx="1343881" cy="57150"/>
    <xdr:pic>
      <xdr:nvPicPr>
        <xdr:cNvPr id="37" name="Picture 36">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66369557"/>
          <a:ext cx="1343881" cy="57150"/>
        </a:xfrm>
        <a:prstGeom prst="rect">
          <a:avLst/>
        </a:prstGeom>
        <a:effectLst>
          <a:glow>
            <a:schemeClr val="accent1"/>
          </a:glow>
        </a:effectLst>
      </xdr:spPr>
    </xdr:pic>
    <xdr:clientData/>
  </xdr:oneCellAnchor>
  <xdr:oneCellAnchor>
    <xdr:from>
      <xdr:col>7</xdr:col>
      <xdr:colOff>123825</xdr:colOff>
      <xdr:row>126</xdr:row>
      <xdr:rowOff>133349</xdr:rowOff>
    </xdr:from>
    <xdr:ext cx="1343881" cy="57150"/>
    <xdr:pic>
      <xdr:nvPicPr>
        <xdr:cNvPr id="38" name="Picture 37">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66369557"/>
          <a:ext cx="1343881" cy="57150"/>
        </a:xfrm>
        <a:prstGeom prst="rect">
          <a:avLst/>
        </a:prstGeom>
        <a:effectLst>
          <a:glow>
            <a:schemeClr val="accent1"/>
          </a:glow>
        </a:effectLst>
      </xdr:spPr>
    </xdr:pic>
    <xdr:clientData/>
  </xdr:oneCellAnchor>
  <xdr:oneCellAnchor>
    <xdr:from>
      <xdr:col>7</xdr:col>
      <xdr:colOff>123825</xdr:colOff>
      <xdr:row>127</xdr:row>
      <xdr:rowOff>133349</xdr:rowOff>
    </xdr:from>
    <xdr:ext cx="1343881" cy="57150"/>
    <xdr:pic>
      <xdr:nvPicPr>
        <xdr:cNvPr id="39" name="Picture 38">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66369557"/>
          <a:ext cx="1343881" cy="57150"/>
        </a:xfrm>
        <a:prstGeom prst="rect">
          <a:avLst/>
        </a:prstGeom>
        <a:effectLst>
          <a:glow>
            <a:schemeClr val="accent1"/>
          </a:glow>
        </a:effectLst>
      </xdr:spPr>
    </xdr:pic>
    <xdr:clientData/>
  </xdr:oneCellAnchor>
  <xdr:oneCellAnchor>
    <xdr:from>
      <xdr:col>7</xdr:col>
      <xdr:colOff>123825</xdr:colOff>
      <xdr:row>128</xdr:row>
      <xdr:rowOff>133349</xdr:rowOff>
    </xdr:from>
    <xdr:ext cx="1343881" cy="57150"/>
    <xdr:pic>
      <xdr:nvPicPr>
        <xdr:cNvPr id="40" name="Picture 39">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66369557"/>
          <a:ext cx="1343881" cy="57150"/>
        </a:xfrm>
        <a:prstGeom prst="rect">
          <a:avLst/>
        </a:prstGeom>
        <a:effectLst>
          <a:glow>
            <a:schemeClr val="accent1"/>
          </a:glow>
        </a:effectLst>
      </xdr:spPr>
    </xdr:pic>
    <xdr:clientData/>
  </xdr:oneCellAnchor>
  <xdr:oneCellAnchor>
    <xdr:from>
      <xdr:col>7</xdr:col>
      <xdr:colOff>123825</xdr:colOff>
      <xdr:row>129</xdr:row>
      <xdr:rowOff>133349</xdr:rowOff>
    </xdr:from>
    <xdr:ext cx="1343881" cy="57150"/>
    <xdr:pic>
      <xdr:nvPicPr>
        <xdr:cNvPr id="41" name="Picture 40">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66369557"/>
          <a:ext cx="1343881" cy="57150"/>
        </a:xfrm>
        <a:prstGeom prst="rect">
          <a:avLst/>
        </a:prstGeom>
        <a:effectLst>
          <a:glow>
            <a:schemeClr val="accent1"/>
          </a:glow>
        </a:effectLst>
      </xdr:spPr>
    </xdr:pic>
    <xdr:clientData/>
  </xdr:oneCellAnchor>
  <xdr:oneCellAnchor>
    <xdr:from>
      <xdr:col>7</xdr:col>
      <xdr:colOff>123825</xdr:colOff>
      <xdr:row>130</xdr:row>
      <xdr:rowOff>133349</xdr:rowOff>
    </xdr:from>
    <xdr:ext cx="1343881" cy="57150"/>
    <xdr:pic>
      <xdr:nvPicPr>
        <xdr:cNvPr id="44" name="Picture 43">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72683883"/>
          <a:ext cx="1343881" cy="57150"/>
        </a:xfrm>
        <a:prstGeom prst="rect">
          <a:avLst/>
        </a:prstGeom>
        <a:effectLst>
          <a:glow>
            <a:schemeClr val="accent1"/>
          </a:glow>
        </a:effectLst>
      </xdr:spPr>
    </xdr:pic>
    <xdr:clientData/>
  </xdr:oneCellAnchor>
  <xdr:oneCellAnchor>
    <xdr:from>
      <xdr:col>7</xdr:col>
      <xdr:colOff>123825</xdr:colOff>
      <xdr:row>131</xdr:row>
      <xdr:rowOff>133349</xdr:rowOff>
    </xdr:from>
    <xdr:ext cx="1343881" cy="57150"/>
    <xdr:pic>
      <xdr:nvPicPr>
        <xdr:cNvPr id="45" name="Picture 44">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72683883"/>
          <a:ext cx="1343881" cy="57150"/>
        </a:xfrm>
        <a:prstGeom prst="rect">
          <a:avLst/>
        </a:prstGeom>
        <a:effectLst>
          <a:glow>
            <a:schemeClr val="accent1"/>
          </a:glow>
        </a:effectLst>
      </xdr:spPr>
    </xdr:pic>
    <xdr:clientData/>
  </xdr:oneCellAnchor>
  <xdr:oneCellAnchor>
    <xdr:from>
      <xdr:col>7</xdr:col>
      <xdr:colOff>123825</xdr:colOff>
      <xdr:row>132</xdr:row>
      <xdr:rowOff>133349</xdr:rowOff>
    </xdr:from>
    <xdr:ext cx="1343881" cy="57150"/>
    <xdr:pic>
      <xdr:nvPicPr>
        <xdr:cNvPr id="46" name="Picture 45">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72683883"/>
          <a:ext cx="1343881" cy="57150"/>
        </a:xfrm>
        <a:prstGeom prst="rect">
          <a:avLst/>
        </a:prstGeom>
        <a:effectLst>
          <a:glow>
            <a:schemeClr val="accent1"/>
          </a:glow>
        </a:effectLst>
      </xdr:spPr>
    </xdr:pic>
    <xdr:clientData/>
  </xdr:oneCellAnchor>
  <xdr:oneCellAnchor>
    <xdr:from>
      <xdr:col>7</xdr:col>
      <xdr:colOff>123825</xdr:colOff>
      <xdr:row>133</xdr:row>
      <xdr:rowOff>133349</xdr:rowOff>
    </xdr:from>
    <xdr:ext cx="1343881" cy="57150"/>
    <xdr:pic>
      <xdr:nvPicPr>
        <xdr:cNvPr id="47" name="Picture 46">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72683883"/>
          <a:ext cx="1343881" cy="57150"/>
        </a:xfrm>
        <a:prstGeom prst="rect">
          <a:avLst/>
        </a:prstGeom>
        <a:effectLst>
          <a:glow>
            <a:schemeClr val="accent1"/>
          </a:glow>
        </a:effectLst>
      </xdr:spPr>
    </xdr:pic>
    <xdr:clientData/>
  </xdr:oneCellAnchor>
  <xdr:oneCellAnchor>
    <xdr:from>
      <xdr:col>7</xdr:col>
      <xdr:colOff>123825</xdr:colOff>
      <xdr:row>134</xdr:row>
      <xdr:rowOff>133349</xdr:rowOff>
    </xdr:from>
    <xdr:ext cx="1343881" cy="57150"/>
    <xdr:pic>
      <xdr:nvPicPr>
        <xdr:cNvPr id="48" name="Picture 47">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72683883"/>
          <a:ext cx="1343881" cy="57150"/>
        </a:xfrm>
        <a:prstGeom prst="rect">
          <a:avLst/>
        </a:prstGeom>
        <a:effectLst>
          <a:glow>
            <a:schemeClr val="accent1"/>
          </a:glow>
        </a:effectLst>
      </xdr:spPr>
    </xdr:pic>
    <xdr:clientData/>
  </xdr:oneCellAnchor>
  <xdr:twoCellAnchor editAs="oneCell">
    <xdr:from>
      <xdr:col>1</xdr:col>
      <xdr:colOff>353173</xdr:colOff>
      <xdr:row>137</xdr:row>
      <xdr:rowOff>32107</xdr:rowOff>
    </xdr:from>
    <xdr:to>
      <xdr:col>1</xdr:col>
      <xdr:colOff>1541124</xdr:colOff>
      <xdr:row>140</xdr:row>
      <xdr:rowOff>181938</xdr:rowOff>
    </xdr:to>
    <xdr:pic>
      <xdr:nvPicPr>
        <xdr:cNvPr id="43" name="Picture 42"/>
        <xdr:cNvPicPr>
          <a:picLocks noChangeAspect="1"/>
        </xdr:cNvPicPr>
      </xdr:nvPicPr>
      <xdr:blipFill>
        <a:blip xmlns:r="http://schemas.openxmlformats.org/officeDocument/2006/relationships" r:embed="rId3">
          <a:extLst>
            <a:ext uri="{BEBA8EAE-BF5A-486C-A8C5-ECC9F3942E4B}">
              <a14:imgProps xmlns:a14="http://schemas.microsoft.com/office/drawing/2010/main">
                <a14:imgLayer r:embed="rId4">
                  <a14:imgEffect>
                    <a14:backgroundRemoval t="3205" b="92949" l="10000" r="90000">
                      <a14:foregroundMark x1="44815" y1="4487" x2="47778" y2="41667"/>
                      <a14:foregroundMark x1="48148" y1="60897" x2="48519" y2="75000"/>
                      <a14:foregroundMark x1="48519" y1="46795" x2="48519" y2="58974"/>
                      <a14:foregroundMark x1="48519" y1="74359" x2="50741" y2="58333"/>
                      <a14:foregroundMark x1="28519" y1="76282" x2="28889" y2="83333"/>
                      <a14:foregroundMark x1="29630" y1="84615" x2="31481" y2="90385"/>
                      <a14:foregroundMark x1="32222" y1="92308" x2="35185" y2="92949"/>
                      <a14:foregroundMark x1="18148" y1="44231" x2="19630" y2="44231"/>
                      <a14:foregroundMark x1="34444" y1="53846" x2="41852" y2="57051"/>
                      <a14:foregroundMark x1="51481" y1="55128" x2="52222" y2="51923"/>
                      <a14:foregroundMark x1="61111" y1="52564" x2="61111" y2="65385"/>
                      <a14:foregroundMark x1="64444" y1="53205" x2="62222" y2="60256"/>
                      <a14:foregroundMark x1="53333" y1="56410" x2="56667" y2="52564"/>
                      <a14:foregroundMark x1="56667" y1="51923" x2="58148" y2="60256"/>
                      <a14:foregroundMark x1="69630" y1="61538" x2="71111" y2="60897"/>
                      <a14:backgroundMark x1="30370" y1="91026" x2="32222" y2="94231"/>
                      <a14:backgroundMark x1="32963" y1="55769" x2="34074" y2="81410"/>
                      <a14:backgroundMark x1="30000" y1="76282" x2="29630" y2="80769"/>
                      <a14:backgroundMark x1="29259" y1="75000" x2="29259" y2="78205"/>
                      <a14:backgroundMark x1="20370" y1="46154" x2="31852" y2="51282"/>
                      <a14:backgroundMark x1="35185" y1="50641" x2="35185" y2="50641"/>
                      <a14:backgroundMark x1="35926" y1="53205" x2="47037" y2="55769"/>
                      <a14:backgroundMark x1="48148" y1="56410" x2="50741" y2="57692"/>
                      <a14:backgroundMark x1="42593" y1="50000" x2="51111" y2="46795"/>
                      <a14:backgroundMark x1="50000" y1="50641" x2="49630" y2="51923"/>
                      <a14:backgroundMark x1="49259" y1="61538" x2="48889" y2="64103"/>
                      <a14:backgroundMark x1="51111" y1="62821" x2="50000" y2="66667"/>
                      <a14:backgroundMark x1="51852" y1="47436" x2="57778" y2="46795"/>
                      <a14:backgroundMark x1="59259" y1="47436" x2="63704" y2="46795"/>
                      <a14:backgroundMark x1="58889" y1="52564" x2="58889" y2="54487"/>
                      <a14:backgroundMark x1="59259" y1="55769" x2="58889" y2="57051"/>
                      <a14:backgroundMark x1="63704" y1="51282" x2="62593" y2="52564"/>
                      <a14:backgroundMark x1="62963" y1="60256" x2="66296" y2="57051"/>
                      <a14:backgroundMark x1="61852" y1="57051" x2="62593" y2="52564"/>
                    </a14:backgroundRemoval>
                  </a14:imgEffect>
                </a14:imgLayer>
              </a14:imgProps>
            </a:ext>
          </a:extLst>
        </a:blip>
        <a:stretch>
          <a:fillRect/>
        </a:stretch>
      </xdr:blipFill>
      <xdr:spPr>
        <a:xfrm>
          <a:off x="1369886" y="76371236"/>
          <a:ext cx="1187951" cy="727753"/>
        </a:xfrm>
        <a:prstGeom prst="rect">
          <a:avLst/>
        </a:prstGeom>
      </xdr:spPr>
    </xdr:pic>
    <xdr:clientData/>
  </xdr:twoCellAnchor>
  <xdr:twoCellAnchor editAs="oneCell">
    <xdr:from>
      <xdr:col>12</xdr:col>
      <xdr:colOff>363876</xdr:colOff>
      <xdr:row>137</xdr:row>
      <xdr:rowOff>53512</xdr:rowOff>
    </xdr:from>
    <xdr:to>
      <xdr:col>13</xdr:col>
      <xdr:colOff>728638</xdr:colOff>
      <xdr:row>141</xdr:row>
      <xdr:rowOff>115010</xdr:rowOff>
    </xdr:to>
    <xdr:pic>
      <xdr:nvPicPr>
        <xdr:cNvPr id="52" name="Picture 51"/>
        <xdr:cNvPicPr>
          <a:picLocks noChangeAspect="1"/>
        </xdr:cNvPicPr>
      </xdr:nvPicPr>
      <xdr:blipFill>
        <a:blip xmlns:r="http://schemas.openxmlformats.org/officeDocument/2006/relationships" r:embed="rId5"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9182528" y="76392641"/>
          <a:ext cx="974790" cy="832060"/>
        </a:xfrm>
        <a:prstGeom prst="rect">
          <a:avLst/>
        </a:prstGeom>
      </xdr:spPr>
    </xdr:pic>
    <xdr:clientData/>
  </xdr:twoCellAnchor>
  <xdr:twoCellAnchor editAs="oneCell">
    <xdr:from>
      <xdr:col>4</xdr:col>
      <xdr:colOff>117725</xdr:colOff>
      <xdr:row>137</xdr:row>
      <xdr:rowOff>74916</xdr:rowOff>
    </xdr:from>
    <xdr:to>
      <xdr:col>6</xdr:col>
      <xdr:colOff>85620</xdr:colOff>
      <xdr:row>141</xdr:row>
      <xdr:rowOff>32107</xdr:rowOff>
    </xdr:to>
    <xdr:pic>
      <xdr:nvPicPr>
        <xdr:cNvPr id="51" name="Picture 50"/>
        <xdr:cNvPicPr>
          <a:picLocks noChangeAspect="1"/>
        </xdr:cNvPicPr>
      </xdr:nvPicPr>
      <xdr:blipFill>
        <a:blip xmlns:r="http://schemas.openxmlformats.org/officeDocument/2006/relationships" r:embed="rId3">
          <a:extLst>
            <a:ext uri="{BEBA8EAE-BF5A-486C-A8C5-ECC9F3942E4B}">
              <a14:imgProps xmlns:a14="http://schemas.microsoft.com/office/drawing/2010/main">
                <a14:imgLayer r:embed="rId4">
                  <a14:imgEffect>
                    <a14:backgroundRemoval t="3205" b="92949" l="10000" r="90000">
                      <a14:foregroundMark x1="44815" y1="4487" x2="47778" y2="41667"/>
                      <a14:foregroundMark x1="48148" y1="60897" x2="48519" y2="75000"/>
                      <a14:foregroundMark x1="48519" y1="46795" x2="48519" y2="58974"/>
                      <a14:foregroundMark x1="48519" y1="74359" x2="50741" y2="58333"/>
                      <a14:foregroundMark x1="28519" y1="76282" x2="28889" y2="83333"/>
                      <a14:foregroundMark x1="29630" y1="84615" x2="31481" y2="90385"/>
                      <a14:foregroundMark x1="32222" y1="92308" x2="35185" y2="92949"/>
                      <a14:foregroundMark x1="18148" y1="44231" x2="19630" y2="44231"/>
                      <a14:foregroundMark x1="34444" y1="53846" x2="41852" y2="57051"/>
                      <a14:foregroundMark x1="51481" y1="55128" x2="52222" y2="51923"/>
                      <a14:foregroundMark x1="61111" y1="52564" x2="61111" y2="65385"/>
                      <a14:foregroundMark x1="64444" y1="53205" x2="62222" y2="60256"/>
                      <a14:foregroundMark x1="53333" y1="56410" x2="56667" y2="52564"/>
                      <a14:foregroundMark x1="56667" y1="51923" x2="58148" y2="60256"/>
                      <a14:foregroundMark x1="69630" y1="61538" x2="71111" y2="60897"/>
                      <a14:backgroundMark x1="30370" y1="91026" x2="32222" y2="94231"/>
                      <a14:backgroundMark x1="32963" y1="55769" x2="34074" y2="81410"/>
                      <a14:backgroundMark x1="30000" y1="76282" x2="29630" y2="80769"/>
                      <a14:backgroundMark x1="29259" y1="75000" x2="29259" y2="78205"/>
                      <a14:backgroundMark x1="20370" y1="46154" x2="31852" y2="51282"/>
                      <a14:backgroundMark x1="35185" y1="50641" x2="35185" y2="50641"/>
                      <a14:backgroundMark x1="35926" y1="53205" x2="47037" y2="55769"/>
                      <a14:backgroundMark x1="48148" y1="56410" x2="50741" y2="57692"/>
                      <a14:backgroundMark x1="42593" y1="50000" x2="51111" y2="46795"/>
                      <a14:backgroundMark x1="50000" y1="50641" x2="49630" y2="51923"/>
                      <a14:backgroundMark x1="49259" y1="61538" x2="48889" y2="64103"/>
                      <a14:backgroundMark x1="51111" y1="62821" x2="50000" y2="66667"/>
                      <a14:backgroundMark x1="51852" y1="47436" x2="57778" y2="46795"/>
                      <a14:backgroundMark x1="59259" y1="47436" x2="63704" y2="46795"/>
                      <a14:backgroundMark x1="58889" y1="52564" x2="58889" y2="54487"/>
                      <a14:backgroundMark x1="59259" y1="55769" x2="58889" y2="57051"/>
                      <a14:backgroundMark x1="63704" y1="51282" x2="62593" y2="52564"/>
                      <a14:backgroundMark x1="62963" y1="60256" x2="66296" y2="57051"/>
                      <a14:backgroundMark x1="61852" y1="57051" x2="62593" y2="52564"/>
                    </a14:backgroundRemoval>
                  </a14:imgEffect>
                </a14:imgLayer>
              </a14:imgProps>
            </a:ext>
          </a:extLst>
        </a:blip>
        <a:stretch>
          <a:fillRect/>
        </a:stretch>
      </xdr:blipFill>
      <xdr:spPr>
        <a:xfrm>
          <a:off x="4056152" y="76414045"/>
          <a:ext cx="1187951" cy="727753"/>
        </a:xfrm>
        <a:prstGeom prst="rect">
          <a:avLst/>
        </a:prstGeom>
      </xdr:spPr>
    </xdr:pic>
    <xdr:clientData/>
  </xdr:twoCellAnchor>
  <xdr:oneCellAnchor>
    <xdr:from>
      <xdr:col>7</xdr:col>
      <xdr:colOff>123825</xdr:colOff>
      <xdr:row>134</xdr:row>
      <xdr:rowOff>133349</xdr:rowOff>
    </xdr:from>
    <xdr:ext cx="1343881" cy="57150"/>
    <xdr:pic>
      <xdr:nvPicPr>
        <xdr:cNvPr id="50" name="Picture 49">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74578180"/>
          <a:ext cx="1343881" cy="57150"/>
        </a:xfrm>
        <a:prstGeom prst="rect">
          <a:avLst/>
        </a:prstGeom>
        <a:effectLst>
          <a:glow>
            <a:schemeClr val="accent1"/>
          </a:glow>
        </a:effectLst>
      </xdr:spPr>
    </xdr:pic>
    <xdr:clientData/>
  </xdr:oneCellAnchor>
  <xdr:oneCellAnchor>
    <xdr:from>
      <xdr:col>7</xdr:col>
      <xdr:colOff>123825</xdr:colOff>
      <xdr:row>135</xdr:row>
      <xdr:rowOff>133349</xdr:rowOff>
    </xdr:from>
    <xdr:ext cx="1343881" cy="57150"/>
    <xdr:pic>
      <xdr:nvPicPr>
        <xdr:cNvPr id="53" name="Picture 52">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75841046"/>
          <a:ext cx="1343881" cy="57150"/>
        </a:xfrm>
        <a:prstGeom prst="rect">
          <a:avLst/>
        </a:prstGeom>
        <a:effectLst>
          <a:glow>
            <a:schemeClr val="accent1"/>
          </a:glow>
        </a:effectLst>
      </xdr:spPr>
    </xdr:pic>
    <xdr:clientData/>
  </xdr:oneCellAnchor>
  <xdr:oneCellAnchor>
    <xdr:from>
      <xdr:col>7</xdr:col>
      <xdr:colOff>123825</xdr:colOff>
      <xdr:row>135</xdr:row>
      <xdr:rowOff>133349</xdr:rowOff>
    </xdr:from>
    <xdr:ext cx="1343881" cy="57150"/>
    <xdr:pic>
      <xdr:nvPicPr>
        <xdr:cNvPr id="54" name="Picture 53">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75841046"/>
          <a:ext cx="1343881" cy="57150"/>
        </a:xfrm>
        <a:prstGeom prst="rect">
          <a:avLst/>
        </a:prstGeom>
        <a:effectLst>
          <a:glow>
            <a:schemeClr val="accent1"/>
          </a:glow>
        </a:effectLst>
      </xdr:spPr>
    </xdr:pic>
    <xdr:clientData/>
  </xdr:oneCellAnchor>
  <xdr:oneCellAnchor>
    <xdr:from>
      <xdr:col>7</xdr:col>
      <xdr:colOff>123825</xdr:colOff>
      <xdr:row>136</xdr:row>
      <xdr:rowOff>133349</xdr:rowOff>
    </xdr:from>
    <xdr:ext cx="1343881" cy="57150"/>
    <xdr:pic>
      <xdr:nvPicPr>
        <xdr:cNvPr id="56" name="Picture 55">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76472478"/>
          <a:ext cx="1343881" cy="57150"/>
        </a:xfrm>
        <a:prstGeom prst="rect">
          <a:avLst/>
        </a:prstGeom>
        <a:effectLst>
          <a:glow>
            <a:schemeClr val="accent1"/>
          </a:glow>
        </a:effectLst>
      </xdr:spPr>
    </xdr:pic>
    <xdr:clientData/>
  </xdr:oneCellAnchor>
  <xdr:oneCellAnchor>
    <xdr:from>
      <xdr:col>7</xdr:col>
      <xdr:colOff>123825</xdr:colOff>
      <xdr:row>136</xdr:row>
      <xdr:rowOff>133349</xdr:rowOff>
    </xdr:from>
    <xdr:ext cx="1343881" cy="57150"/>
    <xdr:pic>
      <xdr:nvPicPr>
        <xdr:cNvPr id="57" name="Picture 56">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76472478"/>
          <a:ext cx="1343881" cy="57150"/>
        </a:xfrm>
        <a:prstGeom prst="rect">
          <a:avLst/>
        </a:prstGeom>
        <a:effectLst>
          <a:glow>
            <a:schemeClr val="accent1"/>
          </a:glow>
        </a:effectLst>
      </xdr:spPr>
    </xdr:pic>
    <xdr:clientData/>
  </xdr:oneCellAnchor>
</xdr:wsDr>
</file>

<file path=xl/drawings/drawing3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1F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9525</xdr:colOff>
      <xdr:row>36</xdr:row>
      <xdr:rowOff>0</xdr:rowOff>
    </xdr:from>
    <xdr:to>
      <xdr:col>2</xdr:col>
      <xdr:colOff>1600719</xdr:colOff>
      <xdr:row>37</xdr:row>
      <xdr:rowOff>157002</xdr:rowOff>
    </xdr:to>
    <xdr:pic>
      <xdr:nvPicPr>
        <xdr:cNvPr id="3" name="Picture 2"/>
        <xdr:cNvPicPr>
          <a:picLocks noChangeAspect="1"/>
        </xdr:cNvPicPr>
      </xdr:nvPicPr>
      <xdr:blipFill>
        <a:blip xmlns:r="http://schemas.openxmlformats.org/officeDocument/2006/relationships" r:embed="rId2"/>
        <a:stretch>
          <a:fillRect/>
        </a:stretch>
      </xdr:blipFill>
      <xdr:spPr>
        <a:xfrm>
          <a:off x="2105025" y="11029950"/>
          <a:ext cx="1591194" cy="347502"/>
        </a:xfrm>
        <a:prstGeom prst="rect">
          <a:avLst/>
        </a:prstGeom>
      </xdr:spPr>
    </xdr:pic>
    <xdr:clientData/>
  </xdr:twoCellAnchor>
  <xdr:twoCellAnchor editAs="oneCell">
    <xdr:from>
      <xdr:col>7</xdr:col>
      <xdr:colOff>219075</xdr:colOff>
      <xdr:row>34</xdr:row>
      <xdr:rowOff>190500</xdr:rowOff>
    </xdr:from>
    <xdr:to>
      <xdr:col>9</xdr:col>
      <xdr:colOff>634531</xdr:colOff>
      <xdr:row>39</xdr:row>
      <xdr:rowOff>63699</xdr:rowOff>
    </xdr:to>
    <xdr:pic>
      <xdr:nvPicPr>
        <xdr:cNvPr id="4" name="Picture 3"/>
        <xdr:cNvPicPr>
          <a:picLocks noChangeAspect="1"/>
        </xdr:cNvPicPr>
      </xdr:nvPicPr>
      <xdr:blipFill>
        <a:blip xmlns:r="http://schemas.openxmlformats.org/officeDocument/2006/relationships" r:embed="rId3"/>
        <a:stretch>
          <a:fillRect/>
        </a:stretch>
      </xdr:blipFill>
      <xdr:spPr>
        <a:xfrm>
          <a:off x="8191500" y="10829925"/>
          <a:ext cx="1920406" cy="835224"/>
        </a:xfrm>
        <a:prstGeom prst="rect">
          <a:avLst/>
        </a:prstGeom>
      </xdr:spPr>
    </xdr:pic>
    <xdr:clientData/>
  </xdr:twoCellAnchor>
  <xdr:twoCellAnchor editAs="oneCell">
    <xdr:from>
      <xdr:col>4</xdr:col>
      <xdr:colOff>52916</xdr:colOff>
      <xdr:row>34</xdr:row>
      <xdr:rowOff>179916</xdr:rowOff>
    </xdr:from>
    <xdr:to>
      <xdr:col>5</xdr:col>
      <xdr:colOff>385588</xdr:colOff>
      <xdr:row>38</xdr:row>
      <xdr:rowOff>88728</xdr:rowOff>
    </xdr:to>
    <xdr:pic>
      <xdr:nvPicPr>
        <xdr:cNvPr id="7" name="Picture 6"/>
        <xdr:cNvPicPr>
          <a:picLocks noChangeAspect="1"/>
        </xdr:cNvPicPr>
      </xdr:nvPicPr>
      <xdr:blipFill>
        <a:blip xmlns:r="http://schemas.openxmlformats.org/officeDocument/2006/relationships" r:embed="rId4"/>
        <a:stretch>
          <a:fillRect/>
        </a:stretch>
      </xdr:blipFill>
      <xdr:spPr>
        <a:xfrm>
          <a:off x="5693833" y="10900833"/>
          <a:ext cx="1179338" cy="681395"/>
        </a:xfrm>
        <a:prstGeom prst="rect">
          <a:avLst/>
        </a:prstGeom>
      </xdr:spPr>
    </xdr:pic>
    <xdr:clientData/>
  </xdr:twoCellAnchor>
</xdr:wsDr>
</file>

<file path=xl/drawings/drawing3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20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1371600</xdr:colOff>
      <xdr:row>46</xdr:row>
      <xdr:rowOff>57150</xdr:rowOff>
    </xdr:from>
    <xdr:to>
      <xdr:col>2</xdr:col>
      <xdr:colOff>1581669</xdr:colOff>
      <xdr:row>48</xdr:row>
      <xdr:rowOff>23652</xdr:rowOff>
    </xdr:to>
    <xdr:pic>
      <xdr:nvPicPr>
        <xdr:cNvPr id="3" name="Picture 2"/>
        <xdr:cNvPicPr>
          <a:picLocks noChangeAspect="1"/>
        </xdr:cNvPicPr>
      </xdr:nvPicPr>
      <xdr:blipFill>
        <a:blip xmlns:r="http://schemas.openxmlformats.org/officeDocument/2006/relationships" r:embed="rId2"/>
        <a:stretch>
          <a:fillRect/>
        </a:stretch>
      </xdr:blipFill>
      <xdr:spPr>
        <a:xfrm>
          <a:off x="2085975" y="13515975"/>
          <a:ext cx="1591194" cy="347502"/>
        </a:xfrm>
        <a:prstGeom prst="rect">
          <a:avLst/>
        </a:prstGeom>
      </xdr:spPr>
    </xdr:pic>
    <xdr:clientData/>
  </xdr:twoCellAnchor>
  <xdr:twoCellAnchor editAs="oneCell">
    <xdr:from>
      <xdr:col>7</xdr:col>
      <xdr:colOff>95250</xdr:colOff>
      <xdr:row>45</xdr:row>
      <xdr:rowOff>0</xdr:rowOff>
    </xdr:from>
    <xdr:to>
      <xdr:col>9</xdr:col>
      <xdr:colOff>510706</xdr:colOff>
      <xdr:row>49</xdr:row>
      <xdr:rowOff>73224</xdr:rowOff>
    </xdr:to>
    <xdr:pic>
      <xdr:nvPicPr>
        <xdr:cNvPr id="4" name="Picture 3"/>
        <xdr:cNvPicPr>
          <a:picLocks noChangeAspect="1"/>
        </xdr:cNvPicPr>
      </xdr:nvPicPr>
      <xdr:blipFill>
        <a:blip xmlns:r="http://schemas.openxmlformats.org/officeDocument/2006/relationships" r:embed="rId3"/>
        <a:stretch>
          <a:fillRect/>
        </a:stretch>
      </xdr:blipFill>
      <xdr:spPr>
        <a:xfrm>
          <a:off x="8067675" y="13268325"/>
          <a:ext cx="1920406" cy="835224"/>
        </a:xfrm>
        <a:prstGeom prst="rect">
          <a:avLst/>
        </a:prstGeom>
      </xdr:spPr>
    </xdr:pic>
    <xdr:clientData/>
  </xdr:twoCellAnchor>
  <xdr:twoCellAnchor editAs="oneCell">
    <xdr:from>
      <xdr:col>4</xdr:col>
      <xdr:colOff>0</xdr:colOff>
      <xdr:row>44</xdr:row>
      <xdr:rowOff>190500</xdr:rowOff>
    </xdr:from>
    <xdr:to>
      <xdr:col>5</xdr:col>
      <xdr:colOff>332672</xdr:colOff>
      <xdr:row>48</xdr:row>
      <xdr:rowOff>99312</xdr:rowOff>
    </xdr:to>
    <xdr:pic>
      <xdr:nvPicPr>
        <xdr:cNvPr id="7" name="Picture 6"/>
        <xdr:cNvPicPr>
          <a:picLocks noChangeAspect="1"/>
        </xdr:cNvPicPr>
      </xdr:nvPicPr>
      <xdr:blipFill>
        <a:blip xmlns:r="http://schemas.openxmlformats.org/officeDocument/2006/relationships" r:embed="rId4"/>
        <a:stretch>
          <a:fillRect/>
        </a:stretch>
      </xdr:blipFill>
      <xdr:spPr>
        <a:xfrm>
          <a:off x="5640917" y="13387917"/>
          <a:ext cx="1179338" cy="681395"/>
        </a:xfrm>
        <a:prstGeom prst="rect">
          <a:avLst/>
        </a:prstGeom>
      </xdr:spPr>
    </xdr:pic>
    <xdr:clientData/>
  </xdr:twoCellAnchor>
</xdr:wsDr>
</file>

<file path=xl/drawings/drawing3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21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1304925</xdr:colOff>
      <xdr:row>46</xdr:row>
      <xdr:rowOff>28575</xdr:rowOff>
    </xdr:from>
    <xdr:to>
      <xdr:col>2</xdr:col>
      <xdr:colOff>1514994</xdr:colOff>
      <xdr:row>47</xdr:row>
      <xdr:rowOff>185577</xdr:rowOff>
    </xdr:to>
    <xdr:pic>
      <xdr:nvPicPr>
        <xdr:cNvPr id="3" name="Picture 2"/>
        <xdr:cNvPicPr>
          <a:picLocks noChangeAspect="1"/>
        </xdr:cNvPicPr>
      </xdr:nvPicPr>
      <xdr:blipFill>
        <a:blip xmlns:r="http://schemas.openxmlformats.org/officeDocument/2006/relationships" r:embed="rId2"/>
        <a:stretch>
          <a:fillRect/>
        </a:stretch>
      </xdr:blipFill>
      <xdr:spPr>
        <a:xfrm>
          <a:off x="2019300" y="13525500"/>
          <a:ext cx="1591194" cy="347502"/>
        </a:xfrm>
        <a:prstGeom prst="rect">
          <a:avLst/>
        </a:prstGeom>
      </xdr:spPr>
    </xdr:pic>
    <xdr:clientData/>
  </xdr:twoCellAnchor>
  <xdr:twoCellAnchor editAs="oneCell">
    <xdr:from>
      <xdr:col>7</xdr:col>
      <xdr:colOff>247650</xdr:colOff>
      <xdr:row>45</xdr:row>
      <xdr:rowOff>19050</xdr:rowOff>
    </xdr:from>
    <xdr:to>
      <xdr:col>9</xdr:col>
      <xdr:colOff>663106</xdr:colOff>
      <xdr:row>49</xdr:row>
      <xdr:rowOff>92274</xdr:rowOff>
    </xdr:to>
    <xdr:pic>
      <xdr:nvPicPr>
        <xdr:cNvPr id="4" name="Picture 3"/>
        <xdr:cNvPicPr>
          <a:picLocks noChangeAspect="1"/>
        </xdr:cNvPicPr>
      </xdr:nvPicPr>
      <xdr:blipFill>
        <a:blip xmlns:r="http://schemas.openxmlformats.org/officeDocument/2006/relationships" r:embed="rId3"/>
        <a:stretch>
          <a:fillRect/>
        </a:stretch>
      </xdr:blipFill>
      <xdr:spPr>
        <a:xfrm>
          <a:off x="8220075" y="13325475"/>
          <a:ext cx="1920406" cy="835224"/>
        </a:xfrm>
        <a:prstGeom prst="rect">
          <a:avLst/>
        </a:prstGeom>
      </xdr:spPr>
    </xdr:pic>
    <xdr:clientData/>
  </xdr:twoCellAnchor>
  <xdr:twoCellAnchor editAs="oneCell">
    <xdr:from>
      <xdr:col>4</xdr:col>
      <xdr:colOff>10583</xdr:colOff>
      <xdr:row>45</xdr:row>
      <xdr:rowOff>42333</xdr:rowOff>
    </xdr:from>
    <xdr:to>
      <xdr:col>5</xdr:col>
      <xdr:colOff>343255</xdr:colOff>
      <xdr:row>48</xdr:row>
      <xdr:rowOff>152228</xdr:rowOff>
    </xdr:to>
    <xdr:pic>
      <xdr:nvPicPr>
        <xdr:cNvPr id="7" name="Picture 6"/>
        <xdr:cNvPicPr>
          <a:picLocks noChangeAspect="1"/>
        </xdr:cNvPicPr>
      </xdr:nvPicPr>
      <xdr:blipFill>
        <a:blip xmlns:r="http://schemas.openxmlformats.org/officeDocument/2006/relationships" r:embed="rId4"/>
        <a:stretch>
          <a:fillRect/>
        </a:stretch>
      </xdr:blipFill>
      <xdr:spPr>
        <a:xfrm>
          <a:off x="5651500" y="13483166"/>
          <a:ext cx="1179338" cy="681395"/>
        </a:xfrm>
        <a:prstGeom prst="rect">
          <a:avLst/>
        </a:prstGeom>
      </xdr:spPr>
    </xdr:pic>
    <xdr:clientData/>
  </xdr:twoCellAnchor>
</xdr:wsDr>
</file>

<file path=xl/drawings/drawing3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22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219075</xdr:colOff>
      <xdr:row>44</xdr:row>
      <xdr:rowOff>19050</xdr:rowOff>
    </xdr:from>
    <xdr:to>
      <xdr:col>9</xdr:col>
      <xdr:colOff>634531</xdr:colOff>
      <xdr:row>48</xdr:row>
      <xdr:rowOff>92274</xdr:rowOff>
    </xdr:to>
    <xdr:pic>
      <xdr:nvPicPr>
        <xdr:cNvPr id="3" name="Picture 2"/>
        <xdr:cNvPicPr>
          <a:picLocks noChangeAspect="1"/>
        </xdr:cNvPicPr>
      </xdr:nvPicPr>
      <xdr:blipFill>
        <a:blip xmlns:r="http://schemas.openxmlformats.org/officeDocument/2006/relationships" r:embed="rId2"/>
        <a:stretch>
          <a:fillRect/>
        </a:stretch>
      </xdr:blipFill>
      <xdr:spPr>
        <a:xfrm>
          <a:off x="8191500" y="12868275"/>
          <a:ext cx="1920406" cy="835224"/>
        </a:xfrm>
        <a:prstGeom prst="rect">
          <a:avLst/>
        </a:prstGeom>
      </xdr:spPr>
    </xdr:pic>
    <xdr:clientData/>
  </xdr:twoCellAnchor>
  <xdr:twoCellAnchor editAs="oneCell">
    <xdr:from>
      <xdr:col>2</xdr:col>
      <xdr:colOff>0</xdr:colOff>
      <xdr:row>45</xdr:row>
      <xdr:rowOff>28575</xdr:rowOff>
    </xdr:from>
    <xdr:to>
      <xdr:col>2</xdr:col>
      <xdr:colOff>1591194</xdr:colOff>
      <xdr:row>46</xdr:row>
      <xdr:rowOff>185577</xdr:rowOff>
    </xdr:to>
    <xdr:pic>
      <xdr:nvPicPr>
        <xdr:cNvPr id="4" name="Picture 3"/>
        <xdr:cNvPicPr>
          <a:picLocks noChangeAspect="1"/>
        </xdr:cNvPicPr>
      </xdr:nvPicPr>
      <xdr:blipFill>
        <a:blip xmlns:r="http://schemas.openxmlformats.org/officeDocument/2006/relationships" r:embed="rId3"/>
        <a:stretch>
          <a:fillRect/>
        </a:stretch>
      </xdr:blipFill>
      <xdr:spPr>
        <a:xfrm>
          <a:off x="2095500" y="13068300"/>
          <a:ext cx="1591194" cy="347502"/>
        </a:xfrm>
        <a:prstGeom prst="rect">
          <a:avLst/>
        </a:prstGeom>
      </xdr:spPr>
    </xdr:pic>
    <xdr:clientData/>
  </xdr:twoCellAnchor>
  <xdr:twoCellAnchor editAs="oneCell">
    <xdr:from>
      <xdr:col>4</xdr:col>
      <xdr:colOff>21166</xdr:colOff>
      <xdr:row>44</xdr:row>
      <xdr:rowOff>10584</xdr:rowOff>
    </xdr:from>
    <xdr:to>
      <xdr:col>5</xdr:col>
      <xdr:colOff>353838</xdr:colOff>
      <xdr:row>47</xdr:row>
      <xdr:rowOff>120479</xdr:rowOff>
    </xdr:to>
    <xdr:pic>
      <xdr:nvPicPr>
        <xdr:cNvPr id="7" name="Picture 6"/>
        <xdr:cNvPicPr>
          <a:picLocks noChangeAspect="1"/>
        </xdr:cNvPicPr>
      </xdr:nvPicPr>
      <xdr:blipFill>
        <a:blip xmlns:r="http://schemas.openxmlformats.org/officeDocument/2006/relationships" r:embed="rId4"/>
        <a:stretch>
          <a:fillRect/>
        </a:stretch>
      </xdr:blipFill>
      <xdr:spPr>
        <a:xfrm>
          <a:off x="5662083" y="12975167"/>
          <a:ext cx="1179338" cy="681395"/>
        </a:xfrm>
        <a:prstGeom prst="rect">
          <a:avLst/>
        </a:prstGeom>
      </xdr:spPr>
    </xdr:pic>
    <xdr:clientData/>
  </xdr:twoCellAnchor>
</xdr:wsDr>
</file>

<file path=xl/drawings/drawing3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23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219075</xdr:colOff>
      <xdr:row>46</xdr:row>
      <xdr:rowOff>9525</xdr:rowOff>
    </xdr:from>
    <xdr:to>
      <xdr:col>9</xdr:col>
      <xdr:colOff>634531</xdr:colOff>
      <xdr:row>50</xdr:row>
      <xdr:rowOff>82749</xdr:rowOff>
    </xdr:to>
    <xdr:pic>
      <xdr:nvPicPr>
        <xdr:cNvPr id="3" name="Picture 2"/>
        <xdr:cNvPicPr>
          <a:picLocks noChangeAspect="1"/>
        </xdr:cNvPicPr>
      </xdr:nvPicPr>
      <xdr:blipFill>
        <a:blip xmlns:r="http://schemas.openxmlformats.org/officeDocument/2006/relationships" r:embed="rId2"/>
        <a:stretch>
          <a:fillRect/>
        </a:stretch>
      </xdr:blipFill>
      <xdr:spPr>
        <a:xfrm>
          <a:off x="8191500" y="13382625"/>
          <a:ext cx="1920406" cy="835224"/>
        </a:xfrm>
        <a:prstGeom prst="rect">
          <a:avLst/>
        </a:prstGeom>
      </xdr:spPr>
    </xdr:pic>
    <xdr:clientData/>
  </xdr:twoCellAnchor>
  <xdr:twoCellAnchor editAs="oneCell">
    <xdr:from>
      <xdr:col>2</xdr:col>
      <xdr:colOff>9525</xdr:colOff>
      <xdr:row>47</xdr:row>
      <xdr:rowOff>38100</xdr:rowOff>
    </xdr:from>
    <xdr:to>
      <xdr:col>2</xdr:col>
      <xdr:colOff>1600719</xdr:colOff>
      <xdr:row>49</xdr:row>
      <xdr:rowOff>4602</xdr:rowOff>
    </xdr:to>
    <xdr:pic>
      <xdr:nvPicPr>
        <xdr:cNvPr id="4" name="Picture 3"/>
        <xdr:cNvPicPr>
          <a:picLocks noChangeAspect="1"/>
        </xdr:cNvPicPr>
      </xdr:nvPicPr>
      <xdr:blipFill>
        <a:blip xmlns:r="http://schemas.openxmlformats.org/officeDocument/2006/relationships" r:embed="rId3"/>
        <a:stretch>
          <a:fillRect/>
        </a:stretch>
      </xdr:blipFill>
      <xdr:spPr>
        <a:xfrm>
          <a:off x="2105025" y="13601700"/>
          <a:ext cx="1591194" cy="347502"/>
        </a:xfrm>
        <a:prstGeom prst="rect">
          <a:avLst/>
        </a:prstGeom>
      </xdr:spPr>
    </xdr:pic>
    <xdr:clientData/>
  </xdr:twoCellAnchor>
  <xdr:twoCellAnchor editAs="oneCell">
    <xdr:from>
      <xdr:col>4</xdr:col>
      <xdr:colOff>21167</xdr:colOff>
      <xdr:row>46</xdr:row>
      <xdr:rowOff>21166</xdr:rowOff>
    </xdr:from>
    <xdr:to>
      <xdr:col>5</xdr:col>
      <xdr:colOff>353839</xdr:colOff>
      <xdr:row>49</xdr:row>
      <xdr:rowOff>131061</xdr:rowOff>
    </xdr:to>
    <xdr:pic>
      <xdr:nvPicPr>
        <xdr:cNvPr id="7" name="Picture 6"/>
        <xdr:cNvPicPr>
          <a:picLocks noChangeAspect="1"/>
        </xdr:cNvPicPr>
      </xdr:nvPicPr>
      <xdr:blipFill>
        <a:blip xmlns:r="http://schemas.openxmlformats.org/officeDocument/2006/relationships" r:embed="rId4"/>
        <a:stretch>
          <a:fillRect/>
        </a:stretch>
      </xdr:blipFill>
      <xdr:spPr>
        <a:xfrm>
          <a:off x="5662084" y="13514916"/>
          <a:ext cx="1179338" cy="681395"/>
        </a:xfrm>
        <a:prstGeom prst="rect">
          <a:avLst/>
        </a:prstGeom>
      </xdr:spPr>
    </xdr:pic>
    <xdr:clientData/>
  </xdr:twoCellAnchor>
</xdr:wsDr>
</file>

<file path=xl/drawings/drawing3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24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95250</xdr:colOff>
      <xdr:row>41</xdr:row>
      <xdr:rowOff>19050</xdr:rowOff>
    </xdr:from>
    <xdr:to>
      <xdr:col>9</xdr:col>
      <xdr:colOff>510706</xdr:colOff>
      <xdr:row>45</xdr:row>
      <xdr:rowOff>92274</xdr:rowOff>
    </xdr:to>
    <xdr:pic>
      <xdr:nvPicPr>
        <xdr:cNvPr id="3" name="Picture 2"/>
        <xdr:cNvPicPr>
          <a:picLocks noChangeAspect="1"/>
        </xdr:cNvPicPr>
      </xdr:nvPicPr>
      <xdr:blipFill>
        <a:blip xmlns:r="http://schemas.openxmlformats.org/officeDocument/2006/relationships" r:embed="rId2"/>
        <a:stretch>
          <a:fillRect/>
        </a:stretch>
      </xdr:blipFill>
      <xdr:spPr>
        <a:xfrm>
          <a:off x="8067675" y="12096750"/>
          <a:ext cx="1920406" cy="835224"/>
        </a:xfrm>
        <a:prstGeom prst="rect">
          <a:avLst/>
        </a:prstGeom>
      </xdr:spPr>
    </xdr:pic>
    <xdr:clientData/>
  </xdr:twoCellAnchor>
  <xdr:twoCellAnchor editAs="oneCell">
    <xdr:from>
      <xdr:col>2</xdr:col>
      <xdr:colOff>9525</xdr:colOff>
      <xdr:row>42</xdr:row>
      <xdr:rowOff>19050</xdr:rowOff>
    </xdr:from>
    <xdr:to>
      <xdr:col>2</xdr:col>
      <xdr:colOff>1600719</xdr:colOff>
      <xdr:row>43</xdr:row>
      <xdr:rowOff>176052</xdr:rowOff>
    </xdr:to>
    <xdr:pic>
      <xdr:nvPicPr>
        <xdr:cNvPr id="4" name="Picture 3"/>
        <xdr:cNvPicPr>
          <a:picLocks noChangeAspect="1"/>
        </xdr:cNvPicPr>
      </xdr:nvPicPr>
      <xdr:blipFill>
        <a:blip xmlns:r="http://schemas.openxmlformats.org/officeDocument/2006/relationships" r:embed="rId3"/>
        <a:stretch>
          <a:fillRect/>
        </a:stretch>
      </xdr:blipFill>
      <xdr:spPr>
        <a:xfrm>
          <a:off x="2105025" y="12287250"/>
          <a:ext cx="1591194" cy="347502"/>
        </a:xfrm>
        <a:prstGeom prst="rect">
          <a:avLst/>
        </a:prstGeom>
      </xdr:spPr>
    </xdr:pic>
    <xdr:clientData/>
  </xdr:twoCellAnchor>
  <xdr:twoCellAnchor editAs="oneCell">
    <xdr:from>
      <xdr:col>4</xdr:col>
      <xdr:colOff>10584</xdr:colOff>
      <xdr:row>41</xdr:row>
      <xdr:rowOff>63500</xdr:rowOff>
    </xdr:from>
    <xdr:to>
      <xdr:col>5</xdr:col>
      <xdr:colOff>343256</xdr:colOff>
      <xdr:row>44</xdr:row>
      <xdr:rowOff>173395</xdr:rowOff>
    </xdr:to>
    <xdr:pic>
      <xdr:nvPicPr>
        <xdr:cNvPr id="7" name="Picture 6"/>
        <xdr:cNvPicPr>
          <a:picLocks noChangeAspect="1"/>
        </xdr:cNvPicPr>
      </xdr:nvPicPr>
      <xdr:blipFill>
        <a:blip xmlns:r="http://schemas.openxmlformats.org/officeDocument/2006/relationships" r:embed="rId4"/>
        <a:stretch>
          <a:fillRect/>
        </a:stretch>
      </xdr:blipFill>
      <xdr:spPr>
        <a:xfrm>
          <a:off x="5651501" y="12234333"/>
          <a:ext cx="1179338" cy="681395"/>
        </a:xfrm>
        <a:prstGeom prst="rect">
          <a:avLst/>
        </a:prstGeom>
      </xdr:spPr>
    </xdr:pic>
    <xdr:clientData/>
  </xdr:twoCellAnchor>
</xdr:wsDr>
</file>

<file path=xl/drawings/drawing3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25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152400</xdr:colOff>
      <xdr:row>41</xdr:row>
      <xdr:rowOff>38100</xdr:rowOff>
    </xdr:from>
    <xdr:to>
      <xdr:col>9</xdr:col>
      <xdr:colOff>567856</xdr:colOff>
      <xdr:row>45</xdr:row>
      <xdr:rowOff>111324</xdr:rowOff>
    </xdr:to>
    <xdr:pic>
      <xdr:nvPicPr>
        <xdr:cNvPr id="3" name="Picture 2"/>
        <xdr:cNvPicPr>
          <a:picLocks noChangeAspect="1"/>
        </xdr:cNvPicPr>
      </xdr:nvPicPr>
      <xdr:blipFill>
        <a:blip xmlns:r="http://schemas.openxmlformats.org/officeDocument/2006/relationships" r:embed="rId2"/>
        <a:stretch>
          <a:fillRect/>
        </a:stretch>
      </xdr:blipFill>
      <xdr:spPr>
        <a:xfrm>
          <a:off x="8124825" y="12115800"/>
          <a:ext cx="1920406" cy="835224"/>
        </a:xfrm>
        <a:prstGeom prst="rect">
          <a:avLst/>
        </a:prstGeom>
      </xdr:spPr>
    </xdr:pic>
    <xdr:clientData/>
  </xdr:twoCellAnchor>
  <xdr:twoCellAnchor editAs="oneCell">
    <xdr:from>
      <xdr:col>2</xdr:col>
      <xdr:colOff>0</xdr:colOff>
      <xdr:row>42</xdr:row>
      <xdr:rowOff>38100</xdr:rowOff>
    </xdr:from>
    <xdr:to>
      <xdr:col>2</xdr:col>
      <xdr:colOff>1591194</xdr:colOff>
      <xdr:row>44</xdr:row>
      <xdr:rowOff>4602</xdr:rowOff>
    </xdr:to>
    <xdr:pic>
      <xdr:nvPicPr>
        <xdr:cNvPr id="4" name="Picture 3"/>
        <xdr:cNvPicPr>
          <a:picLocks noChangeAspect="1"/>
        </xdr:cNvPicPr>
      </xdr:nvPicPr>
      <xdr:blipFill>
        <a:blip xmlns:r="http://schemas.openxmlformats.org/officeDocument/2006/relationships" r:embed="rId3"/>
        <a:stretch>
          <a:fillRect/>
        </a:stretch>
      </xdr:blipFill>
      <xdr:spPr>
        <a:xfrm>
          <a:off x="2095500" y="12306300"/>
          <a:ext cx="1591194" cy="347502"/>
        </a:xfrm>
        <a:prstGeom prst="rect">
          <a:avLst/>
        </a:prstGeom>
      </xdr:spPr>
    </xdr:pic>
    <xdr:clientData/>
  </xdr:twoCellAnchor>
  <xdr:twoCellAnchor editAs="oneCell">
    <xdr:from>
      <xdr:col>4</xdr:col>
      <xdr:colOff>31750</xdr:colOff>
      <xdr:row>41</xdr:row>
      <xdr:rowOff>95250</xdr:rowOff>
    </xdr:from>
    <xdr:to>
      <xdr:col>5</xdr:col>
      <xdr:colOff>364422</xdr:colOff>
      <xdr:row>45</xdr:row>
      <xdr:rowOff>14645</xdr:rowOff>
    </xdr:to>
    <xdr:pic>
      <xdr:nvPicPr>
        <xdr:cNvPr id="7" name="Picture 6"/>
        <xdr:cNvPicPr>
          <a:picLocks noChangeAspect="1"/>
        </xdr:cNvPicPr>
      </xdr:nvPicPr>
      <xdr:blipFill>
        <a:blip xmlns:r="http://schemas.openxmlformats.org/officeDocument/2006/relationships" r:embed="rId4"/>
        <a:stretch>
          <a:fillRect/>
        </a:stretch>
      </xdr:blipFill>
      <xdr:spPr>
        <a:xfrm>
          <a:off x="5672667" y="12266083"/>
          <a:ext cx="1179338" cy="681395"/>
        </a:xfrm>
        <a:prstGeom prst="rect">
          <a:avLst/>
        </a:prstGeom>
      </xdr:spPr>
    </xdr:pic>
    <xdr:clientData/>
  </xdr:twoCellAnchor>
</xdr:wsDr>
</file>

<file path=xl/drawings/drawing3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26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238125</xdr:colOff>
      <xdr:row>41</xdr:row>
      <xdr:rowOff>19050</xdr:rowOff>
    </xdr:from>
    <xdr:to>
      <xdr:col>9</xdr:col>
      <xdr:colOff>653581</xdr:colOff>
      <xdr:row>45</xdr:row>
      <xdr:rowOff>92274</xdr:rowOff>
    </xdr:to>
    <xdr:pic>
      <xdr:nvPicPr>
        <xdr:cNvPr id="3" name="Picture 2"/>
        <xdr:cNvPicPr>
          <a:picLocks noChangeAspect="1"/>
        </xdr:cNvPicPr>
      </xdr:nvPicPr>
      <xdr:blipFill>
        <a:blip xmlns:r="http://schemas.openxmlformats.org/officeDocument/2006/relationships" r:embed="rId2"/>
        <a:stretch>
          <a:fillRect/>
        </a:stretch>
      </xdr:blipFill>
      <xdr:spPr>
        <a:xfrm>
          <a:off x="8210550" y="11953875"/>
          <a:ext cx="1920406" cy="835224"/>
        </a:xfrm>
        <a:prstGeom prst="rect">
          <a:avLst/>
        </a:prstGeom>
      </xdr:spPr>
    </xdr:pic>
    <xdr:clientData/>
  </xdr:twoCellAnchor>
  <xdr:twoCellAnchor editAs="oneCell">
    <xdr:from>
      <xdr:col>1</xdr:col>
      <xdr:colOff>1371600</xdr:colOff>
      <xdr:row>42</xdr:row>
      <xdr:rowOff>38100</xdr:rowOff>
    </xdr:from>
    <xdr:to>
      <xdr:col>2</xdr:col>
      <xdr:colOff>1581669</xdr:colOff>
      <xdr:row>44</xdr:row>
      <xdr:rowOff>4602</xdr:rowOff>
    </xdr:to>
    <xdr:pic>
      <xdr:nvPicPr>
        <xdr:cNvPr id="4" name="Picture 3"/>
        <xdr:cNvPicPr>
          <a:picLocks noChangeAspect="1"/>
        </xdr:cNvPicPr>
      </xdr:nvPicPr>
      <xdr:blipFill>
        <a:blip xmlns:r="http://schemas.openxmlformats.org/officeDocument/2006/relationships" r:embed="rId3"/>
        <a:stretch>
          <a:fillRect/>
        </a:stretch>
      </xdr:blipFill>
      <xdr:spPr>
        <a:xfrm>
          <a:off x="2085975" y="12163425"/>
          <a:ext cx="1591194" cy="347502"/>
        </a:xfrm>
        <a:prstGeom prst="rect">
          <a:avLst/>
        </a:prstGeom>
      </xdr:spPr>
    </xdr:pic>
    <xdr:clientData/>
  </xdr:twoCellAnchor>
  <xdr:twoCellAnchor editAs="oneCell">
    <xdr:from>
      <xdr:col>4</xdr:col>
      <xdr:colOff>31750</xdr:colOff>
      <xdr:row>41</xdr:row>
      <xdr:rowOff>42333</xdr:rowOff>
    </xdr:from>
    <xdr:to>
      <xdr:col>5</xdr:col>
      <xdr:colOff>364422</xdr:colOff>
      <xdr:row>44</xdr:row>
      <xdr:rowOff>152228</xdr:rowOff>
    </xdr:to>
    <xdr:pic>
      <xdr:nvPicPr>
        <xdr:cNvPr id="7" name="Picture 6"/>
        <xdr:cNvPicPr>
          <a:picLocks noChangeAspect="1"/>
        </xdr:cNvPicPr>
      </xdr:nvPicPr>
      <xdr:blipFill>
        <a:blip xmlns:r="http://schemas.openxmlformats.org/officeDocument/2006/relationships" r:embed="rId4"/>
        <a:stretch>
          <a:fillRect/>
        </a:stretch>
      </xdr:blipFill>
      <xdr:spPr>
        <a:xfrm>
          <a:off x="5672667" y="12065000"/>
          <a:ext cx="1179338" cy="681395"/>
        </a:xfrm>
        <a:prstGeom prst="rect">
          <a:avLst/>
        </a:prstGeom>
      </xdr:spPr>
    </xdr:pic>
    <xdr:clientData/>
  </xdr:twoCellAnchor>
</xdr:wsDr>
</file>

<file path=xl/drawings/drawing3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27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238125</xdr:colOff>
      <xdr:row>41</xdr:row>
      <xdr:rowOff>28575</xdr:rowOff>
    </xdr:from>
    <xdr:to>
      <xdr:col>9</xdr:col>
      <xdr:colOff>653581</xdr:colOff>
      <xdr:row>45</xdr:row>
      <xdr:rowOff>101799</xdr:rowOff>
    </xdr:to>
    <xdr:pic>
      <xdr:nvPicPr>
        <xdr:cNvPr id="3" name="Picture 2"/>
        <xdr:cNvPicPr>
          <a:picLocks noChangeAspect="1"/>
        </xdr:cNvPicPr>
      </xdr:nvPicPr>
      <xdr:blipFill>
        <a:blip xmlns:r="http://schemas.openxmlformats.org/officeDocument/2006/relationships" r:embed="rId2"/>
        <a:stretch>
          <a:fillRect/>
        </a:stretch>
      </xdr:blipFill>
      <xdr:spPr>
        <a:xfrm>
          <a:off x="8210550" y="12534900"/>
          <a:ext cx="1920406" cy="835224"/>
        </a:xfrm>
        <a:prstGeom prst="rect">
          <a:avLst/>
        </a:prstGeom>
      </xdr:spPr>
    </xdr:pic>
    <xdr:clientData/>
  </xdr:twoCellAnchor>
  <xdr:twoCellAnchor editAs="oneCell">
    <xdr:from>
      <xdr:col>2</xdr:col>
      <xdr:colOff>28575</xdr:colOff>
      <xdr:row>42</xdr:row>
      <xdr:rowOff>19050</xdr:rowOff>
    </xdr:from>
    <xdr:to>
      <xdr:col>2</xdr:col>
      <xdr:colOff>1619769</xdr:colOff>
      <xdr:row>43</xdr:row>
      <xdr:rowOff>176052</xdr:rowOff>
    </xdr:to>
    <xdr:pic>
      <xdr:nvPicPr>
        <xdr:cNvPr id="4" name="Picture 3"/>
        <xdr:cNvPicPr>
          <a:picLocks noChangeAspect="1"/>
        </xdr:cNvPicPr>
      </xdr:nvPicPr>
      <xdr:blipFill>
        <a:blip xmlns:r="http://schemas.openxmlformats.org/officeDocument/2006/relationships" r:embed="rId3"/>
        <a:stretch>
          <a:fillRect/>
        </a:stretch>
      </xdr:blipFill>
      <xdr:spPr>
        <a:xfrm>
          <a:off x="2124075" y="12715875"/>
          <a:ext cx="1591194" cy="347502"/>
        </a:xfrm>
        <a:prstGeom prst="rect">
          <a:avLst/>
        </a:prstGeom>
      </xdr:spPr>
    </xdr:pic>
    <xdr:clientData/>
  </xdr:twoCellAnchor>
  <xdr:twoCellAnchor editAs="oneCell">
    <xdr:from>
      <xdr:col>4</xdr:col>
      <xdr:colOff>0</xdr:colOff>
      <xdr:row>41</xdr:row>
      <xdr:rowOff>10584</xdr:rowOff>
    </xdr:from>
    <xdr:to>
      <xdr:col>5</xdr:col>
      <xdr:colOff>332672</xdr:colOff>
      <xdr:row>44</xdr:row>
      <xdr:rowOff>120479</xdr:rowOff>
    </xdr:to>
    <xdr:pic>
      <xdr:nvPicPr>
        <xdr:cNvPr id="7" name="Picture 6"/>
        <xdr:cNvPicPr>
          <a:picLocks noChangeAspect="1"/>
        </xdr:cNvPicPr>
      </xdr:nvPicPr>
      <xdr:blipFill>
        <a:blip xmlns:r="http://schemas.openxmlformats.org/officeDocument/2006/relationships" r:embed="rId4"/>
        <a:stretch>
          <a:fillRect/>
        </a:stretch>
      </xdr:blipFill>
      <xdr:spPr>
        <a:xfrm>
          <a:off x="5640917" y="12149667"/>
          <a:ext cx="1179338" cy="681395"/>
        </a:xfrm>
        <a:prstGeom prst="rect">
          <a:avLst/>
        </a:prstGeom>
      </xdr:spPr>
    </xdr:pic>
    <xdr:clientData/>
  </xdr:twoCellAnchor>
</xdr:wsDr>
</file>

<file path=xl/drawings/drawing3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8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209550</xdr:colOff>
      <xdr:row>42</xdr:row>
      <xdr:rowOff>180975</xdr:rowOff>
    </xdr:from>
    <xdr:to>
      <xdr:col>9</xdr:col>
      <xdr:colOff>625006</xdr:colOff>
      <xdr:row>47</xdr:row>
      <xdr:rowOff>63699</xdr:rowOff>
    </xdr:to>
    <xdr:pic>
      <xdr:nvPicPr>
        <xdr:cNvPr id="3" name="Picture 2"/>
        <xdr:cNvPicPr>
          <a:picLocks noChangeAspect="1"/>
        </xdr:cNvPicPr>
      </xdr:nvPicPr>
      <xdr:blipFill>
        <a:blip xmlns:r="http://schemas.openxmlformats.org/officeDocument/2006/relationships" r:embed="rId2"/>
        <a:stretch>
          <a:fillRect/>
        </a:stretch>
      </xdr:blipFill>
      <xdr:spPr>
        <a:xfrm>
          <a:off x="8181975" y="13020675"/>
          <a:ext cx="1920406" cy="835224"/>
        </a:xfrm>
        <a:prstGeom prst="rect">
          <a:avLst/>
        </a:prstGeom>
      </xdr:spPr>
    </xdr:pic>
    <xdr:clientData/>
  </xdr:twoCellAnchor>
  <xdr:twoCellAnchor editAs="oneCell">
    <xdr:from>
      <xdr:col>1</xdr:col>
      <xdr:colOff>1343025</xdr:colOff>
      <xdr:row>44</xdr:row>
      <xdr:rowOff>28575</xdr:rowOff>
    </xdr:from>
    <xdr:to>
      <xdr:col>2</xdr:col>
      <xdr:colOff>1553094</xdr:colOff>
      <xdr:row>45</xdr:row>
      <xdr:rowOff>185577</xdr:rowOff>
    </xdr:to>
    <xdr:pic>
      <xdr:nvPicPr>
        <xdr:cNvPr id="4" name="Picture 3"/>
        <xdr:cNvPicPr>
          <a:picLocks noChangeAspect="1"/>
        </xdr:cNvPicPr>
      </xdr:nvPicPr>
      <xdr:blipFill>
        <a:blip xmlns:r="http://schemas.openxmlformats.org/officeDocument/2006/relationships" r:embed="rId3"/>
        <a:stretch>
          <a:fillRect/>
        </a:stretch>
      </xdr:blipFill>
      <xdr:spPr>
        <a:xfrm>
          <a:off x="2057400" y="13249275"/>
          <a:ext cx="1591194" cy="347502"/>
        </a:xfrm>
        <a:prstGeom prst="rect">
          <a:avLst/>
        </a:prstGeom>
      </xdr:spPr>
    </xdr:pic>
    <xdr:clientData/>
  </xdr:twoCellAnchor>
  <xdr:twoCellAnchor editAs="oneCell">
    <xdr:from>
      <xdr:col>4</xdr:col>
      <xdr:colOff>21167</xdr:colOff>
      <xdr:row>43</xdr:row>
      <xdr:rowOff>84667</xdr:rowOff>
    </xdr:from>
    <xdr:to>
      <xdr:col>5</xdr:col>
      <xdr:colOff>353839</xdr:colOff>
      <xdr:row>47</xdr:row>
      <xdr:rowOff>4062</xdr:rowOff>
    </xdr:to>
    <xdr:pic>
      <xdr:nvPicPr>
        <xdr:cNvPr id="7" name="Picture 6"/>
        <xdr:cNvPicPr>
          <a:picLocks noChangeAspect="1"/>
        </xdr:cNvPicPr>
      </xdr:nvPicPr>
      <xdr:blipFill>
        <a:blip xmlns:r="http://schemas.openxmlformats.org/officeDocument/2006/relationships" r:embed="rId4"/>
        <a:stretch>
          <a:fillRect/>
        </a:stretch>
      </xdr:blipFill>
      <xdr:spPr>
        <a:xfrm>
          <a:off x="5662084" y="13239750"/>
          <a:ext cx="1179338" cy="68139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7</xdr:col>
      <xdr:colOff>0</xdr:colOff>
      <xdr:row>0</xdr:row>
      <xdr:rowOff>0</xdr:rowOff>
    </xdr:from>
    <xdr:to>
      <xdr:col>9</xdr:col>
      <xdr:colOff>247650</xdr:colOff>
      <xdr:row>2</xdr:row>
      <xdr:rowOff>76200</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400-000002000000}"/>
            </a:ext>
          </a:extLst>
        </xdr:cNvPr>
        <xdr:cNvSpPr/>
      </xdr:nvSpPr>
      <xdr:spPr>
        <a:xfrm>
          <a:off x="6505575"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600075</xdr:colOff>
      <xdr:row>11</xdr:row>
      <xdr:rowOff>171450</xdr:rowOff>
    </xdr:from>
    <xdr:to>
      <xdr:col>2</xdr:col>
      <xdr:colOff>703088</xdr:colOff>
      <xdr:row>14</xdr:row>
      <xdr:rowOff>74757</xdr:rowOff>
    </xdr:to>
    <xdr:pic>
      <xdr:nvPicPr>
        <xdr:cNvPr id="4" name="Picture 3"/>
        <xdr:cNvPicPr>
          <a:picLocks noChangeAspect="1"/>
        </xdr:cNvPicPr>
      </xdr:nvPicPr>
      <xdr:blipFill>
        <a:blip xmlns:r="http://schemas.openxmlformats.org/officeDocument/2006/relationships" r:embed="rId2">
          <a:extLst>
            <a:ext uri="{BEBA8EAE-BF5A-486C-A8C5-ECC9F3942E4B}">
              <a14:imgProps xmlns:a14="http://schemas.microsoft.com/office/drawing/2010/main">
                <a14:imgLayer r:embed="rId3">
                  <a14:imgEffect>
                    <a14:backgroundRemoval t="3205" b="92949" l="10000" r="90000">
                      <a14:foregroundMark x1="44815" y1="4487" x2="47778" y2="41667"/>
                      <a14:foregroundMark x1="48148" y1="60897" x2="48519" y2="75000"/>
                      <a14:foregroundMark x1="48519" y1="46795" x2="48519" y2="58974"/>
                      <a14:foregroundMark x1="48519" y1="74359" x2="50741" y2="58333"/>
                      <a14:foregroundMark x1="28519" y1="76282" x2="28889" y2="83333"/>
                      <a14:foregroundMark x1="29630" y1="84615" x2="31481" y2="90385"/>
                      <a14:foregroundMark x1="32222" y1="92308" x2="35185" y2="92949"/>
                      <a14:foregroundMark x1="18148" y1="44231" x2="19630" y2="44231"/>
                      <a14:foregroundMark x1="34444" y1="53846" x2="41852" y2="57051"/>
                      <a14:foregroundMark x1="51481" y1="55128" x2="52222" y2="51923"/>
                      <a14:foregroundMark x1="61111" y1="52564" x2="61111" y2="65385"/>
                      <a14:foregroundMark x1="64444" y1="53205" x2="62222" y2="60256"/>
                      <a14:foregroundMark x1="53333" y1="56410" x2="56667" y2="52564"/>
                      <a14:foregroundMark x1="56667" y1="51923" x2="58148" y2="60256"/>
                      <a14:foregroundMark x1="69630" y1="61538" x2="71111" y2="60897"/>
                      <a14:backgroundMark x1="30370" y1="91026" x2="32222" y2="94231"/>
                      <a14:backgroundMark x1="32963" y1="55769" x2="34074" y2="81410"/>
                      <a14:backgroundMark x1="30000" y1="76282" x2="29630" y2="80769"/>
                      <a14:backgroundMark x1="29259" y1="75000" x2="29259" y2="78205"/>
                      <a14:backgroundMark x1="20370" y1="46154" x2="31852" y2="51282"/>
                      <a14:backgroundMark x1="35185" y1="50641" x2="35185" y2="50641"/>
                      <a14:backgroundMark x1="35926" y1="53205" x2="47037" y2="55769"/>
                      <a14:backgroundMark x1="48148" y1="56410" x2="50741" y2="57692"/>
                      <a14:backgroundMark x1="42593" y1="50000" x2="51111" y2="46795"/>
                      <a14:backgroundMark x1="50000" y1="50641" x2="49630" y2="51923"/>
                      <a14:backgroundMark x1="49259" y1="61538" x2="48889" y2="64103"/>
                      <a14:backgroundMark x1="51111" y1="62821" x2="50000" y2="66667"/>
                      <a14:backgroundMark x1="51852" y1="47436" x2="57778" y2="46795"/>
                      <a14:backgroundMark x1="59259" y1="47436" x2="63704" y2="46795"/>
                      <a14:backgroundMark x1="58889" y1="52564" x2="58889" y2="54487"/>
                      <a14:backgroundMark x1="59259" y1="55769" x2="58889" y2="57051"/>
                      <a14:backgroundMark x1="63704" y1="51282" x2="62593" y2="52564"/>
                      <a14:backgroundMark x1="62963" y1="60256" x2="66296" y2="57051"/>
                      <a14:backgroundMark x1="61852" y1="57051" x2="62593" y2="52564"/>
                    </a14:backgroundRemoval>
                  </a14:imgEffect>
                </a14:imgLayer>
              </a14:imgProps>
            </a:ext>
          </a:extLst>
        </a:blip>
        <a:stretch>
          <a:fillRect/>
        </a:stretch>
      </xdr:blipFill>
      <xdr:spPr>
        <a:xfrm>
          <a:off x="1657350" y="3990975"/>
          <a:ext cx="1160288" cy="474807"/>
        </a:xfrm>
        <a:prstGeom prst="rect">
          <a:avLst/>
        </a:prstGeom>
      </xdr:spPr>
    </xdr:pic>
    <xdr:clientData/>
  </xdr:twoCellAnchor>
  <xdr:twoCellAnchor editAs="oneCell">
    <xdr:from>
      <xdr:col>7</xdr:col>
      <xdr:colOff>247650</xdr:colOff>
      <xdr:row>12</xdr:row>
      <xdr:rowOff>0</xdr:rowOff>
    </xdr:from>
    <xdr:to>
      <xdr:col>9</xdr:col>
      <xdr:colOff>3240</xdr:colOff>
      <xdr:row>14</xdr:row>
      <xdr:rowOff>76200</xdr:rowOff>
    </xdr:to>
    <xdr:pic>
      <xdr:nvPicPr>
        <xdr:cNvPr id="8" name="Picture 7"/>
        <xdr:cNvPicPr>
          <a:picLocks noChangeAspect="1"/>
        </xdr:cNvPicPr>
      </xdr:nvPicPr>
      <xdr:blipFill>
        <a:blip xmlns:r="http://schemas.openxmlformats.org/officeDocument/2006/relationships" r:embed="rId4"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6753225" y="4010025"/>
          <a:ext cx="974790" cy="457200"/>
        </a:xfrm>
        <a:prstGeom prst="rect">
          <a:avLst/>
        </a:prstGeom>
      </xdr:spPr>
    </xdr:pic>
    <xdr:clientData/>
  </xdr:twoCellAnchor>
  <xdr:twoCellAnchor editAs="oneCell">
    <xdr:from>
      <xdr:col>4</xdr:col>
      <xdr:colOff>85725</xdr:colOff>
      <xdr:row>11</xdr:row>
      <xdr:rowOff>123825</xdr:rowOff>
    </xdr:from>
    <xdr:to>
      <xdr:col>5</xdr:col>
      <xdr:colOff>188738</xdr:colOff>
      <xdr:row>14</xdr:row>
      <xdr:rowOff>27132</xdr:rowOff>
    </xdr:to>
    <xdr:pic>
      <xdr:nvPicPr>
        <xdr:cNvPr id="9" name="Picture 8"/>
        <xdr:cNvPicPr>
          <a:picLocks noChangeAspect="1"/>
        </xdr:cNvPicPr>
      </xdr:nvPicPr>
      <xdr:blipFill>
        <a:blip xmlns:r="http://schemas.openxmlformats.org/officeDocument/2006/relationships" r:embed="rId2">
          <a:extLst>
            <a:ext uri="{BEBA8EAE-BF5A-486C-A8C5-ECC9F3942E4B}">
              <a14:imgProps xmlns:a14="http://schemas.microsoft.com/office/drawing/2010/main">
                <a14:imgLayer r:embed="rId3">
                  <a14:imgEffect>
                    <a14:backgroundRemoval t="3205" b="92949" l="10000" r="90000">
                      <a14:foregroundMark x1="44815" y1="4487" x2="47778" y2="41667"/>
                      <a14:foregroundMark x1="48148" y1="60897" x2="48519" y2="75000"/>
                      <a14:foregroundMark x1="48519" y1="46795" x2="48519" y2="58974"/>
                      <a14:foregroundMark x1="48519" y1="74359" x2="50741" y2="58333"/>
                      <a14:foregroundMark x1="28519" y1="76282" x2="28889" y2="83333"/>
                      <a14:foregroundMark x1="29630" y1="84615" x2="31481" y2="90385"/>
                      <a14:foregroundMark x1="32222" y1="92308" x2="35185" y2="92949"/>
                      <a14:foregroundMark x1="18148" y1="44231" x2="19630" y2="44231"/>
                      <a14:foregroundMark x1="34444" y1="53846" x2="41852" y2="57051"/>
                      <a14:foregroundMark x1="51481" y1="55128" x2="52222" y2="51923"/>
                      <a14:foregroundMark x1="61111" y1="52564" x2="61111" y2="65385"/>
                      <a14:foregroundMark x1="64444" y1="53205" x2="62222" y2="60256"/>
                      <a14:foregroundMark x1="53333" y1="56410" x2="56667" y2="52564"/>
                      <a14:foregroundMark x1="56667" y1="51923" x2="58148" y2="60256"/>
                      <a14:foregroundMark x1="69630" y1="61538" x2="71111" y2="60897"/>
                      <a14:backgroundMark x1="30370" y1="91026" x2="32222" y2="94231"/>
                      <a14:backgroundMark x1="32963" y1="55769" x2="34074" y2="81410"/>
                      <a14:backgroundMark x1="30000" y1="76282" x2="29630" y2="80769"/>
                      <a14:backgroundMark x1="29259" y1="75000" x2="29259" y2="78205"/>
                      <a14:backgroundMark x1="20370" y1="46154" x2="31852" y2="51282"/>
                      <a14:backgroundMark x1="35185" y1="50641" x2="35185" y2="50641"/>
                      <a14:backgroundMark x1="35926" y1="53205" x2="47037" y2="55769"/>
                      <a14:backgroundMark x1="48148" y1="56410" x2="50741" y2="57692"/>
                      <a14:backgroundMark x1="42593" y1="50000" x2="51111" y2="46795"/>
                      <a14:backgroundMark x1="50000" y1="50641" x2="49630" y2="51923"/>
                      <a14:backgroundMark x1="49259" y1="61538" x2="48889" y2="64103"/>
                      <a14:backgroundMark x1="51111" y1="62821" x2="50000" y2="66667"/>
                      <a14:backgroundMark x1="51852" y1="47436" x2="57778" y2="46795"/>
                      <a14:backgroundMark x1="59259" y1="47436" x2="63704" y2="46795"/>
                      <a14:backgroundMark x1="58889" y1="52564" x2="58889" y2="54487"/>
                      <a14:backgroundMark x1="59259" y1="55769" x2="58889" y2="57051"/>
                      <a14:backgroundMark x1="63704" y1="51282" x2="62593" y2="52564"/>
                      <a14:backgroundMark x1="62963" y1="60256" x2="66296" y2="57051"/>
                      <a14:backgroundMark x1="61852" y1="57051" x2="62593" y2="52564"/>
                    </a14:backgroundRemoval>
                  </a14:imgEffect>
                </a14:imgLayer>
              </a14:imgProps>
            </a:ext>
          </a:extLst>
        </a:blip>
        <a:stretch>
          <a:fillRect/>
        </a:stretch>
      </xdr:blipFill>
      <xdr:spPr>
        <a:xfrm>
          <a:off x="4314825" y="3943350"/>
          <a:ext cx="1160288" cy="474807"/>
        </a:xfrm>
        <a:prstGeom prst="rect">
          <a:avLst/>
        </a:prstGeom>
      </xdr:spPr>
    </xdr:pic>
    <xdr:clientData/>
  </xdr:twoCellAnchor>
</xdr:wsDr>
</file>

<file path=xl/drawings/drawing4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9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285750</xdr:colOff>
      <xdr:row>43</xdr:row>
      <xdr:rowOff>19050</xdr:rowOff>
    </xdr:from>
    <xdr:to>
      <xdr:col>9</xdr:col>
      <xdr:colOff>701206</xdr:colOff>
      <xdr:row>47</xdr:row>
      <xdr:rowOff>92274</xdr:rowOff>
    </xdr:to>
    <xdr:pic>
      <xdr:nvPicPr>
        <xdr:cNvPr id="3" name="Picture 2"/>
        <xdr:cNvPicPr>
          <a:picLocks noChangeAspect="1"/>
        </xdr:cNvPicPr>
      </xdr:nvPicPr>
      <xdr:blipFill>
        <a:blip xmlns:r="http://schemas.openxmlformats.org/officeDocument/2006/relationships" r:embed="rId2"/>
        <a:stretch>
          <a:fillRect/>
        </a:stretch>
      </xdr:blipFill>
      <xdr:spPr>
        <a:xfrm>
          <a:off x="8258175" y="13154025"/>
          <a:ext cx="1920406" cy="835224"/>
        </a:xfrm>
        <a:prstGeom prst="rect">
          <a:avLst/>
        </a:prstGeom>
      </xdr:spPr>
    </xdr:pic>
    <xdr:clientData/>
  </xdr:twoCellAnchor>
  <xdr:twoCellAnchor editAs="oneCell">
    <xdr:from>
      <xdr:col>2</xdr:col>
      <xdr:colOff>0</xdr:colOff>
      <xdr:row>44</xdr:row>
      <xdr:rowOff>9525</xdr:rowOff>
    </xdr:from>
    <xdr:to>
      <xdr:col>2</xdr:col>
      <xdr:colOff>1591194</xdr:colOff>
      <xdr:row>45</xdr:row>
      <xdr:rowOff>166527</xdr:rowOff>
    </xdr:to>
    <xdr:pic>
      <xdr:nvPicPr>
        <xdr:cNvPr id="4" name="Picture 3"/>
        <xdr:cNvPicPr>
          <a:picLocks noChangeAspect="1"/>
        </xdr:cNvPicPr>
      </xdr:nvPicPr>
      <xdr:blipFill>
        <a:blip xmlns:r="http://schemas.openxmlformats.org/officeDocument/2006/relationships" r:embed="rId3"/>
        <a:stretch>
          <a:fillRect/>
        </a:stretch>
      </xdr:blipFill>
      <xdr:spPr>
        <a:xfrm>
          <a:off x="2095500" y="13335000"/>
          <a:ext cx="1591194" cy="347502"/>
        </a:xfrm>
        <a:prstGeom prst="rect">
          <a:avLst/>
        </a:prstGeom>
      </xdr:spPr>
    </xdr:pic>
    <xdr:clientData/>
  </xdr:twoCellAnchor>
  <xdr:twoCellAnchor editAs="oneCell">
    <xdr:from>
      <xdr:col>4</xdr:col>
      <xdr:colOff>52916</xdr:colOff>
      <xdr:row>43</xdr:row>
      <xdr:rowOff>63500</xdr:rowOff>
    </xdr:from>
    <xdr:to>
      <xdr:col>5</xdr:col>
      <xdr:colOff>385588</xdr:colOff>
      <xdr:row>46</xdr:row>
      <xdr:rowOff>173395</xdr:rowOff>
    </xdr:to>
    <xdr:pic>
      <xdr:nvPicPr>
        <xdr:cNvPr id="7" name="Picture 6"/>
        <xdr:cNvPicPr>
          <a:picLocks noChangeAspect="1"/>
        </xdr:cNvPicPr>
      </xdr:nvPicPr>
      <xdr:blipFill>
        <a:blip xmlns:r="http://schemas.openxmlformats.org/officeDocument/2006/relationships" r:embed="rId4"/>
        <a:stretch>
          <a:fillRect/>
        </a:stretch>
      </xdr:blipFill>
      <xdr:spPr>
        <a:xfrm>
          <a:off x="5693833" y="13208000"/>
          <a:ext cx="1179338" cy="681395"/>
        </a:xfrm>
        <a:prstGeom prst="rect">
          <a:avLst/>
        </a:prstGeom>
      </xdr:spPr>
    </xdr:pic>
    <xdr:clientData/>
  </xdr:twoCellAnchor>
</xdr:wsDr>
</file>

<file path=xl/drawings/drawing4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2A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0</xdr:colOff>
      <xdr:row>40</xdr:row>
      <xdr:rowOff>57150</xdr:rowOff>
    </xdr:from>
    <xdr:to>
      <xdr:col>2</xdr:col>
      <xdr:colOff>1591194</xdr:colOff>
      <xdr:row>42</xdr:row>
      <xdr:rowOff>23652</xdr:rowOff>
    </xdr:to>
    <xdr:pic>
      <xdr:nvPicPr>
        <xdr:cNvPr id="3" name="Picture 2"/>
        <xdr:cNvPicPr>
          <a:picLocks noChangeAspect="1"/>
        </xdr:cNvPicPr>
      </xdr:nvPicPr>
      <xdr:blipFill>
        <a:blip xmlns:r="http://schemas.openxmlformats.org/officeDocument/2006/relationships" r:embed="rId2"/>
        <a:stretch>
          <a:fillRect/>
        </a:stretch>
      </xdr:blipFill>
      <xdr:spPr>
        <a:xfrm>
          <a:off x="2095500" y="12039600"/>
          <a:ext cx="1591194" cy="347502"/>
        </a:xfrm>
        <a:prstGeom prst="rect">
          <a:avLst/>
        </a:prstGeom>
      </xdr:spPr>
    </xdr:pic>
    <xdr:clientData/>
  </xdr:twoCellAnchor>
  <xdr:twoCellAnchor editAs="oneCell">
    <xdr:from>
      <xdr:col>7</xdr:col>
      <xdr:colOff>180975</xdr:colOff>
      <xdr:row>39</xdr:row>
      <xdr:rowOff>9525</xdr:rowOff>
    </xdr:from>
    <xdr:to>
      <xdr:col>9</xdr:col>
      <xdr:colOff>596431</xdr:colOff>
      <xdr:row>43</xdr:row>
      <xdr:rowOff>82749</xdr:rowOff>
    </xdr:to>
    <xdr:pic>
      <xdr:nvPicPr>
        <xdr:cNvPr id="4" name="Picture 3"/>
        <xdr:cNvPicPr>
          <a:picLocks noChangeAspect="1"/>
        </xdr:cNvPicPr>
      </xdr:nvPicPr>
      <xdr:blipFill>
        <a:blip xmlns:r="http://schemas.openxmlformats.org/officeDocument/2006/relationships" r:embed="rId3"/>
        <a:stretch>
          <a:fillRect/>
        </a:stretch>
      </xdr:blipFill>
      <xdr:spPr>
        <a:xfrm>
          <a:off x="8153400" y="11801475"/>
          <a:ext cx="1920406" cy="835224"/>
        </a:xfrm>
        <a:prstGeom prst="rect">
          <a:avLst/>
        </a:prstGeom>
      </xdr:spPr>
    </xdr:pic>
    <xdr:clientData/>
  </xdr:twoCellAnchor>
  <xdr:twoCellAnchor editAs="oneCell">
    <xdr:from>
      <xdr:col>4</xdr:col>
      <xdr:colOff>10583</xdr:colOff>
      <xdr:row>39</xdr:row>
      <xdr:rowOff>42334</xdr:rowOff>
    </xdr:from>
    <xdr:to>
      <xdr:col>5</xdr:col>
      <xdr:colOff>343255</xdr:colOff>
      <xdr:row>42</xdr:row>
      <xdr:rowOff>152229</xdr:rowOff>
    </xdr:to>
    <xdr:pic>
      <xdr:nvPicPr>
        <xdr:cNvPr id="7" name="Picture 6"/>
        <xdr:cNvPicPr>
          <a:picLocks noChangeAspect="1"/>
        </xdr:cNvPicPr>
      </xdr:nvPicPr>
      <xdr:blipFill>
        <a:blip xmlns:r="http://schemas.openxmlformats.org/officeDocument/2006/relationships" r:embed="rId4"/>
        <a:stretch>
          <a:fillRect/>
        </a:stretch>
      </xdr:blipFill>
      <xdr:spPr>
        <a:xfrm>
          <a:off x="5651500" y="11938001"/>
          <a:ext cx="1179338" cy="681395"/>
        </a:xfrm>
        <a:prstGeom prst="rect">
          <a:avLst/>
        </a:prstGeom>
      </xdr:spPr>
    </xdr:pic>
    <xdr:clientData/>
  </xdr:twoCellAnchor>
</xdr:wsDr>
</file>

<file path=xl/drawings/drawing4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B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228600</xdr:colOff>
      <xdr:row>45</xdr:row>
      <xdr:rowOff>28575</xdr:rowOff>
    </xdr:from>
    <xdr:to>
      <xdr:col>9</xdr:col>
      <xdr:colOff>644056</xdr:colOff>
      <xdr:row>49</xdr:row>
      <xdr:rowOff>101799</xdr:rowOff>
    </xdr:to>
    <xdr:pic>
      <xdr:nvPicPr>
        <xdr:cNvPr id="3" name="Picture 2"/>
        <xdr:cNvPicPr>
          <a:picLocks noChangeAspect="1"/>
        </xdr:cNvPicPr>
      </xdr:nvPicPr>
      <xdr:blipFill>
        <a:blip xmlns:r="http://schemas.openxmlformats.org/officeDocument/2006/relationships" r:embed="rId2"/>
        <a:stretch>
          <a:fillRect/>
        </a:stretch>
      </xdr:blipFill>
      <xdr:spPr>
        <a:xfrm>
          <a:off x="8201025" y="13506450"/>
          <a:ext cx="1920406" cy="835224"/>
        </a:xfrm>
        <a:prstGeom prst="rect">
          <a:avLst/>
        </a:prstGeom>
      </xdr:spPr>
    </xdr:pic>
    <xdr:clientData/>
  </xdr:twoCellAnchor>
  <xdr:twoCellAnchor editAs="oneCell">
    <xdr:from>
      <xdr:col>1</xdr:col>
      <xdr:colOff>1371600</xdr:colOff>
      <xdr:row>46</xdr:row>
      <xdr:rowOff>38100</xdr:rowOff>
    </xdr:from>
    <xdr:to>
      <xdr:col>2</xdr:col>
      <xdr:colOff>1581669</xdr:colOff>
      <xdr:row>48</xdr:row>
      <xdr:rowOff>4602</xdr:rowOff>
    </xdr:to>
    <xdr:pic>
      <xdr:nvPicPr>
        <xdr:cNvPr id="4" name="Picture 3"/>
        <xdr:cNvPicPr>
          <a:picLocks noChangeAspect="1"/>
        </xdr:cNvPicPr>
      </xdr:nvPicPr>
      <xdr:blipFill>
        <a:blip xmlns:r="http://schemas.openxmlformats.org/officeDocument/2006/relationships" r:embed="rId3"/>
        <a:stretch>
          <a:fillRect/>
        </a:stretch>
      </xdr:blipFill>
      <xdr:spPr>
        <a:xfrm>
          <a:off x="2085975" y="13706475"/>
          <a:ext cx="1591194" cy="347502"/>
        </a:xfrm>
        <a:prstGeom prst="rect">
          <a:avLst/>
        </a:prstGeom>
      </xdr:spPr>
    </xdr:pic>
    <xdr:clientData/>
  </xdr:twoCellAnchor>
  <xdr:twoCellAnchor editAs="oneCell">
    <xdr:from>
      <xdr:col>4</xdr:col>
      <xdr:colOff>0</xdr:colOff>
      <xdr:row>45</xdr:row>
      <xdr:rowOff>42334</xdr:rowOff>
    </xdr:from>
    <xdr:to>
      <xdr:col>5</xdr:col>
      <xdr:colOff>332672</xdr:colOff>
      <xdr:row>48</xdr:row>
      <xdr:rowOff>152229</xdr:rowOff>
    </xdr:to>
    <xdr:pic>
      <xdr:nvPicPr>
        <xdr:cNvPr id="8" name="Picture 7"/>
        <xdr:cNvPicPr>
          <a:picLocks noChangeAspect="1"/>
        </xdr:cNvPicPr>
      </xdr:nvPicPr>
      <xdr:blipFill>
        <a:blip xmlns:r="http://schemas.openxmlformats.org/officeDocument/2006/relationships" r:embed="rId4"/>
        <a:stretch>
          <a:fillRect/>
        </a:stretch>
      </xdr:blipFill>
      <xdr:spPr>
        <a:xfrm>
          <a:off x="5640917" y="13165667"/>
          <a:ext cx="1179338" cy="681395"/>
        </a:xfrm>
        <a:prstGeom prst="rect">
          <a:avLst/>
        </a:prstGeom>
      </xdr:spPr>
    </xdr:pic>
    <xdr:clientData/>
  </xdr:twoCellAnchor>
</xdr:wsDr>
</file>

<file path=xl/drawings/drawing4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2C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200025</xdr:colOff>
      <xdr:row>45</xdr:row>
      <xdr:rowOff>47625</xdr:rowOff>
    </xdr:from>
    <xdr:to>
      <xdr:col>9</xdr:col>
      <xdr:colOff>615481</xdr:colOff>
      <xdr:row>49</xdr:row>
      <xdr:rowOff>120849</xdr:rowOff>
    </xdr:to>
    <xdr:pic>
      <xdr:nvPicPr>
        <xdr:cNvPr id="3" name="Picture 2"/>
        <xdr:cNvPicPr>
          <a:picLocks noChangeAspect="1"/>
        </xdr:cNvPicPr>
      </xdr:nvPicPr>
      <xdr:blipFill>
        <a:blip xmlns:r="http://schemas.openxmlformats.org/officeDocument/2006/relationships" r:embed="rId2"/>
        <a:stretch>
          <a:fillRect/>
        </a:stretch>
      </xdr:blipFill>
      <xdr:spPr>
        <a:xfrm>
          <a:off x="8172450" y="13716000"/>
          <a:ext cx="1920406" cy="835224"/>
        </a:xfrm>
        <a:prstGeom prst="rect">
          <a:avLst/>
        </a:prstGeom>
      </xdr:spPr>
    </xdr:pic>
    <xdr:clientData/>
  </xdr:twoCellAnchor>
  <xdr:twoCellAnchor editAs="oneCell">
    <xdr:from>
      <xdr:col>2</xdr:col>
      <xdr:colOff>9525</xdr:colOff>
      <xdr:row>46</xdr:row>
      <xdr:rowOff>47625</xdr:rowOff>
    </xdr:from>
    <xdr:to>
      <xdr:col>2</xdr:col>
      <xdr:colOff>1600719</xdr:colOff>
      <xdr:row>48</xdr:row>
      <xdr:rowOff>14127</xdr:rowOff>
    </xdr:to>
    <xdr:pic>
      <xdr:nvPicPr>
        <xdr:cNvPr id="4" name="Picture 3"/>
        <xdr:cNvPicPr>
          <a:picLocks noChangeAspect="1"/>
        </xdr:cNvPicPr>
      </xdr:nvPicPr>
      <xdr:blipFill>
        <a:blip xmlns:r="http://schemas.openxmlformats.org/officeDocument/2006/relationships" r:embed="rId3"/>
        <a:stretch>
          <a:fillRect/>
        </a:stretch>
      </xdr:blipFill>
      <xdr:spPr>
        <a:xfrm>
          <a:off x="2105025" y="13906500"/>
          <a:ext cx="1591194" cy="347502"/>
        </a:xfrm>
        <a:prstGeom prst="rect">
          <a:avLst/>
        </a:prstGeom>
      </xdr:spPr>
    </xdr:pic>
    <xdr:clientData/>
  </xdr:twoCellAnchor>
  <xdr:twoCellAnchor editAs="oneCell">
    <xdr:from>
      <xdr:col>3</xdr:col>
      <xdr:colOff>740833</xdr:colOff>
      <xdr:row>45</xdr:row>
      <xdr:rowOff>52917</xdr:rowOff>
    </xdr:from>
    <xdr:to>
      <xdr:col>5</xdr:col>
      <xdr:colOff>290338</xdr:colOff>
      <xdr:row>48</xdr:row>
      <xdr:rowOff>162812</xdr:rowOff>
    </xdr:to>
    <xdr:pic>
      <xdr:nvPicPr>
        <xdr:cNvPr id="7" name="Picture 6"/>
        <xdr:cNvPicPr>
          <a:picLocks noChangeAspect="1"/>
        </xdr:cNvPicPr>
      </xdr:nvPicPr>
      <xdr:blipFill>
        <a:blip xmlns:r="http://schemas.openxmlformats.org/officeDocument/2006/relationships" r:embed="rId4"/>
        <a:stretch>
          <a:fillRect/>
        </a:stretch>
      </xdr:blipFill>
      <xdr:spPr>
        <a:xfrm>
          <a:off x="5598583" y="13335000"/>
          <a:ext cx="1179338" cy="681395"/>
        </a:xfrm>
        <a:prstGeom prst="rect">
          <a:avLst/>
        </a:prstGeom>
      </xdr:spPr>
    </xdr:pic>
    <xdr:clientData/>
  </xdr:twoCellAnchor>
</xdr:wsDr>
</file>

<file path=xl/drawings/drawing4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D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295275</xdr:colOff>
      <xdr:row>20</xdr:row>
      <xdr:rowOff>66675</xdr:rowOff>
    </xdr:from>
    <xdr:to>
      <xdr:col>9</xdr:col>
      <xdr:colOff>710731</xdr:colOff>
      <xdr:row>24</xdr:row>
      <xdr:rowOff>139899</xdr:rowOff>
    </xdr:to>
    <xdr:pic>
      <xdr:nvPicPr>
        <xdr:cNvPr id="3" name="Picture 2"/>
        <xdr:cNvPicPr>
          <a:picLocks noChangeAspect="1"/>
        </xdr:cNvPicPr>
      </xdr:nvPicPr>
      <xdr:blipFill>
        <a:blip xmlns:r="http://schemas.openxmlformats.org/officeDocument/2006/relationships" r:embed="rId2"/>
        <a:stretch>
          <a:fillRect/>
        </a:stretch>
      </xdr:blipFill>
      <xdr:spPr>
        <a:xfrm>
          <a:off x="8267700" y="5124450"/>
          <a:ext cx="1920406" cy="835224"/>
        </a:xfrm>
        <a:prstGeom prst="rect">
          <a:avLst/>
        </a:prstGeom>
      </xdr:spPr>
    </xdr:pic>
    <xdr:clientData/>
  </xdr:twoCellAnchor>
  <xdr:twoCellAnchor editAs="oneCell">
    <xdr:from>
      <xdr:col>1</xdr:col>
      <xdr:colOff>1362075</xdr:colOff>
      <xdr:row>21</xdr:row>
      <xdr:rowOff>38100</xdr:rowOff>
    </xdr:from>
    <xdr:to>
      <xdr:col>2</xdr:col>
      <xdr:colOff>1572144</xdr:colOff>
      <xdr:row>23</xdr:row>
      <xdr:rowOff>4602</xdr:rowOff>
    </xdr:to>
    <xdr:pic>
      <xdr:nvPicPr>
        <xdr:cNvPr id="4" name="Picture 3"/>
        <xdr:cNvPicPr>
          <a:picLocks noChangeAspect="1"/>
        </xdr:cNvPicPr>
      </xdr:nvPicPr>
      <xdr:blipFill>
        <a:blip xmlns:r="http://schemas.openxmlformats.org/officeDocument/2006/relationships" r:embed="rId3"/>
        <a:stretch>
          <a:fillRect/>
        </a:stretch>
      </xdr:blipFill>
      <xdr:spPr>
        <a:xfrm>
          <a:off x="2076450" y="5286375"/>
          <a:ext cx="1591194" cy="347502"/>
        </a:xfrm>
        <a:prstGeom prst="rect">
          <a:avLst/>
        </a:prstGeom>
      </xdr:spPr>
    </xdr:pic>
    <xdr:clientData/>
  </xdr:twoCellAnchor>
  <xdr:twoCellAnchor editAs="oneCell">
    <xdr:from>
      <xdr:col>4</xdr:col>
      <xdr:colOff>0</xdr:colOff>
      <xdr:row>20</xdr:row>
      <xdr:rowOff>95250</xdr:rowOff>
    </xdr:from>
    <xdr:to>
      <xdr:col>5</xdr:col>
      <xdr:colOff>332672</xdr:colOff>
      <xdr:row>24</xdr:row>
      <xdr:rowOff>14645</xdr:rowOff>
    </xdr:to>
    <xdr:pic>
      <xdr:nvPicPr>
        <xdr:cNvPr id="7" name="Picture 6"/>
        <xdr:cNvPicPr>
          <a:picLocks noChangeAspect="1"/>
        </xdr:cNvPicPr>
      </xdr:nvPicPr>
      <xdr:blipFill>
        <a:blip xmlns:r="http://schemas.openxmlformats.org/officeDocument/2006/relationships" r:embed="rId4"/>
        <a:stretch>
          <a:fillRect/>
        </a:stretch>
      </xdr:blipFill>
      <xdr:spPr>
        <a:xfrm>
          <a:off x="5640917" y="5154083"/>
          <a:ext cx="1179338" cy="681395"/>
        </a:xfrm>
        <a:prstGeom prst="rect">
          <a:avLst/>
        </a:prstGeom>
      </xdr:spPr>
    </xdr:pic>
    <xdr:clientData/>
  </xdr:twoCellAnchor>
</xdr:wsDr>
</file>

<file path=xl/drawings/drawing4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E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285750</xdr:colOff>
      <xdr:row>40</xdr:row>
      <xdr:rowOff>9525</xdr:rowOff>
    </xdr:from>
    <xdr:to>
      <xdr:col>9</xdr:col>
      <xdr:colOff>701206</xdr:colOff>
      <xdr:row>44</xdr:row>
      <xdr:rowOff>82749</xdr:rowOff>
    </xdr:to>
    <xdr:pic>
      <xdr:nvPicPr>
        <xdr:cNvPr id="3" name="Picture 2"/>
        <xdr:cNvPicPr>
          <a:picLocks noChangeAspect="1"/>
        </xdr:cNvPicPr>
      </xdr:nvPicPr>
      <xdr:blipFill>
        <a:blip xmlns:r="http://schemas.openxmlformats.org/officeDocument/2006/relationships" r:embed="rId2"/>
        <a:stretch>
          <a:fillRect/>
        </a:stretch>
      </xdr:blipFill>
      <xdr:spPr>
        <a:xfrm>
          <a:off x="8258175" y="12334875"/>
          <a:ext cx="1920406" cy="835224"/>
        </a:xfrm>
        <a:prstGeom prst="rect">
          <a:avLst/>
        </a:prstGeom>
      </xdr:spPr>
    </xdr:pic>
    <xdr:clientData/>
  </xdr:twoCellAnchor>
  <xdr:twoCellAnchor editAs="oneCell">
    <xdr:from>
      <xdr:col>1</xdr:col>
      <xdr:colOff>1371600</xdr:colOff>
      <xdr:row>41</xdr:row>
      <xdr:rowOff>47625</xdr:rowOff>
    </xdr:from>
    <xdr:to>
      <xdr:col>2</xdr:col>
      <xdr:colOff>1581669</xdr:colOff>
      <xdr:row>43</xdr:row>
      <xdr:rowOff>14127</xdr:rowOff>
    </xdr:to>
    <xdr:pic>
      <xdr:nvPicPr>
        <xdr:cNvPr id="4" name="Picture 3"/>
        <xdr:cNvPicPr>
          <a:picLocks noChangeAspect="1"/>
        </xdr:cNvPicPr>
      </xdr:nvPicPr>
      <xdr:blipFill>
        <a:blip xmlns:r="http://schemas.openxmlformats.org/officeDocument/2006/relationships" r:embed="rId3"/>
        <a:stretch>
          <a:fillRect/>
        </a:stretch>
      </xdr:blipFill>
      <xdr:spPr>
        <a:xfrm>
          <a:off x="2085975" y="12563475"/>
          <a:ext cx="1591194" cy="347502"/>
        </a:xfrm>
        <a:prstGeom prst="rect">
          <a:avLst/>
        </a:prstGeom>
      </xdr:spPr>
    </xdr:pic>
    <xdr:clientData/>
  </xdr:twoCellAnchor>
  <xdr:twoCellAnchor editAs="oneCell">
    <xdr:from>
      <xdr:col>4</xdr:col>
      <xdr:colOff>10583</xdr:colOff>
      <xdr:row>40</xdr:row>
      <xdr:rowOff>10583</xdr:rowOff>
    </xdr:from>
    <xdr:to>
      <xdr:col>5</xdr:col>
      <xdr:colOff>343255</xdr:colOff>
      <xdr:row>43</xdr:row>
      <xdr:rowOff>120478</xdr:rowOff>
    </xdr:to>
    <xdr:pic>
      <xdr:nvPicPr>
        <xdr:cNvPr id="7" name="Picture 6"/>
        <xdr:cNvPicPr>
          <a:picLocks noChangeAspect="1"/>
        </xdr:cNvPicPr>
      </xdr:nvPicPr>
      <xdr:blipFill>
        <a:blip xmlns:r="http://schemas.openxmlformats.org/officeDocument/2006/relationships" r:embed="rId4"/>
        <a:stretch>
          <a:fillRect/>
        </a:stretch>
      </xdr:blipFill>
      <xdr:spPr>
        <a:xfrm>
          <a:off x="5651500" y="12446000"/>
          <a:ext cx="1179338" cy="681395"/>
        </a:xfrm>
        <a:prstGeom prst="rect">
          <a:avLst/>
        </a:prstGeom>
      </xdr:spPr>
    </xdr:pic>
    <xdr:clientData/>
  </xdr:twoCellAnchor>
</xdr:wsDr>
</file>

<file path=xl/drawings/drawing4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F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123825</xdr:colOff>
      <xdr:row>23</xdr:row>
      <xdr:rowOff>28575</xdr:rowOff>
    </xdr:from>
    <xdr:to>
      <xdr:col>9</xdr:col>
      <xdr:colOff>463081</xdr:colOff>
      <xdr:row>27</xdr:row>
      <xdr:rowOff>101799</xdr:rowOff>
    </xdr:to>
    <xdr:pic>
      <xdr:nvPicPr>
        <xdr:cNvPr id="3" name="Picture 2"/>
        <xdr:cNvPicPr>
          <a:picLocks noChangeAspect="1"/>
        </xdr:cNvPicPr>
      </xdr:nvPicPr>
      <xdr:blipFill>
        <a:blip xmlns:r="http://schemas.openxmlformats.org/officeDocument/2006/relationships" r:embed="rId2"/>
        <a:stretch>
          <a:fillRect/>
        </a:stretch>
      </xdr:blipFill>
      <xdr:spPr>
        <a:xfrm>
          <a:off x="9086850" y="4838700"/>
          <a:ext cx="1920406" cy="835224"/>
        </a:xfrm>
        <a:prstGeom prst="rect">
          <a:avLst/>
        </a:prstGeom>
      </xdr:spPr>
    </xdr:pic>
    <xdr:clientData/>
  </xdr:twoCellAnchor>
  <xdr:twoCellAnchor editAs="oneCell">
    <xdr:from>
      <xdr:col>1</xdr:col>
      <xdr:colOff>2286000</xdr:colOff>
      <xdr:row>23</xdr:row>
      <xdr:rowOff>180975</xdr:rowOff>
    </xdr:from>
    <xdr:to>
      <xdr:col>2</xdr:col>
      <xdr:colOff>1572144</xdr:colOff>
      <xdr:row>25</xdr:row>
      <xdr:rowOff>147477</xdr:rowOff>
    </xdr:to>
    <xdr:pic>
      <xdr:nvPicPr>
        <xdr:cNvPr id="4" name="Picture 3"/>
        <xdr:cNvPicPr>
          <a:picLocks noChangeAspect="1"/>
        </xdr:cNvPicPr>
      </xdr:nvPicPr>
      <xdr:blipFill>
        <a:blip xmlns:r="http://schemas.openxmlformats.org/officeDocument/2006/relationships" r:embed="rId3"/>
        <a:stretch>
          <a:fillRect/>
        </a:stretch>
      </xdr:blipFill>
      <xdr:spPr>
        <a:xfrm>
          <a:off x="3000375" y="4991100"/>
          <a:ext cx="1591194" cy="347502"/>
        </a:xfrm>
        <a:prstGeom prst="rect">
          <a:avLst/>
        </a:prstGeom>
      </xdr:spPr>
    </xdr:pic>
    <xdr:clientData/>
  </xdr:twoCellAnchor>
  <xdr:twoCellAnchor editAs="oneCell">
    <xdr:from>
      <xdr:col>3</xdr:col>
      <xdr:colOff>814917</xdr:colOff>
      <xdr:row>23</xdr:row>
      <xdr:rowOff>84667</xdr:rowOff>
    </xdr:from>
    <xdr:to>
      <xdr:col>5</xdr:col>
      <xdr:colOff>300922</xdr:colOff>
      <xdr:row>27</xdr:row>
      <xdr:rowOff>4062</xdr:rowOff>
    </xdr:to>
    <xdr:pic>
      <xdr:nvPicPr>
        <xdr:cNvPr id="8" name="Picture 7"/>
        <xdr:cNvPicPr>
          <a:picLocks noChangeAspect="1"/>
        </xdr:cNvPicPr>
      </xdr:nvPicPr>
      <xdr:blipFill>
        <a:blip xmlns:r="http://schemas.openxmlformats.org/officeDocument/2006/relationships" r:embed="rId4"/>
        <a:stretch>
          <a:fillRect/>
        </a:stretch>
      </xdr:blipFill>
      <xdr:spPr>
        <a:xfrm>
          <a:off x="6593417" y="4900084"/>
          <a:ext cx="1179338" cy="681395"/>
        </a:xfrm>
        <a:prstGeom prst="rect">
          <a:avLst/>
        </a:prstGeom>
      </xdr:spPr>
    </xdr:pic>
    <xdr:clientData/>
  </xdr:twoCellAnchor>
</xdr:wsDr>
</file>

<file path=xl/drawings/drawing4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30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295275</xdr:colOff>
      <xdr:row>50</xdr:row>
      <xdr:rowOff>19050</xdr:rowOff>
    </xdr:from>
    <xdr:to>
      <xdr:col>9</xdr:col>
      <xdr:colOff>634531</xdr:colOff>
      <xdr:row>54</xdr:row>
      <xdr:rowOff>92274</xdr:rowOff>
    </xdr:to>
    <xdr:pic>
      <xdr:nvPicPr>
        <xdr:cNvPr id="3" name="Picture 2"/>
        <xdr:cNvPicPr>
          <a:picLocks noChangeAspect="1"/>
        </xdr:cNvPicPr>
      </xdr:nvPicPr>
      <xdr:blipFill>
        <a:blip xmlns:r="http://schemas.openxmlformats.org/officeDocument/2006/relationships" r:embed="rId2"/>
        <a:stretch>
          <a:fillRect/>
        </a:stretch>
      </xdr:blipFill>
      <xdr:spPr>
        <a:xfrm>
          <a:off x="8334375" y="16011525"/>
          <a:ext cx="1920406" cy="835224"/>
        </a:xfrm>
        <a:prstGeom prst="rect">
          <a:avLst/>
        </a:prstGeom>
      </xdr:spPr>
    </xdr:pic>
    <xdr:clientData/>
  </xdr:twoCellAnchor>
  <xdr:twoCellAnchor editAs="oneCell">
    <xdr:from>
      <xdr:col>2</xdr:col>
      <xdr:colOff>9525</xdr:colOff>
      <xdr:row>51</xdr:row>
      <xdr:rowOff>47625</xdr:rowOff>
    </xdr:from>
    <xdr:to>
      <xdr:col>2</xdr:col>
      <xdr:colOff>1600719</xdr:colOff>
      <xdr:row>53</xdr:row>
      <xdr:rowOff>14127</xdr:rowOff>
    </xdr:to>
    <xdr:pic>
      <xdr:nvPicPr>
        <xdr:cNvPr id="4" name="Picture 3"/>
        <xdr:cNvPicPr>
          <a:picLocks noChangeAspect="1"/>
        </xdr:cNvPicPr>
      </xdr:nvPicPr>
      <xdr:blipFill>
        <a:blip xmlns:r="http://schemas.openxmlformats.org/officeDocument/2006/relationships" r:embed="rId3"/>
        <a:stretch>
          <a:fillRect/>
        </a:stretch>
      </xdr:blipFill>
      <xdr:spPr>
        <a:xfrm>
          <a:off x="2105025" y="16230600"/>
          <a:ext cx="1591194" cy="347502"/>
        </a:xfrm>
        <a:prstGeom prst="rect">
          <a:avLst/>
        </a:prstGeom>
      </xdr:spPr>
    </xdr:pic>
    <xdr:clientData/>
  </xdr:twoCellAnchor>
  <xdr:twoCellAnchor editAs="oneCell">
    <xdr:from>
      <xdr:col>4</xdr:col>
      <xdr:colOff>38100</xdr:colOff>
      <xdr:row>50</xdr:row>
      <xdr:rowOff>95250</xdr:rowOff>
    </xdr:from>
    <xdr:to>
      <xdr:col>5</xdr:col>
      <xdr:colOff>369713</xdr:colOff>
      <xdr:row>54</xdr:row>
      <xdr:rowOff>14645</xdr:rowOff>
    </xdr:to>
    <xdr:pic>
      <xdr:nvPicPr>
        <xdr:cNvPr id="8" name="Picture 7"/>
        <xdr:cNvPicPr>
          <a:picLocks noChangeAspect="1"/>
        </xdr:cNvPicPr>
      </xdr:nvPicPr>
      <xdr:blipFill>
        <a:blip xmlns:r="http://schemas.openxmlformats.org/officeDocument/2006/relationships" r:embed="rId4"/>
        <a:stretch>
          <a:fillRect/>
        </a:stretch>
      </xdr:blipFill>
      <xdr:spPr>
        <a:xfrm>
          <a:off x="5734050" y="16087725"/>
          <a:ext cx="1179338" cy="681395"/>
        </a:xfrm>
        <a:prstGeom prst="rect">
          <a:avLst/>
        </a:prstGeom>
      </xdr:spPr>
    </xdr:pic>
    <xdr:clientData/>
  </xdr:twoCellAnchor>
</xdr:wsDr>
</file>

<file path=xl/drawings/drawing4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1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238125</xdr:colOff>
      <xdr:row>20</xdr:row>
      <xdr:rowOff>28575</xdr:rowOff>
    </xdr:from>
    <xdr:to>
      <xdr:col>9</xdr:col>
      <xdr:colOff>577381</xdr:colOff>
      <xdr:row>24</xdr:row>
      <xdr:rowOff>101799</xdr:rowOff>
    </xdr:to>
    <xdr:pic>
      <xdr:nvPicPr>
        <xdr:cNvPr id="3" name="Picture 2"/>
        <xdr:cNvPicPr>
          <a:picLocks noChangeAspect="1"/>
        </xdr:cNvPicPr>
      </xdr:nvPicPr>
      <xdr:blipFill>
        <a:blip xmlns:r="http://schemas.openxmlformats.org/officeDocument/2006/relationships" r:embed="rId2"/>
        <a:stretch>
          <a:fillRect/>
        </a:stretch>
      </xdr:blipFill>
      <xdr:spPr>
        <a:xfrm>
          <a:off x="8277225" y="4829175"/>
          <a:ext cx="1920406" cy="835224"/>
        </a:xfrm>
        <a:prstGeom prst="rect">
          <a:avLst/>
        </a:prstGeom>
      </xdr:spPr>
    </xdr:pic>
    <xdr:clientData/>
  </xdr:twoCellAnchor>
  <xdr:twoCellAnchor editAs="oneCell">
    <xdr:from>
      <xdr:col>1</xdr:col>
      <xdr:colOff>1371600</xdr:colOff>
      <xdr:row>21</xdr:row>
      <xdr:rowOff>19050</xdr:rowOff>
    </xdr:from>
    <xdr:to>
      <xdr:col>2</xdr:col>
      <xdr:colOff>1581669</xdr:colOff>
      <xdr:row>22</xdr:row>
      <xdr:rowOff>176052</xdr:rowOff>
    </xdr:to>
    <xdr:pic>
      <xdr:nvPicPr>
        <xdr:cNvPr id="4" name="Picture 3"/>
        <xdr:cNvPicPr>
          <a:picLocks noChangeAspect="1"/>
        </xdr:cNvPicPr>
      </xdr:nvPicPr>
      <xdr:blipFill>
        <a:blip xmlns:r="http://schemas.openxmlformats.org/officeDocument/2006/relationships" r:embed="rId3"/>
        <a:stretch>
          <a:fillRect/>
        </a:stretch>
      </xdr:blipFill>
      <xdr:spPr>
        <a:xfrm>
          <a:off x="2085975" y="5010150"/>
          <a:ext cx="1591194" cy="347502"/>
        </a:xfrm>
        <a:prstGeom prst="rect">
          <a:avLst/>
        </a:prstGeom>
      </xdr:spPr>
    </xdr:pic>
    <xdr:clientData/>
  </xdr:twoCellAnchor>
  <xdr:twoCellAnchor editAs="oneCell">
    <xdr:from>
      <xdr:col>4</xdr:col>
      <xdr:colOff>0</xdr:colOff>
      <xdr:row>20</xdr:row>
      <xdr:rowOff>76200</xdr:rowOff>
    </xdr:from>
    <xdr:to>
      <xdr:col>5</xdr:col>
      <xdr:colOff>331613</xdr:colOff>
      <xdr:row>23</xdr:row>
      <xdr:rowOff>186095</xdr:rowOff>
    </xdr:to>
    <xdr:pic>
      <xdr:nvPicPr>
        <xdr:cNvPr id="8" name="Picture 7"/>
        <xdr:cNvPicPr>
          <a:picLocks noChangeAspect="1"/>
        </xdr:cNvPicPr>
      </xdr:nvPicPr>
      <xdr:blipFill>
        <a:blip xmlns:r="http://schemas.openxmlformats.org/officeDocument/2006/relationships" r:embed="rId4"/>
        <a:stretch>
          <a:fillRect/>
        </a:stretch>
      </xdr:blipFill>
      <xdr:spPr>
        <a:xfrm>
          <a:off x="5695950" y="4876800"/>
          <a:ext cx="1179338" cy="681395"/>
        </a:xfrm>
        <a:prstGeom prst="rect">
          <a:avLst/>
        </a:prstGeom>
      </xdr:spPr>
    </xdr:pic>
    <xdr:clientData/>
  </xdr:twoCellAnchor>
</xdr:wsDr>
</file>

<file path=xl/drawings/drawing4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2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266700</xdr:colOff>
      <xdr:row>21</xdr:row>
      <xdr:rowOff>47625</xdr:rowOff>
    </xdr:from>
    <xdr:to>
      <xdr:col>9</xdr:col>
      <xdr:colOff>605956</xdr:colOff>
      <xdr:row>25</xdr:row>
      <xdr:rowOff>120849</xdr:rowOff>
    </xdr:to>
    <xdr:pic>
      <xdr:nvPicPr>
        <xdr:cNvPr id="4" name="Picture 3"/>
        <xdr:cNvPicPr>
          <a:picLocks noChangeAspect="1"/>
        </xdr:cNvPicPr>
      </xdr:nvPicPr>
      <xdr:blipFill>
        <a:blip xmlns:r="http://schemas.openxmlformats.org/officeDocument/2006/relationships" r:embed="rId2"/>
        <a:stretch>
          <a:fillRect/>
        </a:stretch>
      </xdr:blipFill>
      <xdr:spPr>
        <a:xfrm>
          <a:off x="8305800" y="5305425"/>
          <a:ext cx="1920406" cy="835224"/>
        </a:xfrm>
        <a:prstGeom prst="rect">
          <a:avLst/>
        </a:prstGeom>
      </xdr:spPr>
    </xdr:pic>
    <xdr:clientData/>
  </xdr:twoCellAnchor>
  <xdr:twoCellAnchor editAs="oneCell">
    <xdr:from>
      <xdr:col>2</xdr:col>
      <xdr:colOff>190500</xdr:colOff>
      <xdr:row>21</xdr:row>
      <xdr:rowOff>19050</xdr:rowOff>
    </xdr:from>
    <xdr:to>
      <xdr:col>2</xdr:col>
      <xdr:colOff>1369838</xdr:colOff>
      <xdr:row>24</xdr:row>
      <xdr:rowOff>128945</xdr:rowOff>
    </xdr:to>
    <xdr:pic>
      <xdr:nvPicPr>
        <xdr:cNvPr id="6" name="Picture 5"/>
        <xdr:cNvPicPr>
          <a:picLocks noChangeAspect="1"/>
        </xdr:cNvPicPr>
      </xdr:nvPicPr>
      <xdr:blipFill>
        <a:blip xmlns:r="http://schemas.openxmlformats.org/officeDocument/2006/relationships" r:embed="rId3"/>
        <a:stretch>
          <a:fillRect/>
        </a:stretch>
      </xdr:blipFill>
      <xdr:spPr>
        <a:xfrm>
          <a:off x="2286000" y="5276850"/>
          <a:ext cx="1179338" cy="681395"/>
        </a:xfrm>
        <a:prstGeom prst="rect">
          <a:avLst/>
        </a:prstGeom>
      </xdr:spPr>
    </xdr:pic>
    <xdr:clientData/>
  </xdr:twoCellAnchor>
  <xdr:twoCellAnchor editAs="oneCell">
    <xdr:from>
      <xdr:col>4</xdr:col>
      <xdr:colOff>19050</xdr:colOff>
      <xdr:row>21</xdr:row>
      <xdr:rowOff>95250</xdr:rowOff>
    </xdr:from>
    <xdr:to>
      <xdr:col>5</xdr:col>
      <xdr:colOff>350663</xdr:colOff>
      <xdr:row>25</xdr:row>
      <xdr:rowOff>14645</xdr:rowOff>
    </xdr:to>
    <xdr:pic>
      <xdr:nvPicPr>
        <xdr:cNvPr id="8" name="Picture 7"/>
        <xdr:cNvPicPr>
          <a:picLocks noChangeAspect="1"/>
        </xdr:cNvPicPr>
      </xdr:nvPicPr>
      <xdr:blipFill>
        <a:blip xmlns:r="http://schemas.openxmlformats.org/officeDocument/2006/relationships" r:embed="rId3"/>
        <a:stretch>
          <a:fillRect/>
        </a:stretch>
      </xdr:blipFill>
      <xdr:spPr>
        <a:xfrm>
          <a:off x="5715000" y="5353050"/>
          <a:ext cx="1179338" cy="68139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12</xdr:col>
      <xdr:colOff>0</xdr:colOff>
      <xdr:row>0</xdr:row>
      <xdr:rowOff>0</xdr:rowOff>
    </xdr:from>
    <xdr:to>
      <xdr:col>13</xdr:col>
      <xdr:colOff>514350</xdr:colOff>
      <xdr:row>3</xdr:row>
      <xdr:rowOff>161925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500-000002000000}"/>
            </a:ext>
          </a:extLst>
        </xdr:cNvPr>
        <xdr:cNvSpPr/>
      </xdr:nvSpPr>
      <xdr:spPr>
        <a:xfrm>
          <a:off x="8591550" y="0"/>
          <a:ext cx="1466850" cy="7334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xdr:from>
      <xdr:col>12</xdr:col>
      <xdr:colOff>0</xdr:colOff>
      <xdr:row>0</xdr:row>
      <xdr:rowOff>0</xdr:rowOff>
    </xdr:from>
    <xdr:to>
      <xdr:col>13</xdr:col>
      <xdr:colOff>514350</xdr:colOff>
      <xdr:row>3</xdr:row>
      <xdr:rowOff>161925</xdr:rowOff>
    </xdr:to>
    <xdr:sp macro="" textlink="">
      <xdr:nvSpPr>
        <xdr:cNvPr id="9" name="Rectangle: Rounded Corners 1">
          <a:hlinkClick xmlns:r="http://schemas.openxmlformats.org/officeDocument/2006/relationships" r:id="rId1"/>
          <a:extLst>
            <a:ext uri="{FF2B5EF4-FFF2-40B4-BE49-F238E27FC236}">
              <a16:creationId xmlns:a16="http://schemas.microsoft.com/office/drawing/2014/main" xmlns="" id="{00000000-0008-0000-0500-000009000000}"/>
            </a:ext>
          </a:extLst>
        </xdr:cNvPr>
        <xdr:cNvSpPr/>
      </xdr:nvSpPr>
      <xdr:spPr>
        <a:xfrm>
          <a:off x="8591550" y="0"/>
          <a:ext cx="1466850" cy="7334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102420</xdr:colOff>
      <xdr:row>30</xdr:row>
      <xdr:rowOff>51210</xdr:rowOff>
    </xdr:from>
    <xdr:to>
      <xdr:col>2</xdr:col>
      <xdr:colOff>821550</xdr:colOff>
      <xdr:row>32</xdr:row>
      <xdr:rowOff>70231</xdr:rowOff>
    </xdr:to>
    <xdr:pic>
      <xdr:nvPicPr>
        <xdr:cNvPr id="8" name="Picture 7"/>
        <xdr:cNvPicPr>
          <a:picLocks noChangeAspect="1"/>
        </xdr:cNvPicPr>
      </xdr:nvPicPr>
      <xdr:blipFill>
        <a:blip xmlns:r="http://schemas.openxmlformats.org/officeDocument/2006/relationships" r:embed="rId2">
          <a:extLst>
            <a:ext uri="{BEBA8EAE-BF5A-486C-A8C5-ECC9F3942E4B}">
              <a14:imgProps xmlns:a14="http://schemas.microsoft.com/office/drawing/2010/main">
                <a14:imgLayer r:embed="rId3">
                  <a14:imgEffect>
                    <a14:backgroundRemoval t="0" b="93056" l="1951" r="96585">
                      <a14:foregroundMark x1="4390" y1="27778" x2="18537" y2="26389"/>
                      <a14:foregroundMark x1="6341" y1="52778" x2="21951" y2="52778"/>
                      <a14:foregroundMark x1="20000" y1="25000" x2="25854" y2="9722"/>
                      <a14:foregroundMark x1="29756" y1="5556" x2="35610" y2="5556"/>
                      <a14:foregroundMark x1="38049" y1="9722" x2="40000" y2="29167"/>
                      <a14:foregroundMark x1="34634" y1="88889" x2="37561" y2="80556"/>
                      <a14:foregroundMark x1="38049" y1="77778" x2="40000" y2="38889"/>
                      <a14:foregroundMark x1="27317" y1="76389" x2="25366" y2="52778"/>
                      <a14:foregroundMark x1="27805" y1="54167" x2="38537" y2="55556"/>
                      <a14:foregroundMark x1="40976" y1="55556" x2="48293" y2="55556"/>
                      <a14:foregroundMark x1="40976" y1="27778" x2="48293" y2="29167"/>
                      <a14:foregroundMark x1="87317" y1="27778" x2="92195" y2="22222"/>
                      <a14:foregroundMark x1="88780" y1="40278" x2="92683" y2="41667"/>
                      <a14:foregroundMark x1="21951" y1="83333" x2="23415" y2="48611"/>
                      <a14:foregroundMark x1="40000" y1="69444" x2="44878" y2="61111"/>
                      <a14:foregroundMark x1="50244" y1="29167" x2="77561" y2="29167"/>
                      <a14:foregroundMark x1="50244" y1="27778" x2="56098" y2="18056"/>
                      <a14:foregroundMark x1="57561" y1="16667" x2="67805" y2="8333"/>
                      <a14:foregroundMark x1="68780" y1="6944" x2="84390" y2="6944"/>
                      <a14:foregroundMark x1="85854" y1="5556" x2="92683" y2="13889"/>
                      <a14:foregroundMark x1="93171" y1="16667" x2="92195" y2="20833"/>
                      <a14:foregroundMark x1="78049" y1="30556" x2="80000" y2="27778"/>
                      <a14:foregroundMark x1="80488" y1="27778" x2="85854" y2="27778"/>
                      <a14:foregroundMark x1="50244" y1="33333" x2="78537" y2="45833"/>
                      <a14:foregroundMark x1="58537" y1="70833" x2="66829" y2="70833"/>
                      <a14:foregroundMark x1="74634" y1="66667" x2="86829" y2="56944"/>
                      <a14:foregroundMark x1="83415" y1="47222" x2="89756" y2="50000"/>
                      <a14:foregroundMark x1="93659" y1="44444" x2="89756" y2="50000"/>
                      <a14:foregroundMark x1="81951" y1="45833" x2="86829" y2="40278"/>
                      <a14:foregroundMark x1="45366" y1="70833" x2="49756" y2="59722"/>
                      <a14:foregroundMark x1="45366" y1="69444" x2="44878" y2="56944"/>
                      <a14:foregroundMark x1="50244" y1="55556" x2="70732" y2="54167"/>
                      <a14:foregroundMark x1="62439" y1="55556" x2="62439" y2="63889"/>
                      <a14:foregroundMark x1="58049" y1="55556" x2="58537" y2="61111"/>
                      <a14:foregroundMark x1="59024" y1="61111" x2="61463" y2="55556"/>
                      <a14:foregroundMark x1="55610" y1="62500" x2="57073" y2="54167"/>
                      <a14:foregroundMark x1="54146" y1="55556" x2="55122" y2="61111"/>
                      <a14:foregroundMark x1="52683" y1="63889" x2="54634" y2="54167"/>
                      <a14:foregroundMark x1="64878" y1="56944" x2="64390" y2="61111"/>
                      <a14:foregroundMark x1="62439" y1="63889" x2="63902" y2="62500"/>
                      <a14:foregroundMark x1="52683" y1="63889" x2="57561" y2="69444"/>
                      <a14:foregroundMark x1="33171" y1="56944" x2="31707" y2="65278"/>
                      <a14:foregroundMark x1="28780" y1="55556" x2="28780" y2="65278"/>
                      <a14:foregroundMark x1="29268" y1="68056" x2="31220" y2="66667"/>
                      <a14:backgroundMark x1="22927" y1="20833" x2="28293" y2="12500"/>
                      <a14:backgroundMark x1="26341" y1="30556" x2="37561" y2="33333"/>
                      <a14:backgroundMark x1="20488" y1="31944" x2="18049" y2="47222"/>
                      <a14:backgroundMark x1="17073" y1="55556" x2="17561" y2="62500"/>
                      <a14:backgroundMark x1="42439" y1="37500" x2="41951" y2="50000"/>
                      <a14:backgroundMark x1="40976" y1="59722" x2="42439" y2="59722"/>
                      <a14:backgroundMark x1="55122" y1="26389" x2="75122" y2="26389"/>
                      <a14:backgroundMark x1="89268" y1="22222" x2="91220" y2="18056"/>
                      <a14:backgroundMark x1="56585" y1="33333" x2="64390" y2="33333"/>
                      <a14:backgroundMark x1="64878" y1="36111" x2="79024" y2="41667"/>
                      <a14:backgroundMark x1="79024" y1="33333" x2="80976" y2="30556"/>
                      <a14:backgroundMark x1="42439" y1="23611" x2="49268" y2="23611"/>
                      <a14:backgroundMark x1="66341" y1="4167" x2="70732" y2="2778"/>
                      <a14:backgroundMark x1="32683" y1="86111" x2="32683" y2="91667"/>
                      <a14:backgroundMark x1="50732" y1="38889" x2="68293" y2="45833"/>
                      <a14:backgroundMark x1="86829" y1="44444" x2="90732" y2="44444"/>
                      <a14:backgroundMark x1="82927" y1="30556" x2="92195" y2="30556"/>
                      <a14:backgroundMark x1="53659" y1="26389" x2="55610" y2="23611"/>
                      <a14:backgroundMark x1="47317" y1="59722" x2="46341" y2="65278"/>
                      <a14:backgroundMark x1="57073" y1="65278" x2="58537" y2="66667"/>
                      <a14:backgroundMark x1="59512" y1="68056" x2="64390" y2="68056"/>
                      <a14:backgroundMark x1="57561" y1="61111" x2="57073" y2="63889"/>
                      <a14:backgroundMark x1="64878" y1="68056" x2="67317" y2="66667"/>
                      <a14:backgroundMark x1="76098" y1="58333" x2="75122" y2="62500"/>
                      <a14:backgroundMark x1="30732" y1="56944" x2="30244" y2="62500"/>
                      <a14:backgroundMark x1="29268" y1="72222" x2="28780" y2="77778"/>
                      <a14:backgroundMark x1="30732" y1="72222" x2="32683" y2="66667"/>
                      <a14:backgroundMark x1="74146" y1="48611" x2="76098" y2="48611"/>
                    </a14:backgroundRemoval>
                  </a14:imgEffect>
                  <a14:imgEffect>
                    <a14:sharpenSoften amount="100000"/>
                  </a14:imgEffect>
                  <a14:imgEffect>
                    <a14:brightnessContrast bright="-24000"/>
                  </a14:imgEffect>
                </a14:imgLayer>
              </a14:imgProps>
            </a:ext>
          </a:extLst>
        </a:blip>
        <a:stretch>
          <a:fillRect/>
        </a:stretch>
      </xdr:blipFill>
      <xdr:spPr>
        <a:xfrm>
          <a:off x="716936" y="11573387"/>
          <a:ext cx="1292679" cy="408214"/>
        </a:xfrm>
        <a:prstGeom prst="rect">
          <a:avLst/>
        </a:prstGeom>
      </xdr:spPr>
    </xdr:pic>
    <xdr:clientData/>
  </xdr:twoCellAnchor>
  <xdr:twoCellAnchor editAs="oneCell">
    <xdr:from>
      <xdr:col>4</xdr:col>
      <xdr:colOff>675967</xdr:colOff>
      <xdr:row>28</xdr:row>
      <xdr:rowOff>81935</xdr:rowOff>
    </xdr:from>
    <xdr:to>
      <xdr:col>5</xdr:col>
      <xdr:colOff>408550</xdr:colOff>
      <xdr:row>33</xdr:row>
      <xdr:rowOff>23351</xdr:rowOff>
    </xdr:to>
    <xdr:pic>
      <xdr:nvPicPr>
        <xdr:cNvPr id="6" name="Picture 5"/>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3594919" y="11214919"/>
          <a:ext cx="695325" cy="914400"/>
        </a:xfrm>
        <a:prstGeom prst="rect">
          <a:avLst/>
        </a:prstGeom>
      </xdr:spPr>
    </xdr:pic>
    <xdr:clientData/>
  </xdr:twoCellAnchor>
  <xdr:twoCellAnchor editAs="oneCell">
    <xdr:from>
      <xdr:col>52</xdr:col>
      <xdr:colOff>168871</xdr:colOff>
      <xdr:row>25</xdr:row>
      <xdr:rowOff>140000</xdr:rowOff>
    </xdr:from>
    <xdr:to>
      <xdr:col>54</xdr:col>
      <xdr:colOff>584838</xdr:colOff>
      <xdr:row>29</xdr:row>
      <xdr:rowOff>127417</xdr:rowOff>
    </xdr:to>
    <xdr:pic>
      <xdr:nvPicPr>
        <xdr:cNvPr id="10" name="Picture 9">
          <a:extLst>
            <a:ext uri="{FF2B5EF4-FFF2-40B4-BE49-F238E27FC236}">
              <a16:creationId xmlns:a16="http://schemas.microsoft.com/office/drawing/2014/main" xmlns="" id="{00000000-0008-0000-0000-000006000000}"/>
            </a:ext>
          </a:extLst>
        </xdr:cNvPr>
        <xdr:cNvPicPr>
          <a:picLocks noChangeAspect="1"/>
        </xdr:cNvPicPr>
      </xdr:nvPicPr>
      <xdr:blipFill>
        <a:blip xmlns:r="http://schemas.openxmlformats.org/officeDocument/2006/relationships" r:embed="rId5"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35780081" y="11447097"/>
          <a:ext cx="1644999" cy="765804"/>
        </a:xfrm>
        <a:prstGeom prst="rect">
          <a:avLst/>
        </a:prstGeom>
      </xdr:spPr>
    </xdr:pic>
    <xdr:clientData/>
  </xdr:twoCellAnchor>
  <xdr:twoCellAnchor editAs="oneCell">
    <xdr:from>
      <xdr:col>42</xdr:col>
      <xdr:colOff>302342</xdr:colOff>
      <xdr:row>26</xdr:row>
      <xdr:rowOff>18333</xdr:rowOff>
    </xdr:from>
    <xdr:to>
      <xdr:col>44</xdr:col>
      <xdr:colOff>167230</xdr:colOff>
      <xdr:row>28</xdr:row>
      <xdr:rowOff>112140</xdr:rowOff>
    </xdr:to>
    <xdr:pic>
      <xdr:nvPicPr>
        <xdr:cNvPr id="11" name="Picture 10"/>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3205" b="92949" l="10000" r="90000">
                      <a14:foregroundMark x1="44815" y1="4487" x2="47778" y2="41667"/>
                      <a14:foregroundMark x1="48148" y1="60897" x2="48519" y2="75000"/>
                      <a14:foregroundMark x1="48519" y1="46795" x2="48519" y2="58974"/>
                      <a14:foregroundMark x1="48519" y1="74359" x2="50741" y2="58333"/>
                      <a14:foregroundMark x1="28519" y1="76282" x2="28889" y2="83333"/>
                      <a14:foregroundMark x1="29630" y1="84615" x2="31481" y2="90385"/>
                      <a14:foregroundMark x1="32222" y1="92308" x2="35185" y2="92949"/>
                      <a14:foregroundMark x1="18148" y1="44231" x2="19630" y2="44231"/>
                      <a14:foregroundMark x1="34444" y1="53846" x2="41852" y2="57051"/>
                      <a14:foregroundMark x1="51481" y1="55128" x2="52222" y2="51923"/>
                      <a14:foregroundMark x1="61111" y1="52564" x2="61111" y2="65385"/>
                      <a14:foregroundMark x1="64444" y1="53205" x2="62222" y2="60256"/>
                      <a14:foregroundMark x1="53333" y1="56410" x2="56667" y2="52564"/>
                      <a14:foregroundMark x1="56667" y1="51923" x2="58148" y2="60256"/>
                      <a14:foregroundMark x1="69630" y1="61538" x2="71111" y2="60897"/>
                      <a14:backgroundMark x1="30370" y1="91026" x2="32222" y2="94231"/>
                      <a14:backgroundMark x1="32963" y1="55769" x2="34074" y2="81410"/>
                      <a14:backgroundMark x1="30000" y1="76282" x2="29630" y2="80769"/>
                      <a14:backgroundMark x1="29259" y1="75000" x2="29259" y2="78205"/>
                      <a14:backgroundMark x1="20370" y1="46154" x2="31852" y2="51282"/>
                      <a14:backgroundMark x1="35185" y1="50641" x2="35185" y2="50641"/>
                      <a14:backgroundMark x1="35926" y1="53205" x2="47037" y2="55769"/>
                      <a14:backgroundMark x1="48148" y1="56410" x2="50741" y2="57692"/>
                      <a14:backgroundMark x1="42593" y1="50000" x2="51111" y2="46795"/>
                      <a14:backgroundMark x1="50000" y1="50641" x2="49630" y2="51923"/>
                      <a14:backgroundMark x1="49259" y1="61538" x2="48889" y2="64103"/>
                      <a14:backgroundMark x1="51111" y1="62821" x2="50000" y2="66667"/>
                      <a14:backgroundMark x1="51852" y1="47436" x2="57778" y2="46795"/>
                      <a14:backgroundMark x1="59259" y1="47436" x2="63704" y2="46795"/>
                      <a14:backgroundMark x1="58889" y1="52564" x2="58889" y2="54487"/>
                      <a14:backgroundMark x1="59259" y1="55769" x2="58889" y2="57051"/>
                      <a14:backgroundMark x1="63704" y1="51282" x2="62593" y2="52564"/>
                      <a14:backgroundMark x1="62963" y1="60256" x2="66296" y2="57051"/>
                      <a14:backgroundMark x1="61852" y1="57051" x2="62593" y2="52564"/>
                    </a14:backgroundRemoval>
                  </a14:imgEffect>
                </a14:imgLayer>
              </a14:imgProps>
            </a:ext>
          </a:extLst>
        </a:blip>
        <a:stretch>
          <a:fillRect/>
        </a:stretch>
      </xdr:blipFill>
      <xdr:spPr>
        <a:xfrm>
          <a:off x="29563552" y="11520027"/>
          <a:ext cx="1165613" cy="483000"/>
        </a:xfrm>
        <a:prstGeom prst="rect">
          <a:avLst/>
        </a:prstGeom>
      </xdr:spPr>
    </xdr:pic>
    <xdr:clientData/>
  </xdr:twoCellAnchor>
  <xdr:twoCellAnchor editAs="oneCell">
    <xdr:from>
      <xdr:col>46</xdr:col>
      <xdr:colOff>30726</xdr:colOff>
      <xdr:row>25</xdr:row>
      <xdr:rowOff>184355</xdr:rowOff>
    </xdr:from>
    <xdr:to>
      <xdr:col>47</xdr:col>
      <xdr:colOff>581823</xdr:colOff>
      <xdr:row>28</xdr:row>
      <xdr:rowOff>83565</xdr:rowOff>
    </xdr:to>
    <xdr:pic>
      <xdr:nvPicPr>
        <xdr:cNvPr id="14" name="Picture 13"/>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3205" b="92949" l="10000" r="90000">
                      <a14:foregroundMark x1="44815" y1="4487" x2="47778" y2="41667"/>
                      <a14:foregroundMark x1="48148" y1="60897" x2="48519" y2="75000"/>
                      <a14:foregroundMark x1="48519" y1="46795" x2="48519" y2="58974"/>
                      <a14:foregroundMark x1="48519" y1="74359" x2="50741" y2="58333"/>
                      <a14:foregroundMark x1="28519" y1="76282" x2="28889" y2="83333"/>
                      <a14:foregroundMark x1="29630" y1="84615" x2="31481" y2="90385"/>
                      <a14:foregroundMark x1="32222" y1="92308" x2="35185" y2="92949"/>
                      <a14:foregroundMark x1="18148" y1="44231" x2="19630" y2="44231"/>
                      <a14:foregroundMark x1="34444" y1="53846" x2="41852" y2="57051"/>
                      <a14:foregroundMark x1="51481" y1="55128" x2="52222" y2="51923"/>
                      <a14:foregroundMark x1="61111" y1="52564" x2="61111" y2="65385"/>
                      <a14:foregroundMark x1="64444" y1="53205" x2="62222" y2="60256"/>
                      <a14:foregroundMark x1="53333" y1="56410" x2="56667" y2="52564"/>
                      <a14:foregroundMark x1="56667" y1="51923" x2="58148" y2="60256"/>
                      <a14:foregroundMark x1="69630" y1="61538" x2="71111" y2="60897"/>
                      <a14:backgroundMark x1="30370" y1="91026" x2="32222" y2="94231"/>
                      <a14:backgroundMark x1="32963" y1="55769" x2="34074" y2="81410"/>
                      <a14:backgroundMark x1="30000" y1="76282" x2="29630" y2="80769"/>
                      <a14:backgroundMark x1="29259" y1="75000" x2="29259" y2="78205"/>
                      <a14:backgroundMark x1="20370" y1="46154" x2="31852" y2="51282"/>
                      <a14:backgroundMark x1="35185" y1="50641" x2="35185" y2="50641"/>
                      <a14:backgroundMark x1="35926" y1="53205" x2="47037" y2="55769"/>
                      <a14:backgroundMark x1="48148" y1="56410" x2="50741" y2="57692"/>
                      <a14:backgroundMark x1="42593" y1="50000" x2="51111" y2="46795"/>
                      <a14:backgroundMark x1="50000" y1="50641" x2="49630" y2="51923"/>
                      <a14:backgroundMark x1="49259" y1="61538" x2="48889" y2="64103"/>
                      <a14:backgroundMark x1="51111" y1="62821" x2="50000" y2="66667"/>
                      <a14:backgroundMark x1="51852" y1="47436" x2="57778" y2="46795"/>
                      <a14:backgroundMark x1="59259" y1="47436" x2="63704" y2="46795"/>
                      <a14:backgroundMark x1="58889" y1="52564" x2="58889" y2="54487"/>
                      <a14:backgroundMark x1="59259" y1="55769" x2="58889" y2="57051"/>
                      <a14:backgroundMark x1="63704" y1="51282" x2="62593" y2="52564"/>
                      <a14:backgroundMark x1="62963" y1="60256" x2="66296" y2="57051"/>
                      <a14:backgroundMark x1="61852" y1="57051" x2="62593" y2="52564"/>
                    </a14:backgroundRemoval>
                  </a14:imgEffect>
                </a14:imgLayer>
              </a14:imgProps>
            </a:ext>
          </a:extLst>
        </a:blip>
        <a:stretch>
          <a:fillRect/>
        </a:stretch>
      </xdr:blipFill>
      <xdr:spPr>
        <a:xfrm>
          <a:off x="31821694" y="11491452"/>
          <a:ext cx="1165613" cy="483000"/>
        </a:xfrm>
        <a:prstGeom prst="rect">
          <a:avLst/>
        </a:prstGeom>
      </xdr:spPr>
    </xdr:pic>
    <xdr:clientData/>
  </xdr:twoCellAnchor>
</xdr:wsDr>
</file>

<file path=xl/drawings/drawing5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33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276225</xdr:colOff>
      <xdr:row>13</xdr:row>
      <xdr:rowOff>9525</xdr:rowOff>
    </xdr:from>
    <xdr:to>
      <xdr:col>9</xdr:col>
      <xdr:colOff>615481</xdr:colOff>
      <xdr:row>17</xdr:row>
      <xdr:rowOff>82749</xdr:rowOff>
    </xdr:to>
    <xdr:pic>
      <xdr:nvPicPr>
        <xdr:cNvPr id="6" name="Picture 5"/>
        <xdr:cNvPicPr>
          <a:picLocks noChangeAspect="1"/>
        </xdr:cNvPicPr>
      </xdr:nvPicPr>
      <xdr:blipFill>
        <a:blip xmlns:r="http://schemas.openxmlformats.org/officeDocument/2006/relationships" r:embed="rId2"/>
        <a:stretch>
          <a:fillRect/>
        </a:stretch>
      </xdr:blipFill>
      <xdr:spPr>
        <a:xfrm>
          <a:off x="8315325" y="3933825"/>
          <a:ext cx="1920406" cy="835224"/>
        </a:xfrm>
        <a:prstGeom prst="rect">
          <a:avLst/>
        </a:prstGeom>
      </xdr:spPr>
    </xdr:pic>
    <xdr:clientData/>
  </xdr:twoCellAnchor>
  <xdr:twoCellAnchor editAs="oneCell">
    <xdr:from>
      <xdr:col>2</xdr:col>
      <xdr:colOff>276225</xdr:colOff>
      <xdr:row>13</xdr:row>
      <xdr:rowOff>47625</xdr:rowOff>
    </xdr:from>
    <xdr:to>
      <xdr:col>2</xdr:col>
      <xdr:colOff>1514475</xdr:colOff>
      <xdr:row>16</xdr:row>
      <xdr:rowOff>118997</xdr:rowOff>
    </xdr:to>
    <xdr:pic>
      <xdr:nvPicPr>
        <xdr:cNvPr id="3" name="Picture 2"/>
        <xdr:cNvPicPr>
          <a:picLocks noChangeAspect="1"/>
        </xdr:cNvPicPr>
      </xdr:nvPicPr>
      <xdr:blipFill>
        <a:blip xmlns:r="http://schemas.openxmlformats.org/officeDocument/2006/relationships" r:embed="rId3"/>
        <a:stretch>
          <a:fillRect/>
        </a:stretch>
      </xdr:blipFill>
      <xdr:spPr>
        <a:xfrm>
          <a:off x="2371725" y="3971925"/>
          <a:ext cx="1238250" cy="642872"/>
        </a:xfrm>
        <a:prstGeom prst="rect">
          <a:avLst/>
        </a:prstGeom>
      </xdr:spPr>
    </xdr:pic>
    <xdr:clientData/>
  </xdr:twoCellAnchor>
  <xdr:twoCellAnchor editAs="oneCell">
    <xdr:from>
      <xdr:col>4</xdr:col>
      <xdr:colOff>19050</xdr:colOff>
      <xdr:row>13</xdr:row>
      <xdr:rowOff>104775</xdr:rowOff>
    </xdr:from>
    <xdr:to>
      <xdr:col>5</xdr:col>
      <xdr:colOff>409575</xdr:colOff>
      <xdr:row>16</xdr:row>
      <xdr:rowOff>176147</xdr:rowOff>
    </xdr:to>
    <xdr:pic>
      <xdr:nvPicPr>
        <xdr:cNvPr id="8" name="Picture 7"/>
        <xdr:cNvPicPr>
          <a:picLocks noChangeAspect="1"/>
        </xdr:cNvPicPr>
      </xdr:nvPicPr>
      <xdr:blipFill>
        <a:blip xmlns:r="http://schemas.openxmlformats.org/officeDocument/2006/relationships" r:embed="rId3"/>
        <a:stretch>
          <a:fillRect/>
        </a:stretch>
      </xdr:blipFill>
      <xdr:spPr>
        <a:xfrm>
          <a:off x="5715000" y="4029075"/>
          <a:ext cx="1238250" cy="642872"/>
        </a:xfrm>
        <a:prstGeom prst="rect">
          <a:avLst/>
        </a:prstGeom>
      </xdr:spPr>
    </xdr:pic>
    <xdr:clientData/>
  </xdr:twoCellAnchor>
</xdr:wsDr>
</file>

<file path=xl/drawings/drawing5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4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257175</xdr:colOff>
      <xdr:row>21</xdr:row>
      <xdr:rowOff>28575</xdr:rowOff>
    </xdr:from>
    <xdr:to>
      <xdr:col>9</xdr:col>
      <xdr:colOff>596431</xdr:colOff>
      <xdr:row>25</xdr:row>
      <xdr:rowOff>101799</xdr:rowOff>
    </xdr:to>
    <xdr:pic>
      <xdr:nvPicPr>
        <xdr:cNvPr id="6" name="Picture 5"/>
        <xdr:cNvPicPr>
          <a:picLocks noChangeAspect="1"/>
        </xdr:cNvPicPr>
      </xdr:nvPicPr>
      <xdr:blipFill>
        <a:blip xmlns:r="http://schemas.openxmlformats.org/officeDocument/2006/relationships" r:embed="rId2"/>
        <a:stretch>
          <a:fillRect/>
        </a:stretch>
      </xdr:blipFill>
      <xdr:spPr>
        <a:xfrm>
          <a:off x="8296275" y="6134100"/>
          <a:ext cx="1920406" cy="835224"/>
        </a:xfrm>
        <a:prstGeom prst="rect">
          <a:avLst/>
        </a:prstGeom>
      </xdr:spPr>
    </xdr:pic>
    <xdr:clientData/>
  </xdr:twoCellAnchor>
  <xdr:twoCellAnchor editAs="oneCell">
    <xdr:from>
      <xdr:col>2</xdr:col>
      <xdr:colOff>38100</xdr:colOff>
      <xdr:row>22</xdr:row>
      <xdr:rowOff>9525</xdr:rowOff>
    </xdr:from>
    <xdr:to>
      <xdr:col>2</xdr:col>
      <xdr:colOff>1629294</xdr:colOff>
      <xdr:row>23</xdr:row>
      <xdr:rowOff>166527</xdr:rowOff>
    </xdr:to>
    <xdr:pic>
      <xdr:nvPicPr>
        <xdr:cNvPr id="8" name="Picture 7"/>
        <xdr:cNvPicPr>
          <a:picLocks noChangeAspect="1"/>
        </xdr:cNvPicPr>
      </xdr:nvPicPr>
      <xdr:blipFill>
        <a:blip xmlns:r="http://schemas.openxmlformats.org/officeDocument/2006/relationships" r:embed="rId3"/>
        <a:stretch>
          <a:fillRect/>
        </a:stretch>
      </xdr:blipFill>
      <xdr:spPr>
        <a:xfrm>
          <a:off x="2133600" y="6305550"/>
          <a:ext cx="1591194" cy="347502"/>
        </a:xfrm>
        <a:prstGeom prst="rect">
          <a:avLst/>
        </a:prstGeom>
      </xdr:spPr>
    </xdr:pic>
    <xdr:clientData/>
  </xdr:twoCellAnchor>
  <xdr:twoCellAnchor editAs="oneCell">
    <xdr:from>
      <xdr:col>4</xdr:col>
      <xdr:colOff>0</xdr:colOff>
      <xdr:row>21</xdr:row>
      <xdr:rowOff>104775</xdr:rowOff>
    </xdr:from>
    <xdr:to>
      <xdr:col>5</xdr:col>
      <xdr:colOff>372209</xdr:colOff>
      <xdr:row>25</xdr:row>
      <xdr:rowOff>47625</xdr:rowOff>
    </xdr:to>
    <xdr:pic>
      <xdr:nvPicPr>
        <xdr:cNvPr id="9" name="Picture 8"/>
        <xdr:cNvPicPr>
          <a:picLocks noChangeAspect="1"/>
        </xdr:cNvPicPr>
      </xdr:nvPicPr>
      <xdr:blipFill>
        <a:blip xmlns:r="http://schemas.openxmlformats.org/officeDocument/2006/relationships" r:embed="rId4"/>
        <a:stretch>
          <a:fillRect/>
        </a:stretch>
      </xdr:blipFill>
      <xdr:spPr>
        <a:xfrm>
          <a:off x="5695950" y="6210300"/>
          <a:ext cx="1219934" cy="704850"/>
        </a:xfrm>
        <a:prstGeom prst="rect">
          <a:avLst/>
        </a:prstGeom>
      </xdr:spPr>
    </xdr:pic>
    <xdr:clientData/>
  </xdr:twoCellAnchor>
</xdr:wsDr>
</file>

<file path=xl/drawings/drawing5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5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304800</xdr:colOff>
      <xdr:row>12</xdr:row>
      <xdr:rowOff>28575</xdr:rowOff>
    </xdr:from>
    <xdr:to>
      <xdr:col>9</xdr:col>
      <xdr:colOff>644056</xdr:colOff>
      <xdr:row>16</xdr:row>
      <xdr:rowOff>101799</xdr:rowOff>
    </xdr:to>
    <xdr:pic>
      <xdr:nvPicPr>
        <xdr:cNvPr id="6" name="Picture 5"/>
        <xdr:cNvPicPr>
          <a:picLocks noChangeAspect="1"/>
        </xdr:cNvPicPr>
      </xdr:nvPicPr>
      <xdr:blipFill>
        <a:blip xmlns:r="http://schemas.openxmlformats.org/officeDocument/2006/relationships" r:embed="rId2"/>
        <a:stretch>
          <a:fillRect/>
        </a:stretch>
      </xdr:blipFill>
      <xdr:spPr>
        <a:xfrm>
          <a:off x="8343900" y="3171825"/>
          <a:ext cx="1920406" cy="835224"/>
        </a:xfrm>
        <a:prstGeom prst="rect">
          <a:avLst/>
        </a:prstGeom>
      </xdr:spPr>
    </xdr:pic>
    <xdr:clientData/>
  </xdr:twoCellAnchor>
  <xdr:twoCellAnchor editAs="oneCell">
    <xdr:from>
      <xdr:col>2</xdr:col>
      <xdr:colOff>95250</xdr:colOff>
      <xdr:row>12</xdr:row>
      <xdr:rowOff>123825</xdr:rowOff>
    </xdr:from>
    <xdr:to>
      <xdr:col>2</xdr:col>
      <xdr:colOff>1332845</xdr:colOff>
      <xdr:row>16</xdr:row>
      <xdr:rowOff>1960</xdr:rowOff>
    </xdr:to>
    <xdr:pic>
      <xdr:nvPicPr>
        <xdr:cNvPr id="4" name="Picture 3"/>
        <xdr:cNvPicPr>
          <a:picLocks noChangeAspect="1"/>
        </xdr:cNvPicPr>
      </xdr:nvPicPr>
      <xdr:blipFill>
        <a:blip xmlns:r="http://schemas.openxmlformats.org/officeDocument/2006/relationships" r:embed="rId3"/>
        <a:stretch>
          <a:fillRect/>
        </a:stretch>
      </xdr:blipFill>
      <xdr:spPr>
        <a:xfrm>
          <a:off x="2190750" y="3267075"/>
          <a:ext cx="1237595" cy="640135"/>
        </a:xfrm>
        <a:prstGeom prst="rect">
          <a:avLst/>
        </a:prstGeom>
      </xdr:spPr>
    </xdr:pic>
    <xdr:clientData/>
  </xdr:twoCellAnchor>
  <xdr:twoCellAnchor editAs="oneCell">
    <xdr:from>
      <xdr:col>4</xdr:col>
      <xdr:colOff>0</xdr:colOff>
      <xdr:row>12</xdr:row>
      <xdr:rowOff>66675</xdr:rowOff>
    </xdr:from>
    <xdr:to>
      <xdr:col>5</xdr:col>
      <xdr:colOff>372209</xdr:colOff>
      <xdr:row>16</xdr:row>
      <xdr:rowOff>9525</xdr:rowOff>
    </xdr:to>
    <xdr:pic>
      <xdr:nvPicPr>
        <xdr:cNvPr id="8" name="Picture 7"/>
        <xdr:cNvPicPr>
          <a:picLocks noChangeAspect="1"/>
        </xdr:cNvPicPr>
      </xdr:nvPicPr>
      <xdr:blipFill>
        <a:blip xmlns:r="http://schemas.openxmlformats.org/officeDocument/2006/relationships" r:embed="rId4"/>
        <a:stretch>
          <a:fillRect/>
        </a:stretch>
      </xdr:blipFill>
      <xdr:spPr>
        <a:xfrm>
          <a:off x="5695950" y="3209925"/>
          <a:ext cx="1219934" cy="704850"/>
        </a:xfrm>
        <a:prstGeom prst="rect">
          <a:avLst/>
        </a:prstGeom>
      </xdr:spPr>
    </xdr:pic>
    <xdr:clientData/>
  </xdr:twoCellAnchor>
</xdr:wsDr>
</file>

<file path=xl/drawings/drawing5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6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323850</xdr:colOff>
      <xdr:row>10</xdr:row>
      <xdr:rowOff>104775</xdr:rowOff>
    </xdr:from>
    <xdr:to>
      <xdr:col>9</xdr:col>
      <xdr:colOff>663106</xdr:colOff>
      <xdr:row>14</xdr:row>
      <xdr:rowOff>177999</xdr:rowOff>
    </xdr:to>
    <xdr:pic>
      <xdr:nvPicPr>
        <xdr:cNvPr id="7" name="Picture 6"/>
        <xdr:cNvPicPr>
          <a:picLocks noChangeAspect="1"/>
        </xdr:cNvPicPr>
      </xdr:nvPicPr>
      <xdr:blipFill>
        <a:blip xmlns:r="http://schemas.openxmlformats.org/officeDocument/2006/relationships" r:embed="rId2"/>
        <a:stretch>
          <a:fillRect/>
        </a:stretch>
      </xdr:blipFill>
      <xdr:spPr>
        <a:xfrm>
          <a:off x="8362950" y="2305050"/>
          <a:ext cx="1920406" cy="835224"/>
        </a:xfrm>
        <a:prstGeom prst="rect">
          <a:avLst/>
        </a:prstGeom>
      </xdr:spPr>
    </xdr:pic>
    <xdr:clientData/>
  </xdr:twoCellAnchor>
  <xdr:twoCellAnchor editAs="oneCell">
    <xdr:from>
      <xdr:col>2</xdr:col>
      <xdr:colOff>0</xdr:colOff>
      <xdr:row>12</xdr:row>
      <xdr:rowOff>38100</xdr:rowOff>
    </xdr:from>
    <xdr:to>
      <xdr:col>2</xdr:col>
      <xdr:colOff>1591194</xdr:colOff>
      <xdr:row>14</xdr:row>
      <xdr:rowOff>4602</xdr:rowOff>
    </xdr:to>
    <xdr:pic>
      <xdr:nvPicPr>
        <xdr:cNvPr id="8" name="Picture 7"/>
        <xdr:cNvPicPr>
          <a:picLocks noChangeAspect="1"/>
        </xdr:cNvPicPr>
      </xdr:nvPicPr>
      <xdr:blipFill>
        <a:blip xmlns:r="http://schemas.openxmlformats.org/officeDocument/2006/relationships" r:embed="rId3"/>
        <a:stretch>
          <a:fillRect/>
        </a:stretch>
      </xdr:blipFill>
      <xdr:spPr>
        <a:xfrm>
          <a:off x="2095500" y="2619375"/>
          <a:ext cx="1591194" cy="347502"/>
        </a:xfrm>
        <a:prstGeom prst="rect">
          <a:avLst/>
        </a:prstGeom>
      </xdr:spPr>
    </xdr:pic>
    <xdr:clientData/>
  </xdr:twoCellAnchor>
  <xdr:twoCellAnchor editAs="oneCell">
    <xdr:from>
      <xdr:col>3</xdr:col>
      <xdr:colOff>819150</xdr:colOff>
      <xdr:row>11</xdr:row>
      <xdr:rowOff>47625</xdr:rowOff>
    </xdr:from>
    <xdr:to>
      <xdr:col>5</xdr:col>
      <xdr:colOff>343634</xdr:colOff>
      <xdr:row>14</xdr:row>
      <xdr:rowOff>180975</xdr:rowOff>
    </xdr:to>
    <xdr:pic>
      <xdr:nvPicPr>
        <xdr:cNvPr id="9" name="Picture 8"/>
        <xdr:cNvPicPr>
          <a:picLocks noChangeAspect="1"/>
        </xdr:cNvPicPr>
      </xdr:nvPicPr>
      <xdr:blipFill>
        <a:blip xmlns:r="http://schemas.openxmlformats.org/officeDocument/2006/relationships" r:embed="rId4"/>
        <a:stretch>
          <a:fillRect/>
        </a:stretch>
      </xdr:blipFill>
      <xdr:spPr>
        <a:xfrm>
          <a:off x="5667375" y="2438400"/>
          <a:ext cx="1219934" cy="704850"/>
        </a:xfrm>
        <a:prstGeom prst="rect">
          <a:avLst/>
        </a:prstGeom>
      </xdr:spPr>
    </xdr:pic>
    <xdr:clientData/>
  </xdr:twoCellAnchor>
</xdr:wsDr>
</file>

<file path=xl/drawings/drawing5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7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247650</xdr:colOff>
      <xdr:row>14</xdr:row>
      <xdr:rowOff>38100</xdr:rowOff>
    </xdr:from>
    <xdr:to>
      <xdr:col>9</xdr:col>
      <xdr:colOff>586906</xdr:colOff>
      <xdr:row>18</xdr:row>
      <xdr:rowOff>111324</xdr:rowOff>
    </xdr:to>
    <xdr:pic>
      <xdr:nvPicPr>
        <xdr:cNvPr id="7" name="Picture 6"/>
        <xdr:cNvPicPr>
          <a:picLocks noChangeAspect="1"/>
        </xdr:cNvPicPr>
      </xdr:nvPicPr>
      <xdr:blipFill>
        <a:blip xmlns:r="http://schemas.openxmlformats.org/officeDocument/2006/relationships" r:embed="rId2"/>
        <a:stretch>
          <a:fillRect/>
        </a:stretch>
      </xdr:blipFill>
      <xdr:spPr>
        <a:xfrm>
          <a:off x="8286750" y="3771900"/>
          <a:ext cx="1920406" cy="835224"/>
        </a:xfrm>
        <a:prstGeom prst="rect">
          <a:avLst/>
        </a:prstGeom>
      </xdr:spPr>
    </xdr:pic>
    <xdr:clientData/>
  </xdr:twoCellAnchor>
  <xdr:twoCellAnchor editAs="oneCell">
    <xdr:from>
      <xdr:col>2</xdr:col>
      <xdr:colOff>0</xdr:colOff>
      <xdr:row>15</xdr:row>
      <xdr:rowOff>66675</xdr:rowOff>
    </xdr:from>
    <xdr:to>
      <xdr:col>2</xdr:col>
      <xdr:colOff>1591194</xdr:colOff>
      <xdr:row>17</xdr:row>
      <xdr:rowOff>33177</xdr:rowOff>
    </xdr:to>
    <xdr:pic>
      <xdr:nvPicPr>
        <xdr:cNvPr id="8" name="Picture 7"/>
        <xdr:cNvPicPr>
          <a:picLocks noChangeAspect="1"/>
        </xdr:cNvPicPr>
      </xdr:nvPicPr>
      <xdr:blipFill>
        <a:blip xmlns:r="http://schemas.openxmlformats.org/officeDocument/2006/relationships" r:embed="rId3"/>
        <a:stretch>
          <a:fillRect/>
        </a:stretch>
      </xdr:blipFill>
      <xdr:spPr>
        <a:xfrm>
          <a:off x="2095500" y="3990975"/>
          <a:ext cx="1591194" cy="347502"/>
        </a:xfrm>
        <a:prstGeom prst="rect">
          <a:avLst/>
        </a:prstGeom>
      </xdr:spPr>
    </xdr:pic>
    <xdr:clientData/>
  </xdr:twoCellAnchor>
  <xdr:twoCellAnchor editAs="oneCell">
    <xdr:from>
      <xdr:col>4</xdr:col>
      <xdr:colOff>28575</xdr:colOff>
      <xdr:row>14</xdr:row>
      <xdr:rowOff>95250</xdr:rowOff>
    </xdr:from>
    <xdr:to>
      <xdr:col>5</xdr:col>
      <xdr:colOff>400784</xdr:colOff>
      <xdr:row>18</xdr:row>
      <xdr:rowOff>38100</xdr:rowOff>
    </xdr:to>
    <xdr:pic>
      <xdr:nvPicPr>
        <xdr:cNvPr id="9" name="Picture 8"/>
        <xdr:cNvPicPr>
          <a:picLocks noChangeAspect="1"/>
        </xdr:cNvPicPr>
      </xdr:nvPicPr>
      <xdr:blipFill>
        <a:blip xmlns:r="http://schemas.openxmlformats.org/officeDocument/2006/relationships" r:embed="rId4"/>
        <a:stretch>
          <a:fillRect/>
        </a:stretch>
      </xdr:blipFill>
      <xdr:spPr>
        <a:xfrm>
          <a:off x="5724525" y="3829050"/>
          <a:ext cx="1219934" cy="704850"/>
        </a:xfrm>
        <a:prstGeom prst="rect">
          <a:avLst/>
        </a:prstGeom>
      </xdr:spPr>
    </xdr:pic>
    <xdr:clientData/>
  </xdr:twoCellAnchor>
</xdr:wsDr>
</file>

<file path=xl/drawings/drawing5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8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228600</xdr:colOff>
      <xdr:row>19</xdr:row>
      <xdr:rowOff>9525</xdr:rowOff>
    </xdr:from>
    <xdr:to>
      <xdr:col>9</xdr:col>
      <xdr:colOff>567856</xdr:colOff>
      <xdr:row>23</xdr:row>
      <xdr:rowOff>82749</xdr:rowOff>
    </xdr:to>
    <xdr:pic>
      <xdr:nvPicPr>
        <xdr:cNvPr id="6" name="Picture 5"/>
        <xdr:cNvPicPr>
          <a:picLocks noChangeAspect="1"/>
        </xdr:cNvPicPr>
      </xdr:nvPicPr>
      <xdr:blipFill>
        <a:blip xmlns:r="http://schemas.openxmlformats.org/officeDocument/2006/relationships" r:embed="rId2"/>
        <a:stretch>
          <a:fillRect/>
        </a:stretch>
      </xdr:blipFill>
      <xdr:spPr>
        <a:xfrm>
          <a:off x="8267700" y="4838700"/>
          <a:ext cx="1920406" cy="835224"/>
        </a:xfrm>
        <a:prstGeom prst="rect">
          <a:avLst/>
        </a:prstGeom>
      </xdr:spPr>
    </xdr:pic>
    <xdr:clientData/>
  </xdr:twoCellAnchor>
  <xdr:twoCellAnchor editAs="oneCell">
    <xdr:from>
      <xdr:col>2</xdr:col>
      <xdr:colOff>66675</xdr:colOff>
      <xdr:row>20</xdr:row>
      <xdr:rowOff>0</xdr:rowOff>
    </xdr:from>
    <xdr:to>
      <xdr:col>2</xdr:col>
      <xdr:colOff>1657869</xdr:colOff>
      <xdr:row>21</xdr:row>
      <xdr:rowOff>157002</xdr:rowOff>
    </xdr:to>
    <xdr:pic>
      <xdr:nvPicPr>
        <xdr:cNvPr id="8" name="Picture 7"/>
        <xdr:cNvPicPr>
          <a:picLocks noChangeAspect="1"/>
        </xdr:cNvPicPr>
      </xdr:nvPicPr>
      <xdr:blipFill>
        <a:blip xmlns:r="http://schemas.openxmlformats.org/officeDocument/2006/relationships" r:embed="rId3"/>
        <a:stretch>
          <a:fillRect/>
        </a:stretch>
      </xdr:blipFill>
      <xdr:spPr>
        <a:xfrm>
          <a:off x="2162175" y="5019675"/>
          <a:ext cx="1591194" cy="347502"/>
        </a:xfrm>
        <a:prstGeom prst="rect">
          <a:avLst/>
        </a:prstGeom>
      </xdr:spPr>
    </xdr:pic>
    <xdr:clientData/>
  </xdr:twoCellAnchor>
  <xdr:twoCellAnchor editAs="oneCell">
    <xdr:from>
      <xdr:col>4</xdr:col>
      <xdr:colOff>0</xdr:colOff>
      <xdr:row>19</xdr:row>
      <xdr:rowOff>76200</xdr:rowOff>
    </xdr:from>
    <xdr:to>
      <xdr:col>5</xdr:col>
      <xdr:colOff>372209</xdr:colOff>
      <xdr:row>23</xdr:row>
      <xdr:rowOff>19050</xdr:rowOff>
    </xdr:to>
    <xdr:pic>
      <xdr:nvPicPr>
        <xdr:cNvPr id="9" name="Picture 8"/>
        <xdr:cNvPicPr>
          <a:picLocks noChangeAspect="1"/>
        </xdr:cNvPicPr>
      </xdr:nvPicPr>
      <xdr:blipFill>
        <a:blip xmlns:r="http://schemas.openxmlformats.org/officeDocument/2006/relationships" r:embed="rId4"/>
        <a:stretch>
          <a:fillRect/>
        </a:stretch>
      </xdr:blipFill>
      <xdr:spPr>
        <a:xfrm>
          <a:off x="5695950" y="4905375"/>
          <a:ext cx="1219934" cy="704850"/>
        </a:xfrm>
        <a:prstGeom prst="rect">
          <a:avLst/>
        </a:prstGeom>
      </xdr:spPr>
    </xdr:pic>
    <xdr:clientData/>
  </xdr:twoCellAnchor>
</xdr:wsDr>
</file>

<file path=xl/drawings/drawing5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9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295275</xdr:colOff>
      <xdr:row>14</xdr:row>
      <xdr:rowOff>38100</xdr:rowOff>
    </xdr:from>
    <xdr:to>
      <xdr:col>9</xdr:col>
      <xdr:colOff>634531</xdr:colOff>
      <xdr:row>18</xdr:row>
      <xdr:rowOff>111324</xdr:rowOff>
    </xdr:to>
    <xdr:pic>
      <xdr:nvPicPr>
        <xdr:cNvPr id="6" name="Picture 5"/>
        <xdr:cNvPicPr>
          <a:picLocks noChangeAspect="1"/>
        </xdr:cNvPicPr>
      </xdr:nvPicPr>
      <xdr:blipFill>
        <a:blip xmlns:r="http://schemas.openxmlformats.org/officeDocument/2006/relationships" r:embed="rId2"/>
        <a:stretch>
          <a:fillRect/>
        </a:stretch>
      </xdr:blipFill>
      <xdr:spPr>
        <a:xfrm>
          <a:off x="8334375" y="4095750"/>
          <a:ext cx="1920406" cy="835224"/>
        </a:xfrm>
        <a:prstGeom prst="rect">
          <a:avLst/>
        </a:prstGeom>
      </xdr:spPr>
    </xdr:pic>
    <xdr:clientData/>
  </xdr:twoCellAnchor>
  <xdr:twoCellAnchor editAs="oneCell">
    <xdr:from>
      <xdr:col>2</xdr:col>
      <xdr:colOff>0</xdr:colOff>
      <xdr:row>15</xdr:row>
      <xdr:rowOff>38100</xdr:rowOff>
    </xdr:from>
    <xdr:to>
      <xdr:col>2</xdr:col>
      <xdr:colOff>1591194</xdr:colOff>
      <xdr:row>17</xdr:row>
      <xdr:rowOff>4602</xdr:rowOff>
    </xdr:to>
    <xdr:pic>
      <xdr:nvPicPr>
        <xdr:cNvPr id="8" name="Picture 7"/>
        <xdr:cNvPicPr>
          <a:picLocks noChangeAspect="1"/>
        </xdr:cNvPicPr>
      </xdr:nvPicPr>
      <xdr:blipFill>
        <a:blip xmlns:r="http://schemas.openxmlformats.org/officeDocument/2006/relationships" r:embed="rId3"/>
        <a:stretch>
          <a:fillRect/>
        </a:stretch>
      </xdr:blipFill>
      <xdr:spPr>
        <a:xfrm>
          <a:off x="2095500" y="4286250"/>
          <a:ext cx="1591194" cy="347502"/>
        </a:xfrm>
        <a:prstGeom prst="rect">
          <a:avLst/>
        </a:prstGeom>
      </xdr:spPr>
    </xdr:pic>
    <xdr:clientData/>
  </xdr:twoCellAnchor>
  <xdr:twoCellAnchor editAs="oneCell">
    <xdr:from>
      <xdr:col>4</xdr:col>
      <xdr:colOff>0</xdr:colOff>
      <xdr:row>14</xdr:row>
      <xdr:rowOff>28575</xdr:rowOff>
    </xdr:from>
    <xdr:to>
      <xdr:col>5</xdr:col>
      <xdr:colOff>372209</xdr:colOff>
      <xdr:row>17</xdr:row>
      <xdr:rowOff>161925</xdr:rowOff>
    </xdr:to>
    <xdr:pic>
      <xdr:nvPicPr>
        <xdr:cNvPr id="9" name="Picture 8"/>
        <xdr:cNvPicPr>
          <a:picLocks noChangeAspect="1"/>
        </xdr:cNvPicPr>
      </xdr:nvPicPr>
      <xdr:blipFill>
        <a:blip xmlns:r="http://schemas.openxmlformats.org/officeDocument/2006/relationships" r:embed="rId4"/>
        <a:stretch>
          <a:fillRect/>
        </a:stretch>
      </xdr:blipFill>
      <xdr:spPr>
        <a:xfrm>
          <a:off x="5695950" y="4086225"/>
          <a:ext cx="1219934" cy="704850"/>
        </a:xfrm>
        <a:prstGeom prst="rect">
          <a:avLst/>
        </a:prstGeom>
      </xdr:spPr>
    </xdr:pic>
    <xdr:clientData/>
  </xdr:twoCellAnchor>
</xdr:wsDr>
</file>

<file path=xl/drawings/drawing5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3A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276225</xdr:colOff>
      <xdr:row>14</xdr:row>
      <xdr:rowOff>47625</xdr:rowOff>
    </xdr:from>
    <xdr:to>
      <xdr:col>9</xdr:col>
      <xdr:colOff>615481</xdr:colOff>
      <xdr:row>18</xdr:row>
      <xdr:rowOff>120849</xdr:rowOff>
    </xdr:to>
    <xdr:pic>
      <xdr:nvPicPr>
        <xdr:cNvPr id="7" name="Picture 6"/>
        <xdr:cNvPicPr>
          <a:picLocks noChangeAspect="1"/>
        </xdr:cNvPicPr>
      </xdr:nvPicPr>
      <xdr:blipFill>
        <a:blip xmlns:r="http://schemas.openxmlformats.org/officeDocument/2006/relationships" r:embed="rId2"/>
        <a:stretch>
          <a:fillRect/>
        </a:stretch>
      </xdr:blipFill>
      <xdr:spPr>
        <a:xfrm>
          <a:off x="8315325" y="4105275"/>
          <a:ext cx="1920406" cy="835224"/>
        </a:xfrm>
        <a:prstGeom prst="rect">
          <a:avLst/>
        </a:prstGeom>
      </xdr:spPr>
    </xdr:pic>
    <xdr:clientData/>
  </xdr:twoCellAnchor>
  <xdr:twoCellAnchor editAs="oneCell">
    <xdr:from>
      <xdr:col>2</xdr:col>
      <xdr:colOff>9525</xdr:colOff>
      <xdr:row>15</xdr:row>
      <xdr:rowOff>9525</xdr:rowOff>
    </xdr:from>
    <xdr:to>
      <xdr:col>2</xdr:col>
      <xdr:colOff>1600719</xdr:colOff>
      <xdr:row>16</xdr:row>
      <xdr:rowOff>166527</xdr:rowOff>
    </xdr:to>
    <xdr:pic>
      <xdr:nvPicPr>
        <xdr:cNvPr id="8" name="Picture 7"/>
        <xdr:cNvPicPr>
          <a:picLocks noChangeAspect="1"/>
        </xdr:cNvPicPr>
      </xdr:nvPicPr>
      <xdr:blipFill>
        <a:blip xmlns:r="http://schemas.openxmlformats.org/officeDocument/2006/relationships" r:embed="rId3"/>
        <a:stretch>
          <a:fillRect/>
        </a:stretch>
      </xdr:blipFill>
      <xdr:spPr>
        <a:xfrm>
          <a:off x="2105025" y="4257675"/>
          <a:ext cx="1591194" cy="347502"/>
        </a:xfrm>
        <a:prstGeom prst="rect">
          <a:avLst/>
        </a:prstGeom>
      </xdr:spPr>
    </xdr:pic>
    <xdr:clientData/>
  </xdr:twoCellAnchor>
  <xdr:twoCellAnchor editAs="oneCell">
    <xdr:from>
      <xdr:col>4</xdr:col>
      <xdr:colOff>0</xdr:colOff>
      <xdr:row>14</xdr:row>
      <xdr:rowOff>0</xdr:rowOff>
    </xdr:from>
    <xdr:to>
      <xdr:col>5</xdr:col>
      <xdr:colOff>372209</xdr:colOff>
      <xdr:row>17</xdr:row>
      <xdr:rowOff>133350</xdr:rowOff>
    </xdr:to>
    <xdr:pic>
      <xdr:nvPicPr>
        <xdr:cNvPr id="9" name="Picture 8"/>
        <xdr:cNvPicPr>
          <a:picLocks noChangeAspect="1"/>
        </xdr:cNvPicPr>
      </xdr:nvPicPr>
      <xdr:blipFill>
        <a:blip xmlns:r="http://schemas.openxmlformats.org/officeDocument/2006/relationships" r:embed="rId4"/>
        <a:stretch>
          <a:fillRect/>
        </a:stretch>
      </xdr:blipFill>
      <xdr:spPr>
        <a:xfrm>
          <a:off x="5695950" y="4057650"/>
          <a:ext cx="1219934" cy="704850"/>
        </a:xfrm>
        <a:prstGeom prst="rect">
          <a:avLst/>
        </a:prstGeom>
      </xdr:spPr>
    </xdr:pic>
    <xdr:clientData/>
  </xdr:twoCellAnchor>
</xdr:wsDr>
</file>

<file path=xl/drawings/drawing5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3B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190500</xdr:colOff>
      <xdr:row>19</xdr:row>
      <xdr:rowOff>171450</xdr:rowOff>
    </xdr:from>
    <xdr:to>
      <xdr:col>9</xdr:col>
      <xdr:colOff>529756</xdr:colOff>
      <xdr:row>24</xdr:row>
      <xdr:rowOff>54174</xdr:rowOff>
    </xdr:to>
    <xdr:pic>
      <xdr:nvPicPr>
        <xdr:cNvPr id="6" name="Picture 5"/>
        <xdr:cNvPicPr>
          <a:picLocks noChangeAspect="1"/>
        </xdr:cNvPicPr>
      </xdr:nvPicPr>
      <xdr:blipFill>
        <a:blip xmlns:r="http://schemas.openxmlformats.org/officeDocument/2006/relationships" r:embed="rId2"/>
        <a:stretch>
          <a:fillRect/>
        </a:stretch>
      </xdr:blipFill>
      <xdr:spPr>
        <a:xfrm>
          <a:off x="8229600" y="4762500"/>
          <a:ext cx="1920406" cy="835224"/>
        </a:xfrm>
        <a:prstGeom prst="rect">
          <a:avLst/>
        </a:prstGeom>
      </xdr:spPr>
    </xdr:pic>
    <xdr:clientData/>
  </xdr:twoCellAnchor>
  <xdr:twoCellAnchor editAs="oneCell">
    <xdr:from>
      <xdr:col>2</xdr:col>
      <xdr:colOff>28575</xdr:colOff>
      <xdr:row>21</xdr:row>
      <xdr:rowOff>9525</xdr:rowOff>
    </xdr:from>
    <xdr:to>
      <xdr:col>2</xdr:col>
      <xdr:colOff>1619769</xdr:colOff>
      <xdr:row>22</xdr:row>
      <xdr:rowOff>166527</xdr:rowOff>
    </xdr:to>
    <xdr:pic>
      <xdr:nvPicPr>
        <xdr:cNvPr id="8" name="Picture 7"/>
        <xdr:cNvPicPr>
          <a:picLocks noChangeAspect="1"/>
        </xdr:cNvPicPr>
      </xdr:nvPicPr>
      <xdr:blipFill>
        <a:blip xmlns:r="http://schemas.openxmlformats.org/officeDocument/2006/relationships" r:embed="rId3"/>
        <a:stretch>
          <a:fillRect/>
        </a:stretch>
      </xdr:blipFill>
      <xdr:spPr>
        <a:xfrm>
          <a:off x="2124075" y="4981575"/>
          <a:ext cx="1591194" cy="347502"/>
        </a:xfrm>
        <a:prstGeom prst="rect">
          <a:avLst/>
        </a:prstGeom>
      </xdr:spPr>
    </xdr:pic>
    <xdr:clientData/>
  </xdr:twoCellAnchor>
  <xdr:twoCellAnchor editAs="oneCell">
    <xdr:from>
      <xdr:col>4</xdr:col>
      <xdr:colOff>47625</xdr:colOff>
      <xdr:row>20</xdr:row>
      <xdr:rowOff>0</xdr:rowOff>
    </xdr:from>
    <xdr:to>
      <xdr:col>5</xdr:col>
      <xdr:colOff>419834</xdr:colOff>
      <xdr:row>23</xdr:row>
      <xdr:rowOff>133350</xdr:rowOff>
    </xdr:to>
    <xdr:pic>
      <xdr:nvPicPr>
        <xdr:cNvPr id="9" name="Picture 8"/>
        <xdr:cNvPicPr>
          <a:picLocks noChangeAspect="1"/>
        </xdr:cNvPicPr>
      </xdr:nvPicPr>
      <xdr:blipFill>
        <a:blip xmlns:r="http://schemas.openxmlformats.org/officeDocument/2006/relationships" r:embed="rId4"/>
        <a:stretch>
          <a:fillRect/>
        </a:stretch>
      </xdr:blipFill>
      <xdr:spPr>
        <a:xfrm>
          <a:off x="5743575" y="4781550"/>
          <a:ext cx="1219934" cy="704850"/>
        </a:xfrm>
        <a:prstGeom prst="rect">
          <a:avLst/>
        </a:prstGeom>
      </xdr:spPr>
    </xdr:pic>
    <xdr:clientData/>
  </xdr:twoCellAnchor>
</xdr:wsDr>
</file>

<file path=xl/drawings/drawing5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C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133350</xdr:colOff>
      <xdr:row>20</xdr:row>
      <xdr:rowOff>0</xdr:rowOff>
    </xdr:from>
    <xdr:to>
      <xdr:col>9</xdr:col>
      <xdr:colOff>472606</xdr:colOff>
      <xdr:row>24</xdr:row>
      <xdr:rowOff>73224</xdr:rowOff>
    </xdr:to>
    <xdr:pic>
      <xdr:nvPicPr>
        <xdr:cNvPr id="7" name="Picture 6"/>
        <xdr:cNvPicPr>
          <a:picLocks noChangeAspect="1"/>
        </xdr:cNvPicPr>
      </xdr:nvPicPr>
      <xdr:blipFill>
        <a:blip xmlns:r="http://schemas.openxmlformats.org/officeDocument/2006/relationships" r:embed="rId2"/>
        <a:stretch>
          <a:fillRect/>
        </a:stretch>
      </xdr:blipFill>
      <xdr:spPr>
        <a:xfrm>
          <a:off x="8172450" y="4781550"/>
          <a:ext cx="1920406" cy="835224"/>
        </a:xfrm>
        <a:prstGeom prst="rect">
          <a:avLst/>
        </a:prstGeom>
      </xdr:spPr>
    </xdr:pic>
    <xdr:clientData/>
  </xdr:twoCellAnchor>
  <xdr:twoCellAnchor editAs="oneCell">
    <xdr:from>
      <xdr:col>1</xdr:col>
      <xdr:colOff>1352550</xdr:colOff>
      <xdr:row>21</xdr:row>
      <xdr:rowOff>38100</xdr:rowOff>
    </xdr:from>
    <xdr:to>
      <xdr:col>2</xdr:col>
      <xdr:colOff>1562619</xdr:colOff>
      <xdr:row>23</xdr:row>
      <xdr:rowOff>4602</xdr:rowOff>
    </xdr:to>
    <xdr:pic>
      <xdr:nvPicPr>
        <xdr:cNvPr id="8" name="Picture 7"/>
        <xdr:cNvPicPr>
          <a:picLocks noChangeAspect="1"/>
        </xdr:cNvPicPr>
      </xdr:nvPicPr>
      <xdr:blipFill>
        <a:blip xmlns:r="http://schemas.openxmlformats.org/officeDocument/2006/relationships" r:embed="rId3"/>
        <a:stretch>
          <a:fillRect/>
        </a:stretch>
      </xdr:blipFill>
      <xdr:spPr>
        <a:xfrm>
          <a:off x="2066925" y="5010150"/>
          <a:ext cx="1591194" cy="347502"/>
        </a:xfrm>
        <a:prstGeom prst="rect">
          <a:avLst/>
        </a:prstGeom>
      </xdr:spPr>
    </xdr:pic>
    <xdr:clientData/>
  </xdr:twoCellAnchor>
  <xdr:twoCellAnchor editAs="oneCell">
    <xdr:from>
      <xdr:col>4</xdr:col>
      <xdr:colOff>9525</xdr:colOff>
      <xdr:row>20</xdr:row>
      <xdr:rowOff>47625</xdr:rowOff>
    </xdr:from>
    <xdr:to>
      <xdr:col>5</xdr:col>
      <xdr:colOff>381734</xdr:colOff>
      <xdr:row>23</xdr:row>
      <xdr:rowOff>180975</xdr:rowOff>
    </xdr:to>
    <xdr:pic>
      <xdr:nvPicPr>
        <xdr:cNvPr id="9" name="Picture 8"/>
        <xdr:cNvPicPr>
          <a:picLocks noChangeAspect="1"/>
        </xdr:cNvPicPr>
      </xdr:nvPicPr>
      <xdr:blipFill>
        <a:blip xmlns:r="http://schemas.openxmlformats.org/officeDocument/2006/relationships" r:embed="rId4"/>
        <a:stretch>
          <a:fillRect/>
        </a:stretch>
      </xdr:blipFill>
      <xdr:spPr>
        <a:xfrm>
          <a:off x="5705475" y="4829175"/>
          <a:ext cx="1219934" cy="70485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8</xdr:col>
      <xdr:colOff>0</xdr:colOff>
      <xdr:row>0</xdr:row>
      <xdr:rowOff>0</xdr:rowOff>
    </xdr:from>
    <xdr:to>
      <xdr:col>10</xdr:col>
      <xdr:colOff>247650</xdr:colOff>
      <xdr:row>2</xdr:row>
      <xdr:rowOff>66675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700-000002000000}"/>
            </a:ext>
          </a:extLst>
        </xdr:cNvPr>
        <xdr:cNvSpPr/>
      </xdr:nvSpPr>
      <xdr:spPr>
        <a:xfrm>
          <a:off x="6715125"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xdr:from>
      <xdr:col>8</xdr:col>
      <xdr:colOff>0</xdr:colOff>
      <xdr:row>0</xdr:row>
      <xdr:rowOff>0</xdr:rowOff>
    </xdr:from>
    <xdr:to>
      <xdr:col>10</xdr:col>
      <xdr:colOff>247650</xdr:colOff>
      <xdr:row>2</xdr:row>
      <xdr:rowOff>66675</xdr:rowOff>
    </xdr:to>
    <xdr:sp macro="" textlink="">
      <xdr:nvSpPr>
        <xdr:cNvPr id="13" name="Rectangle: Rounded Corners 1">
          <a:hlinkClick xmlns:r="http://schemas.openxmlformats.org/officeDocument/2006/relationships" r:id="rId1"/>
          <a:extLst>
            <a:ext uri="{FF2B5EF4-FFF2-40B4-BE49-F238E27FC236}">
              <a16:creationId xmlns:a16="http://schemas.microsoft.com/office/drawing/2014/main" xmlns="" id="{00000000-0008-0000-0700-00000D000000}"/>
            </a:ext>
          </a:extLst>
        </xdr:cNvPr>
        <xdr:cNvSpPr/>
      </xdr:nvSpPr>
      <xdr:spPr>
        <a:xfrm>
          <a:off x="6715125"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107421</xdr:colOff>
      <xdr:row>16</xdr:row>
      <xdr:rowOff>150241</xdr:rowOff>
    </xdr:from>
    <xdr:to>
      <xdr:col>9</xdr:col>
      <xdr:colOff>523388</xdr:colOff>
      <xdr:row>19</xdr:row>
      <xdr:rowOff>137658</xdr:rowOff>
    </xdr:to>
    <xdr:pic>
      <xdr:nvPicPr>
        <xdr:cNvPr id="12" name="Picture 11">
          <a:extLst>
            <a:ext uri="{FF2B5EF4-FFF2-40B4-BE49-F238E27FC236}">
              <a16:creationId xmlns:a16="http://schemas.microsoft.com/office/drawing/2014/main" xmlns="" id="{00000000-0008-0000-0000-000006000000}"/>
            </a:ext>
          </a:extLst>
        </xdr:cNvPr>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6279621" y="2674366"/>
          <a:ext cx="1635167" cy="749417"/>
        </a:xfrm>
        <a:prstGeom prst="rect">
          <a:avLst/>
        </a:prstGeom>
      </xdr:spPr>
    </xdr:pic>
    <xdr:clientData/>
  </xdr:twoCellAnchor>
  <xdr:twoCellAnchor>
    <xdr:from>
      <xdr:col>8</xdr:col>
      <xdr:colOff>0</xdr:colOff>
      <xdr:row>0</xdr:row>
      <xdr:rowOff>0</xdr:rowOff>
    </xdr:from>
    <xdr:to>
      <xdr:col>10</xdr:col>
      <xdr:colOff>247650</xdr:colOff>
      <xdr:row>2</xdr:row>
      <xdr:rowOff>66675</xdr:rowOff>
    </xdr:to>
    <xdr:sp macro="" textlink="">
      <xdr:nvSpPr>
        <xdr:cNvPr id="21" name="Rectangle: Rounded Corners 1">
          <a:hlinkClick xmlns:r="http://schemas.openxmlformats.org/officeDocument/2006/relationships" r:id="rId1"/>
          <a:extLst>
            <a:ext uri="{FF2B5EF4-FFF2-40B4-BE49-F238E27FC236}">
              <a16:creationId xmlns:a16="http://schemas.microsoft.com/office/drawing/2014/main" xmlns="" id="{00000000-0008-0000-0700-000002000000}"/>
            </a:ext>
          </a:extLst>
        </xdr:cNvPr>
        <xdr:cNvSpPr/>
      </xdr:nvSpPr>
      <xdr:spPr>
        <a:xfrm>
          <a:off x="7991475" y="0"/>
          <a:ext cx="1466850" cy="4953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xdr:from>
      <xdr:col>8</xdr:col>
      <xdr:colOff>0</xdr:colOff>
      <xdr:row>0</xdr:row>
      <xdr:rowOff>0</xdr:rowOff>
    </xdr:from>
    <xdr:to>
      <xdr:col>10</xdr:col>
      <xdr:colOff>247650</xdr:colOff>
      <xdr:row>2</xdr:row>
      <xdr:rowOff>66675</xdr:rowOff>
    </xdr:to>
    <xdr:sp macro="" textlink="">
      <xdr:nvSpPr>
        <xdr:cNvPr id="22" name="Rectangle: Rounded Corners 1">
          <a:hlinkClick xmlns:r="http://schemas.openxmlformats.org/officeDocument/2006/relationships" r:id="rId1"/>
          <a:extLst>
            <a:ext uri="{FF2B5EF4-FFF2-40B4-BE49-F238E27FC236}">
              <a16:creationId xmlns:a16="http://schemas.microsoft.com/office/drawing/2014/main" xmlns="" id="{00000000-0008-0000-0700-00000D000000}"/>
            </a:ext>
          </a:extLst>
        </xdr:cNvPr>
        <xdr:cNvSpPr/>
      </xdr:nvSpPr>
      <xdr:spPr>
        <a:xfrm>
          <a:off x="7991475" y="0"/>
          <a:ext cx="1466850" cy="4953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107421</xdr:colOff>
      <xdr:row>16</xdr:row>
      <xdr:rowOff>150241</xdr:rowOff>
    </xdr:from>
    <xdr:to>
      <xdr:col>9</xdr:col>
      <xdr:colOff>523388</xdr:colOff>
      <xdr:row>19</xdr:row>
      <xdr:rowOff>137658</xdr:rowOff>
    </xdr:to>
    <xdr:pic>
      <xdr:nvPicPr>
        <xdr:cNvPr id="25" name="Picture 24">
          <a:extLst>
            <a:ext uri="{FF2B5EF4-FFF2-40B4-BE49-F238E27FC236}">
              <a16:creationId xmlns:a16="http://schemas.microsoft.com/office/drawing/2014/main" xmlns="" id="{00000000-0008-0000-0000-000006000000}"/>
            </a:ext>
          </a:extLst>
        </xdr:cNvPr>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489296" y="3455416"/>
          <a:ext cx="1635167" cy="749417"/>
        </a:xfrm>
        <a:prstGeom prst="rect">
          <a:avLst/>
        </a:prstGeom>
      </xdr:spPr>
    </xdr:pic>
    <xdr:clientData/>
  </xdr:twoCellAnchor>
  <xdr:twoCellAnchor editAs="oneCell">
    <xdr:from>
      <xdr:col>1</xdr:col>
      <xdr:colOff>695325</xdr:colOff>
      <xdr:row>17</xdr:row>
      <xdr:rowOff>28575</xdr:rowOff>
    </xdr:from>
    <xdr:to>
      <xdr:col>2</xdr:col>
      <xdr:colOff>645938</xdr:colOff>
      <xdr:row>19</xdr:row>
      <xdr:rowOff>122382</xdr:rowOff>
    </xdr:to>
    <xdr:pic>
      <xdr:nvPicPr>
        <xdr:cNvPr id="9" name="Picture 8"/>
        <xdr:cNvPicPr>
          <a:picLocks noChangeAspect="1"/>
        </xdr:cNvPicPr>
      </xdr:nvPicPr>
      <xdr:blipFill>
        <a:blip xmlns:r="http://schemas.openxmlformats.org/officeDocument/2006/relationships" r:embed="rId3">
          <a:extLst>
            <a:ext uri="{BEBA8EAE-BF5A-486C-A8C5-ECC9F3942E4B}">
              <a14:imgProps xmlns:a14="http://schemas.microsoft.com/office/drawing/2010/main">
                <a14:imgLayer r:embed="rId4">
                  <a14:imgEffect>
                    <a14:backgroundRemoval t="3205" b="92949" l="10000" r="90000">
                      <a14:foregroundMark x1="44815" y1="4487" x2="47778" y2="41667"/>
                      <a14:foregroundMark x1="48148" y1="60897" x2="48519" y2="75000"/>
                      <a14:foregroundMark x1="48519" y1="46795" x2="48519" y2="58974"/>
                      <a14:foregroundMark x1="48519" y1="74359" x2="50741" y2="58333"/>
                      <a14:foregroundMark x1="28519" y1="76282" x2="28889" y2="83333"/>
                      <a14:foregroundMark x1="29630" y1="84615" x2="31481" y2="90385"/>
                      <a14:foregroundMark x1="32222" y1="92308" x2="35185" y2="92949"/>
                      <a14:foregroundMark x1="18148" y1="44231" x2="19630" y2="44231"/>
                      <a14:foregroundMark x1="34444" y1="53846" x2="41852" y2="57051"/>
                      <a14:foregroundMark x1="51481" y1="55128" x2="52222" y2="51923"/>
                      <a14:foregroundMark x1="61111" y1="52564" x2="61111" y2="65385"/>
                      <a14:foregroundMark x1="64444" y1="53205" x2="62222" y2="60256"/>
                      <a14:foregroundMark x1="53333" y1="56410" x2="56667" y2="52564"/>
                      <a14:foregroundMark x1="56667" y1="51923" x2="58148" y2="60256"/>
                      <a14:foregroundMark x1="69630" y1="61538" x2="71111" y2="60897"/>
                      <a14:backgroundMark x1="30370" y1="91026" x2="32222" y2="94231"/>
                      <a14:backgroundMark x1="32963" y1="55769" x2="34074" y2="81410"/>
                      <a14:backgroundMark x1="30000" y1="76282" x2="29630" y2="80769"/>
                      <a14:backgroundMark x1="29259" y1="75000" x2="29259" y2="78205"/>
                      <a14:backgroundMark x1="20370" y1="46154" x2="31852" y2="51282"/>
                      <a14:backgroundMark x1="35185" y1="50641" x2="35185" y2="50641"/>
                      <a14:backgroundMark x1="35926" y1="53205" x2="47037" y2="55769"/>
                      <a14:backgroundMark x1="48148" y1="56410" x2="50741" y2="57692"/>
                      <a14:backgroundMark x1="42593" y1="50000" x2="51111" y2="46795"/>
                      <a14:backgroundMark x1="50000" y1="50641" x2="49630" y2="51923"/>
                      <a14:backgroundMark x1="49259" y1="61538" x2="48889" y2="64103"/>
                      <a14:backgroundMark x1="51111" y1="62821" x2="50000" y2="66667"/>
                      <a14:backgroundMark x1="51852" y1="47436" x2="57778" y2="46795"/>
                      <a14:backgroundMark x1="59259" y1="47436" x2="63704" y2="46795"/>
                      <a14:backgroundMark x1="58889" y1="52564" x2="58889" y2="54487"/>
                      <a14:backgroundMark x1="59259" y1="55769" x2="58889" y2="57051"/>
                      <a14:backgroundMark x1="63704" y1="51282" x2="62593" y2="52564"/>
                      <a14:backgroundMark x1="62963" y1="60256" x2="66296" y2="57051"/>
                      <a14:backgroundMark x1="61852" y1="57051" x2="62593" y2="52564"/>
                    </a14:backgroundRemoval>
                  </a14:imgEffect>
                </a14:imgLayer>
              </a14:imgProps>
            </a:ext>
          </a:extLst>
        </a:blip>
        <a:stretch>
          <a:fillRect/>
        </a:stretch>
      </xdr:blipFill>
      <xdr:spPr>
        <a:xfrm>
          <a:off x="1352550" y="3714750"/>
          <a:ext cx="1160288" cy="474807"/>
        </a:xfrm>
        <a:prstGeom prst="rect">
          <a:avLst/>
        </a:prstGeom>
      </xdr:spPr>
    </xdr:pic>
    <xdr:clientData/>
  </xdr:twoCellAnchor>
  <xdr:twoCellAnchor editAs="oneCell">
    <xdr:from>
      <xdr:col>5</xdr:col>
      <xdr:colOff>38100</xdr:colOff>
      <xdr:row>16</xdr:row>
      <xdr:rowOff>342900</xdr:rowOff>
    </xdr:from>
    <xdr:to>
      <xdr:col>5</xdr:col>
      <xdr:colOff>1198388</xdr:colOff>
      <xdr:row>19</xdr:row>
      <xdr:rowOff>55707</xdr:rowOff>
    </xdr:to>
    <xdr:pic>
      <xdr:nvPicPr>
        <xdr:cNvPr id="14" name="Picture 13"/>
        <xdr:cNvPicPr>
          <a:picLocks noChangeAspect="1"/>
        </xdr:cNvPicPr>
      </xdr:nvPicPr>
      <xdr:blipFill>
        <a:blip xmlns:r="http://schemas.openxmlformats.org/officeDocument/2006/relationships" r:embed="rId3">
          <a:extLst>
            <a:ext uri="{BEBA8EAE-BF5A-486C-A8C5-ECC9F3942E4B}">
              <a14:imgProps xmlns:a14="http://schemas.microsoft.com/office/drawing/2010/main">
                <a14:imgLayer r:embed="rId4">
                  <a14:imgEffect>
                    <a14:backgroundRemoval t="3205" b="92949" l="10000" r="90000">
                      <a14:foregroundMark x1="44815" y1="4487" x2="47778" y2="41667"/>
                      <a14:foregroundMark x1="48148" y1="60897" x2="48519" y2="75000"/>
                      <a14:foregroundMark x1="48519" y1="46795" x2="48519" y2="58974"/>
                      <a14:foregroundMark x1="48519" y1="74359" x2="50741" y2="58333"/>
                      <a14:foregroundMark x1="28519" y1="76282" x2="28889" y2="83333"/>
                      <a14:foregroundMark x1="29630" y1="84615" x2="31481" y2="90385"/>
                      <a14:foregroundMark x1="32222" y1="92308" x2="35185" y2="92949"/>
                      <a14:foregroundMark x1="18148" y1="44231" x2="19630" y2="44231"/>
                      <a14:foregroundMark x1="34444" y1="53846" x2="41852" y2="57051"/>
                      <a14:foregroundMark x1="51481" y1="55128" x2="52222" y2="51923"/>
                      <a14:foregroundMark x1="61111" y1="52564" x2="61111" y2="65385"/>
                      <a14:foregroundMark x1="64444" y1="53205" x2="62222" y2="60256"/>
                      <a14:foregroundMark x1="53333" y1="56410" x2="56667" y2="52564"/>
                      <a14:foregroundMark x1="56667" y1="51923" x2="58148" y2="60256"/>
                      <a14:foregroundMark x1="69630" y1="61538" x2="71111" y2="60897"/>
                      <a14:backgroundMark x1="30370" y1="91026" x2="32222" y2="94231"/>
                      <a14:backgroundMark x1="32963" y1="55769" x2="34074" y2="81410"/>
                      <a14:backgroundMark x1="30000" y1="76282" x2="29630" y2="80769"/>
                      <a14:backgroundMark x1="29259" y1="75000" x2="29259" y2="78205"/>
                      <a14:backgroundMark x1="20370" y1="46154" x2="31852" y2="51282"/>
                      <a14:backgroundMark x1="35185" y1="50641" x2="35185" y2="50641"/>
                      <a14:backgroundMark x1="35926" y1="53205" x2="47037" y2="55769"/>
                      <a14:backgroundMark x1="48148" y1="56410" x2="50741" y2="57692"/>
                      <a14:backgroundMark x1="42593" y1="50000" x2="51111" y2="46795"/>
                      <a14:backgroundMark x1="50000" y1="50641" x2="49630" y2="51923"/>
                      <a14:backgroundMark x1="49259" y1="61538" x2="48889" y2="64103"/>
                      <a14:backgroundMark x1="51111" y1="62821" x2="50000" y2="66667"/>
                      <a14:backgroundMark x1="51852" y1="47436" x2="57778" y2="46795"/>
                      <a14:backgroundMark x1="59259" y1="47436" x2="63704" y2="46795"/>
                      <a14:backgroundMark x1="58889" y1="52564" x2="58889" y2="54487"/>
                      <a14:backgroundMark x1="59259" y1="55769" x2="58889" y2="57051"/>
                      <a14:backgroundMark x1="63704" y1="51282" x2="62593" y2="52564"/>
                      <a14:backgroundMark x1="62963" y1="60256" x2="66296" y2="57051"/>
                      <a14:backgroundMark x1="61852" y1="57051" x2="62593" y2="52564"/>
                    </a14:backgroundRemoval>
                  </a14:imgEffect>
                </a14:imgLayer>
              </a14:imgProps>
            </a:ext>
          </a:extLst>
        </a:blip>
        <a:stretch>
          <a:fillRect/>
        </a:stretch>
      </xdr:blipFill>
      <xdr:spPr>
        <a:xfrm>
          <a:off x="5534025" y="3648075"/>
          <a:ext cx="1160288" cy="474807"/>
        </a:xfrm>
        <a:prstGeom prst="rect">
          <a:avLst/>
        </a:prstGeom>
      </xdr:spPr>
    </xdr:pic>
    <xdr:clientData/>
  </xdr:twoCellAnchor>
</xdr:wsDr>
</file>

<file path=xl/drawings/drawing6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D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238125</xdr:colOff>
      <xdr:row>19</xdr:row>
      <xdr:rowOff>19050</xdr:rowOff>
    </xdr:from>
    <xdr:to>
      <xdr:col>9</xdr:col>
      <xdr:colOff>577381</xdr:colOff>
      <xdr:row>23</xdr:row>
      <xdr:rowOff>92274</xdr:rowOff>
    </xdr:to>
    <xdr:pic>
      <xdr:nvPicPr>
        <xdr:cNvPr id="6" name="Picture 5"/>
        <xdr:cNvPicPr>
          <a:picLocks noChangeAspect="1"/>
        </xdr:cNvPicPr>
      </xdr:nvPicPr>
      <xdr:blipFill>
        <a:blip xmlns:r="http://schemas.openxmlformats.org/officeDocument/2006/relationships" r:embed="rId2"/>
        <a:stretch>
          <a:fillRect/>
        </a:stretch>
      </xdr:blipFill>
      <xdr:spPr>
        <a:xfrm>
          <a:off x="8277225" y="4610100"/>
          <a:ext cx="1920406" cy="835224"/>
        </a:xfrm>
        <a:prstGeom prst="rect">
          <a:avLst/>
        </a:prstGeom>
      </xdr:spPr>
    </xdr:pic>
    <xdr:clientData/>
  </xdr:twoCellAnchor>
  <xdr:twoCellAnchor editAs="oneCell">
    <xdr:from>
      <xdr:col>2</xdr:col>
      <xdr:colOff>0</xdr:colOff>
      <xdr:row>20</xdr:row>
      <xdr:rowOff>38100</xdr:rowOff>
    </xdr:from>
    <xdr:to>
      <xdr:col>2</xdr:col>
      <xdr:colOff>1591194</xdr:colOff>
      <xdr:row>22</xdr:row>
      <xdr:rowOff>4602</xdr:rowOff>
    </xdr:to>
    <xdr:pic>
      <xdr:nvPicPr>
        <xdr:cNvPr id="8" name="Picture 7"/>
        <xdr:cNvPicPr>
          <a:picLocks noChangeAspect="1"/>
        </xdr:cNvPicPr>
      </xdr:nvPicPr>
      <xdr:blipFill>
        <a:blip xmlns:r="http://schemas.openxmlformats.org/officeDocument/2006/relationships" r:embed="rId3"/>
        <a:stretch>
          <a:fillRect/>
        </a:stretch>
      </xdr:blipFill>
      <xdr:spPr>
        <a:xfrm>
          <a:off x="2095500" y="4819650"/>
          <a:ext cx="1591194" cy="347502"/>
        </a:xfrm>
        <a:prstGeom prst="rect">
          <a:avLst/>
        </a:prstGeom>
      </xdr:spPr>
    </xdr:pic>
    <xdr:clientData/>
  </xdr:twoCellAnchor>
  <xdr:twoCellAnchor editAs="oneCell">
    <xdr:from>
      <xdr:col>4</xdr:col>
      <xdr:colOff>0</xdr:colOff>
      <xdr:row>19</xdr:row>
      <xdr:rowOff>47625</xdr:rowOff>
    </xdr:from>
    <xdr:to>
      <xdr:col>5</xdr:col>
      <xdr:colOff>372209</xdr:colOff>
      <xdr:row>22</xdr:row>
      <xdr:rowOff>180975</xdr:rowOff>
    </xdr:to>
    <xdr:pic>
      <xdr:nvPicPr>
        <xdr:cNvPr id="9" name="Picture 8"/>
        <xdr:cNvPicPr>
          <a:picLocks noChangeAspect="1"/>
        </xdr:cNvPicPr>
      </xdr:nvPicPr>
      <xdr:blipFill>
        <a:blip xmlns:r="http://schemas.openxmlformats.org/officeDocument/2006/relationships" r:embed="rId4"/>
        <a:stretch>
          <a:fillRect/>
        </a:stretch>
      </xdr:blipFill>
      <xdr:spPr>
        <a:xfrm>
          <a:off x="5695950" y="4638675"/>
          <a:ext cx="1219934" cy="704850"/>
        </a:xfrm>
        <a:prstGeom prst="rect">
          <a:avLst/>
        </a:prstGeom>
      </xdr:spPr>
    </xdr:pic>
    <xdr:clientData/>
  </xdr:twoCellAnchor>
</xdr:wsDr>
</file>

<file path=xl/drawings/drawing6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E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295275</xdr:colOff>
      <xdr:row>12</xdr:row>
      <xdr:rowOff>19050</xdr:rowOff>
    </xdr:from>
    <xdr:to>
      <xdr:col>9</xdr:col>
      <xdr:colOff>634531</xdr:colOff>
      <xdr:row>16</xdr:row>
      <xdr:rowOff>92274</xdr:rowOff>
    </xdr:to>
    <xdr:pic>
      <xdr:nvPicPr>
        <xdr:cNvPr id="6" name="Picture 5"/>
        <xdr:cNvPicPr>
          <a:picLocks noChangeAspect="1"/>
        </xdr:cNvPicPr>
      </xdr:nvPicPr>
      <xdr:blipFill>
        <a:blip xmlns:r="http://schemas.openxmlformats.org/officeDocument/2006/relationships" r:embed="rId2"/>
        <a:stretch>
          <a:fillRect/>
        </a:stretch>
      </xdr:blipFill>
      <xdr:spPr>
        <a:xfrm>
          <a:off x="8334375" y="3162300"/>
          <a:ext cx="1920406" cy="835224"/>
        </a:xfrm>
        <a:prstGeom prst="rect">
          <a:avLst/>
        </a:prstGeom>
      </xdr:spPr>
    </xdr:pic>
    <xdr:clientData/>
  </xdr:twoCellAnchor>
  <xdr:twoCellAnchor editAs="oneCell">
    <xdr:from>
      <xdr:col>2</xdr:col>
      <xdr:colOff>282522</xdr:colOff>
      <xdr:row>12</xdr:row>
      <xdr:rowOff>76200</xdr:rowOff>
    </xdr:from>
    <xdr:to>
      <xdr:col>2</xdr:col>
      <xdr:colOff>1436513</xdr:colOff>
      <xdr:row>15</xdr:row>
      <xdr:rowOff>171450</xdr:rowOff>
    </xdr:to>
    <xdr:pic>
      <xdr:nvPicPr>
        <xdr:cNvPr id="4" name="Picture 3"/>
        <xdr:cNvPicPr>
          <a:picLocks noChangeAspect="1"/>
        </xdr:cNvPicPr>
      </xdr:nvPicPr>
      <xdr:blipFill>
        <a:blip xmlns:r="http://schemas.openxmlformats.org/officeDocument/2006/relationships" r:embed="rId3"/>
        <a:stretch>
          <a:fillRect/>
        </a:stretch>
      </xdr:blipFill>
      <xdr:spPr>
        <a:xfrm>
          <a:off x="2378022" y="3219450"/>
          <a:ext cx="1153991" cy="666750"/>
        </a:xfrm>
        <a:prstGeom prst="rect">
          <a:avLst/>
        </a:prstGeom>
      </xdr:spPr>
    </xdr:pic>
    <xdr:clientData/>
  </xdr:twoCellAnchor>
  <xdr:twoCellAnchor editAs="oneCell">
    <xdr:from>
      <xdr:col>4</xdr:col>
      <xdr:colOff>9525</xdr:colOff>
      <xdr:row>12</xdr:row>
      <xdr:rowOff>95250</xdr:rowOff>
    </xdr:from>
    <xdr:to>
      <xdr:col>5</xdr:col>
      <xdr:colOff>381734</xdr:colOff>
      <xdr:row>16</xdr:row>
      <xdr:rowOff>38100</xdr:rowOff>
    </xdr:to>
    <xdr:pic>
      <xdr:nvPicPr>
        <xdr:cNvPr id="8" name="Picture 7"/>
        <xdr:cNvPicPr>
          <a:picLocks noChangeAspect="1"/>
        </xdr:cNvPicPr>
      </xdr:nvPicPr>
      <xdr:blipFill>
        <a:blip xmlns:r="http://schemas.openxmlformats.org/officeDocument/2006/relationships" r:embed="rId3"/>
        <a:stretch>
          <a:fillRect/>
        </a:stretch>
      </xdr:blipFill>
      <xdr:spPr>
        <a:xfrm>
          <a:off x="5705475" y="3238500"/>
          <a:ext cx="1219934" cy="704850"/>
        </a:xfrm>
        <a:prstGeom prst="rect">
          <a:avLst/>
        </a:prstGeom>
      </xdr:spPr>
    </xdr:pic>
    <xdr:clientData/>
  </xdr:twoCellAnchor>
</xdr:wsDr>
</file>

<file path=xl/drawings/drawing6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3F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381000</xdr:colOff>
      <xdr:row>14</xdr:row>
      <xdr:rowOff>47625</xdr:rowOff>
    </xdr:from>
    <xdr:to>
      <xdr:col>10</xdr:col>
      <xdr:colOff>5881</xdr:colOff>
      <xdr:row>18</xdr:row>
      <xdr:rowOff>120849</xdr:rowOff>
    </xdr:to>
    <xdr:pic>
      <xdr:nvPicPr>
        <xdr:cNvPr id="6" name="Picture 5"/>
        <xdr:cNvPicPr>
          <a:picLocks noChangeAspect="1"/>
        </xdr:cNvPicPr>
      </xdr:nvPicPr>
      <xdr:blipFill>
        <a:blip xmlns:r="http://schemas.openxmlformats.org/officeDocument/2006/relationships" r:embed="rId2"/>
        <a:stretch>
          <a:fillRect/>
        </a:stretch>
      </xdr:blipFill>
      <xdr:spPr>
        <a:xfrm>
          <a:off x="8420100" y="3590925"/>
          <a:ext cx="1920406" cy="835224"/>
        </a:xfrm>
        <a:prstGeom prst="rect">
          <a:avLst/>
        </a:prstGeom>
      </xdr:spPr>
    </xdr:pic>
    <xdr:clientData/>
  </xdr:twoCellAnchor>
  <xdr:twoCellAnchor editAs="oneCell">
    <xdr:from>
      <xdr:col>2</xdr:col>
      <xdr:colOff>28575</xdr:colOff>
      <xdr:row>15</xdr:row>
      <xdr:rowOff>47625</xdr:rowOff>
    </xdr:from>
    <xdr:to>
      <xdr:col>2</xdr:col>
      <xdr:colOff>1619769</xdr:colOff>
      <xdr:row>17</xdr:row>
      <xdr:rowOff>14127</xdr:rowOff>
    </xdr:to>
    <xdr:pic>
      <xdr:nvPicPr>
        <xdr:cNvPr id="8" name="Picture 7"/>
        <xdr:cNvPicPr>
          <a:picLocks noChangeAspect="1"/>
        </xdr:cNvPicPr>
      </xdr:nvPicPr>
      <xdr:blipFill>
        <a:blip xmlns:r="http://schemas.openxmlformats.org/officeDocument/2006/relationships" r:embed="rId3"/>
        <a:stretch>
          <a:fillRect/>
        </a:stretch>
      </xdr:blipFill>
      <xdr:spPr>
        <a:xfrm>
          <a:off x="2124075" y="3781425"/>
          <a:ext cx="1591194" cy="347502"/>
        </a:xfrm>
        <a:prstGeom prst="rect">
          <a:avLst/>
        </a:prstGeom>
      </xdr:spPr>
    </xdr:pic>
    <xdr:clientData/>
  </xdr:twoCellAnchor>
  <xdr:twoCellAnchor editAs="oneCell">
    <xdr:from>
      <xdr:col>3</xdr:col>
      <xdr:colOff>838200</xdr:colOff>
      <xdr:row>13</xdr:row>
      <xdr:rowOff>161925</xdr:rowOff>
    </xdr:from>
    <xdr:to>
      <xdr:col>5</xdr:col>
      <xdr:colOff>362684</xdr:colOff>
      <xdr:row>17</xdr:row>
      <xdr:rowOff>104775</xdr:rowOff>
    </xdr:to>
    <xdr:pic>
      <xdr:nvPicPr>
        <xdr:cNvPr id="9" name="Picture 8"/>
        <xdr:cNvPicPr>
          <a:picLocks noChangeAspect="1"/>
        </xdr:cNvPicPr>
      </xdr:nvPicPr>
      <xdr:blipFill>
        <a:blip xmlns:r="http://schemas.openxmlformats.org/officeDocument/2006/relationships" r:embed="rId4"/>
        <a:stretch>
          <a:fillRect/>
        </a:stretch>
      </xdr:blipFill>
      <xdr:spPr>
        <a:xfrm>
          <a:off x="5686425" y="3514725"/>
          <a:ext cx="1219934" cy="704850"/>
        </a:xfrm>
        <a:prstGeom prst="rect">
          <a:avLst/>
        </a:prstGeom>
      </xdr:spPr>
    </xdr:pic>
    <xdr:clientData/>
  </xdr:twoCellAnchor>
</xdr:wsDr>
</file>

<file path=xl/drawings/drawing6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40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383190</xdr:colOff>
      <xdr:row>57</xdr:row>
      <xdr:rowOff>120431</xdr:rowOff>
    </xdr:from>
    <xdr:to>
      <xdr:col>10</xdr:col>
      <xdr:colOff>15406</xdr:colOff>
      <xdr:row>62</xdr:row>
      <xdr:rowOff>25052</xdr:rowOff>
    </xdr:to>
    <xdr:pic>
      <xdr:nvPicPr>
        <xdr:cNvPr id="6" name="Picture 5"/>
        <xdr:cNvPicPr>
          <a:picLocks noChangeAspect="1"/>
        </xdr:cNvPicPr>
      </xdr:nvPicPr>
      <xdr:blipFill>
        <a:blip xmlns:r="http://schemas.openxmlformats.org/officeDocument/2006/relationships" r:embed="rId2"/>
        <a:stretch>
          <a:fillRect/>
        </a:stretch>
      </xdr:blipFill>
      <xdr:spPr>
        <a:xfrm>
          <a:off x="8397328" y="18809138"/>
          <a:ext cx="1920406" cy="835224"/>
        </a:xfrm>
        <a:prstGeom prst="rect">
          <a:avLst/>
        </a:prstGeom>
      </xdr:spPr>
    </xdr:pic>
    <xdr:clientData/>
  </xdr:twoCellAnchor>
  <xdr:twoCellAnchor editAs="oneCell">
    <xdr:from>
      <xdr:col>2</xdr:col>
      <xdr:colOff>32845</xdr:colOff>
      <xdr:row>59</xdr:row>
      <xdr:rowOff>10948</xdr:rowOff>
    </xdr:from>
    <xdr:to>
      <xdr:col>2</xdr:col>
      <xdr:colOff>1624039</xdr:colOff>
      <xdr:row>60</xdr:row>
      <xdr:rowOff>172329</xdr:rowOff>
    </xdr:to>
    <xdr:pic>
      <xdr:nvPicPr>
        <xdr:cNvPr id="8" name="Picture 7"/>
        <xdr:cNvPicPr>
          <a:picLocks noChangeAspect="1"/>
        </xdr:cNvPicPr>
      </xdr:nvPicPr>
      <xdr:blipFill>
        <a:blip xmlns:r="http://schemas.openxmlformats.org/officeDocument/2006/relationships" r:embed="rId3"/>
        <a:stretch>
          <a:fillRect/>
        </a:stretch>
      </xdr:blipFill>
      <xdr:spPr>
        <a:xfrm>
          <a:off x="2123966" y="19071896"/>
          <a:ext cx="1591194" cy="347502"/>
        </a:xfrm>
        <a:prstGeom prst="rect">
          <a:avLst/>
        </a:prstGeom>
      </xdr:spPr>
    </xdr:pic>
    <xdr:clientData/>
  </xdr:twoCellAnchor>
  <xdr:twoCellAnchor editAs="oneCell">
    <xdr:from>
      <xdr:col>4</xdr:col>
      <xdr:colOff>10949</xdr:colOff>
      <xdr:row>57</xdr:row>
      <xdr:rowOff>186120</xdr:rowOff>
    </xdr:from>
    <xdr:to>
      <xdr:col>5</xdr:col>
      <xdr:colOff>387866</xdr:colOff>
      <xdr:row>61</xdr:row>
      <xdr:rowOff>146487</xdr:rowOff>
    </xdr:to>
    <xdr:pic>
      <xdr:nvPicPr>
        <xdr:cNvPr id="9" name="Picture 8"/>
        <xdr:cNvPicPr>
          <a:picLocks noChangeAspect="1"/>
        </xdr:cNvPicPr>
      </xdr:nvPicPr>
      <xdr:blipFill>
        <a:blip xmlns:r="http://schemas.openxmlformats.org/officeDocument/2006/relationships" r:embed="rId4"/>
        <a:stretch>
          <a:fillRect/>
        </a:stretch>
      </xdr:blipFill>
      <xdr:spPr>
        <a:xfrm>
          <a:off x="5693104" y="18874827"/>
          <a:ext cx="1219934" cy="704850"/>
        </a:xfrm>
        <a:prstGeom prst="rect">
          <a:avLst/>
        </a:prstGeom>
      </xdr:spPr>
    </xdr:pic>
    <xdr:clientData/>
  </xdr:twoCellAnchor>
</xdr:wsDr>
</file>

<file path=xl/drawings/drawing6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41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266700</xdr:colOff>
      <xdr:row>58</xdr:row>
      <xdr:rowOff>47625</xdr:rowOff>
    </xdr:from>
    <xdr:to>
      <xdr:col>9</xdr:col>
      <xdr:colOff>605956</xdr:colOff>
      <xdr:row>62</xdr:row>
      <xdr:rowOff>120849</xdr:rowOff>
    </xdr:to>
    <xdr:pic>
      <xdr:nvPicPr>
        <xdr:cNvPr id="6" name="Picture 5"/>
        <xdr:cNvPicPr>
          <a:picLocks noChangeAspect="1"/>
        </xdr:cNvPicPr>
      </xdr:nvPicPr>
      <xdr:blipFill>
        <a:blip xmlns:r="http://schemas.openxmlformats.org/officeDocument/2006/relationships" r:embed="rId2"/>
        <a:stretch>
          <a:fillRect/>
        </a:stretch>
      </xdr:blipFill>
      <xdr:spPr>
        <a:xfrm>
          <a:off x="8305800" y="18373725"/>
          <a:ext cx="1920406" cy="835224"/>
        </a:xfrm>
        <a:prstGeom prst="rect">
          <a:avLst/>
        </a:prstGeom>
      </xdr:spPr>
    </xdr:pic>
    <xdr:clientData/>
  </xdr:twoCellAnchor>
  <xdr:twoCellAnchor editAs="oneCell">
    <xdr:from>
      <xdr:col>2</xdr:col>
      <xdr:colOff>28575</xdr:colOff>
      <xdr:row>59</xdr:row>
      <xdr:rowOff>66675</xdr:rowOff>
    </xdr:from>
    <xdr:to>
      <xdr:col>2</xdr:col>
      <xdr:colOff>1619769</xdr:colOff>
      <xdr:row>61</xdr:row>
      <xdr:rowOff>33177</xdr:rowOff>
    </xdr:to>
    <xdr:pic>
      <xdr:nvPicPr>
        <xdr:cNvPr id="8" name="Picture 7"/>
        <xdr:cNvPicPr>
          <a:picLocks noChangeAspect="1"/>
        </xdr:cNvPicPr>
      </xdr:nvPicPr>
      <xdr:blipFill>
        <a:blip xmlns:r="http://schemas.openxmlformats.org/officeDocument/2006/relationships" r:embed="rId3"/>
        <a:stretch>
          <a:fillRect/>
        </a:stretch>
      </xdr:blipFill>
      <xdr:spPr>
        <a:xfrm>
          <a:off x="2124075" y="18583275"/>
          <a:ext cx="1591194" cy="347502"/>
        </a:xfrm>
        <a:prstGeom prst="rect">
          <a:avLst/>
        </a:prstGeom>
      </xdr:spPr>
    </xdr:pic>
    <xdr:clientData/>
  </xdr:twoCellAnchor>
  <xdr:twoCellAnchor editAs="oneCell">
    <xdr:from>
      <xdr:col>4</xdr:col>
      <xdr:colOff>19050</xdr:colOff>
      <xdr:row>58</xdr:row>
      <xdr:rowOff>66675</xdr:rowOff>
    </xdr:from>
    <xdr:to>
      <xdr:col>5</xdr:col>
      <xdr:colOff>391259</xdr:colOff>
      <xdr:row>62</xdr:row>
      <xdr:rowOff>9525</xdr:rowOff>
    </xdr:to>
    <xdr:pic>
      <xdr:nvPicPr>
        <xdr:cNvPr id="9" name="Picture 8"/>
        <xdr:cNvPicPr>
          <a:picLocks noChangeAspect="1"/>
        </xdr:cNvPicPr>
      </xdr:nvPicPr>
      <xdr:blipFill>
        <a:blip xmlns:r="http://schemas.openxmlformats.org/officeDocument/2006/relationships" r:embed="rId4"/>
        <a:stretch>
          <a:fillRect/>
        </a:stretch>
      </xdr:blipFill>
      <xdr:spPr>
        <a:xfrm>
          <a:off x="5715000" y="18392775"/>
          <a:ext cx="1219934" cy="704850"/>
        </a:xfrm>
        <a:prstGeom prst="rect">
          <a:avLst/>
        </a:prstGeom>
      </xdr:spPr>
    </xdr:pic>
    <xdr:clientData/>
  </xdr:twoCellAnchor>
</xdr:wsDr>
</file>

<file path=xl/drawings/drawing6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652219</xdr:colOff>
      <xdr:row>3</xdr:row>
      <xdr:rowOff>35658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4200-000002000000}"/>
            </a:ext>
          </a:extLst>
        </xdr:cNvPr>
        <xdr:cNvSpPr/>
      </xdr:nvSpPr>
      <xdr:spPr>
        <a:xfrm>
          <a:off x="7677150" y="0"/>
          <a:ext cx="1471369" cy="78813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0</xdr:colOff>
      <xdr:row>32</xdr:row>
      <xdr:rowOff>19050</xdr:rowOff>
    </xdr:from>
    <xdr:to>
      <xdr:col>2</xdr:col>
      <xdr:colOff>1591194</xdr:colOff>
      <xdr:row>33</xdr:row>
      <xdr:rowOff>176052</xdr:rowOff>
    </xdr:to>
    <xdr:pic>
      <xdr:nvPicPr>
        <xdr:cNvPr id="7" name="Picture 6"/>
        <xdr:cNvPicPr>
          <a:picLocks noChangeAspect="1"/>
        </xdr:cNvPicPr>
      </xdr:nvPicPr>
      <xdr:blipFill>
        <a:blip xmlns:r="http://schemas.openxmlformats.org/officeDocument/2006/relationships" r:embed="rId2"/>
        <a:stretch>
          <a:fillRect/>
        </a:stretch>
      </xdr:blipFill>
      <xdr:spPr>
        <a:xfrm>
          <a:off x="1514475" y="9467850"/>
          <a:ext cx="1591194" cy="347502"/>
        </a:xfrm>
        <a:prstGeom prst="rect">
          <a:avLst/>
        </a:prstGeom>
      </xdr:spPr>
    </xdr:pic>
    <xdr:clientData/>
  </xdr:twoCellAnchor>
  <xdr:twoCellAnchor editAs="oneCell">
    <xdr:from>
      <xdr:col>7</xdr:col>
      <xdr:colOff>314325</xdr:colOff>
      <xdr:row>31</xdr:row>
      <xdr:rowOff>47625</xdr:rowOff>
    </xdr:from>
    <xdr:to>
      <xdr:col>9</xdr:col>
      <xdr:colOff>615481</xdr:colOff>
      <xdr:row>35</xdr:row>
      <xdr:rowOff>120849</xdr:rowOff>
    </xdr:to>
    <xdr:pic>
      <xdr:nvPicPr>
        <xdr:cNvPr id="8" name="Picture 7"/>
        <xdr:cNvPicPr>
          <a:picLocks noChangeAspect="1"/>
        </xdr:cNvPicPr>
      </xdr:nvPicPr>
      <xdr:blipFill>
        <a:blip xmlns:r="http://schemas.openxmlformats.org/officeDocument/2006/relationships" r:embed="rId3"/>
        <a:stretch>
          <a:fillRect/>
        </a:stretch>
      </xdr:blipFill>
      <xdr:spPr>
        <a:xfrm>
          <a:off x="7991475" y="9305925"/>
          <a:ext cx="1920406" cy="835224"/>
        </a:xfrm>
        <a:prstGeom prst="rect">
          <a:avLst/>
        </a:prstGeom>
      </xdr:spPr>
    </xdr:pic>
    <xdr:clientData/>
  </xdr:twoCellAnchor>
  <xdr:twoCellAnchor editAs="oneCell">
    <xdr:from>
      <xdr:col>4</xdr:col>
      <xdr:colOff>0</xdr:colOff>
      <xdr:row>30</xdr:row>
      <xdr:rowOff>161925</xdr:rowOff>
    </xdr:from>
    <xdr:to>
      <xdr:col>5</xdr:col>
      <xdr:colOff>286484</xdr:colOff>
      <xdr:row>34</xdr:row>
      <xdr:rowOff>104775</xdr:rowOff>
    </xdr:to>
    <xdr:pic>
      <xdr:nvPicPr>
        <xdr:cNvPr id="9" name="Picture 8"/>
        <xdr:cNvPicPr>
          <a:picLocks noChangeAspect="1"/>
        </xdr:cNvPicPr>
      </xdr:nvPicPr>
      <xdr:blipFill>
        <a:blip xmlns:r="http://schemas.openxmlformats.org/officeDocument/2006/relationships" r:embed="rId4"/>
        <a:stretch>
          <a:fillRect/>
        </a:stretch>
      </xdr:blipFill>
      <xdr:spPr>
        <a:xfrm>
          <a:off x="5133975" y="9229725"/>
          <a:ext cx="1219934" cy="704850"/>
        </a:xfrm>
        <a:prstGeom prst="rect">
          <a:avLst/>
        </a:prstGeom>
      </xdr:spPr>
    </xdr:pic>
    <xdr:clientData/>
  </xdr:twoCellAnchor>
</xdr:wsDr>
</file>

<file path=xl/drawings/drawing6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652219</xdr:colOff>
      <xdr:row>3</xdr:row>
      <xdr:rowOff>35658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4300-000002000000}"/>
            </a:ext>
          </a:extLst>
        </xdr:cNvPr>
        <xdr:cNvSpPr/>
      </xdr:nvSpPr>
      <xdr:spPr>
        <a:xfrm>
          <a:off x="7753350" y="0"/>
          <a:ext cx="1471369" cy="78813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257175</xdr:colOff>
      <xdr:row>23</xdr:row>
      <xdr:rowOff>28575</xdr:rowOff>
    </xdr:from>
    <xdr:to>
      <xdr:col>9</xdr:col>
      <xdr:colOff>558331</xdr:colOff>
      <xdr:row>27</xdr:row>
      <xdr:rowOff>101799</xdr:rowOff>
    </xdr:to>
    <xdr:pic>
      <xdr:nvPicPr>
        <xdr:cNvPr id="6" name="Picture 5"/>
        <xdr:cNvPicPr>
          <a:picLocks noChangeAspect="1"/>
        </xdr:cNvPicPr>
      </xdr:nvPicPr>
      <xdr:blipFill>
        <a:blip xmlns:r="http://schemas.openxmlformats.org/officeDocument/2006/relationships" r:embed="rId2"/>
        <a:stretch>
          <a:fillRect/>
        </a:stretch>
      </xdr:blipFill>
      <xdr:spPr>
        <a:xfrm>
          <a:off x="8010525" y="8324850"/>
          <a:ext cx="1920406" cy="835224"/>
        </a:xfrm>
        <a:prstGeom prst="rect">
          <a:avLst/>
        </a:prstGeom>
      </xdr:spPr>
    </xdr:pic>
    <xdr:clientData/>
  </xdr:twoCellAnchor>
  <xdr:twoCellAnchor editAs="oneCell">
    <xdr:from>
      <xdr:col>2</xdr:col>
      <xdr:colOff>111804</xdr:colOff>
      <xdr:row>22</xdr:row>
      <xdr:rowOff>180976</xdr:rowOff>
    </xdr:from>
    <xdr:to>
      <xdr:col>2</xdr:col>
      <xdr:colOff>1331738</xdr:colOff>
      <xdr:row>26</xdr:row>
      <xdr:rowOff>123826</xdr:rowOff>
    </xdr:to>
    <xdr:pic>
      <xdr:nvPicPr>
        <xdr:cNvPr id="4" name="Picture 3"/>
        <xdr:cNvPicPr>
          <a:picLocks noChangeAspect="1"/>
        </xdr:cNvPicPr>
      </xdr:nvPicPr>
      <xdr:blipFill>
        <a:blip xmlns:r="http://schemas.openxmlformats.org/officeDocument/2006/relationships" r:embed="rId3"/>
        <a:stretch>
          <a:fillRect/>
        </a:stretch>
      </xdr:blipFill>
      <xdr:spPr>
        <a:xfrm>
          <a:off x="1702479" y="6896101"/>
          <a:ext cx="1219934" cy="704850"/>
        </a:xfrm>
        <a:prstGeom prst="rect">
          <a:avLst/>
        </a:prstGeom>
      </xdr:spPr>
    </xdr:pic>
    <xdr:clientData/>
  </xdr:twoCellAnchor>
  <xdr:twoCellAnchor editAs="oneCell">
    <xdr:from>
      <xdr:col>4</xdr:col>
      <xdr:colOff>19050</xdr:colOff>
      <xdr:row>22</xdr:row>
      <xdr:rowOff>85725</xdr:rowOff>
    </xdr:from>
    <xdr:to>
      <xdr:col>5</xdr:col>
      <xdr:colOff>305534</xdr:colOff>
      <xdr:row>26</xdr:row>
      <xdr:rowOff>28575</xdr:rowOff>
    </xdr:to>
    <xdr:pic>
      <xdr:nvPicPr>
        <xdr:cNvPr id="8" name="Picture 7"/>
        <xdr:cNvPicPr>
          <a:picLocks noChangeAspect="1"/>
        </xdr:cNvPicPr>
      </xdr:nvPicPr>
      <xdr:blipFill>
        <a:blip xmlns:r="http://schemas.openxmlformats.org/officeDocument/2006/relationships" r:embed="rId3"/>
        <a:stretch>
          <a:fillRect/>
        </a:stretch>
      </xdr:blipFill>
      <xdr:spPr>
        <a:xfrm>
          <a:off x="5229225" y="6800850"/>
          <a:ext cx="1219934" cy="704850"/>
        </a:xfrm>
        <a:prstGeom prst="rect">
          <a:avLst/>
        </a:prstGeom>
      </xdr:spPr>
    </xdr:pic>
    <xdr:clientData/>
  </xdr:twoCellAnchor>
</xdr:wsDr>
</file>

<file path=xl/drawings/drawing6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652219</xdr:colOff>
      <xdr:row>3</xdr:row>
      <xdr:rowOff>35658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4400-000002000000}"/>
            </a:ext>
          </a:extLst>
        </xdr:cNvPr>
        <xdr:cNvSpPr/>
      </xdr:nvSpPr>
      <xdr:spPr>
        <a:xfrm>
          <a:off x="8753475" y="0"/>
          <a:ext cx="1471369" cy="78813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381000</xdr:colOff>
      <xdr:row>101</xdr:row>
      <xdr:rowOff>78441</xdr:rowOff>
    </xdr:from>
    <xdr:to>
      <xdr:col>9</xdr:col>
      <xdr:colOff>687759</xdr:colOff>
      <xdr:row>105</xdr:row>
      <xdr:rowOff>151665</xdr:rowOff>
    </xdr:to>
    <xdr:pic>
      <xdr:nvPicPr>
        <xdr:cNvPr id="7" name="Picture 6"/>
        <xdr:cNvPicPr>
          <a:picLocks noChangeAspect="1"/>
        </xdr:cNvPicPr>
      </xdr:nvPicPr>
      <xdr:blipFill>
        <a:blip xmlns:r="http://schemas.openxmlformats.org/officeDocument/2006/relationships" r:embed="rId2"/>
        <a:stretch>
          <a:fillRect/>
        </a:stretch>
      </xdr:blipFill>
      <xdr:spPr>
        <a:xfrm>
          <a:off x="9144000" y="73476970"/>
          <a:ext cx="1920406" cy="835224"/>
        </a:xfrm>
        <a:prstGeom prst="rect">
          <a:avLst/>
        </a:prstGeom>
      </xdr:spPr>
    </xdr:pic>
    <xdr:clientData/>
  </xdr:twoCellAnchor>
  <xdr:twoCellAnchor editAs="oneCell">
    <xdr:from>
      <xdr:col>2</xdr:col>
      <xdr:colOff>180678</xdr:colOff>
      <xdr:row>101</xdr:row>
      <xdr:rowOff>33618</xdr:rowOff>
    </xdr:from>
    <xdr:to>
      <xdr:col>2</xdr:col>
      <xdr:colOff>1421945</xdr:colOff>
      <xdr:row>104</xdr:row>
      <xdr:rowOff>179294</xdr:rowOff>
    </xdr:to>
    <xdr:pic>
      <xdr:nvPicPr>
        <xdr:cNvPr id="4" name="Picture 3"/>
        <xdr:cNvPicPr>
          <a:picLocks noChangeAspect="1"/>
        </xdr:cNvPicPr>
      </xdr:nvPicPr>
      <xdr:blipFill>
        <a:blip xmlns:r="http://schemas.openxmlformats.org/officeDocument/2006/relationships" r:embed="rId3"/>
        <a:stretch>
          <a:fillRect/>
        </a:stretch>
      </xdr:blipFill>
      <xdr:spPr>
        <a:xfrm>
          <a:off x="3374354" y="73432147"/>
          <a:ext cx="1241267" cy="717176"/>
        </a:xfrm>
        <a:prstGeom prst="rect">
          <a:avLst/>
        </a:prstGeom>
      </xdr:spPr>
    </xdr:pic>
    <xdr:clientData/>
  </xdr:twoCellAnchor>
  <xdr:twoCellAnchor editAs="oneCell">
    <xdr:from>
      <xdr:col>3</xdr:col>
      <xdr:colOff>840442</xdr:colOff>
      <xdr:row>100</xdr:row>
      <xdr:rowOff>134470</xdr:rowOff>
    </xdr:from>
    <xdr:to>
      <xdr:col>5</xdr:col>
      <xdr:colOff>322385</xdr:colOff>
      <xdr:row>104</xdr:row>
      <xdr:rowOff>89646</xdr:rowOff>
    </xdr:to>
    <xdr:pic>
      <xdr:nvPicPr>
        <xdr:cNvPr id="8" name="Picture 7"/>
        <xdr:cNvPicPr>
          <a:picLocks noChangeAspect="1"/>
        </xdr:cNvPicPr>
      </xdr:nvPicPr>
      <xdr:blipFill>
        <a:blip xmlns:r="http://schemas.openxmlformats.org/officeDocument/2006/relationships" r:embed="rId3"/>
        <a:stretch>
          <a:fillRect/>
        </a:stretch>
      </xdr:blipFill>
      <xdr:spPr>
        <a:xfrm>
          <a:off x="6163236" y="73342499"/>
          <a:ext cx="1241267" cy="717176"/>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8</xdr:col>
      <xdr:colOff>592666</xdr:colOff>
      <xdr:row>1</xdr:row>
      <xdr:rowOff>349251</xdr:rowOff>
    </xdr:from>
    <xdr:to>
      <xdr:col>11</xdr:col>
      <xdr:colOff>281516</xdr:colOff>
      <xdr:row>5</xdr:row>
      <xdr:rowOff>29634</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800-000002000000}"/>
            </a:ext>
          </a:extLst>
        </xdr:cNvPr>
        <xdr:cNvSpPr/>
      </xdr:nvSpPr>
      <xdr:spPr>
        <a:xfrm>
          <a:off x="9916583" y="539751"/>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xdr:from>
      <xdr:col>8</xdr:col>
      <xdr:colOff>42333</xdr:colOff>
      <xdr:row>3</xdr:row>
      <xdr:rowOff>10584</xdr:rowOff>
    </xdr:from>
    <xdr:to>
      <xdr:col>9</xdr:col>
      <xdr:colOff>0</xdr:colOff>
      <xdr:row>29</xdr:row>
      <xdr:rowOff>179916</xdr:rowOff>
    </xdr:to>
    <xdr:sp macro="" textlink="">
      <xdr:nvSpPr>
        <xdr:cNvPr id="4" name="Right Brace 3">
          <a:extLst>
            <a:ext uri="{FF2B5EF4-FFF2-40B4-BE49-F238E27FC236}">
              <a16:creationId xmlns:a16="http://schemas.microsoft.com/office/drawing/2014/main" xmlns="" id="{00000000-0008-0000-0800-000004000000}"/>
            </a:ext>
          </a:extLst>
        </xdr:cNvPr>
        <xdr:cNvSpPr/>
      </xdr:nvSpPr>
      <xdr:spPr>
        <a:xfrm>
          <a:off x="9366250" y="666751"/>
          <a:ext cx="582083" cy="5376332"/>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PH" sz="1100"/>
        </a:p>
      </xdr:txBody>
    </xdr:sp>
    <xdr:clientData/>
  </xdr:twoCellAnchor>
  <xdr:twoCellAnchor editAs="oneCell">
    <xdr:from>
      <xdr:col>1</xdr:col>
      <xdr:colOff>645584</xdr:colOff>
      <xdr:row>293</xdr:row>
      <xdr:rowOff>127000</xdr:rowOff>
    </xdr:from>
    <xdr:to>
      <xdr:col>2</xdr:col>
      <xdr:colOff>705205</xdr:colOff>
      <xdr:row>296</xdr:row>
      <xdr:rowOff>30307</xdr:rowOff>
    </xdr:to>
    <xdr:pic>
      <xdr:nvPicPr>
        <xdr:cNvPr id="6" name="Picture 5"/>
        <xdr:cNvPicPr>
          <a:picLocks noChangeAspect="1"/>
        </xdr:cNvPicPr>
      </xdr:nvPicPr>
      <xdr:blipFill>
        <a:blip xmlns:r="http://schemas.openxmlformats.org/officeDocument/2006/relationships" r:embed="rId2">
          <a:extLst>
            <a:ext uri="{BEBA8EAE-BF5A-486C-A8C5-ECC9F3942E4B}">
              <a14:imgProps xmlns:a14="http://schemas.microsoft.com/office/drawing/2010/main">
                <a14:imgLayer r:embed="rId3">
                  <a14:imgEffect>
                    <a14:backgroundRemoval t="3205" b="92949" l="10000" r="90000">
                      <a14:foregroundMark x1="44815" y1="4487" x2="47778" y2="41667"/>
                      <a14:foregroundMark x1="48148" y1="60897" x2="48519" y2="75000"/>
                      <a14:foregroundMark x1="48519" y1="46795" x2="48519" y2="58974"/>
                      <a14:foregroundMark x1="48519" y1="74359" x2="50741" y2="58333"/>
                      <a14:foregroundMark x1="28519" y1="76282" x2="28889" y2="83333"/>
                      <a14:foregroundMark x1="29630" y1="84615" x2="31481" y2="90385"/>
                      <a14:foregroundMark x1="32222" y1="92308" x2="35185" y2="92949"/>
                      <a14:foregroundMark x1="18148" y1="44231" x2="19630" y2="44231"/>
                      <a14:foregroundMark x1="34444" y1="53846" x2="41852" y2="57051"/>
                      <a14:foregroundMark x1="51481" y1="55128" x2="52222" y2="51923"/>
                      <a14:foregroundMark x1="61111" y1="52564" x2="61111" y2="65385"/>
                      <a14:foregroundMark x1="64444" y1="53205" x2="62222" y2="60256"/>
                      <a14:foregroundMark x1="53333" y1="56410" x2="56667" y2="52564"/>
                      <a14:foregroundMark x1="56667" y1="51923" x2="58148" y2="60256"/>
                      <a14:foregroundMark x1="69630" y1="61538" x2="71111" y2="60897"/>
                      <a14:backgroundMark x1="30370" y1="91026" x2="32222" y2="94231"/>
                      <a14:backgroundMark x1="32963" y1="55769" x2="34074" y2="81410"/>
                      <a14:backgroundMark x1="30000" y1="76282" x2="29630" y2="80769"/>
                      <a14:backgroundMark x1="29259" y1="75000" x2="29259" y2="78205"/>
                      <a14:backgroundMark x1="20370" y1="46154" x2="31852" y2="51282"/>
                      <a14:backgroundMark x1="35185" y1="50641" x2="35185" y2="50641"/>
                      <a14:backgroundMark x1="35926" y1="53205" x2="47037" y2="55769"/>
                      <a14:backgroundMark x1="48148" y1="56410" x2="50741" y2="57692"/>
                      <a14:backgroundMark x1="42593" y1="50000" x2="51111" y2="46795"/>
                      <a14:backgroundMark x1="50000" y1="50641" x2="49630" y2="51923"/>
                      <a14:backgroundMark x1="49259" y1="61538" x2="48889" y2="64103"/>
                      <a14:backgroundMark x1="51111" y1="62821" x2="50000" y2="66667"/>
                      <a14:backgroundMark x1="51852" y1="47436" x2="57778" y2="46795"/>
                      <a14:backgroundMark x1="59259" y1="47436" x2="63704" y2="46795"/>
                      <a14:backgroundMark x1="58889" y1="52564" x2="58889" y2="54487"/>
                      <a14:backgroundMark x1="59259" y1="55769" x2="58889" y2="57051"/>
                      <a14:backgroundMark x1="63704" y1="51282" x2="62593" y2="52564"/>
                      <a14:backgroundMark x1="62963" y1="60256" x2="66296" y2="57051"/>
                      <a14:backgroundMark x1="61852" y1="57051" x2="62593" y2="52564"/>
                    </a14:backgroundRemoval>
                  </a14:imgEffect>
                </a14:imgLayer>
              </a14:imgProps>
            </a:ext>
          </a:extLst>
        </a:blip>
        <a:stretch>
          <a:fillRect/>
        </a:stretch>
      </xdr:blipFill>
      <xdr:spPr>
        <a:xfrm>
          <a:off x="1322917" y="56536167"/>
          <a:ext cx="1160288" cy="474807"/>
        </a:xfrm>
        <a:prstGeom prst="rect">
          <a:avLst/>
        </a:prstGeom>
      </xdr:spPr>
    </xdr:pic>
    <xdr:clientData/>
  </xdr:twoCellAnchor>
  <xdr:twoCellAnchor editAs="oneCell">
    <xdr:from>
      <xdr:col>7</xdr:col>
      <xdr:colOff>701079</xdr:colOff>
      <xdr:row>293</xdr:row>
      <xdr:rowOff>125823</xdr:rowOff>
    </xdr:from>
    <xdr:to>
      <xdr:col>8</xdr:col>
      <xdr:colOff>195167</xdr:colOff>
      <xdr:row>296</xdr:row>
      <xdr:rowOff>148918</xdr:rowOff>
    </xdr:to>
    <xdr:pic>
      <xdr:nvPicPr>
        <xdr:cNvPr id="10" name="Picture 9">
          <a:extLst>
            <a:ext uri="{FF2B5EF4-FFF2-40B4-BE49-F238E27FC236}">
              <a16:creationId xmlns:a16="http://schemas.microsoft.com/office/drawing/2014/main" xmlns="" id="{00000000-0008-0000-0000-000006000000}"/>
            </a:ext>
          </a:extLst>
        </xdr:cNvPr>
        <xdr:cNvPicPr>
          <a:picLocks noChangeAspect="1"/>
        </xdr:cNvPicPr>
      </xdr:nvPicPr>
      <xdr:blipFill>
        <a:blip xmlns:r="http://schemas.openxmlformats.org/officeDocument/2006/relationships" r:embed="rId4"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8331662" y="56534990"/>
          <a:ext cx="1187422" cy="594595"/>
        </a:xfrm>
        <a:prstGeom prst="rect">
          <a:avLst/>
        </a:prstGeom>
      </xdr:spPr>
    </xdr:pic>
    <xdr:clientData/>
  </xdr:twoCellAnchor>
  <xdr:twoCellAnchor editAs="oneCell">
    <xdr:from>
      <xdr:col>4</xdr:col>
      <xdr:colOff>0</xdr:colOff>
      <xdr:row>294</xdr:row>
      <xdr:rowOff>0</xdr:rowOff>
    </xdr:from>
    <xdr:to>
      <xdr:col>4</xdr:col>
      <xdr:colOff>1160288</xdr:colOff>
      <xdr:row>296</xdr:row>
      <xdr:rowOff>93807</xdr:rowOff>
    </xdr:to>
    <xdr:pic>
      <xdr:nvPicPr>
        <xdr:cNvPr id="9" name="Picture 8"/>
        <xdr:cNvPicPr>
          <a:picLocks noChangeAspect="1"/>
        </xdr:cNvPicPr>
      </xdr:nvPicPr>
      <xdr:blipFill>
        <a:blip xmlns:r="http://schemas.openxmlformats.org/officeDocument/2006/relationships" r:embed="rId2">
          <a:extLst>
            <a:ext uri="{BEBA8EAE-BF5A-486C-A8C5-ECC9F3942E4B}">
              <a14:imgProps xmlns:a14="http://schemas.microsoft.com/office/drawing/2010/main">
                <a14:imgLayer r:embed="rId3">
                  <a14:imgEffect>
                    <a14:backgroundRemoval t="3205" b="92949" l="10000" r="90000">
                      <a14:foregroundMark x1="44815" y1="4487" x2="47778" y2="41667"/>
                      <a14:foregroundMark x1="48148" y1="60897" x2="48519" y2="75000"/>
                      <a14:foregroundMark x1="48519" y1="46795" x2="48519" y2="58974"/>
                      <a14:foregroundMark x1="48519" y1="74359" x2="50741" y2="58333"/>
                      <a14:foregroundMark x1="28519" y1="76282" x2="28889" y2="83333"/>
                      <a14:foregroundMark x1="29630" y1="84615" x2="31481" y2="90385"/>
                      <a14:foregroundMark x1="32222" y1="92308" x2="35185" y2="92949"/>
                      <a14:foregroundMark x1="18148" y1="44231" x2="19630" y2="44231"/>
                      <a14:foregroundMark x1="34444" y1="53846" x2="41852" y2="57051"/>
                      <a14:foregroundMark x1="51481" y1="55128" x2="52222" y2="51923"/>
                      <a14:foregroundMark x1="61111" y1="52564" x2="61111" y2="65385"/>
                      <a14:foregroundMark x1="64444" y1="53205" x2="62222" y2="60256"/>
                      <a14:foregroundMark x1="53333" y1="56410" x2="56667" y2="52564"/>
                      <a14:foregroundMark x1="56667" y1="51923" x2="58148" y2="60256"/>
                      <a14:foregroundMark x1="69630" y1="61538" x2="71111" y2="60897"/>
                      <a14:backgroundMark x1="30370" y1="91026" x2="32222" y2="94231"/>
                      <a14:backgroundMark x1="32963" y1="55769" x2="34074" y2="81410"/>
                      <a14:backgroundMark x1="30000" y1="76282" x2="29630" y2="80769"/>
                      <a14:backgroundMark x1="29259" y1="75000" x2="29259" y2="78205"/>
                      <a14:backgroundMark x1="20370" y1="46154" x2="31852" y2="51282"/>
                      <a14:backgroundMark x1="35185" y1="50641" x2="35185" y2="50641"/>
                      <a14:backgroundMark x1="35926" y1="53205" x2="47037" y2="55769"/>
                      <a14:backgroundMark x1="48148" y1="56410" x2="50741" y2="57692"/>
                      <a14:backgroundMark x1="42593" y1="50000" x2="51111" y2="46795"/>
                      <a14:backgroundMark x1="50000" y1="50641" x2="49630" y2="51923"/>
                      <a14:backgroundMark x1="49259" y1="61538" x2="48889" y2="64103"/>
                      <a14:backgroundMark x1="51111" y1="62821" x2="50000" y2="66667"/>
                      <a14:backgroundMark x1="51852" y1="47436" x2="57778" y2="46795"/>
                      <a14:backgroundMark x1="59259" y1="47436" x2="63704" y2="46795"/>
                      <a14:backgroundMark x1="58889" y1="52564" x2="58889" y2="54487"/>
                      <a14:backgroundMark x1="59259" y1="55769" x2="58889" y2="57051"/>
                      <a14:backgroundMark x1="63704" y1="51282" x2="62593" y2="52564"/>
                      <a14:backgroundMark x1="62963" y1="60256" x2="66296" y2="57051"/>
                      <a14:backgroundMark x1="61852" y1="57051" x2="62593" y2="52564"/>
                    </a14:backgroundRemoval>
                  </a14:imgEffect>
                </a14:imgLayer>
              </a14:imgProps>
            </a:ext>
          </a:extLst>
        </a:blip>
        <a:stretch>
          <a:fillRect/>
        </a:stretch>
      </xdr:blipFill>
      <xdr:spPr>
        <a:xfrm>
          <a:off x="4519083" y="58208333"/>
          <a:ext cx="1160288" cy="474807"/>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xdr:from>
      <xdr:col>7</xdr:col>
      <xdr:colOff>19050</xdr:colOff>
      <xdr:row>0</xdr:row>
      <xdr:rowOff>9525</xdr:rowOff>
    </xdr:from>
    <xdr:to>
      <xdr:col>8</xdr:col>
      <xdr:colOff>704850</xdr:colOff>
      <xdr:row>3</xdr:row>
      <xdr:rowOff>38100</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0900-000002000000}"/>
            </a:ext>
          </a:extLst>
        </xdr:cNvPr>
        <xdr:cNvSpPr/>
      </xdr:nvSpPr>
      <xdr:spPr>
        <a:xfrm>
          <a:off x="8048625" y="9525"/>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990601</xdr:colOff>
      <xdr:row>335</xdr:row>
      <xdr:rowOff>161925</xdr:rowOff>
    </xdr:from>
    <xdr:to>
      <xdr:col>2</xdr:col>
      <xdr:colOff>1762125</xdr:colOff>
      <xdr:row>338</xdr:row>
      <xdr:rowOff>20926</xdr:rowOff>
    </xdr:to>
    <xdr:pic>
      <xdr:nvPicPr>
        <xdr:cNvPr id="7" name="Picture 6"/>
        <xdr:cNvPicPr>
          <a:picLocks noChangeAspect="1"/>
        </xdr:cNvPicPr>
      </xdr:nvPicPr>
      <xdr:blipFill>
        <a:blip xmlns:r="http://schemas.openxmlformats.org/officeDocument/2006/relationships" r:embed="rId2">
          <a:extLst>
            <a:ext uri="{BEBA8EAE-BF5A-486C-A8C5-ECC9F3942E4B}">
              <a14:imgProps xmlns:a14="http://schemas.microsoft.com/office/drawing/2010/main">
                <a14:imgLayer r:embed="rId3">
                  <a14:imgEffect>
                    <a14:backgroundRemoval t="8654" b="95192" l="9524" r="89881">
                      <a14:foregroundMark x1="26190" y1="22115" x2="26190" y2="22115"/>
                      <a14:foregroundMark x1="13095" y1="82692" x2="23214" y2="88462"/>
                      <a14:foregroundMark x1="25000" y1="90385" x2="32738" y2="85577"/>
                      <a14:foregroundMark x1="21429" y1="26923" x2="27381" y2="22115"/>
                      <a14:backgroundMark x1="23214" y1="81731" x2="23214" y2="81731"/>
                      <a14:backgroundMark x1="14881" y1="76923" x2="20833" y2="58654"/>
                      <a14:backgroundMark x1="34524" y1="34615" x2="38095" y2="25000"/>
                      <a14:backgroundMark x1="30952" y1="52885" x2="30952" y2="52885"/>
                    </a14:backgroundRemoval>
                  </a14:imgEffect>
                  <a14:imgEffect>
                    <a14:artisticPhotocopy/>
                  </a14:imgEffect>
                </a14:imgLayer>
              </a14:imgProps>
            </a:ext>
          </a:extLst>
        </a:blip>
        <a:stretch>
          <a:fillRect/>
        </a:stretch>
      </xdr:blipFill>
      <xdr:spPr>
        <a:xfrm>
          <a:off x="3076576" y="81010125"/>
          <a:ext cx="771524" cy="430501"/>
        </a:xfrm>
        <a:prstGeom prst="rect">
          <a:avLst/>
        </a:prstGeom>
      </xdr:spPr>
    </xdr:pic>
    <xdr:clientData/>
  </xdr:twoCellAnchor>
  <xdr:twoCellAnchor editAs="oneCell">
    <xdr:from>
      <xdr:col>7</xdr:col>
      <xdr:colOff>285750</xdr:colOff>
      <xdr:row>334</xdr:row>
      <xdr:rowOff>161925</xdr:rowOff>
    </xdr:from>
    <xdr:to>
      <xdr:col>8</xdr:col>
      <xdr:colOff>692122</xdr:colOff>
      <xdr:row>337</xdr:row>
      <xdr:rowOff>185020</xdr:rowOff>
    </xdr:to>
    <xdr:pic>
      <xdr:nvPicPr>
        <xdr:cNvPr id="6" name="Picture 5">
          <a:extLst>
            <a:ext uri="{FF2B5EF4-FFF2-40B4-BE49-F238E27FC236}">
              <a16:creationId xmlns:a16="http://schemas.microsoft.com/office/drawing/2014/main" xmlns="" id="{00000000-0008-0000-0000-000006000000}"/>
            </a:ext>
          </a:extLst>
        </xdr:cNvPr>
        <xdr:cNvPicPr>
          <a:picLocks noChangeAspect="1"/>
        </xdr:cNvPicPr>
      </xdr:nvPicPr>
      <xdr:blipFill>
        <a:blip xmlns:r="http://schemas.openxmlformats.org/officeDocument/2006/relationships" r:embed="rId4"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315325" y="80819625"/>
          <a:ext cx="1187422" cy="594595"/>
        </a:xfrm>
        <a:prstGeom prst="rect">
          <a:avLst/>
        </a:prstGeom>
      </xdr:spPr>
    </xdr:pic>
    <xdr:clientData/>
  </xdr:twoCellAnchor>
  <xdr:twoCellAnchor editAs="oneCell">
    <xdr:from>
      <xdr:col>4</xdr:col>
      <xdr:colOff>28575</xdr:colOff>
      <xdr:row>335</xdr:row>
      <xdr:rowOff>76200</xdr:rowOff>
    </xdr:from>
    <xdr:to>
      <xdr:col>5</xdr:col>
      <xdr:colOff>360188</xdr:colOff>
      <xdr:row>338</xdr:row>
      <xdr:rowOff>186095</xdr:rowOff>
    </xdr:to>
    <xdr:pic>
      <xdr:nvPicPr>
        <xdr:cNvPr id="10" name="Picture 9"/>
        <xdr:cNvPicPr>
          <a:picLocks noChangeAspect="1"/>
        </xdr:cNvPicPr>
      </xdr:nvPicPr>
      <xdr:blipFill>
        <a:blip xmlns:r="http://schemas.openxmlformats.org/officeDocument/2006/relationships" r:embed="rId5"/>
        <a:stretch>
          <a:fillRect/>
        </a:stretch>
      </xdr:blipFill>
      <xdr:spPr>
        <a:xfrm>
          <a:off x="5715000" y="86353650"/>
          <a:ext cx="1179338" cy="681395"/>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xdr:from>
      <xdr:col>7</xdr:col>
      <xdr:colOff>19050</xdr:colOff>
      <xdr:row>0</xdr:row>
      <xdr:rowOff>9525</xdr:rowOff>
    </xdr:from>
    <xdr:to>
      <xdr:col>8</xdr:col>
      <xdr:colOff>704850</xdr:colOff>
      <xdr:row>3</xdr:row>
      <xdr:rowOff>38100</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0A00-000002000000}"/>
            </a:ext>
          </a:extLst>
        </xdr:cNvPr>
        <xdr:cNvSpPr/>
      </xdr:nvSpPr>
      <xdr:spPr>
        <a:xfrm>
          <a:off x="8048625" y="9525"/>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990601</xdr:colOff>
      <xdr:row>335</xdr:row>
      <xdr:rowOff>161925</xdr:rowOff>
    </xdr:from>
    <xdr:to>
      <xdr:col>2</xdr:col>
      <xdr:colOff>1762125</xdr:colOff>
      <xdr:row>338</xdr:row>
      <xdr:rowOff>20926</xdr:rowOff>
    </xdr:to>
    <xdr:pic>
      <xdr:nvPicPr>
        <xdr:cNvPr id="7" name="Picture 6"/>
        <xdr:cNvPicPr>
          <a:picLocks noChangeAspect="1"/>
        </xdr:cNvPicPr>
      </xdr:nvPicPr>
      <xdr:blipFill>
        <a:blip xmlns:r="http://schemas.openxmlformats.org/officeDocument/2006/relationships" r:embed="rId2">
          <a:extLst>
            <a:ext uri="{BEBA8EAE-BF5A-486C-A8C5-ECC9F3942E4B}">
              <a14:imgProps xmlns:a14="http://schemas.microsoft.com/office/drawing/2010/main">
                <a14:imgLayer r:embed="rId3">
                  <a14:imgEffect>
                    <a14:backgroundRemoval t="8654" b="95192" l="9524" r="89881">
                      <a14:foregroundMark x1="26190" y1="22115" x2="26190" y2="22115"/>
                      <a14:foregroundMark x1="13095" y1="82692" x2="23214" y2="88462"/>
                      <a14:foregroundMark x1="25000" y1="90385" x2="32738" y2="85577"/>
                      <a14:foregroundMark x1="21429" y1="26923" x2="27381" y2="22115"/>
                      <a14:backgroundMark x1="23214" y1="81731" x2="23214" y2="81731"/>
                      <a14:backgroundMark x1="14881" y1="76923" x2="20833" y2="58654"/>
                      <a14:backgroundMark x1="34524" y1="34615" x2="38095" y2="25000"/>
                      <a14:backgroundMark x1="30952" y1="52885" x2="30952" y2="52885"/>
                    </a14:backgroundRemoval>
                  </a14:imgEffect>
                  <a14:imgEffect>
                    <a14:artisticPhotocopy/>
                  </a14:imgEffect>
                </a14:imgLayer>
              </a14:imgProps>
            </a:ext>
          </a:extLst>
        </a:blip>
        <a:stretch>
          <a:fillRect/>
        </a:stretch>
      </xdr:blipFill>
      <xdr:spPr>
        <a:xfrm>
          <a:off x="3076576" y="81010125"/>
          <a:ext cx="771524" cy="430501"/>
        </a:xfrm>
        <a:prstGeom prst="rect">
          <a:avLst/>
        </a:prstGeom>
      </xdr:spPr>
    </xdr:pic>
    <xdr:clientData/>
  </xdr:twoCellAnchor>
  <xdr:twoCellAnchor editAs="oneCell">
    <xdr:from>
      <xdr:col>7</xdr:col>
      <xdr:colOff>333375</xdr:colOff>
      <xdr:row>335</xdr:row>
      <xdr:rowOff>38100</xdr:rowOff>
    </xdr:from>
    <xdr:to>
      <xdr:col>9</xdr:col>
      <xdr:colOff>8110</xdr:colOff>
      <xdr:row>339</xdr:row>
      <xdr:rowOff>19876</xdr:rowOff>
    </xdr:to>
    <xdr:pic>
      <xdr:nvPicPr>
        <xdr:cNvPr id="3" name="Picture 2"/>
        <xdr:cNvPicPr>
          <a:picLocks noChangeAspect="1"/>
        </xdr:cNvPicPr>
      </xdr:nvPicPr>
      <xdr:blipFill>
        <a:blip xmlns:r="http://schemas.openxmlformats.org/officeDocument/2006/relationships" r:embed="rId4"/>
        <a:stretch>
          <a:fillRect/>
        </a:stretch>
      </xdr:blipFill>
      <xdr:spPr>
        <a:xfrm>
          <a:off x="8362950" y="80752950"/>
          <a:ext cx="1255885" cy="743776"/>
        </a:xfrm>
        <a:prstGeom prst="rect">
          <a:avLst/>
        </a:prstGeom>
      </xdr:spPr>
    </xdr:pic>
    <xdr:clientData/>
  </xdr:twoCellAnchor>
  <xdr:twoCellAnchor editAs="oneCell">
    <xdr:from>
      <xdr:col>4</xdr:col>
      <xdr:colOff>19050</xdr:colOff>
      <xdr:row>335</xdr:row>
      <xdr:rowOff>57150</xdr:rowOff>
    </xdr:from>
    <xdr:to>
      <xdr:col>5</xdr:col>
      <xdr:colOff>350663</xdr:colOff>
      <xdr:row>338</xdr:row>
      <xdr:rowOff>167045</xdr:rowOff>
    </xdr:to>
    <xdr:pic>
      <xdr:nvPicPr>
        <xdr:cNvPr id="9" name="Picture 8"/>
        <xdr:cNvPicPr>
          <a:picLocks noChangeAspect="1"/>
        </xdr:cNvPicPr>
      </xdr:nvPicPr>
      <xdr:blipFill>
        <a:blip xmlns:r="http://schemas.openxmlformats.org/officeDocument/2006/relationships" r:embed="rId5"/>
        <a:stretch>
          <a:fillRect/>
        </a:stretch>
      </xdr:blipFill>
      <xdr:spPr>
        <a:xfrm>
          <a:off x="5705475" y="84905850"/>
          <a:ext cx="1179338" cy="68139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Users\Engine%20Control%20Room\Desktop\001.%20Astro%20Shipmanagement,%20Inc\003.%20GL%20La%20Paz\Emergency%20Generator%2000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hipserver-pc\d\%23ENGINE\003.%203RD%20ENGINEER\001.%20End%20of%20the%20Month%20Report%20(%20EOM)\020.%20December%20%202018\CD\Quarterly-%20for%20December%202018\New%20Encoded%20PMS%20-%20Engine%2016102018.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hipserver-pc\d\Users\Engine%20Control%20Room\Desktop\001.%20Astro%20Shipmanagement,%20Inc\003.%20GL%20La%20Paz\Emergency%20Generator%20002.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E:\4E\quarterly%20reports\New%20Encoded%20PMS%20-%20Engine%204E.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Robertcaballero\Users\George%20Gallego\Documents\001.%20Astro%20Shipmanagement,%20Inc\003.%20GL%20La%20Paz\Emergency%20Generator%20002.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D:\Users\dtagalog\Desktop\Users\Dante%20Tagalog\AppData\Local\Microsoft\Windows\INetCache\Content.Outlook\68JJ4GKP\001.%20Astro%20Shipmanagement,%20Inc\003.%20GL%20La%20Paz\Emergency%20Generator%20002.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3B4C9FA8\Emergency%20Generator%20002.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C:\Users\Engine%20Control%20Room\Desktop\VSG-PMS%20-%20Engine%20%20Ver%201.6.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mergency Generator"/>
      <sheetName val="List of Vessels"/>
    </sheetNames>
    <sheetDataSet>
      <sheetData sheetId="0" refreshError="1"/>
      <sheetData sheetId="1" refreshError="1">
        <row r="2">
          <cell r="B2" t="str">
            <v>NK 134398</v>
          </cell>
          <cell r="C2">
            <v>9599171</v>
          </cell>
          <cell r="D2" t="str">
            <v>PANAMA</v>
          </cell>
        </row>
        <row r="3">
          <cell r="B3" t="str">
            <v>NK 140421</v>
          </cell>
          <cell r="C3">
            <v>9599200</v>
          </cell>
          <cell r="D3" t="str">
            <v>PANAMA</v>
          </cell>
        </row>
        <row r="4">
          <cell r="B4" t="str">
            <v>NK 135263</v>
          </cell>
          <cell r="C4">
            <v>9599183</v>
          </cell>
          <cell r="D4" t="str">
            <v>PANAMA</v>
          </cell>
        </row>
        <row r="5">
          <cell r="B5" t="str">
            <v>NK 135854</v>
          </cell>
          <cell r="C5">
            <v>9599195</v>
          </cell>
          <cell r="D5" t="str">
            <v>PANAMA</v>
          </cell>
        </row>
        <row r="6">
          <cell r="B6" t="str">
            <v>NK 154424</v>
          </cell>
          <cell r="C6">
            <v>9731183</v>
          </cell>
          <cell r="D6" t="str">
            <v>SINGAPORE</v>
          </cell>
        </row>
        <row r="7">
          <cell r="B7" t="str">
            <v>NK 160240</v>
          </cell>
          <cell r="C7">
            <v>9731195</v>
          </cell>
          <cell r="D7" t="str">
            <v>SINGAPORE</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Menu"/>
      <sheetName val="Running Hours"/>
      <sheetName val="Main Engine"/>
      <sheetName val="Cylinder Liner Monitoring"/>
      <sheetName val="ME Exhaust Valve Monitoring"/>
      <sheetName val="Sheet3"/>
      <sheetName val="FIVA VALVE Monitoring"/>
      <sheetName val="Fuel Valve Monitoring"/>
      <sheetName val="Generator Engine No.1"/>
      <sheetName val="Generator Engine No.2"/>
      <sheetName val="Generator Engine No.3"/>
      <sheetName val="Auxiliary Boiler"/>
      <sheetName val="CMP01 Main Air Compressor No.1"/>
      <sheetName val="CMP02 Main Air Compressor No.2"/>
      <sheetName val="Deck Service Air Compressor"/>
      <sheetName val="FO Purifier No.1"/>
      <sheetName val="FO Purifier No.2"/>
      <sheetName val="ME LO Purifier"/>
      <sheetName val="GE LO Purifier"/>
      <sheetName val="No.1 Main Cooling FW Pump"/>
      <sheetName val="No.2 Main Cooling FW Pump"/>
      <sheetName val="No.1 Main Cooling SW Pump"/>
      <sheetName val="No.2 Main Cooling SW Pump"/>
      <sheetName val="No.1 Feed Pump"/>
      <sheetName val="No.2 Feed Pump"/>
      <sheetName val="No.1 Ballast Pump"/>
      <sheetName val="No.2 Ballast Pump"/>
      <sheetName val="Fire and Bilge Pump"/>
      <sheetName val="Fire and GS Pump"/>
      <sheetName val="No.1 FW Pump"/>
      <sheetName val="No.2 FW Pump"/>
      <sheetName val="LO Transfer Pump"/>
      <sheetName val="ME LO Purifier Feed Pump"/>
      <sheetName val="HFO Transfer Pump"/>
      <sheetName val="DO Transfer Pump"/>
      <sheetName val="No.1 FO Supply Pump"/>
      <sheetName val="No.2 FO Supply Pump"/>
      <sheetName val="No.1 FO Circulating Pump"/>
      <sheetName val="No.2 FO Circulating Pump"/>
      <sheetName val="No.1 Main LO Pump"/>
      <sheetName val="No.2 Main LO Pump"/>
      <sheetName val="Sludge Pump"/>
      <sheetName val="Bilge Pump"/>
      <sheetName val="Bilge Separator Service Pump"/>
      <sheetName val="FO Shifter Pump"/>
      <sheetName val="Emergency Fire Pump"/>
      <sheetName val="Coolers"/>
      <sheetName val="ER Crane"/>
      <sheetName val="MSTP"/>
      <sheetName val="Incinerator"/>
      <sheetName val="OWS"/>
      <sheetName val="FWG"/>
      <sheetName val="MGPS"/>
      <sheetName val="FW Sterilizer"/>
      <sheetName val="ECR Air Conditioner"/>
      <sheetName val="Accommodation Air Conditioner"/>
      <sheetName val="No.1 Reefer Provision Plant"/>
      <sheetName val="No.2 Reefer Provision Plant"/>
      <sheetName val="No.1 ER Supply Fan"/>
      <sheetName val="No.2 ER Supply Fan"/>
      <sheetName val="No.3 ER Supply Fan"/>
      <sheetName val="Shaft Grounding Assy."/>
      <sheetName val="Membrane Air Dryer Unit"/>
      <sheetName val="Steering Gear No.1"/>
      <sheetName val="Steering Gear No.2"/>
      <sheetName val="EGE Emergency Generator"/>
    </sheetNames>
    <sheetDataSet>
      <sheetData sheetId="0" refreshError="1"/>
      <sheetData sheetId="1">
        <row r="7">
          <cell r="B7">
            <v>9470</v>
          </cell>
        </row>
      </sheetData>
      <sheetData sheetId="2">
        <row r="1">
          <cell r="C1" t="str">
            <v>VALIANT SUMMER</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mergency Generator"/>
      <sheetName val="List of Vessels"/>
    </sheetNames>
    <sheetDataSet>
      <sheetData sheetId="0" refreshError="1"/>
      <sheetData sheetId="1" refreshError="1">
        <row r="2">
          <cell r="B2" t="str">
            <v>NK 134398</v>
          </cell>
          <cell r="C2">
            <v>9599171</v>
          </cell>
          <cell r="D2" t="str">
            <v>PANAMA</v>
          </cell>
        </row>
        <row r="3">
          <cell r="B3" t="str">
            <v>NK 140421</v>
          </cell>
          <cell r="C3">
            <v>9599200</v>
          </cell>
          <cell r="D3" t="str">
            <v>PANAMA</v>
          </cell>
        </row>
        <row r="4">
          <cell r="B4" t="str">
            <v>NK 135263</v>
          </cell>
          <cell r="C4">
            <v>9599183</v>
          </cell>
          <cell r="D4" t="str">
            <v>PANAMA</v>
          </cell>
        </row>
        <row r="5">
          <cell r="B5" t="str">
            <v>NK 135854</v>
          </cell>
          <cell r="C5">
            <v>9599195</v>
          </cell>
          <cell r="D5" t="str">
            <v>PANAMA</v>
          </cell>
        </row>
        <row r="6">
          <cell r="B6" t="str">
            <v>NK 154424</v>
          </cell>
          <cell r="C6">
            <v>9731183</v>
          </cell>
          <cell r="D6" t="str">
            <v>SINGAPORE</v>
          </cell>
        </row>
        <row r="7">
          <cell r="B7" t="str">
            <v>NK 160240</v>
          </cell>
          <cell r="C7">
            <v>9731195</v>
          </cell>
          <cell r="D7" t="str">
            <v>SINGAPORE</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Menu"/>
      <sheetName val="Running Hours"/>
      <sheetName val="Main Engine"/>
      <sheetName val="Cylinder Liner Monitoring"/>
      <sheetName val="ME Exhaust Valve Monitoring"/>
      <sheetName val="Sheet3"/>
      <sheetName val="FIVA VALVE Monitoring"/>
      <sheetName val="Fuel Valve Monitoring"/>
      <sheetName val="Generator Engine No.1"/>
      <sheetName val="Generator Engine No.2"/>
      <sheetName val="Generator Engine No.3"/>
      <sheetName val="Auxiliary Boiler"/>
      <sheetName val="CMP01 Main Air Compressor No.1"/>
      <sheetName val="CMP02 Main Air Compressor No.2"/>
      <sheetName val="Deck Service Air Compressor"/>
      <sheetName val="FO Purifier No.1"/>
      <sheetName val="FO Purifier No.2"/>
      <sheetName val="ME LO Purifier"/>
      <sheetName val="GE LO Purifier"/>
      <sheetName val="No.1 Main Cooling FW Pump"/>
      <sheetName val="No.2 Main Cooling FW Pump"/>
      <sheetName val="No.1 Main Cooling SW Pump"/>
      <sheetName val="No.2 Main Cooling SW Pump"/>
      <sheetName val="No.1 Feed Pump"/>
      <sheetName val="No.2 Feed Pump"/>
      <sheetName val="No.1 Ballast Pump"/>
      <sheetName val="No.2 Ballast Pump"/>
      <sheetName val="Fire and Bilge Pump"/>
      <sheetName val="Fire and GS Pump"/>
      <sheetName val="No.1 FW Pump"/>
      <sheetName val="No.2 FW Pump"/>
      <sheetName val="LO Transfer Pump"/>
      <sheetName val="ME LO Purifier Feed Pump"/>
      <sheetName val="HFO Transfer Pump"/>
      <sheetName val="DO Transfer Pump"/>
      <sheetName val="No.1 FO Supply Pump"/>
      <sheetName val="No.2 FO Supply Pump"/>
      <sheetName val="No.1 FO Circulating Pump"/>
      <sheetName val="No.2 FO Circulating Pump"/>
      <sheetName val="No.1 Main LO Pump"/>
      <sheetName val="No.2 Main LO Pump"/>
      <sheetName val="Sludge Pump"/>
      <sheetName val="Bilge Pump"/>
      <sheetName val="Bilge Separator Service Pump"/>
      <sheetName val="FO Shifter Pump"/>
      <sheetName val="Emergency Fire Pump"/>
      <sheetName val="Coolers"/>
      <sheetName val="ER Crane"/>
      <sheetName val="MSTP"/>
      <sheetName val="Incinerator"/>
      <sheetName val="OWS"/>
      <sheetName val="FWG"/>
      <sheetName val="MGPS"/>
      <sheetName val="FW Sterilizer"/>
      <sheetName val="ECR Air Conditioner"/>
      <sheetName val="Accommodation Air Conditioner"/>
      <sheetName val="No.1 Reefer Provision Plant"/>
      <sheetName val="No.2 Reefer Provision Plant"/>
      <sheetName val="No.1 ER Supply Fan"/>
      <sheetName val="No.2 ER Supply Fan"/>
      <sheetName val="No.3 ER Supply Fan"/>
      <sheetName val="Shaft Grounding Assy."/>
      <sheetName val="Membrane Air Dryer Unit"/>
      <sheetName val="Steering Gear No.1"/>
      <sheetName val="Steering Gear No.2"/>
      <sheetName val="EGE Emergency Generator"/>
    </sheetNames>
    <sheetDataSet>
      <sheetData sheetId="0" refreshError="1"/>
      <sheetData sheetId="1" refreshError="1"/>
      <sheetData sheetId="2">
        <row r="1">
          <cell r="C1" t="str">
            <v>VALIANT SUMMER</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 of Vessels"/>
    </sheetNames>
    <sheetDataSet>
      <sheetData sheetId="0"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mergency Generator"/>
      <sheetName val="List of Vessels"/>
    </sheetNames>
    <sheetDataSet>
      <sheetData sheetId="0" refreshError="1"/>
      <sheetData sheetId="1" refreshError="1">
        <row r="2">
          <cell r="B2" t="str">
            <v>NK 134398</v>
          </cell>
          <cell r="C2">
            <v>9599171</v>
          </cell>
          <cell r="D2" t="str">
            <v>PANAMA</v>
          </cell>
        </row>
        <row r="3">
          <cell r="B3" t="str">
            <v>NK 140421</v>
          </cell>
          <cell r="C3">
            <v>9599200</v>
          </cell>
          <cell r="D3" t="str">
            <v>PANAMA</v>
          </cell>
        </row>
        <row r="4">
          <cell r="B4" t="str">
            <v>NK 135263</v>
          </cell>
          <cell r="C4">
            <v>9599183</v>
          </cell>
          <cell r="D4" t="str">
            <v>PANAMA</v>
          </cell>
        </row>
        <row r="5">
          <cell r="B5" t="str">
            <v>NK 135854</v>
          </cell>
          <cell r="C5">
            <v>9599195</v>
          </cell>
          <cell r="D5" t="str">
            <v>PANAMA</v>
          </cell>
        </row>
        <row r="6">
          <cell r="B6" t="str">
            <v>NK 154424</v>
          </cell>
          <cell r="C6">
            <v>9731183</v>
          </cell>
          <cell r="D6" t="str">
            <v>SINGAPORE</v>
          </cell>
        </row>
        <row r="7">
          <cell r="B7" t="str">
            <v>NK 160240</v>
          </cell>
          <cell r="C7">
            <v>9731195</v>
          </cell>
          <cell r="D7" t="str">
            <v>SINGAPORE</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mergency Generator"/>
      <sheetName val="List of Vessels"/>
    </sheetNames>
    <sheetDataSet>
      <sheetData sheetId="0" refreshError="1"/>
      <sheetData sheetId="1" refreshError="1">
        <row r="2">
          <cell r="B2" t="str">
            <v>NK 134398</v>
          </cell>
          <cell r="C2">
            <v>9599171</v>
          </cell>
          <cell r="D2" t="str">
            <v>PANAMA</v>
          </cell>
        </row>
        <row r="3">
          <cell r="B3" t="str">
            <v>NK 140421</v>
          </cell>
          <cell r="C3">
            <v>9599200</v>
          </cell>
          <cell r="D3" t="str">
            <v>PANAMA</v>
          </cell>
        </row>
        <row r="4">
          <cell r="B4" t="str">
            <v>NK 135263</v>
          </cell>
          <cell r="C4">
            <v>9599183</v>
          </cell>
          <cell r="D4" t="str">
            <v>PANAMA</v>
          </cell>
        </row>
        <row r="5">
          <cell r="B5" t="str">
            <v>NK 135854</v>
          </cell>
          <cell r="C5">
            <v>9599195</v>
          </cell>
          <cell r="D5" t="str">
            <v>PANAMA</v>
          </cell>
        </row>
        <row r="6">
          <cell r="B6" t="str">
            <v>NK 154424</v>
          </cell>
          <cell r="C6">
            <v>9731183</v>
          </cell>
          <cell r="D6" t="str">
            <v>SINGAPORE</v>
          </cell>
        </row>
        <row r="7">
          <cell r="B7" t="str">
            <v>NK 160240</v>
          </cell>
          <cell r="C7">
            <v>9731195</v>
          </cell>
          <cell r="D7" t="str">
            <v>SINGAPORE</v>
          </cell>
        </row>
      </sheetData>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Menu"/>
      <sheetName val="Running Hours"/>
      <sheetName val="Main Engine"/>
      <sheetName val="MECO Setting"/>
      <sheetName val="Cylinder Liner Monitoring"/>
      <sheetName val="ME Exhaust Valve Monitoring"/>
      <sheetName val="Sheet3"/>
      <sheetName val="FIVA VALVE Monitoring"/>
      <sheetName val="Fuel Valve Monitoring"/>
      <sheetName val="Generator Engine No.1"/>
      <sheetName val="Generator Engine No.2"/>
      <sheetName val="Generator Engine No.3"/>
      <sheetName val="Auxiliary Boiler"/>
      <sheetName val="CMP01 Main Air Compressor No.1"/>
      <sheetName val="CMP02 Main Air Compressor No.2"/>
      <sheetName val="Deck Service Air Compressor"/>
      <sheetName val="FO Purifier No.1"/>
      <sheetName val="FO Purifier No.2"/>
      <sheetName val="ME LO Purifier"/>
      <sheetName val="GE LO Purifier"/>
      <sheetName val="No.1 Main Cooling FW Pump"/>
      <sheetName val="No.2 Main Cooling FW Pump"/>
      <sheetName val="No.1 Main Cooling SW Pump"/>
      <sheetName val="No.2 Main Cooling SW Pump"/>
      <sheetName val="No.1 Feed Pump"/>
      <sheetName val="No.2 Feed Pump"/>
      <sheetName val="No.1 Ballast Pump"/>
      <sheetName val="No.2 Ballast Pump"/>
      <sheetName val="Fire and GS Pump"/>
      <sheetName val="Fire and Bilge Pump"/>
      <sheetName val="No.1 FW Pump"/>
      <sheetName val="No.2 FW Pump"/>
      <sheetName val="LO Transfer Pump"/>
      <sheetName val="ME LO Purifier Feed Pump"/>
      <sheetName val="HFO Transfer Pump"/>
      <sheetName val="DO Transfer Pump"/>
      <sheetName val="No.1 FO Supply Pump"/>
      <sheetName val="No.2 FO Supply Pump"/>
      <sheetName val="No.1 FO Circulating Pump"/>
      <sheetName val="No.2 FO Circulating Pump"/>
      <sheetName val="No.1 Main LO Pump"/>
      <sheetName val="No.2 Main LO Pump"/>
      <sheetName val="Sludge Pump"/>
      <sheetName val="Bilge Pump"/>
      <sheetName val="Bilge Separator Service Pump"/>
      <sheetName val="FO Shifter Pump"/>
      <sheetName val="Emergency Fire Pump"/>
      <sheetName val=" Cooler &amp; Heaters"/>
      <sheetName val="ER Crane"/>
      <sheetName val="MSTP"/>
      <sheetName val="Incinerator"/>
      <sheetName val="FWG"/>
      <sheetName val="OWS"/>
      <sheetName val="MGPS"/>
      <sheetName val="FW Sterilizer"/>
      <sheetName val="ECR Air Conditioner"/>
      <sheetName val="Accommodation Air Conditioner"/>
      <sheetName val="No.1 Reefer Provision Plant"/>
      <sheetName val="No.2 Reefer Provision Plant"/>
      <sheetName val="No.1 ER Supply Fan"/>
      <sheetName val="No.2 ER Supply Fan"/>
      <sheetName val="No.3 ER Supply Fan"/>
      <sheetName val="Shaft Grounding Assy."/>
      <sheetName val="Membrane Air Dryer Unit"/>
      <sheetName val="Steering Gear No.1"/>
      <sheetName val="Steering Gear No.2"/>
      <sheetName val="EGE Emergency Generator"/>
      <sheetName val="Lube Oil Monitoring"/>
      <sheetName val="CMS"/>
    </sheetNames>
    <sheetDataSet>
      <sheetData sheetId="0" refreshError="1"/>
      <sheetData sheetId="1">
        <row r="5">
          <cell r="C5" t="str">
            <v>Date updated:</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1.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2.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3.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5.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6.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7.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8.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9.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30.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31.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32.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33.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34.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35.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36.bin"/></Relationships>
</file>

<file path=xl/worksheets/_rels/sheet39.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37.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0.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38.bin"/></Relationships>
</file>

<file path=xl/worksheets/_rels/sheet41.xml.rels><?xml version="1.0" encoding="UTF-8" standalone="yes"?>
<Relationships xmlns="http://schemas.openxmlformats.org/package/2006/relationships"><Relationship Id="rId2" Type="http://schemas.openxmlformats.org/officeDocument/2006/relationships/drawing" Target="../drawings/drawing39.xml"/><Relationship Id="rId1" Type="http://schemas.openxmlformats.org/officeDocument/2006/relationships/printerSettings" Target="../printerSettings/printerSettings39.bin"/></Relationships>
</file>

<file path=xl/worksheets/_rels/sheet42.xml.rels><?xml version="1.0" encoding="UTF-8" standalone="yes"?>
<Relationships xmlns="http://schemas.openxmlformats.org/package/2006/relationships"><Relationship Id="rId2" Type="http://schemas.openxmlformats.org/officeDocument/2006/relationships/drawing" Target="../drawings/drawing40.xml"/><Relationship Id="rId1" Type="http://schemas.openxmlformats.org/officeDocument/2006/relationships/printerSettings" Target="../printerSettings/printerSettings40.bin"/></Relationships>
</file>

<file path=xl/worksheets/_rels/sheet43.xml.rels><?xml version="1.0" encoding="UTF-8" standalone="yes"?>
<Relationships xmlns="http://schemas.openxmlformats.org/package/2006/relationships"><Relationship Id="rId2" Type="http://schemas.openxmlformats.org/officeDocument/2006/relationships/drawing" Target="../drawings/drawing41.xml"/><Relationship Id="rId1" Type="http://schemas.openxmlformats.org/officeDocument/2006/relationships/printerSettings" Target="../printerSettings/printerSettings41.bin"/></Relationships>
</file>

<file path=xl/worksheets/_rels/sheet44.xml.rels><?xml version="1.0" encoding="UTF-8" standalone="yes"?>
<Relationships xmlns="http://schemas.openxmlformats.org/package/2006/relationships"><Relationship Id="rId2" Type="http://schemas.openxmlformats.org/officeDocument/2006/relationships/drawing" Target="../drawings/drawing42.xml"/><Relationship Id="rId1" Type="http://schemas.openxmlformats.org/officeDocument/2006/relationships/printerSettings" Target="../printerSettings/printerSettings42.bin"/></Relationships>
</file>

<file path=xl/worksheets/_rels/sheet45.xml.rels><?xml version="1.0" encoding="UTF-8" standalone="yes"?>
<Relationships xmlns="http://schemas.openxmlformats.org/package/2006/relationships"><Relationship Id="rId2" Type="http://schemas.openxmlformats.org/officeDocument/2006/relationships/drawing" Target="../drawings/drawing43.xml"/><Relationship Id="rId1" Type="http://schemas.openxmlformats.org/officeDocument/2006/relationships/printerSettings" Target="../printerSettings/printerSettings43.bin"/></Relationships>
</file>

<file path=xl/worksheets/_rels/sheet46.xml.rels><?xml version="1.0" encoding="UTF-8" standalone="yes"?>
<Relationships xmlns="http://schemas.openxmlformats.org/package/2006/relationships"><Relationship Id="rId2" Type="http://schemas.openxmlformats.org/officeDocument/2006/relationships/drawing" Target="../drawings/drawing44.xml"/><Relationship Id="rId1" Type="http://schemas.openxmlformats.org/officeDocument/2006/relationships/printerSettings" Target="../printerSettings/printerSettings44.bin"/></Relationships>
</file>

<file path=xl/worksheets/_rels/sheet47.xml.rels><?xml version="1.0" encoding="UTF-8" standalone="yes"?>
<Relationships xmlns="http://schemas.openxmlformats.org/package/2006/relationships"><Relationship Id="rId2" Type="http://schemas.openxmlformats.org/officeDocument/2006/relationships/drawing" Target="../drawings/drawing45.xml"/><Relationship Id="rId1" Type="http://schemas.openxmlformats.org/officeDocument/2006/relationships/printerSettings" Target="../printerSettings/printerSettings45.bin"/></Relationships>
</file>

<file path=xl/worksheets/_rels/sheet48.xml.rels><?xml version="1.0" encoding="UTF-8" standalone="yes"?>
<Relationships xmlns="http://schemas.openxmlformats.org/package/2006/relationships"><Relationship Id="rId2" Type="http://schemas.openxmlformats.org/officeDocument/2006/relationships/drawing" Target="../drawings/drawing46.xml"/><Relationship Id="rId1" Type="http://schemas.openxmlformats.org/officeDocument/2006/relationships/printerSettings" Target="../printerSettings/printerSettings46.bin"/></Relationships>
</file>

<file path=xl/worksheets/_rels/sheet49.xml.rels><?xml version="1.0" encoding="UTF-8" standalone="yes"?>
<Relationships xmlns="http://schemas.openxmlformats.org/package/2006/relationships"><Relationship Id="rId2" Type="http://schemas.openxmlformats.org/officeDocument/2006/relationships/drawing" Target="../drawings/drawing47.xml"/><Relationship Id="rId1" Type="http://schemas.openxmlformats.org/officeDocument/2006/relationships/printerSettings" Target="../printerSettings/printerSettings47.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0.xml.rels><?xml version="1.0" encoding="UTF-8" standalone="yes"?>
<Relationships xmlns="http://schemas.openxmlformats.org/package/2006/relationships"><Relationship Id="rId2" Type="http://schemas.openxmlformats.org/officeDocument/2006/relationships/drawing" Target="../drawings/drawing48.xml"/><Relationship Id="rId1" Type="http://schemas.openxmlformats.org/officeDocument/2006/relationships/printerSettings" Target="../printerSettings/printerSettings48.bin"/></Relationships>
</file>

<file path=xl/worksheets/_rels/sheet51.xml.rels><?xml version="1.0" encoding="UTF-8" standalone="yes"?>
<Relationships xmlns="http://schemas.openxmlformats.org/package/2006/relationships"><Relationship Id="rId2" Type="http://schemas.openxmlformats.org/officeDocument/2006/relationships/drawing" Target="../drawings/drawing49.xml"/><Relationship Id="rId1" Type="http://schemas.openxmlformats.org/officeDocument/2006/relationships/printerSettings" Target="../printerSettings/printerSettings49.bin"/></Relationships>
</file>

<file path=xl/worksheets/_rels/sheet52.xml.rels><?xml version="1.0" encoding="UTF-8" standalone="yes"?>
<Relationships xmlns="http://schemas.openxmlformats.org/package/2006/relationships"><Relationship Id="rId2" Type="http://schemas.openxmlformats.org/officeDocument/2006/relationships/drawing" Target="../drawings/drawing50.xml"/><Relationship Id="rId1" Type="http://schemas.openxmlformats.org/officeDocument/2006/relationships/printerSettings" Target="../printerSettings/printerSettings50.bin"/></Relationships>
</file>

<file path=xl/worksheets/_rels/sheet53.xml.rels><?xml version="1.0" encoding="UTF-8" standalone="yes"?>
<Relationships xmlns="http://schemas.openxmlformats.org/package/2006/relationships"><Relationship Id="rId2" Type="http://schemas.openxmlformats.org/officeDocument/2006/relationships/drawing" Target="../drawings/drawing51.xml"/><Relationship Id="rId1" Type="http://schemas.openxmlformats.org/officeDocument/2006/relationships/printerSettings" Target="../printerSettings/printerSettings51.bin"/></Relationships>
</file>

<file path=xl/worksheets/_rels/sheet54.xml.rels><?xml version="1.0" encoding="UTF-8" standalone="yes"?>
<Relationships xmlns="http://schemas.openxmlformats.org/package/2006/relationships"><Relationship Id="rId2" Type="http://schemas.openxmlformats.org/officeDocument/2006/relationships/drawing" Target="../drawings/drawing52.xml"/><Relationship Id="rId1" Type="http://schemas.openxmlformats.org/officeDocument/2006/relationships/printerSettings" Target="../printerSettings/printerSettings52.bin"/></Relationships>
</file>

<file path=xl/worksheets/_rels/sheet55.xml.rels><?xml version="1.0" encoding="UTF-8" standalone="yes"?>
<Relationships xmlns="http://schemas.openxmlformats.org/package/2006/relationships"><Relationship Id="rId2" Type="http://schemas.openxmlformats.org/officeDocument/2006/relationships/drawing" Target="../drawings/drawing53.xml"/><Relationship Id="rId1" Type="http://schemas.openxmlformats.org/officeDocument/2006/relationships/printerSettings" Target="../printerSettings/printerSettings53.bin"/></Relationships>
</file>

<file path=xl/worksheets/_rels/sheet56.xml.rels><?xml version="1.0" encoding="UTF-8" standalone="yes"?>
<Relationships xmlns="http://schemas.openxmlformats.org/package/2006/relationships"><Relationship Id="rId2" Type="http://schemas.openxmlformats.org/officeDocument/2006/relationships/drawing" Target="../drawings/drawing54.xml"/><Relationship Id="rId1" Type="http://schemas.openxmlformats.org/officeDocument/2006/relationships/printerSettings" Target="../printerSettings/printerSettings54.bin"/></Relationships>
</file>

<file path=xl/worksheets/_rels/sheet57.xml.rels><?xml version="1.0" encoding="UTF-8" standalone="yes"?>
<Relationships xmlns="http://schemas.openxmlformats.org/package/2006/relationships"><Relationship Id="rId2" Type="http://schemas.openxmlformats.org/officeDocument/2006/relationships/drawing" Target="../drawings/drawing55.xml"/><Relationship Id="rId1" Type="http://schemas.openxmlformats.org/officeDocument/2006/relationships/printerSettings" Target="../printerSettings/printerSettings55.bin"/></Relationships>
</file>

<file path=xl/worksheets/_rels/sheet58.xml.rels><?xml version="1.0" encoding="UTF-8" standalone="yes"?>
<Relationships xmlns="http://schemas.openxmlformats.org/package/2006/relationships"><Relationship Id="rId2" Type="http://schemas.openxmlformats.org/officeDocument/2006/relationships/drawing" Target="../drawings/drawing56.xml"/><Relationship Id="rId1" Type="http://schemas.openxmlformats.org/officeDocument/2006/relationships/printerSettings" Target="../printerSettings/printerSettings56.bin"/></Relationships>
</file>

<file path=xl/worksheets/_rels/sheet59.xml.rels><?xml version="1.0" encoding="UTF-8" standalone="yes"?>
<Relationships xmlns="http://schemas.openxmlformats.org/package/2006/relationships"><Relationship Id="rId2" Type="http://schemas.openxmlformats.org/officeDocument/2006/relationships/drawing" Target="../drawings/drawing57.xml"/><Relationship Id="rId1" Type="http://schemas.openxmlformats.org/officeDocument/2006/relationships/printerSettings" Target="../printerSettings/printerSettings57.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0.xml.rels><?xml version="1.0" encoding="UTF-8" standalone="yes"?>
<Relationships xmlns="http://schemas.openxmlformats.org/package/2006/relationships"><Relationship Id="rId2" Type="http://schemas.openxmlformats.org/officeDocument/2006/relationships/drawing" Target="../drawings/drawing58.xml"/><Relationship Id="rId1" Type="http://schemas.openxmlformats.org/officeDocument/2006/relationships/printerSettings" Target="../printerSettings/printerSettings58.bin"/></Relationships>
</file>

<file path=xl/worksheets/_rels/sheet61.xml.rels><?xml version="1.0" encoding="UTF-8" standalone="yes"?>
<Relationships xmlns="http://schemas.openxmlformats.org/package/2006/relationships"><Relationship Id="rId2" Type="http://schemas.openxmlformats.org/officeDocument/2006/relationships/drawing" Target="../drawings/drawing59.xml"/><Relationship Id="rId1" Type="http://schemas.openxmlformats.org/officeDocument/2006/relationships/printerSettings" Target="../printerSettings/printerSettings59.bin"/></Relationships>
</file>

<file path=xl/worksheets/_rels/sheet62.xml.rels><?xml version="1.0" encoding="UTF-8" standalone="yes"?>
<Relationships xmlns="http://schemas.openxmlformats.org/package/2006/relationships"><Relationship Id="rId2" Type="http://schemas.openxmlformats.org/officeDocument/2006/relationships/drawing" Target="../drawings/drawing60.xml"/><Relationship Id="rId1" Type="http://schemas.openxmlformats.org/officeDocument/2006/relationships/printerSettings" Target="../printerSettings/printerSettings60.bin"/></Relationships>
</file>

<file path=xl/worksheets/_rels/sheet63.xml.rels><?xml version="1.0" encoding="UTF-8" standalone="yes"?>
<Relationships xmlns="http://schemas.openxmlformats.org/package/2006/relationships"><Relationship Id="rId2" Type="http://schemas.openxmlformats.org/officeDocument/2006/relationships/drawing" Target="../drawings/drawing61.xml"/><Relationship Id="rId1" Type="http://schemas.openxmlformats.org/officeDocument/2006/relationships/printerSettings" Target="../printerSettings/printerSettings61.bin"/></Relationships>
</file>

<file path=xl/worksheets/_rels/sheet64.xml.rels><?xml version="1.0" encoding="UTF-8" standalone="yes"?>
<Relationships xmlns="http://schemas.openxmlformats.org/package/2006/relationships"><Relationship Id="rId2" Type="http://schemas.openxmlformats.org/officeDocument/2006/relationships/drawing" Target="../drawings/drawing62.xml"/><Relationship Id="rId1" Type="http://schemas.openxmlformats.org/officeDocument/2006/relationships/printerSettings" Target="../printerSettings/printerSettings62.bin"/></Relationships>
</file>

<file path=xl/worksheets/_rels/sheet65.xml.rels><?xml version="1.0" encoding="UTF-8" standalone="yes"?>
<Relationships xmlns="http://schemas.openxmlformats.org/package/2006/relationships"><Relationship Id="rId2" Type="http://schemas.openxmlformats.org/officeDocument/2006/relationships/drawing" Target="../drawings/drawing63.xml"/><Relationship Id="rId1" Type="http://schemas.openxmlformats.org/officeDocument/2006/relationships/printerSettings" Target="../printerSettings/printerSettings63.bin"/></Relationships>
</file>

<file path=xl/worksheets/_rels/sheet66.xml.rels><?xml version="1.0" encoding="UTF-8" standalone="yes"?>
<Relationships xmlns="http://schemas.openxmlformats.org/package/2006/relationships"><Relationship Id="rId2" Type="http://schemas.openxmlformats.org/officeDocument/2006/relationships/drawing" Target="../drawings/drawing64.xml"/><Relationship Id="rId1" Type="http://schemas.openxmlformats.org/officeDocument/2006/relationships/printerSettings" Target="../printerSettings/printerSettings64.bin"/></Relationships>
</file>

<file path=xl/worksheets/_rels/sheet67.xml.rels><?xml version="1.0" encoding="UTF-8" standalone="yes"?>
<Relationships xmlns="http://schemas.openxmlformats.org/package/2006/relationships"><Relationship Id="rId2" Type="http://schemas.openxmlformats.org/officeDocument/2006/relationships/drawing" Target="../drawings/drawing65.xml"/><Relationship Id="rId1" Type="http://schemas.openxmlformats.org/officeDocument/2006/relationships/printerSettings" Target="../printerSettings/printerSettings65.bin"/></Relationships>
</file>

<file path=xl/worksheets/_rels/sheet68.xml.rels><?xml version="1.0" encoding="UTF-8" standalone="yes"?>
<Relationships xmlns="http://schemas.openxmlformats.org/package/2006/relationships"><Relationship Id="rId2" Type="http://schemas.openxmlformats.org/officeDocument/2006/relationships/drawing" Target="../drawings/drawing66.xml"/><Relationship Id="rId1" Type="http://schemas.openxmlformats.org/officeDocument/2006/relationships/printerSettings" Target="../printerSettings/printerSettings66.bin"/></Relationships>
</file>

<file path=xl/worksheets/_rels/sheet69.xml.rels><?xml version="1.0" encoding="UTF-8" standalone="yes"?>
<Relationships xmlns="http://schemas.openxmlformats.org/package/2006/relationships"><Relationship Id="rId2" Type="http://schemas.openxmlformats.org/officeDocument/2006/relationships/drawing" Target="../drawings/drawing67.xml"/><Relationship Id="rId1" Type="http://schemas.openxmlformats.org/officeDocument/2006/relationships/printerSettings" Target="../printerSettings/printerSettings67.bin"/></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6.xml"/><Relationship Id="rId1" Type="http://schemas.openxmlformats.org/officeDocument/2006/relationships/printerSettings" Target="../printerSettings/printerSettings6.bin"/><Relationship Id="rId4" Type="http://schemas.openxmlformats.org/officeDocument/2006/relationships/comments" Target="../comments1.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7.xml"/><Relationship Id="rId1" Type="http://schemas.openxmlformats.org/officeDocument/2006/relationships/printerSettings" Target="../printerSettings/printerSettings7.bin"/><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C71"/>
  <sheetViews>
    <sheetView zoomScaleNormal="100" workbookViewId="0">
      <selection activeCell="L9" sqref="L9"/>
    </sheetView>
  </sheetViews>
  <sheetFormatPr defaultRowHeight="15"/>
  <cols>
    <col min="1" max="1" width="4.5703125" customWidth="1"/>
    <col min="2" max="2" width="30.28515625" customWidth="1"/>
    <col min="3" max="3" width="19.42578125" customWidth="1"/>
  </cols>
  <sheetData>
    <row r="1" spans="1:3" ht="4.5" customHeight="1"/>
    <row r="2" spans="1:3" ht="18.75">
      <c r="B2" s="113" t="s">
        <v>5205</v>
      </c>
    </row>
    <row r="3" spans="1:3" ht="26.25" customHeight="1">
      <c r="A3">
        <v>1</v>
      </c>
      <c r="B3" s="227" t="s">
        <v>2460</v>
      </c>
      <c r="C3" s="228" t="s">
        <v>4758</v>
      </c>
    </row>
    <row r="4" spans="1:3" ht="26.25" customHeight="1">
      <c r="A4">
        <v>2</v>
      </c>
      <c r="B4" s="227" t="s">
        <v>2461</v>
      </c>
      <c r="C4" s="229" t="s">
        <v>4759</v>
      </c>
    </row>
    <row r="5" spans="1:3" ht="26.25" customHeight="1">
      <c r="A5">
        <v>3</v>
      </c>
      <c r="B5" s="227" t="s">
        <v>4634</v>
      </c>
      <c r="C5" s="229" t="s">
        <v>4759</v>
      </c>
    </row>
    <row r="6" spans="1:3" ht="26.25" customHeight="1">
      <c r="A6">
        <v>4</v>
      </c>
      <c r="B6" s="227" t="s">
        <v>3684</v>
      </c>
      <c r="C6" s="229" t="s">
        <v>4759</v>
      </c>
    </row>
    <row r="7" spans="1:3" ht="26.25" customHeight="1">
      <c r="A7">
        <v>5</v>
      </c>
      <c r="B7" s="227" t="s">
        <v>3672</v>
      </c>
      <c r="C7" s="229" t="s">
        <v>4759</v>
      </c>
    </row>
    <row r="8" spans="1:3" ht="26.25" customHeight="1">
      <c r="A8">
        <v>6</v>
      </c>
      <c r="B8" s="227" t="s">
        <v>3685</v>
      </c>
      <c r="C8" s="229" t="s">
        <v>4759</v>
      </c>
    </row>
    <row r="9" spans="1:3" ht="26.25" customHeight="1">
      <c r="A9">
        <v>7</v>
      </c>
      <c r="B9" s="227" t="s">
        <v>3716</v>
      </c>
      <c r="C9" s="229" t="s">
        <v>4759</v>
      </c>
    </row>
    <row r="10" spans="1:3" ht="26.25" customHeight="1">
      <c r="A10">
        <v>8</v>
      </c>
      <c r="B10" s="227" t="s">
        <v>2462</v>
      </c>
      <c r="C10" s="229" t="s">
        <v>4760</v>
      </c>
    </row>
    <row r="11" spans="1:3" ht="26.25" customHeight="1">
      <c r="A11">
        <v>9</v>
      </c>
      <c r="B11" s="227" t="s">
        <v>2463</v>
      </c>
      <c r="C11" s="229" t="s">
        <v>4760</v>
      </c>
    </row>
    <row r="12" spans="1:3" ht="26.25" customHeight="1">
      <c r="A12">
        <v>10</v>
      </c>
      <c r="B12" s="227" t="s">
        <v>2464</v>
      </c>
      <c r="C12" s="229" t="s">
        <v>4760</v>
      </c>
    </row>
    <row r="13" spans="1:3" ht="26.25" customHeight="1">
      <c r="A13">
        <v>11</v>
      </c>
      <c r="B13" s="227" t="s">
        <v>1084</v>
      </c>
      <c r="C13" s="229" t="s">
        <v>4760</v>
      </c>
    </row>
    <row r="14" spans="1:3" ht="26.25" customHeight="1">
      <c r="A14">
        <v>12</v>
      </c>
      <c r="B14" s="227" t="s">
        <v>2497</v>
      </c>
      <c r="C14" s="229" t="s">
        <v>4761</v>
      </c>
    </row>
    <row r="15" spans="1:3" ht="26.25" customHeight="1">
      <c r="A15">
        <v>13</v>
      </c>
      <c r="B15" s="227" t="s">
        <v>2498</v>
      </c>
      <c r="C15" s="229" t="s">
        <v>4761</v>
      </c>
    </row>
    <row r="16" spans="1:3" ht="26.25" customHeight="1">
      <c r="A16">
        <v>14</v>
      </c>
      <c r="B16" s="227" t="s">
        <v>4762</v>
      </c>
      <c r="C16" s="229" t="s">
        <v>4761</v>
      </c>
    </row>
    <row r="17" spans="1:3" ht="26.25" customHeight="1">
      <c r="A17">
        <v>15</v>
      </c>
      <c r="B17" s="227" t="s">
        <v>2499</v>
      </c>
      <c r="C17" s="229" t="s">
        <v>4761</v>
      </c>
    </row>
    <row r="18" spans="1:3" ht="26.25" customHeight="1">
      <c r="A18">
        <v>16</v>
      </c>
      <c r="B18" s="227" t="s">
        <v>2500</v>
      </c>
      <c r="C18" s="229" t="s">
        <v>4761</v>
      </c>
    </row>
    <row r="19" spans="1:3" ht="26.25" customHeight="1">
      <c r="A19">
        <v>17</v>
      </c>
      <c r="B19" s="227" t="s">
        <v>1873</v>
      </c>
      <c r="C19" s="229" t="s">
        <v>4761</v>
      </c>
    </row>
    <row r="20" spans="1:3" ht="26.25" customHeight="1">
      <c r="A20">
        <v>18</v>
      </c>
      <c r="B20" s="227" t="s">
        <v>2501</v>
      </c>
      <c r="C20" s="229" t="s">
        <v>4761</v>
      </c>
    </row>
    <row r="21" spans="1:3" ht="26.25" customHeight="1">
      <c r="A21">
        <v>19</v>
      </c>
      <c r="B21" s="227" t="s">
        <v>2502</v>
      </c>
      <c r="C21" s="229" t="s">
        <v>4761</v>
      </c>
    </row>
    <row r="22" spans="1:3" ht="26.25" customHeight="1">
      <c r="A22">
        <v>20</v>
      </c>
      <c r="B22" s="227" t="s">
        <v>2503</v>
      </c>
      <c r="C22" s="229" t="s">
        <v>4761</v>
      </c>
    </row>
    <row r="23" spans="1:3" ht="26.25" customHeight="1">
      <c r="A23">
        <v>21</v>
      </c>
      <c r="B23" s="227" t="s">
        <v>2504</v>
      </c>
      <c r="C23" s="229" t="s">
        <v>4761</v>
      </c>
    </row>
    <row r="24" spans="1:3" ht="26.25" customHeight="1">
      <c r="A24">
        <v>22</v>
      </c>
      <c r="B24" s="227" t="s">
        <v>2505</v>
      </c>
      <c r="C24" s="229" t="s">
        <v>4761</v>
      </c>
    </row>
    <row r="25" spans="1:3" ht="26.25" customHeight="1">
      <c r="A25">
        <v>23</v>
      </c>
      <c r="B25" s="227" t="s">
        <v>1903</v>
      </c>
      <c r="C25" s="229" t="s">
        <v>4761</v>
      </c>
    </row>
    <row r="26" spans="1:3" ht="26.25" customHeight="1">
      <c r="A26">
        <v>24</v>
      </c>
      <c r="B26" s="227" t="s">
        <v>1904</v>
      </c>
      <c r="C26" s="229" t="s">
        <v>4761</v>
      </c>
    </row>
    <row r="27" spans="1:3" ht="26.25" customHeight="1">
      <c r="A27">
        <v>25</v>
      </c>
      <c r="B27" s="227" t="s">
        <v>1906</v>
      </c>
      <c r="C27" s="229" t="s">
        <v>4761</v>
      </c>
    </row>
    <row r="28" spans="1:3" ht="26.25" customHeight="1">
      <c r="A28">
        <v>26</v>
      </c>
      <c r="B28" s="227" t="s">
        <v>1907</v>
      </c>
      <c r="C28" s="229" t="s">
        <v>4761</v>
      </c>
    </row>
    <row r="29" spans="1:3" ht="26.25" customHeight="1">
      <c r="A29">
        <v>27</v>
      </c>
      <c r="B29" s="227" t="s">
        <v>1905</v>
      </c>
      <c r="C29" s="229" t="s">
        <v>4761</v>
      </c>
    </row>
    <row r="30" spans="1:3" ht="26.25" customHeight="1">
      <c r="A30">
        <v>28</v>
      </c>
      <c r="B30" s="227" t="s">
        <v>1908</v>
      </c>
      <c r="C30" s="229" t="s">
        <v>4761</v>
      </c>
    </row>
    <row r="31" spans="1:3" ht="26.25" customHeight="1">
      <c r="A31">
        <v>29</v>
      </c>
      <c r="B31" s="227" t="s">
        <v>1909</v>
      </c>
      <c r="C31" s="229" t="s">
        <v>4761</v>
      </c>
    </row>
    <row r="32" spans="1:3" ht="26.25" customHeight="1">
      <c r="A32">
        <v>30</v>
      </c>
      <c r="B32" s="227" t="s">
        <v>1910</v>
      </c>
      <c r="C32" s="229" t="s">
        <v>4761</v>
      </c>
    </row>
    <row r="33" spans="1:3" ht="26.25" customHeight="1">
      <c r="A33">
        <v>31</v>
      </c>
      <c r="B33" s="227" t="s">
        <v>1911</v>
      </c>
      <c r="C33" s="229" t="s">
        <v>4761</v>
      </c>
    </row>
    <row r="34" spans="1:3" ht="26.25" customHeight="1">
      <c r="A34">
        <v>32</v>
      </c>
      <c r="B34" s="227" t="s">
        <v>1933</v>
      </c>
      <c r="C34" s="229" t="s">
        <v>4761</v>
      </c>
    </row>
    <row r="35" spans="1:3" ht="26.25" customHeight="1">
      <c r="A35">
        <v>33</v>
      </c>
      <c r="B35" s="227" t="s">
        <v>1934</v>
      </c>
      <c r="C35" s="229" t="s">
        <v>4761</v>
      </c>
    </row>
    <row r="36" spans="1:3" ht="26.25" customHeight="1">
      <c r="A36">
        <v>34</v>
      </c>
      <c r="B36" s="227" t="s">
        <v>1936</v>
      </c>
      <c r="C36" s="229" t="s">
        <v>4761</v>
      </c>
    </row>
    <row r="37" spans="1:3" ht="26.25" customHeight="1">
      <c r="A37">
        <v>35</v>
      </c>
      <c r="B37" s="227" t="s">
        <v>2506</v>
      </c>
      <c r="C37" s="229" t="s">
        <v>4761</v>
      </c>
    </row>
    <row r="38" spans="1:3" ht="26.25" customHeight="1">
      <c r="A38">
        <v>36</v>
      </c>
      <c r="B38" s="227" t="s">
        <v>2507</v>
      </c>
      <c r="C38" s="229" t="s">
        <v>4761</v>
      </c>
    </row>
    <row r="39" spans="1:3" ht="26.25" customHeight="1">
      <c r="A39">
        <v>37</v>
      </c>
      <c r="B39" s="227" t="s">
        <v>1957</v>
      </c>
      <c r="C39" s="229" t="s">
        <v>4761</v>
      </c>
    </row>
    <row r="40" spans="1:3" ht="26.25" customHeight="1">
      <c r="A40">
        <v>38</v>
      </c>
      <c r="B40" s="227" t="s">
        <v>1958</v>
      </c>
      <c r="C40" s="229" t="s">
        <v>4761</v>
      </c>
    </row>
    <row r="41" spans="1:3" ht="26.25" customHeight="1">
      <c r="A41">
        <v>39</v>
      </c>
      <c r="B41" s="227" t="s">
        <v>1959</v>
      </c>
      <c r="C41" s="229" t="s">
        <v>4761</v>
      </c>
    </row>
    <row r="42" spans="1:3" ht="26.25" customHeight="1">
      <c r="A42">
        <v>40</v>
      </c>
      <c r="B42" s="227" t="s">
        <v>1978</v>
      </c>
      <c r="C42" s="229" t="s">
        <v>4761</v>
      </c>
    </row>
    <row r="43" spans="1:3" ht="26.25" customHeight="1">
      <c r="A43">
        <v>41</v>
      </c>
      <c r="B43" s="227" t="s">
        <v>1995</v>
      </c>
      <c r="C43" s="229" t="s">
        <v>4761</v>
      </c>
    </row>
    <row r="44" spans="1:3" ht="26.25" customHeight="1">
      <c r="A44">
        <v>42</v>
      </c>
      <c r="B44" s="227" t="s">
        <v>1996</v>
      </c>
      <c r="C44" s="229" t="s">
        <v>4761</v>
      </c>
    </row>
    <row r="45" spans="1:3" ht="26.25" customHeight="1">
      <c r="A45">
        <v>43</v>
      </c>
      <c r="B45" s="227" t="s">
        <v>2014</v>
      </c>
      <c r="C45" s="229" t="s">
        <v>4761</v>
      </c>
    </row>
    <row r="46" spans="1:3" ht="26.25" customHeight="1">
      <c r="A46">
        <v>44</v>
      </c>
      <c r="B46" s="227" t="s">
        <v>2341</v>
      </c>
      <c r="C46" s="229" t="s">
        <v>4760</v>
      </c>
    </row>
    <row r="47" spans="1:3" ht="26.25" customHeight="1">
      <c r="A47">
        <v>45</v>
      </c>
      <c r="B47" s="227" t="s">
        <v>2406</v>
      </c>
      <c r="C47" s="229" t="s">
        <v>4761</v>
      </c>
    </row>
    <row r="48" spans="1:3" ht="26.25" customHeight="1">
      <c r="A48">
        <v>46</v>
      </c>
      <c r="B48" s="227" t="s">
        <v>4819</v>
      </c>
      <c r="C48" s="229" t="s">
        <v>4761</v>
      </c>
    </row>
    <row r="49" spans="1:3" ht="26.25" customHeight="1">
      <c r="A49">
        <v>47</v>
      </c>
      <c r="B49" s="227" t="s">
        <v>2508</v>
      </c>
      <c r="C49" s="229" t="s">
        <v>4761</v>
      </c>
    </row>
    <row r="50" spans="1:3" ht="26.25" customHeight="1">
      <c r="A50">
        <v>48</v>
      </c>
      <c r="B50" s="227" t="s">
        <v>2509</v>
      </c>
      <c r="C50" s="229" t="s">
        <v>4761</v>
      </c>
    </row>
    <row r="51" spans="1:3" ht="26.25" customHeight="1">
      <c r="A51">
        <v>49</v>
      </c>
      <c r="B51" s="227" t="s">
        <v>2180</v>
      </c>
      <c r="C51" s="229" t="s">
        <v>4759</v>
      </c>
    </row>
    <row r="52" spans="1:3" ht="26.25" customHeight="1">
      <c r="A52">
        <v>50</v>
      </c>
      <c r="B52" s="227" t="s">
        <v>2510</v>
      </c>
      <c r="C52" s="229" t="s">
        <v>4759</v>
      </c>
    </row>
    <row r="53" spans="1:3" ht="26.25" customHeight="1">
      <c r="A53">
        <v>51</v>
      </c>
      <c r="B53" s="227" t="s">
        <v>2511</v>
      </c>
      <c r="C53" s="229" t="s">
        <v>4761</v>
      </c>
    </row>
    <row r="54" spans="1:3" ht="26.25" customHeight="1">
      <c r="A54">
        <v>52</v>
      </c>
      <c r="B54" s="227" t="s">
        <v>2512</v>
      </c>
      <c r="C54" s="229" t="s">
        <v>4759</v>
      </c>
    </row>
    <row r="55" spans="1:3" ht="26.25" customHeight="1">
      <c r="A55">
        <v>53</v>
      </c>
      <c r="B55" s="227" t="s">
        <v>2274</v>
      </c>
      <c r="C55" s="229" t="s">
        <v>4761</v>
      </c>
    </row>
    <row r="56" spans="1:3" ht="26.25" customHeight="1">
      <c r="A56">
        <v>54</v>
      </c>
      <c r="B56" s="227" t="s">
        <v>2277</v>
      </c>
      <c r="C56" s="229" t="s">
        <v>4761</v>
      </c>
    </row>
    <row r="57" spans="1:3" ht="26.25" customHeight="1">
      <c r="A57">
        <v>55</v>
      </c>
      <c r="B57" s="227" t="s">
        <v>2314</v>
      </c>
      <c r="C57" s="229" t="s">
        <v>4761</v>
      </c>
    </row>
    <row r="58" spans="1:3" ht="26.25" customHeight="1">
      <c r="A58">
        <v>56</v>
      </c>
      <c r="B58" s="227" t="s">
        <v>2430</v>
      </c>
      <c r="C58" s="229" t="s">
        <v>4761</v>
      </c>
    </row>
    <row r="59" spans="1:3" ht="26.25" customHeight="1">
      <c r="A59">
        <v>57</v>
      </c>
      <c r="B59" s="227" t="s">
        <v>2431</v>
      </c>
      <c r="C59" s="229" t="s">
        <v>4761</v>
      </c>
    </row>
    <row r="60" spans="1:3" ht="26.25" customHeight="1">
      <c r="A60">
        <v>58</v>
      </c>
      <c r="B60" s="227" t="s">
        <v>2306</v>
      </c>
      <c r="C60" s="229" t="s">
        <v>4761</v>
      </c>
    </row>
    <row r="61" spans="1:3" ht="26.25" customHeight="1">
      <c r="A61">
        <v>59</v>
      </c>
      <c r="B61" s="227" t="s">
        <v>2307</v>
      </c>
      <c r="C61" s="229" t="s">
        <v>4761</v>
      </c>
    </row>
    <row r="62" spans="1:3" ht="26.25" customHeight="1">
      <c r="A62">
        <v>60</v>
      </c>
      <c r="B62" s="227" t="s">
        <v>2308</v>
      </c>
      <c r="C62" s="229" t="s">
        <v>4761</v>
      </c>
    </row>
    <row r="63" spans="1:3" ht="26.25" customHeight="1">
      <c r="A63">
        <v>61</v>
      </c>
      <c r="B63" s="227" t="s">
        <v>2513</v>
      </c>
      <c r="C63" s="229" t="s">
        <v>4759</v>
      </c>
    </row>
    <row r="64" spans="1:3" ht="26.25" customHeight="1">
      <c r="A64">
        <v>62</v>
      </c>
      <c r="B64" s="227" t="s">
        <v>2325</v>
      </c>
      <c r="C64" s="229" t="s">
        <v>4761</v>
      </c>
    </row>
    <row r="65" spans="1:3" ht="26.25" customHeight="1">
      <c r="A65">
        <v>63</v>
      </c>
      <c r="B65" s="227" t="s">
        <v>2514</v>
      </c>
      <c r="C65" s="229" t="s">
        <v>4761</v>
      </c>
    </row>
    <row r="66" spans="1:3" ht="26.25" customHeight="1">
      <c r="A66">
        <v>64</v>
      </c>
      <c r="B66" s="227" t="s">
        <v>2405</v>
      </c>
      <c r="C66" s="229" t="s">
        <v>4761</v>
      </c>
    </row>
    <row r="67" spans="1:3" ht="26.25" customHeight="1">
      <c r="A67">
        <v>65</v>
      </c>
      <c r="B67" s="227" t="s">
        <v>2515</v>
      </c>
      <c r="C67" s="229" t="s">
        <v>4761</v>
      </c>
    </row>
    <row r="68" spans="1:3" ht="26.25" customHeight="1">
      <c r="A68">
        <v>66</v>
      </c>
      <c r="B68" s="227" t="s">
        <v>4633</v>
      </c>
      <c r="C68" s="229" t="s">
        <v>4759</v>
      </c>
    </row>
    <row r="69" spans="1:3" ht="26.25" customHeight="1">
      <c r="A69">
        <v>67</v>
      </c>
      <c r="B69" s="227" t="s">
        <v>4885</v>
      </c>
      <c r="C69" s="229" t="s">
        <v>5163</v>
      </c>
    </row>
    <row r="70" spans="1:3">
      <c r="C70" s="38"/>
    </row>
    <row r="71" spans="1:3">
      <c r="C71" s="38"/>
    </row>
  </sheetData>
  <hyperlinks>
    <hyperlink ref="B13" location="'Auxiliary Boiler '!A1" display="Auxiliary Boiler"/>
    <hyperlink ref="B3" location="'Running Hours'!A1" display="Running Hours"/>
    <hyperlink ref="B14" location="'CMP01 Main Air Compressor No.1'!A1" display="Main Air Compressor no.1"/>
    <hyperlink ref="B15" location="'CMP02 Main Air Compressor No.2'!A1" display="Main Air Compressor no.2"/>
    <hyperlink ref="B17" location="'FO Purifier No.1'!A1" display="FO Purifier no. 1"/>
    <hyperlink ref="B18" location="'FO Purifier No.2'!A1" display="FO Purifier no. 2"/>
    <hyperlink ref="B19" location="'ME LO Purifier'!A1" display="ME LO Purifier"/>
    <hyperlink ref="B20" location="'GE LO Purifier'!A1" display="GE LO Purifier"/>
    <hyperlink ref="B21" location="'No.1 Main Cooling FW Pump'!A1" display="No. 1 Main Cooling FW Pump"/>
    <hyperlink ref="B22" location="'No.2 Main Cooling FW Pump'!A1" display="No. 2 Main Cooling FW Pump"/>
    <hyperlink ref="B23" location="'No.1 Main Cooling SW Pump'!A1" display="No. 1 Main Cooling SW Pump"/>
    <hyperlink ref="B24" location="'No.2 Main Cooling SW Pump'!A1" display="No. 2 Main Cooling SW Pump"/>
    <hyperlink ref="B25" location="'No.1 Feed Pump'!A1" display="No.1 Feed Pump"/>
    <hyperlink ref="B26" location="'No.2 Feed Pump'!A1" display="No.2 Feed Pump"/>
    <hyperlink ref="B27" location="'No.1 Ballast Pump'!A1" display="No.1 Ballast Pump"/>
    <hyperlink ref="B28" location="'No.2 Ballast Pump'!A1" display="No.2 Ballast Pump"/>
    <hyperlink ref="B29" location="'Fire and Bilge Pump'!A1" display="Fire and Bilge Pump"/>
    <hyperlink ref="B30" location="'Fire and GS Pump'!A1" display="Fire and GS Pump"/>
    <hyperlink ref="B31" location="'No.1 FW Pump'!A1" display="No.1 FW Pump"/>
    <hyperlink ref="B32" location="'No.2 FW Pump'!A1" display="No.2 FW Pump"/>
    <hyperlink ref="B33" location="'LO Transfer Pump'!A1" display="LO Transfer Pump"/>
    <hyperlink ref="B34" location="'ME LO Purifier Feed Pump'!A1" display="ME LO Purifier Feed Pump"/>
    <hyperlink ref="B35" location="'HFO Transfer Pump '!A1" display="HFO Transfer Pump"/>
    <hyperlink ref="B36" location="'DO Transfer Pump '!A1" display="DO Transfer Pump"/>
    <hyperlink ref="B37" location="'No.1 FO Supply Pump '!A1" display="No. 1 FO Supply Pump"/>
    <hyperlink ref="B38" location="'No.2 FO Supply Pump '!A1" display="No. 2 FO Supply Pump"/>
    <hyperlink ref="B39" location="'No.1 FO Circulating Pump '!A1" display="No.1 FO Circulating Pump"/>
    <hyperlink ref="B40" location="'No.2 FO Circulating Pump '!A1" display="No.2 FO Circulating Pump"/>
    <hyperlink ref="B41" location="'No.1 Main LO Pump '!A1" display="No.1 Main LO Pump"/>
    <hyperlink ref="B42" location="'No.2 Main LO Pump '!A1" display="No.2 Main LO Pump"/>
    <hyperlink ref="B43" location="'Sludge Pump '!A1" display="Sludge Pump"/>
    <hyperlink ref="B44" location="'Bilge Pump '!A1" display="Bilge Pump"/>
    <hyperlink ref="B45" location="'Bilge Separator Service Pum '!A1" display="Bilge Separator Service Pump"/>
    <hyperlink ref="B46" location="'FO Shifter Pump '!A1" display="FO Shifter Pump"/>
    <hyperlink ref="B47" location="'Emergency Fire Pump '!A1" display="Emergency Fire Pump"/>
    <hyperlink ref="B48" location="'Coolers &amp; Heaters'!A1" display="Coolers"/>
    <hyperlink ref="B49" location="'ER Crane '!A1" display="ER Crane"/>
    <hyperlink ref="B50" location="'MSTP '!A1" display="MSTP"/>
    <hyperlink ref="B51" location="'Incinerator '!A1" display="Incinerator"/>
    <hyperlink ref="B52" location="'OWS '!A1" display="OWS"/>
    <hyperlink ref="B53" location="'FWG '!A1" display="FWG"/>
    <hyperlink ref="B54" location="'MGPS '!A1" display="MGPS"/>
    <hyperlink ref="B55" location="'FW Sterilizer '!A1" display="FW Sterilizer"/>
    <hyperlink ref="B56" location="'ECR Air Conditioner '!A1" display="ECR Air Conditioner"/>
    <hyperlink ref="B57" location="'Accommodation Air Condition '!A1" display="Accommodation Air Conditioner"/>
    <hyperlink ref="B58" location="'No.1 Reefer Provision Plant '!A1" display="No.1 Reefer Provision Plant"/>
    <hyperlink ref="B59" location="'No.2 Reefer Provision Plant '!A1" display="No.2 Reefer Provision Plant"/>
    <hyperlink ref="B60" location="'No.1 ER Supply Fan '!A1" display="No.1 ER Supply Fan"/>
    <hyperlink ref="B61" location="'No.2 ER Supply Fan '!A1" display="No.2 ER Supply Fan"/>
    <hyperlink ref="B62" location="'No.3 ER Supply Fan '!A1" display="No.3 ER Supply Fan"/>
    <hyperlink ref="B63" location="'Shaft Grounding Assy. '!A1" display="Shaft Grounding Assy."/>
    <hyperlink ref="B64" location="'Membrane Air Dryer Unit '!A1" display="Membrane Air Dryer Unit"/>
    <hyperlink ref="B65" location="'Steering Gear No.1 '!A1" display="Steering Gear No.1 "/>
    <hyperlink ref="B66" location="'Steering Gear No.2 '!A1" display="Steering Gear No.2"/>
    <hyperlink ref="B4" location="'Main Engine'!A1" display="ME Main Engine"/>
    <hyperlink ref="B10" location="'Generator Engine No.1 '!A1" display="Generator Engine No. 1"/>
    <hyperlink ref="B11" location="'Generator Engine No.2 '!A1" display="Generator Engine No. 2"/>
    <hyperlink ref="B12" location="'Generator Engine No.3 '!A1" display="Generator Engine No. 3"/>
    <hyperlink ref="B7" location="'ME Exhaust Valve Monitoring'!A1" display="ME Exhaust Valve Monitoring"/>
    <hyperlink ref="B67" location="'EGE Emergency Generator '!A1" display="Emergency Generator"/>
    <hyperlink ref="B6" location="'Cylinder Liner Monitoring'!A1" display="Cylinder Liner Monitoring"/>
    <hyperlink ref="B8" location="'FIVA VALVE Monitoring'!A1" display="FIVA Valve Monitoring"/>
    <hyperlink ref="B9" location="'Fuel Valve Monitoring'!A1" display="Fuel Valve Monitoring"/>
    <hyperlink ref="B69" location="CMS!A1" display="CMS"/>
    <hyperlink ref="B16" location="'Deck Service Air Compressor'!A1" display="Deck Air Compressor"/>
    <hyperlink ref="B5" location="'MECO Setting'!A1" display="MECO Setting"/>
    <hyperlink ref="B68" location="'Lube Oil Monitoring'!A1" display="Lub Oil Monitoring"/>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339"/>
  <sheetViews>
    <sheetView topLeftCell="B1" zoomScaleNormal="100" workbookViewId="0">
      <selection activeCell="F285" sqref="F285:F288"/>
    </sheetView>
  </sheetViews>
  <sheetFormatPr defaultRowHeight="15"/>
  <cols>
    <col min="1" max="1" width="10.570312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6" t="s">
        <v>5</v>
      </c>
      <c r="B1" s="376"/>
      <c r="C1" s="34" t="str">
        <f>'[2]Main Engine'!C1</f>
        <v>VALIANT SUMMER</v>
      </c>
      <c r="D1" s="377" t="s">
        <v>7</v>
      </c>
      <c r="E1" s="377"/>
      <c r="F1" s="1" t="str">
        <f>IF(C1="GL COLMENA",'[3]List of Vessels'!B2,IF(C1="GL IGUAZU",'[3]List of Vessels'!B3,IF(C1="GL LA PAZ",'[3]List of Vessels'!B4,IF(C1="GL PIRAPO",'[3]List of Vessels'!B5,IF(C1="VALIANT SPRING",'[3]List of Vessels'!B6,IF(C1="VALIANT SUMMER",'[3]List of Vessels'!B7,""))))))</f>
        <v>NK 160240</v>
      </c>
    </row>
    <row r="2" spans="1:12" ht="19.5" customHeight="1">
      <c r="A2" s="376" t="s">
        <v>8</v>
      </c>
      <c r="B2" s="376"/>
      <c r="C2" s="35" t="str">
        <f>IF(C1="GL COLMENA",'[3]List of Vessels'!D2,IF(C1="GL IGUAZU",'[3]List of Vessels'!D3,IF(C1="GL LA PAZ",'[3]List of Vessels'!D4,IF(C1="GL PIRAPO",'[3]List of Vessels'!D5,IF(C1="VALIANT SPRING",'[3]List of Vessels'!D6,IF(C1="VALIANT SUMMER",'[3]List of Vessels'!D7,""))))))</f>
        <v>SINGAPORE</v>
      </c>
      <c r="D2" s="377" t="s">
        <v>9</v>
      </c>
      <c r="E2" s="377"/>
      <c r="F2" s="2">
        <f>IF(C1="GL COLMENA",'[3]List of Vessels'!C2,IF(C1="GL IGUAZU",'[3]List of Vessels'!C3,IF(C1="GL LA PAZ",'[3]List of Vessels'!C4,IF(C1="GL PIRAPO",'[3]List of Vessels'!C5,IF(C1="VALIANT SPRING",'[3]List of Vessels'!C6,IF(C1="VALIANT SUMMER",'[3]List of Vessels'!C7,""))))))</f>
        <v>9731195</v>
      </c>
    </row>
    <row r="3" spans="1:12" ht="19.5" customHeight="1">
      <c r="A3" s="376" t="s">
        <v>10</v>
      </c>
      <c r="B3" s="376"/>
      <c r="C3" s="36" t="s">
        <v>606</v>
      </c>
      <c r="D3" s="377" t="s">
        <v>12</v>
      </c>
      <c r="E3" s="377"/>
      <c r="F3" s="4" t="s">
        <v>607</v>
      </c>
    </row>
    <row r="4" spans="1:12" ht="18" customHeight="1">
      <c r="A4" s="376" t="s">
        <v>77</v>
      </c>
      <c r="B4" s="376"/>
      <c r="C4" s="36" t="s">
        <v>4132</v>
      </c>
      <c r="D4" s="377" t="s">
        <v>14</v>
      </c>
      <c r="E4" s="377"/>
      <c r="F4" s="5">
        <f>'Running Hours'!B7</f>
        <v>20559</v>
      </c>
    </row>
    <row r="5" spans="1:12" ht="18" customHeight="1">
      <c r="A5" s="376" t="s">
        <v>78</v>
      </c>
      <c r="B5" s="376"/>
      <c r="C5" s="37" t="s">
        <v>4133</v>
      </c>
      <c r="D5" s="44"/>
      <c r="E5" s="262" t="str">
        <f>'Running Hours'!$C3</f>
        <v>Date updated:</v>
      </c>
      <c r="F5" s="147">
        <f>'Running Hours'!D3</f>
        <v>44646</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15" customHeight="1">
      <c r="A8" s="16" t="s">
        <v>58</v>
      </c>
      <c r="B8" s="30" t="s">
        <v>4134</v>
      </c>
      <c r="C8" s="30" t="s">
        <v>4135</v>
      </c>
      <c r="D8" s="20" t="s">
        <v>1</v>
      </c>
      <c r="E8" s="12">
        <v>42549</v>
      </c>
      <c r="F8" s="12">
        <v>44646</v>
      </c>
      <c r="G8" s="72"/>
      <c r="H8" s="14">
        <f t="shared" ref="H8:H16" si="0">DATE(YEAR(F8),MONTH(F8),DAY(F8)+1)</f>
        <v>44647</v>
      </c>
      <c r="I8" s="15">
        <f t="shared" ref="I8:I13" ca="1" si="1">IF(ISBLANK(H8),"",H8-DATE(YEAR(NOW()),MONTH(NOW()),DAY(NOW())))</f>
        <v>0</v>
      </c>
      <c r="J8" s="16" t="str">
        <f t="shared" ref="J8:J77" ca="1" si="2">IF(I8="","",IF(I8&lt;0,"OVERDUE","NOT DUE"))</f>
        <v>NOT DUE</v>
      </c>
      <c r="K8" s="30" t="s">
        <v>609</v>
      </c>
      <c r="L8" s="17"/>
    </row>
    <row r="9" spans="1:12" ht="39.75" customHeight="1">
      <c r="A9" s="16" t="s">
        <v>608</v>
      </c>
      <c r="B9" s="30" t="s">
        <v>4136</v>
      </c>
      <c r="C9" s="30" t="s">
        <v>4137</v>
      </c>
      <c r="D9" s="20" t="s">
        <v>1</v>
      </c>
      <c r="E9" s="12">
        <v>42549</v>
      </c>
      <c r="F9" s="12">
        <v>44646</v>
      </c>
      <c r="G9" s="72"/>
      <c r="H9" s="14">
        <f t="shared" si="0"/>
        <v>44647</v>
      </c>
      <c r="I9" s="15">
        <f t="shared" ca="1" si="1"/>
        <v>0</v>
      </c>
      <c r="J9" s="16" t="str">
        <f t="shared" ca="1" si="2"/>
        <v>NOT DUE</v>
      </c>
      <c r="K9" s="30" t="s">
        <v>609</v>
      </c>
      <c r="L9" s="19"/>
    </row>
    <row r="10" spans="1:12" ht="15" customHeight="1">
      <c r="A10" s="16" t="s">
        <v>610</v>
      </c>
      <c r="B10" s="30" t="s">
        <v>4138</v>
      </c>
      <c r="C10" s="30" t="s">
        <v>4139</v>
      </c>
      <c r="D10" s="20" t="s">
        <v>1</v>
      </c>
      <c r="E10" s="12">
        <v>42549</v>
      </c>
      <c r="F10" s="12">
        <v>44646</v>
      </c>
      <c r="G10" s="72"/>
      <c r="H10" s="14">
        <f t="shared" si="0"/>
        <v>44647</v>
      </c>
      <c r="I10" s="15">
        <f t="shared" ca="1" si="1"/>
        <v>0</v>
      </c>
      <c r="J10" s="16" t="str">
        <f t="shared" ca="1" si="2"/>
        <v>NOT DUE</v>
      </c>
      <c r="K10" s="30" t="s">
        <v>609</v>
      </c>
      <c r="L10" s="17"/>
    </row>
    <row r="11" spans="1:12" ht="15" customHeight="1">
      <c r="A11" s="16" t="s">
        <v>612</v>
      </c>
      <c r="B11" s="30" t="s">
        <v>858</v>
      </c>
      <c r="C11" s="30" t="s">
        <v>4140</v>
      </c>
      <c r="D11" s="20" t="s">
        <v>1</v>
      </c>
      <c r="E11" s="12">
        <v>42549</v>
      </c>
      <c r="F11" s="12">
        <v>44646</v>
      </c>
      <c r="G11" s="72"/>
      <c r="H11" s="14">
        <f t="shared" si="0"/>
        <v>44647</v>
      </c>
      <c r="I11" s="15">
        <f t="shared" ca="1" si="1"/>
        <v>0</v>
      </c>
      <c r="J11" s="16" t="str">
        <f t="shared" ca="1" si="2"/>
        <v>NOT DUE</v>
      </c>
      <c r="K11" s="30" t="s">
        <v>609</v>
      </c>
      <c r="L11" s="19"/>
    </row>
    <row r="12" spans="1:12" ht="15" customHeight="1">
      <c r="A12" s="16" t="s">
        <v>613</v>
      </c>
      <c r="B12" s="30" t="s">
        <v>4141</v>
      </c>
      <c r="C12" s="30" t="s">
        <v>4142</v>
      </c>
      <c r="D12" s="20" t="s">
        <v>1</v>
      </c>
      <c r="E12" s="12">
        <v>42549</v>
      </c>
      <c r="F12" s="12">
        <v>44646</v>
      </c>
      <c r="G12" s="72"/>
      <c r="H12" s="14">
        <f t="shared" si="0"/>
        <v>44647</v>
      </c>
      <c r="I12" s="15">
        <f t="shared" ca="1" si="1"/>
        <v>0</v>
      </c>
      <c r="J12" s="16" t="str">
        <f t="shared" ca="1" si="2"/>
        <v>NOT DUE</v>
      </c>
      <c r="K12" s="30" t="s">
        <v>609</v>
      </c>
      <c r="L12" s="19"/>
    </row>
    <row r="13" spans="1:12" ht="15" customHeight="1">
      <c r="A13" s="16" t="s">
        <v>614</v>
      </c>
      <c r="B13" s="30" t="s">
        <v>4143</v>
      </c>
      <c r="C13" s="30" t="s">
        <v>4142</v>
      </c>
      <c r="D13" s="20" t="s">
        <v>1</v>
      </c>
      <c r="E13" s="12">
        <v>42549</v>
      </c>
      <c r="F13" s="12">
        <v>44646</v>
      </c>
      <c r="G13" s="72"/>
      <c r="H13" s="14">
        <f t="shared" si="0"/>
        <v>44647</v>
      </c>
      <c r="I13" s="15">
        <f t="shared" ca="1" si="1"/>
        <v>0</v>
      </c>
      <c r="J13" s="16" t="str">
        <f t="shared" ca="1" si="2"/>
        <v>NOT DUE</v>
      </c>
      <c r="K13" s="30" t="s">
        <v>609</v>
      </c>
      <c r="L13" s="19"/>
    </row>
    <row r="14" spans="1:12" ht="38.25">
      <c r="A14" s="16" t="s">
        <v>615</v>
      </c>
      <c r="B14" s="30" t="s">
        <v>4144</v>
      </c>
      <c r="C14" s="30" t="s">
        <v>4145</v>
      </c>
      <c r="D14" s="20" t="s">
        <v>1</v>
      </c>
      <c r="E14" s="12">
        <v>42549</v>
      </c>
      <c r="F14" s="12">
        <v>44646</v>
      </c>
      <c r="G14" s="72"/>
      <c r="H14" s="14">
        <f t="shared" si="0"/>
        <v>44647</v>
      </c>
      <c r="I14" s="15">
        <f ca="1">IF(ISBLANK(H14),"",H14-DATE(YEAR(NOW()),MONTH(NOW()),DAY(NOW())))</f>
        <v>0</v>
      </c>
      <c r="J14" s="16" t="str">
        <f t="shared" ca="1" si="2"/>
        <v>NOT DUE</v>
      </c>
      <c r="K14" s="30" t="s">
        <v>609</v>
      </c>
      <c r="L14" s="17"/>
    </row>
    <row r="15" spans="1:12">
      <c r="A15" s="16" t="s">
        <v>616</v>
      </c>
      <c r="B15" s="30" t="s">
        <v>4146</v>
      </c>
      <c r="C15" s="30" t="s">
        <v>4147</v>
      </c>
      <c r="D15" s="20" t="s">
        <v>1</v>
      </c>
      <c r="E15" s="12">
        <v>42549</v>
      </c>
      <c r="F15" s="12">
        <v>44646</v>
      </c>
      <c r="G15" s="72"/>
      <c r="H15" s="14">
        <f t="shared" si="0"/>
        <v>44647</v>
      </c>
      <c r="I15" s="15">
        <f ca="1">IF(ISBLANK(H15),"",H15-DATE(YEAR(NOW()),MONTH(NOW()),DAY(NOW())))</f>
        <v>0</v>
      </c>
      <c r="J15" s="16" t="str">
        <f t="shared" ca="1" si="2"/>
        <v>NOT DUE</v>
      </c>
      <c r="K15" s="30" t="s">
        <v>609</v>
      </c>
      <c r="L15" s="17"/>
    </row>
    <row r="16" spans="1:12" ht="15" customHeight="1">
      <c r="A16" s="16" t="s">
        <v>617</v>
      </c>
      <c r="B16" s="30" t="s">
        <v>4148</v>
      </c>
      <c r="C16" s="30" t="s">
        <v>4149</v>
      </c>
      <c r="D16" s="20" t="s">
        <v>1</v>
      </c>
      <c r="E16" s="12">
        <v>42549</v>
      </c>
      <c r="F16" s="12">
        <v>44646</v>
      </c>
      <c r="G16" s="72"/>
      <c r="H16" s="14">
        <f t="shared" si="0"/>
        <v>44647</v>
      </c>
      <c r="I16" s="15">
        <f t="shared" ref="I16:I35" ca="1" si="3">IF(ISBLANK(H16),"",H16-DATE(YEAR(NOW()),MONTH(NOW()),DAY(NOW())))</f>
        <v>0</v>
      </c>
      <c r="J16" s="16" t="str">
        <f t="shared" ca="1" si="2"/>
        <v>NOT DUE</v>
      </c>
      <c r="K16" s="30" t="s">
        <v>609</v>
      </c>
      <c r="L16" s="17"/>
    </row>
    <row r="17" spans="1:12" ht="15" customHeight="1">
      <c r="A17" s="16" t="s">
        <v>618</v>
      </c>
      <c r="B17" s="30" t="s">
        <v>4148</v>
      </c>
      <c r="C17" s="30" t="s">
        <v>4150</v>
      </c>
      <c r="D17" s="20" t="s">
        <v>4</v>
      </c>
      <c r="E17" s="12">
        <v>42549</v>
      </c>
      <c r="F17" s="12">
        <v>44634</v>
      </c>
      <c r="G17" s="72"/>
      <c r="H17" s="14">
        <f t="shared" ref="H17:H35" si="4">EDATE(F17-1,1)</f>
        <v>44664</v>
      </c>
      <c r="I17" s="15">
        <f t="shared" ca="1" si="3"/>
        <v>17</v>
      </c>
      <c r="J17" s="16" t="str">
        <f t="shared" ca="1" si="2"/>
        <v>NOT DUE</v>
      </c>
      <c r="K17" s="30" t="s">
        <v>4151</v>
      </c>
      <c r="L17" s="17" t="s">
        <v>4731</v>
      </c>
    </row>
    <row r="18" spans="1:12" ht="15" customHeight="1">
      <c r="A18" s="16" t="s">
        <v>619</v>
      </c>
      <c r="B18" s="30" t="s">
        <v>4152</v>
      </c>
      <c r="C18" s="30" t="s">
        <v>4153</v>
      </c>
      <c r="D18" s="20" t="s">
        <v>4</v>
      </c>
      <c r="E18" s="12">
        <v>42549</v>
      </c>
      <c r="F18" s="12">
        <v>44634</v>
      </c>
      <c r="G18" s="72"/>
      <c r="H18" s="14">
        <f t="shared" si="4"/>
        <v>44664</v>
      </c>
      <c r="I18" s="15">
        <f t="shared" ca="1" si="3"/>
        <v>17</v>
      </c>
      <c r="J18" s="16" t="str">
        <f t="shared" ca="1" si="2"/>
        <v>NOT DUE</v>
      </c>
      <c r="K18" s="30" t="s">
        <v>4151</v>
      </c>
      <c r="L18" s="17" t="s">
        <v>4731</v>
      </c>
    </row>
    <row r="19" spans="1:12" ht="15" customHeight="1">
      <c r="A19" s="16" t="s">
        <v>620</v>
      </c>
      <c r="B19" s="30" t="s">
        <v>4152</v>
      </c>
      <c r="C19" s="30" t="s">
        <v>4154</v>
      </c>
      <c r="D19" s="20" t="s">
        <v>4</v>
      </c>
      <c r="E19" s="12">
        <v>42549</v>
      </c>
      <c r="F19" s="12">
        <v>44634</v>
      </c>
      <c r="G19" s="72"/>
      <c r="H19" s="14">
        <f t="shared" si="4"/>
        <v>44664</v>
      </c>
      <c r="I19" s="15">
        <f t="shared" ca="1" si="3"/>
        <v>17</v>
      </c>
      <c r="J19" s="16" t="str">
        <f t="shared" ca="1" si="2"/>
        <v>NOT DUE</v>
      </c>
      <c r="K19" s="30" t="s">
        <v>4151</v>
      </c>
      <c r="L19" s="17" t="s">
        <v>4731</v>
      </c>
    </row>
    <row r="20" spans="1:12" ht="15" customHeight="1">
      <c r="A20" s="16" t="s">
        <v>621</v>
      </c>
      <c r="B20" s="30" t="s">
        <v>4152</v>
      </c>
      <c r="C20" s="30" t="s">
        <v>4155</v>
      </c>
      <c r="D20" s="20" t="s">
        <v>4</v>
      </c>
      <c r="E20" s="12">
        <v>42549</v>
      </c>
      <c r="F20" s="12">
        <v>44634</v>
      </c>
      <c r="G20" s="72"/>
      <c r="H20" s="14">
        <f t="shared" si="4"/>
        <v>44664</v>
      </c>
      <c r="I20" s="15">
        <f t="shared" ca="1" si="3"/>
        <v>17</v>
      </c>
      <c r="J20" s="16" t="str">
        <f t="shared" ca="1" si="2"/>
        <v>NOT DUE</v>
      </c>
      <c r="K20" s="30" t="s">
        <v>4151</v>
      </c>
      <c r="L20" s="17" t="s">
        <v>4731</v>
      </c>
    </row>
    <row r="21" spans="1:12" ht="15" customHeight="1">
      <c r="A21" s="16" t="s">
        <v>622</v>
      </c>
      <c r="B21" s="30" t="s">
        <v>4156</v>
      </c>
      <c r="C21" s="30" t="s">
        <v>4153</v>
      </c>
      <c r="D21" s="20" t="s">
        <v>4</v>
      </c>
      <c r="E21" s="12">
        <v>42549</v>
      </c>
      <c r="F21" s="12">
        <v>44634</v>
      </c>
      <c r="G21" s="72"/>
      <c r="H21" s="14">
        <f t="shared" si="4"/>
        <v>44664</v>
      </c>
      <c r="I21" s="15">
        <f t="shared" ca="1" si="3"/>
        <v>17</v>
      </c>
      <c r="J21" s="16" t="str">
        <f t="shared" ca="1" si="2"/>
        <v>NOT DUE</v>
      </c>
      <c r="K21" s="30" t="s">
        <v>4151</v>
      </c>
      <c r="L21" s="17" t="s">
        <v>4731</v>
      </c>
    </row>
    <row r="22" spans="1:12" ht="15" customHeight="1">
      <c r="A22" s="16" t="s">
        <v>623</v>
      </c>
      <c r="B22" s="30" t="s">
        <v>4156</v>
      </c>
      <c r="C22" s="30" t="s">
        <v>4154</v>
      </c>
      <c r="D22" s="20" t="s">
        <v>4</v>
      </c>
      <c r="E22" s="12">
        <v>42549</v>
      </c>
      <c r="F22" s="12">
        <v>44634</v>
      </c>
      <c r="G22" s="72"/>
      <c r="H22" s="14">
        <f t="shared" si="4"/>
        <v>44664</v>
      </c>
      <c r="I22" s="15">
        <f t="shared" ca="1" si="3"/>
        <v>17</v>
      </c>
      <c r="J22" s="16" t="str">
        <f t="shared" ca="1" si="2"/>
        <v>NOT DUE</v>
      </c>
      <c r="K22" s="30" t="s">
        <v>4151</v>
      </c>
      <c r="L22" s="17" t="s">
        <v>4731</v>
      </c>
    </row>
    <row r="23" spans="1:12" ht="15" customHeight="1">
      <c r="A23" s="16" t="s">
        <v>624</v>
      </c>
      <c r="B23" s="30" t="s">
        <v>4156</v>
      </c>
      <c r="C23" s="30" t="s">
        <v>4155</v>
      </c>
      <c r="D23" s="20" t="s">
        <v>4</v>
      </c>
      <c r="E23" s="12">
        <v>42549</v>
      </c>
      <c r="F23" s="12">
        <v>44634</v>
      </c>
      <c r="G23" s="72"/>
      <c r="H23" s="14">
        <f t="shared" si="4"/>
        <v>44664</v>
      </c>
      <c r="I23" s="15">
        <f t="shared" ca="1" si="3"/>
        <v>17</v>
      </c>
      <c r="J23" s="16" t="str">
        <f t="shared" ca="1" si="2"/>
        <v>NOT DUE</v>
      </c>
      <c r="K23" s="30" t="s">
        <v>4151</v>
      </c>
      <c r="L23" s="17" t="s">
        <v>4731</v>
      </c>
    </row>
    <row r="24" spans="1:12" ht="15" customHeight="1">
      <c r="A24" s="16" t="s">
        <v>625</v>
      </c>
      <c r="B24" s="30" t="s">
        <v>4157</v>
      </c>
      <c r="C24" s="30" t="s">
        <v>4153</v>
      </c>
      <c r="D24" s="20" t="s">
        <v>4</v>
      </c>
      <c r="E24" s="12">
        <v>42549</v>
      </c>
      <c r="F24" s="12">
        <v>44634</v>
      </c>
      <c r="G24" s="72"/>
      <c r="H24" s="14">
        <f t="shared" si="4"/>
        <v>44664</v>
      </c>
      <c r="I24" s="15">
        <f t="shared" ca="1" si="3"/>
        <v>17</v>
      </c>
      <c r="J24" s="16" t="str">
        <f t="shared" ca="1" si="2"/>
        <v>NOT DUE</v>
      </c>
      <c r="K24" s="30" t="s">
        <v>4151</v>
      </c>
      <c r="L24" s="17" t="s">
        <v>4731</v>
      </c>
    </row>
    <row r="25" spans="1:12" ht="15" customHeight="1">
      <c r="A25" s="16" t="s">
        <v>626</v>
      </c>
      <c r="B25" s="30" t="s">
        <v>4157</v>
      </c>
      <c r="C25" s="30" t="s">
        <v>4154</v>
      </c>
      <c r="D25" s="20" t="s">
        <v>4</v>
      </c>
      <c r="E25" s="12">
        <v>42549</v>
      </c>
      <c r="F25" s="12">
        <v>44634</v>
      </c>
      <c r="G25" s="72"/>
      <c r="H25" s="14">
        <f t="shared" si="4"/>
        <v>44664</v>
      </c>
      <c r="I25" s="15">
        <f t="shared" ca="1" si="3"/>
        <v>17</v>
      </c>
      <c r="J25" s="16" t="str">
        <f t="shared" ca="1" si="2"/>
        <v>NOT DUE</v>
      </c>
      <c r="K25" s="30" t="s">
        <v>4151</v>
      </c>
      <c r="L25" s="17" t="s">
        <v>4731</v>
      </c>
    </row>
    <row r="26" spans="1:12" ht="15" customHeight="1">
      <c r="A26" s="16" t="s">
        <v>627</v>
      </c>
      <c r="B26" s="30" t="s">
        <v>4157</v>
      </c>
      <c r="C26" s="30" t="s">
        <v>4155</v>
      </c>
      <c r="D26" s="20" t="s">
        <v>4</v>
      </c>
      <c r="E26" s="12">
        <v>42549</v>
      </c>
      <c r="F26" s="12">
        <v>44634</v>
      </c>
      <c r="G26" s="72"/>
      <c r="H26" s="14">
        <f t="shared" si="4"/>
        <v>44664</v>
      </c>
      <c r="I26" s="15">
        <f t="shared" ca="1" si="3"/>
        <v>17</v>
      </c>
      <c r="J26" s="16" t="str">
        <f t="shared" ca="1" si="2"/>
        <v>NOT DUE</v>
      </c>
      <c r="K26" s="30" t="s">
        <v>4151</v>
      </c>
      <c r="L26" s="17" t="s">
        <v>4731</v>
      </c>
    </row>
    <row r="27" spans="1:12" ht="15" customHeight="1">
      <c r="A27" s="16" t="s">
        <v>628</v>
      </c>
      <c r="B27" s="30" t="s">
        <v>4158</v>
      </c>
      <c r="C27" s="30" t="s">
        <v>4153</v>
      </c>
      <c r="D27" s="20" t="s">
        <v>4</v>
      </c>
      <c r="E27" s="12">
        <v>42549</v>
      </c>
      <c r="F27" s="12">
        <v>44634</v>
      </c>
      <c r="G27" s="72"/>
      <c r="H27" s="14">
        <f t="shared" si="4"/>
        <v>44664</v>
      </c>
      <c r="I27" s="15">
        <f t="shared" ca="1" si="3"/>
        <v>17</v>
      </c>
      <c r="J27" s="16" t="str">
        <f t="shared" ca="1" si="2"/>
        <v>NOT DUE</v>
      </c>
      <c r="K27" s="30" t="s">
        <v>4151</v>
      </c>
      <c r="L27" s="17" t="s">
        <v>4731</v>
      </c>
    </row>
    <row r="28" spans="1:12" ht="15" customHeight="1">
      <c r="A28" s="16" t="s">
        <v>629</v>
      </c>
      <c r="B28" s="30" t="s">
        <v>4158</v>
      </c>
      <c r="C28" s="30" t="s">
        <v>4154</v>
      </c>
      <c r="D28" s="20" t="s">
        <v>4</v>
      </c>
      <c r="E28" s="12">
        <v>42549</v>
      </c>
      <c r="F28" s="12">
        <v>44634</v>
      </c>
      <c r="G28" s="72"/>
      <c r="H28" s="14">
        <f t="shared" si="4"/>
        <v>44664</v>
      </c>
      <c r="I28" s="15">
        <f t="shared" ca="1" si="3"/>
        <v>17</v>
      </c>
      <c r="J28" s="16" t="str">
        <f t="shared" ca="1" si="2"/>
        <v>NOT DUE</v>
      </c>
      <c r="K28" s="30" t="s">
        <v>4151</v>
      </c>
      <c r="L28" s="17" t="s">
        <v>4731</v>
      </c>
    </row>
    <row r="29" spans="1:12" ht="15" customHeight="1">
      <c r="A29" s="16" t="s">
        <v>630</v>
      </c>
      <c r="B29" s="30" t="s">
        <v>4158</v>
      </c>
      <c r="C29" s="30" t="s">
        <v>4155</v>
      </c>
      <c r="D29" s="20" t="s">
        <v>4</v>
      </c>
      <c r="E29" s="12">
        <v>42549</v>
      </c>
      <c r="F29" s="12">
        <v>44634</v>
      </c>
      <c r="G29" s="72"/>
      <c r="H29" s="14">
        <f t="shared" si="4"/>
        <v>44664</v>
      </c>
      <c r="I29" s="15">
        <f t="shared" ca="1" si="3"/>
        <v>17</v>
      </c>
      <c r="J29" s="16" t="str">
        <f t="shared" ca="1" si="2"/>
        <v>NOT DUE</v>
      </c>
      <c r="K29" s="30" t="s">
        <v>4151</v>
      </c>
      <c r="L29" s="17" t="s">
        <v>4731</v>
      </c>
    </row>
    <row r="30" spans="1:12" ht="15" customHeight="1">
      <c r="A30" s="16" t="s">
        <v>631</v>
      </c>
      <c r="B30" s="30" t="s">
        <v>4159</v>
      </c>
      <c r="C30" s="30" t="s">
        <v>4153</v>
      </c>
      <c r="D30" s="20" t="s">
        <v>4</v>
      </c>
      <c r="E30" s="12">
        <v>42549</v>
      </c>
      <c r="F30" s="12">
        <v>44634</v>
      </c>
      <c r="G30" s="72"/>
      <c r="H30" s="14">
        <f t="shared" si="4"/>
        <v>44664</v>
      </c>
      <c r="I30" s="15">
        <f t="shared" ca="1" si="3"/>
        <v>17</v>
      </c>
      <c r="J30" s="16" t="str">
        <f t="shared" ca="1" si="2"/>
        <v>NOT DUE</v>
      </c>
      <c r="K30" s="30" t="s">
        <v>4151</v>
      </c>
      <c r="L30" s="17" t="s">
        <v>4731</v>
      </c>
    </row>
    <row r="31" spans="1:12" ht="15" customHeight="1">
      <c r="A31" s="16" t="s">
        <v>632</v>
      </c>
      <c r="B31" s="30" t="s">
        <v>4159</v>
      </c>
      <c r="C31" s="30" t="s">
        <v>4154</v>
      </c>
      <c r="D31" s="20" t="s">
        <v>4</v>
      </c>
      <c r="E31" s="12">
        <v>42549</v>
      </c>
      <c r="F31" s="12">
        <v>44634</v>
      </c>
      <c r="G31" s="72"/>
      <c r="H31" s="14">
        <f t="shared" si="4"/>
        <v>44664</v>
      </c>
      <c r="I31" s="15">
        <f t="shared" ca="1" si="3"/>
        <v>17</v>
      </c>
      <c r="J31" s="16" t="str">
        <f t="shared" ca="1" si="2"/>
        <v>NOT DUE</v>
      </c>
      <c r="K31" s="30" t="s">
        <v>4151</v>
      </c>
      <c r="L31" s="17" t="s">
        <v>4731</v>
      </c>
    </row>
    <row r="32" spans="1:12" ht="15" customHeight="1">
      <c r="A32" s="16" t="s">
        <v>633</v>
      </c>
      <c r="B32" s="30" t="s">
        <v>4159</v>
      </c>
      <c r="C32" s="30" t="s">
        <v>4155</v>
      </c>
      <c r="D32" s="20" t="s">
        <v>4</v>
      </c>
      <c r="E32" s="12">
        <v>42549</v>
      </c>
      <c r="F32" s="12">
        <v>44634</v>
      </c>
      <c r="G32" s="72"/>
      <c r="H32" s="14">
        <f t="shared" si="4"/>
        <v>44664</v>
      </c>
      <c r="I32" s="15">
        <f t="shared" ca="1" si="3"/>
        <v>17</v>
      </c>
      <c r="J32" s="16" t="str">
        <f t="shared" ca="1" si="2"/>
        <v>NOT DUE</v>
      </c>
      <c r="K32" s="30" t="s">
        <v>4151</v>
      </c>
      <c r="L32" s="17" t="s">
        <v>4731</v>
      </c>
    </row>
    <row r="33" spans="1:12" ht="15" customHeight="1">
      <c r="A33" s="16" t="s">
        <v>634</v>
      </c>
      <c r="B33" s="30" t="s">
        <v>4160</v>
      </c>
      <c r="C33" s="30" t="s">
        <v>4153</v>
      </c>
      <c r="D33" s="20" t="s">
        <v>4</v>
      </c>
      <c r="E33" s="12">
        <v>42549</v>
      </c>
      <c r="F33" s="12">
        <v>44634</v>
      </c>
      <c r="G33" s="72"/>
      <c r="H33" s="14">
        <f t="shared" si="4"/>
        <v>44664</v>
      </c>
      <c r="I33" s="15">
        <f t="shared" ca="1" si="3"/>
        <v>17</v>
      </c>
      <c r="J33" s="16" t="str">
        <f t="shared" ca="1" si="2"/>
        <v>NOT DUE</v>
      </c>
      <c r="K33" s="30" t="s">
        <v>4151</v>
      </c>
      <c r="L33" s="17" t="s">
        <v>4731</v>
      </c>
    </row>
    <row r="34" spans="1:12" ht="15" customHeight="1">
      <c r="A34" s="16" t="s">
        <v>635</v>
      </c>
      <c r="B34" s="30" t="s">
        <v>4160</v>
      </c>
      <c r="C34" s="30" t="s">
        <v>4154</v>
      </c>
      <c r="D34" s="20" t="s">
        <v>4</v>
      </c>
      <c r="E34" s="12">
        <v>42549</v>
      </c>
      <c r="F34" s="12">
        <v>44634</v>
      </c>
      <c r="G34" s="72"/>
      <c r="H34" s="14">
        <f t="shared" si="4"/>
        <v>44664</v>
      </c>
      <c r="I34" s="15">
        <f t="shared" ca="1" si="3"/>
        <v>17</v>
      </c>
      <c r="J34" s="16" t="str">
        <f t="shared" ca="1" si="2"/>
        <v>NOT DUE</v>
      </c>
      <c r="K34" s="30" t="s">
        <v>4151</v>
      </c>
      <c r="L34" s="17" t="s">
        <v>4731</v>
      </c>
    </row>
    <row r="35" spans="1:12" ht="15" customHeight="1">
      <c r="A35" s="16" t="s">
        <v>636</v>
      </c>
      <c r="B35" s="30" t="s">
        <v>4160</v>
      </c>
      <c r="C35" s="30" t="s">
        <v>4155</v>
      </c>
      <c r="D35" s="20" t="s">
        <v>4</v>
      </c>
      <c r="E35" s="12">
        <v>42549</v>
      </c>
      <c r="F35" s="12">
        <v>44634</v>
      </c>
      <c r="G35" s="72"/>
      <c r="H35" s="14">
        <f t="shared" si="4"/>
        <v>44664</v>
      </c>
      <c r="I35" s="15">
        <f t="shared" ca="1" si="3"/>
        <v>17</v>
      </c>
      <c r="J35" s="16" t="str">
        <f t="shared" ca="1" si="2"/>
        <v>NOT DUE</v>
      </c>
      <c r="K35" s="30" t="s">
        <v>4151</v>
      </c>
      <c r="L35" s="17" t="s">
        <v>4731</v>
      </c>
    </row>
    <row r="36" spans="1:12" ht="15" customHeight="1">
      <c r="A36" s="16" t="s">
        <v>637</v>
      </c>
      <c r="B36" s="30" t="s">
        <v>570</v>
      </c>
      <c r="C36" s="30" t="s">
        <v>4566</v>
      </c>
      <c r="D36" s="20">
        <v>200</v>
      </c>
      <c r="E36" s="12">
        <v>42549</v>
      </c>
      <c r="F36" s="12">
        <v>44634</v>
      </c>
      <c r="G36" s="26">
        <v>20437</v>
      </c>
      <c r="H36" s="21">
        <f>IF(I36&lt;=200,$F$5+(I36/24),"error")</f>
        <v>44649.25</v>
      </c>
      <c r="I36" s="22">
        <f>D36-($F$4-G36)</f>
        <v>78</v>
      </c>
      <c r="J36" s="16" t="str">
        <f>IF(I36="","",IF(I36&lt;0,"OVERDUE","NOT DUE"))</f>
        <v>NOT DUE</v>
      </c>
      <c r="K36" s="30" t="s">
        <v>609</v>
      </c>
      <c r="L36" s="19"/>
    </row>
    <row r="37" spans="1:12" ht="15" customHeight="1">
      <c r="A37" s="16" t="s">
        <v>638</v>
      </c>
      <c r="B37" s="30" t="s">
        <v>570</v>
      </c>
      <c r="C37" s="30" t="s">
        <v>4567</v>
      </c>
      <c r="D37" s="20">
        <v>2000</v>
      </c>
      <c r="E37" s="12">
        <v>42549</v>
      </c>
      <c r="F37" s="12">
        <v>44564</v>
      </c>
      <c r="G37" s="26">
        <v>19565</v>
      </c>
      <c r="H37" s="21">
        <f>IF(I37&lt;=2000,$F$5+(I37/24),"error")</f>
        <v>44687.916666666664</v>
      </c>
      <c r="I37" s="22">
        <f>D37-($F$4-G37)</f>
        <v>1006</v>
      </c>
      <c r="J37" s="16" t="str">
        <f>IF(I37="","",IF(I37&lt;0,"OVERDUE","NOT DUE"))</f>
        <v>NOT DUE</v>
      </c>
      <c r="K37" s="30" t="s">
        <v>4161</v>
      </c>
      <c r="L37" s="19"/>
    </row>
    <row r="38" spans="1:12" ht="15" customHeight="1">
      <c r="A38" s="16" t="s">
        <v>639</v>
      </c>
      <c r="B38" s="30" t="s">
        <v>570</v>
      </c>
      <c r="C38" s="30" t="s">
        <v>4162</v>
      </c>
      <c r="D38" s="20">
        <v>200</v>
      </c>
      <c r="E38" s="12">
        <v>42549</v>
      </c>
      <c r="F38" s="12">
        <v>44646</v>
      </c>
      <c r="G38" s="26">
        <v>20559</v>
      </c>
      <c r="H38" s="21">
        <f>IF(I38&lt;=200,$F$5+(I38/24),"error")</f>
        <v>44654.333333333336</v>
      </c>
      <c r="I38" s="22">
        <f>D38-($F$4-G38)</f>
        <v>200</v>
      </c>
      <c r="J38" s="16" t="str">
        <f>IF(I38="","",IF(I38&lt;0,"OVERDUE","NOT DUE"))</f>
        <v>NOT DUE</v>
      </c>
      <c r="K38" s="30" t="s">
        <v>609</v>
      </c>
      <c r="L38" s="19"/>
    </row>
    <row r="39" spans="1:12" ht="15" customHeight="1">
      <c r="A39" s="16" t="s">
        <v>640</v>
      </c>
      <c r="B39" s="30" t="s">
        <v>570</v>
      </c>
      <c r="C39" s="30" t="s">
        <v>4163</v>
      </c>
      <c r="D39" s="20">
        <v>100</v>
      </c>
      <c r="E39" s="12">
        <v>42549</v>
      </c>
      <c r="F39" s="12">
        <v>44646</v>
      </c>
      <c r="G39" s="26">
        <v>20559</v>
      </c>
      <c r="H39" s="21">
        <f>IF(I39&lt;=100,$F$5+(I39/24),"error")</f>
        <v>44650.166666666664</v>
      </c>
      <c r="I39" s="22">
        <f>D39-($F$4-G39)</f>
        <v>100</v>
      </c>
      <c r="J39" s="16" t="str">
        <f>IF(I39="","",IF(I39&lt;0,"OVERDUE","NOT DUE"))</f>
        <v>NOT DUE</v>
      </c>
      <c r="K39" s="30" t="s">
        <v>609</v>
      </c>
      <c r="L39" s="19"/>
    </row>
    <row r="40" spans="1:12" ht="36" customHeight="1">
      <c r="A40" s="16" t="s">
        <v>641</v>
      </c>
      <c r="B40" s="30" t="s">
        <v>570</v>
      </c>
      <c r="C40" s="30" t="s">
        <v>4164</v>
      </c>
      <c r="D40" s="20">
        <v>8000</v>
      </c>
      <c r="E40" s="12">
        <v>42549</v>
      </c>
      <c r="F40" s="12">
        <v>44564</v>
      </c>
      <c r="G40" s="26">
        <v>19565</v>
      </c>
      <c r="H40" s="21">
        <f>IF(I40&lt;=8000,$F$5+(I40/24),"error")</f>
        <v>44937.916666666664</v>
      </c>
      <c r="I40" s="22">
        <f t="shared" ref="I40:I103" si="5">D40-($F$4-G40)</f>
        <v>7006</v>
      </c>
      <c r="J40" s="16" t="str">
        <f t="shared" ref="J40:J44" si="6">IF(I40="","",IF(I40&lt;0,"OVERDUE","NOT DUE"))</f>
        <v>NOT DUE</v>
      </c>
      <c r="K40" s="30" t="s">
        <v>4161</v>
      </c>
      <c r="L40" s="19" t="s">
        <v>5382</v>
      </c>
    </row>
    <row r="41" spans="1:12" ht="36" customHeight="1">
      <c r="A41" s="16" t="s">
        <v>642</v>
      </c>
      <c r="B41" s="30" t="s">
        <v>570</v>
      </c>
      <c r="C41" s="30" t="s">
        <v>4165</v>
      </c>
      <c r="D41" s="20">
        <v>8000</v>
      </c>
      <c r="E41" s="12">
        <v>42549</v>
      </c>
      <c r="F41" s="12">
        <v>44564</v>
      </c>
      <c r="G41" s="26">
        <v>19565</v>
      </c>
      <c r="H41" s="21">
        <f t="shared" ref="H41" si="7">IF(I41&lt;=8000,$F$5+(I41/24),"error")</f>
        <v>44937.916666666664</v>
      </c>
      <c r="I41" s="22">
        <f t="shared" si="5"/>
        <v>7006</v>
      </c>
      <c r="J41" s="16" t="str">
        <f t="shared" si="6"/>
        <v>NOT DUE</v>
      </c>
      <c r="K41" s="30" t="s">
        <v>4161</v>
      </c>
      <c r="L41" s="19" t="s">
        <v>5381</v>
      </c>
    </row>
    <row r="42" spans="1:12" ht="26.1" customHeight="1">
      <c r="A42" s="16" t="s">
        <v>643</v>
      </c>
      <c r="B42" s="30" t="s">
        <v>570</v>
      </c>
      <c r="C42" s="30" t="s">
        <v>4166</v>
      </c>
      <c r="D42" s="20">
        <v>8000</v>
      </c>
      <c r="E42" s="12">
        <v>42549</v>
      </c>
      <c r="F42" s="12">
        <v>44564</v>
      </c>
      <c r="G42" s="26">
        <v>19565</v>
      </c>
      <c r="H42" s="21">
        <f>IF(I42&lt;=8000,$F$5+(I42/24),"error")</f>
        <v>44937.916666666664</v>
      </c>
      <c r="I42" s="22">
        <f t="shared" si="5"/>
        <v>7006</v>
      </c>
      <c r="J42" s="16" t="str">
        <f t="shared" si="6"/>
        <v>NOT DUE</v>
      </c>
      <c r="K42" s="30" t="s">
        <v>4161</v>
      </c>
      <c r="L42" s="19" t="s">
        <v>4850</v>
      </c>
    </row>
    <row r="43" spans="1:12" ht="15" customHeight="1">
      <c r="A43" s="16" t="s">
        <v>644</v>
      </c>
      <c r="B43" s="30" t="s">
        <v>4167</v>
      </c>
      <c r="C43" s="30" t="s">
        <v>4568</v>
      </c>
      <c r="D43" s="20">
        <v>6000</v>
      </c>
      <c r="E43" s="12">
        <v>42549</v>
      </c>
      <c r="F43" s="12">
        <v>44503</v>
      </c>
      <c r="G43" s="26">
        <v>18850</v>
      </c>
      <c r="H43" s="21">
        <f>IF(I43&lt;=6000,$F$5+(I43/24),"error")</f>
        <v>44824.791666666664</v>
      </c>
      <c r="I43" s="22">
        <f t="shared" si="5"/>
        <v>4291</v>
      </c>
      <c r="J43" s="16" t="str">
        <f t="shared" si="6"/>
        <v>NOT DUE</v>
      </c>
      <c r="K43" s="30" t="s">
        <v>4161</v>
      </c>
      <c r="L43" s="19"/>
    </row>
    <row r="44" spans="1:12" ht="15" customHeight="1">
      <c r="A44" s="16" t="s">
        <v>645</v>
      </c>
      <c r="B44" s="30" t="s">
        <v>4167</v>
      </c>
      <c r="C44" s="30" t="s">
        <v>4168</v>
      </c>
      <c r="D44" s="20">
        <v>6000</v>
      </c>
      <c r="E44" s="12">
        <v>42549</v>
      </c>
      <c r="F44" s="12">
        <v>44503</v>
      </c>
      <c r="G44" s="26">
        <v>18850</v>
      </c>
      <c r="H44" s="21">
        <f>IF(I44&lt;=6000,$F$5+(I44/24),"error")</f>
        <v>44824.791666666664</v>
      </c>
      <c r="I44" s="22">
        <f t="shared" si="5"/>
        <v>4291</v>
      </c>
      <c r="J44" s="16" t="str">
        <f t="shared" si="6"/>
        <v>NOT DUE</v>
      </c>
      <c r="K44" s="30" t="s">
        <v>4161</v>
      </c>
      <c r="L44" s="19"/>
    </row>
    <row r="45" spans="1:12" ht="36" customHeight="1">
      <c r="A45" s="16" t="s">
        <v>646</v>
      </c>
      <c r="B45" s="30" t="s">
        <v>4169</v>
      </c>
      <c r="C45" s="30" t="s">
        <v>4170</v>
      </c>
      <c r="D45" s="20">
        <v>1500</v>
      </c>
      <c r="E45" s="12">
        <v>42549</v>
      </c>
      <c r="F45" s="12">
        <v>44635</v>
      </c>
      <c r="G45" s="26">
        <v>20437</v>
      </c>
      <c r="H45" s="21">
        <f>IF(I45&lt;=1500,$F$5+(I45/24),"error")</f>
        <v>44703.416666666664</v>
      </c>
      <c r="I45" s="22">
        <f t="shared" si="5"/>
        <v>1378</v>
      </c>
      <c r="J45" s="16" t="str">
        <f t="shared" si="2"/>
        <v>NOT DUE</v>
      </c>
      <c r="K45" s="30" t="s">
        <v>4171</v>
      </c>
      <c r="L45" s="19" t="s">
        <v>5447</v>
      </c>
    </row>
    <row r="46" spans="1:12" ht="36" customHeight="1">
      <c r="A46" s="16" t="s">
        <v>647</v>
      </c>
      <c r="B46" s="30" t="s">
        <v>4172</v>
      </c>
      <c r="C46" s="30" t="s">
        <v>4170</v>
      </c>
      <c r="D46" s="20">
        <v>1500</v>
      </c>
      <c r="E46" s="12">
        <v>42549</v>
      </c>
      <c r="F46" s="12">
        <v>44635</v>
      </c>
      <c r="G46" s="26">
        <v>20437</v>
      </c>
      <c r="H46" s="21">
        <f t="shared" ref="H46:H49" si="8">IF(I46&lt;=1500,$F$5+(I46/24),"error")</f>
        <v>44703.416666666664</v>
      </c>
      <c r="I46" s="22">
        <f t="shared" si="5"/>
        <v>1378</v>
      </c>
      <c r="J46" s="16" t="str">
        <f t="shared" si="2"/>
        <v>NOT DUE</v>
      </c>
      <c r="K46" s="30" t="s">
        <v>4171</v>
      </c>
      <c r="L46" s="19" t="s">
        <v>5448</v>
      </c>
    </row>
    <row r="47" spans="1:12" ht="36" customHeight="1">
      <c r="A47" s="16" t="s">
        <v>648</v>
      </c>
      <c r="B47" s="30" t="s">
        <v>4173</v>
      </c>
      <c r="C47" s="30" t="s">
        <v>4170</v>
      </c>
      <c r="D47" s="20">
        <v>1500</v>
      </c>
      <c r="E47" s="12">
        <v>42549</v>
      </c>
      <c r="F47" s="12">
        <v>44635</v>
      </c>
      <c r="G47" s="26">
        <v>20437</v>
      </c>
      <c r="H47" s="21">
        <f t="shared" si="8"/>
        <v>44703.416666666664</v>
      </c>
      <c r="I47" s="22">
        <f t="shared" si="5"/>
        <v>1378</v>
      </c>
      <c r="J47" s="16" t="str">
        <f t="shared" si="2"/>
        <v>NOT DUE</v>
      </c>
      <c r="K47" s="30" t="s">
        <v>4171</v>
      </c>
      <c r="L47" s="19" t="s">
        <v>5448</v>
      </c>
    </row>
    <row r="48" spans="1:12" ht="36" customHeight="1">
      <c r="A48" s="16" t="s">
        <v>649</v>
      </c>
      <c r="B48" s="30" t="s">
        <v>4174</v>
      </c>
      <c r="C48" s="30" t="s">
        <v>4170</v>
      </c>
      <c r="D48" s="20">
        <v>1500</v>
      </c>
      <c r="E48" s="12">
        <v>42549</v>
      </c>
      <c r="F48" s="12">
        <v>44635</v>
      </c>
      <c r="G48" s="26">
        <v>20437</v>
      </c>
      <c r="H48" s="21">
        <f t="shared" si="8"/>
        <v>44703.416666666664</v>
      </c>
      <c r="I48" s="22">
        <f t="shared" si="5"/>
        <v>1378</v>
      </c>
      <c r="J48" s="16" t="str">
        <f t="shared" si="2"/>
        <v>NOT DUE</v>
      </c>
      <c r="K48" s="30" t="s">
        <v>4171</v>
      </c>
      <c r="L48" s="19" t="s">
        <v>5447</v>
      </c>
    </row>
    <row r="49" spans="1:12" ht="36" customHeight="1">
      <c r="A49" s="16" t="s">
        <v>650</v>
      </c>
      <c r="B49" s="30" t="s">
        <v>4175</v>
      </c>
      <c r="C49" s="30" t="s">
        <v>4170</v>
      </c>
      <c r="D49" s="20">
        <v>1500</v>
      </c>
      <c r="E49" s="12">
        <v>42549</v>
      </c>
      <c r="F49" s="12">
        <v>44635</v>
      </c>
      <c r="G49" s="26">
        <v>20437</v>
      </c>
      <c r="H49" s="21">
        <f t="shared" si="8"/>
        <v>44703.416666666664</v>
      </c>
      <c r="I49" s="22">
        <f t="shared" si="5"/>
        <v>1378</v>
      </c>
      <c r="J49" s="16" t="str">
        <f t="shared" si="2"/>
        <v>NOT DUE</v>
      </c>
      <c r="K49" s="30" t="s">
        <v>4171</v>
      </c>
      <c r="L49" s="19" t="s">
        <v>5447</v>
      </c>
    </row>
    <row r="50" spans="1:12" ht="36" customHeight="1">
      <c r="A50" s="16" t="s">
        <v>651</v>
      </c>
      <c r="B50" s="30" t="s">
        <v>4176</v>
      </c>
      <c r="C50" s="30" t="s">
        <v>4170</v>
      </c>
      <c r="D50" s="20">
        <v>1500</v>
      </c>
      <c r="E50" s="12">
        <v>42549</v>
      </c>
      <c r="F50" s="12">
        <v>44635</v>
      </c>
      <c r="G50" s="26">
        <v>20437</v>
      </c>
      <c r="H50" s="21">
        <f>IF(I50&lt;=1500,$F$5+(I50/24),"error")</f>
        <v>44703.416666666664</v>
      </c>
      <c r="I50" s="22">
        <f t="shared" si="5"/>
        <v>1378</v>
      </c>
      <c r="J50" s="16" t="str">
        <f t="shared" si="2"/>
        <v>NOT DUE</v>
      </c>
      <c r="K50" s="30" t="s">
        <v>4171</v>
      </c>
      <c r="L50" s="19" t="s">
        <v>5447</v>
      </c>
    </row>
    <row r="51" spans="1:12" ht="24" customHeight="1">
      <c r="A51" s="16" t="s">
        <v>652</v>
      </c>
      <c r="B51" s="30" t="s">
        <v>682</v>
      </c>
      <c r="C51" s="30" t="s">
        <v>4177</v>
      </c>
      <c r="D51" s="20">
        <v>1500</v>
      </c>
      <c r="E51" s="12">
        <v>42549</v>
      </c>
      <c r="F51" s="12">
        <v>44516</v>
      </c>
      <c r="G51" s="26">
        <v>19021</v>
      </c>
      <c r="H51" s="21">
        <f>IF(I51&lt;=1500,$F$5+(I51/24),"error")</f>
        <v>44644.416666666664</v>
      </c>
      <c r="I51" s="22">
        <f t="shared" si="5"/>
        <v>-38</v>
      </c>
      <c r="J51" s="16" t="str">
        <f t="shared" si="2"/>
        <v>OVERDUE</v>
      </c>
      <c r="K51" s="30" t="s">
        <v>4178</v>
      </c>
      <c r="L51" s="19" t="s">
        <v>5451</v>
      </c>
    </row>
    <row r="52" spans="1:12" ht="15" customHeight="1">
      <c r="A52" s="16" t="s">
        <v>653</v>
      </c>
      <c r="B52" s="30" t="s">
        <v>682</v>
      </c>
      <c r="C52" s="30" t="s">
        <v>4179</v>
      </c>
      <c r="D52" s="20">
        <v>12000</v>
      </c>
      <c r="E52" s="12">
        <v>42549</v>
      </c>
      <c r="F52" s="12">
        <v>43781</v>
      </c>
      <c r="G52" s="26">
        <v>13670</v>
      </c>
      <c r="H52" s="21">
        <f>IF(I52&lt;=12000,$F$5+(I52/24),"error")</f>
        <v>44858.958333333336</v>
      </c>
      <c r="I52" s="22">
        <f t="shared" si="5"/>
        <v>5111</v>
      </c>
      <c r="J52" s="16" t="str">
        <f t="shared" si="2"/>
        <v>NOT DUE</v>
      </c>
      <c r="K52" s="30" t="s">
        <v>4178</v>
      </c>
      <c r="L52" s="19"/>
    </row>
    <row r="53" spans="1:12" ht="15" customHeight="1">
      <c r="A53" s="16" t="s">
        <v>654</v>
      </c>
      <c r="B53" s="30" t="s">
        <v>682</v>
      </c>
      <c r="C53" s="30" t="s">
        <v>4180</v>
      </c>
      <c r="D53" s="20">
        <v>12000</v>
      </c>
      <c r="E53" s="12">
        <v>42549</v>
      </c>
      <c r="F53" s="12">
        <v>43781</v>
      </c>
      <c r="G53" s="26">
        <v>13670</v>
      </c>
      <c r="H53" s="21">
        <f t="shared" ref="H53:H57" si="9">IF(I53&lt;=12000,$F$5+(I53/24),"error")</f>
        <v>44858.958333333336</v>
      </c>
      <c r="I53" s="22">
        <f t="shared" si="5"/>
        <v>5111</v>
      </c>
      <c r="J53" s="16" t="str">
        <f t="shared" si="2"/>
        <v>NOT DUE</v>
      </c>
      <c r="K53" s="30" t="s">
        <v>4178</v>
      </c>
      <c r="L53" s="19"/>
    </row>
    <row r="54" spans="1:12" ht="15" customHeight="1">
      <c r="A54" s="16" t="s">
        <v>655</v>
      </c>
      <c r="B54" s="30" t="s">
        <v>682</v>
      </c>
      <c r="C54" s="30" t="s">
        <v>4181</v>
      </c>
      <c r="D54" s="20">
        <v>12000</v>
      </c>
      <c r="E54" s="12">
        <v>42549</v>
      </c>
      <c r="F54" s="12">
        <v>43781</v>
      </c>
      <c r="G54" s="26">
        <v>13670</v>
      </c>
      <c r="H54" s="21">
        <f t="shared" si="9"/>
        <v>44858.958333333336</v>
      </c>
      <c r="I54" s="22">
        <f t="shared" si="5"/>
        <v>5111</v>
      </c>
      <c r="J54" s="16" t="str">
        <f t="shared" si="2"/>
        <v>NOT DUE</v>
      </c>
      <c r="K54" s="30" t="s">
        <v>4178</v>
      </c>
      <c r="L54" s="19"/>
    </row>
    <row r="55" spans="1:12" ht="15" customHeight="1">
      <c r="A55" s="16" t="s">
        <v>656</v>
      </c>
      <c r="B55" s="30" t="s">
        <v>682</v>
      </c>
      <c r="C55" s="30" t="s">
        <v>4182</v>
      </c>
      <c r="D55" s="20">
        <v>12000</v>
      </c>
      <c r="E55" s="12">
        <v>42549</v>
      </c>
      <c r="F55" s="12">
        <v>43781</v>
      </c>
      <c r="G55" s="26">
        <v>13670</v>
      </c>
      <c r="H55" s="21">
        <f t="shared" si="9"/>
        <v>44858.958333333336</v>
      </c>
      <c r="I55" s="22">
        <f t="shared" si="5"/>
        <v>5111</v>
      </c>
      <c r="J55" s="16" t="str">
        <f t="shared" si="2"/>
        <v>NOT DUE</v>
      </c>
      <c r="K55" s="30" t="s">
        <v>4178</v>
      </c>
      <c r="L55" s="19"/>
    </row>
    <row r="56" spans="1:12" ht="15" customHeight="1">
      <c r="A56" s="16" t="s">
        <v>657</v>
      </c>
      <c r="B56" s="30" t="s">
        <v>682</v>
      </c>
      <c r="C56" s="30" t="s">
        <v>4183</v>
      </c>
      <c r="D56" s="20">
        <v>12000</v>
      </c>
      <c r="E56" s="12">
        <v>42549</v>
      </c>
      <c r="F56" s="12">
        <v>43781</v>
      </c>
      <c r="G56" s="26">
        <v>13670</v>
      </c>
      <c r="H56" s="21">
        <f t="shared" si="9"/>
        <v>44858.958333333336</v>
      </c>
      <c r="I56" s="22">
        <f t="shared" si="5"/>
        <v>5111</v>
      </c>
      <c r="J56" s="16" t="str">
        <f t="shared" si="2"/>
        <v>NOT DUE</v>
      </c>
      <c r="K56" s="30" t="s">
        <v>4178</v>
      </c>
      <c r="L56" s="19"/>
    </row>
    <row r="57" spans="1:12" ht="15" customHeight="1">
      <c r="A57" s="16" t="s">
        <v>658</v>
      </c>
      <c r="B57" s="30" t="s">
        <v>682</v>
      </c>
      <c r="C57" s="30" t="s">
        <v>4184</v>
      </c>
      <c r="D57" s="20">
        <v>12000</v>
      </c>
      <c r="E57" s="12">
        <v>42549</v>
      </c>
      <c r="F57" s="12">
        <v>43781</v>
      </c>
      <c r="G57" s="26">
        <v>13670</v>
      </c>
      <c r="H57" s="21">
        <f t="shared" si="9"/>
        <v>44858.958333333336</v>
      </c>
      <c r="I57" s="22">
        <f t="shared" si="5"/>
        <v>5111</v>
      </c>
      <c r="J57" s="16" t="str">
        <f t="shared" si="2"/>
        <v>NOT DUE</v>
      </c>
      <c r="K57" s="30" t="s">
        <v>4178</v>
      </c>
      <c r="L57" s="19"/>
    </row>
    <row r="58" spans="1:12" ht="15" customHeight="1">
      <c r="A58" s="16" t="s">
        <v>659</v>
      </c>
      <c r="B58" s="30" t="s">
        <v>682</v>
      </c>
      <c r="C58" s="30" t="s">
        <v>4185</v>
      </c>
      <c r="D58" s="20">
        <v>12000</v>
      </c>
      <c r="E58" s="12">
        <v>42549</v>
      </c>
      <c r="F58" s="12">
        <v>43781</v>
      </c>
      <c r="G58" s="26">
        <v>13670</v>
      </c>
      <c r="H58" s="21">
        <f>IF(I58&lt;=12000,$F$5+(I58/24),"error")</f>
        <v>44858.958333333336</v>
      </c>
      <c r="I58" s="22">
        <f t="shared" si="5"/>
        <v>5111</v>
      </c>
      <c r="J58" s="16" t="str">
        <f t="shared" si="2"/>
        <v>NOT DUE</v>
      </c>
      <c r="K58" s="30" t="s">
        <v>4178</v>
      </c>
      <c r="L58" s="19"/>
    </row>
    <row r="59" spans="1:12" ht="25.5" customHeight="1">
      <c r="A59" s="16" t="s">
        <v>660</v>
      </c>
      <c r="B59" s="30" t="s">
        <v>683</v>
      </c>
      <c r="C59" s="30" t="s">
        <v>4177</v>
      </c>
      <c r="D59" s="20">
        <v>1500</v>
      </c>
      <c r="E59" s="12">
        <v>42549</v>
      </c>
      <c r="F59" s="12">
        <v>44516</v>
      </c>
      <c r="G59" s="26">
        <v>19021</v>
      </c>
      <c r="H59" s="21">
        <f>IF(I59&lt;=1500,$F$5+(I59/24),"error")</f>
        <v>44644.416666666664</v>
      </c>
      <c r="I59" s="22">
        <f t="shared" si="5"/>
        <v>-38</v>
      </c>
      <c r="J59" s="16" t="str">
        <f t="shared" si="2"/>
        <v>OVERDUE</v>
      </c>
      <c r="K59" s="30" t="s">
        <v>4178</v>
      </c>
      <c r="L59" s="19" t="s">
        <v>5451</v>
      </c>
    </row>
    <row r="60" spans="1:12" ht="15" customHeight="1">
      <c r="A60" s="16" t="s">
        <v>661</v>
      </c>
      <c r="B60" s="30" t="s">
        <v>683</v>
      </c>
      <c r="C60" s="30" t="s">
        <v>4179</v>
      </c>
      <c r="D60" s="20">
        <v>12000</v>
      </c>
      <c r="E60" s="12">
        <v>42549</v>
      </c>
      <c r="F60" s="12">
        <v>43781</v>
      </c>
      <c r="G60" s="26">
        <v>13670</v>
      </c>
      <c r="H60" s="21">
        <f>IF(I60&lt;=12000,$F$5+(I60/24),"error")</f>
        <v>44858.958333333336</v>
      </c>
      <c r="I60" s="22">
        <f t="shared" si="5"/>
        <v>5111</v>
      </c>
      <c r="J60" s="16" t="str">
        <f t="shared" si="2"/>
        <v>NOT DUE</v>
      </c>
      <c r="K60" s="30" t="s">
        <v>4178</v>
      </c>
      <c r="L60" s="19"/>
    </row>
    <row r="61" spans="1:12" ht="15" customHeight="1">
      <c r="A61" s="16" t="s">
        <v>662</v>
      </c>
      <c r="B61" s="30" t="s">
        <v>683</v>
      </c>
      <c r="C61" s="30" t="s">
        <v>4180</v>
      </c>
      <c r="D61" s="20">
        <v>12000</v>
      </c>
      <c r="E61" s="12">
        <v>42549</v>
      </c>
      <c r="F61" s="12">
        <v>43781</v>
      </c>
      <c r="G61" s="26">
        <v>13670</v>
      </c>
      <c r="H61" s="21">
        <f>IF(I61&lt;=12000,$F$5+(I61/24),"error")</f>
        <v>44858.958333333336</v>
      </c>
      <c r="I61" s="22">
        <f t="shared" si="5"/>
        <v>5111</v>
      </c>
      <c r="J61" s="16" t="str">
        <f t="shared" si="2"/>
        <v>NOT DUE</v>
      </c>
      <c r="K61" s="30" t="s">
        <v>4178</v>
      </c>
      <c r="L61" s="19"/>
    </row>
    <row r="62" spans="1:12" ht="15" customHeight="1">
      <c r="A62" s="16" t="s">
        <v>663</v>
      </c>
      <c r="B62" s="30" t="s">
        <v>683</v>
      </c>
      <c r="C62" s="30" t="s">
        <v>4181</v>
      </c>
      <c r="D62" s="20">
        <v>12000</v>
      </c>
      <c r="E62" s="12">
        <v>42549</v>
      </c>
      <c r="F62" s="12">
        <v>43781</v>
      </c>
      <c r="G62" s="26">
        <v>13670</v>
      </c>
      <c r="H62" s="21">
        <f>IF(I62&lt;=12000,$F$5+(I62/24),"error")</f>
        <v>44858.958333333336</v>
      </c>
      <c r="I62" s="22">
        <f t="shared" si="5"/>
        <v>5111</v>
      </c>
      <c r="J62" s="16" t="str">
        <f t="shared" si="2"/>
        <v>NOT DUE</v>
      </c>
      <c r="K62" s="30" t="s">
        <v>4178</v>
      </c>
      <c r="L62" s="19"/>
    </row>
    <row r="63" spans="1:12" ht="15" customHeight="1">
      <c r="A63" s="16" t="s">
        <v>664</v>
      </c>
      <c r="B63" s="30" t="s">
        <v>683</v>
      </c>
      <c r="C63" s="30" t="s">
        <v>4182</v>
      </c>
      <c r="D63" s="20">
        <v>12000</v>
      </c>
      <c r="E63" s="12">
        <v>42549</v>
      </c>
      <c r="F63" s="12">
        <v>43781</v>
      </c>
      <c r="G63" s="26">
        <v>13670</v>
      </c>
      <c r="H63" s="21">
        <f t="shared" ref="H63:H65" si="10">IF(I63&lt;=12000,$F$5+(I63/24),"error")</f>
        <v>44858.958333333336</v>
      </c>
      <c r="I63" s="22">
        <f t="shared" si="5"/>
        <v>5111</v>
      </c>
      <c r="J63" s="16" t="str">
        <f t="shared" si="2"/>
        <v>NOT DUE</v>
      </c>
      <c r="K63" s="30" t="s">
        <v>4178</v>
      </c>
      <c r="L63" s="19"/>
    </row>
    <row r="64" spans="1:12" ht="15" customHeight="1">
      <c r="A64" s="16" t="s">
        <v>665</v>
      </c>
      <c r="B64" s="30" t="s">
        <v>683</v>
      </c>
      <c r="C64" s="30" t="s">
        <v>4183</v>
      </c>
      <c r="D64" s="20">
        <v>12000</v>
      </c>
      <c r="E64" s="12">
        <v>42549</v>
      </c>
      <c r="F64" s="12">
        <v>43781</v>
      </c>
      <c r="G64" s="26">
        <v>13670</v>
      </c>
      <c r="H64" s="21">
        <f t="shared" si="10"/>
        <v>44858.958333333336</v>
      </c>
      <c r="I64" s="22">
        <f t="shared" si="5"/>
        <v>5111</v>
      </c>
      <c r="J64" s="16" t="str">
        <f t="shared" si="2"/>
        <v>NOT DUE</v>
      </c>
      <c r="K64" s="30" t="s">
        <v>4178</v>
      </c>
      <c r="L64" s="19"/>
    </row>
    <row r="65" spans="1:12" ht="15" customHeight="1">
      <c r="A65" s="16" t="s">
        <v>666</v>
      </c>
      <c r="B65" s="30" t="s">
        <v>683</v>
      </c>
      <c r="C65" s="30" t="s">
        <v>4184</v>
      </c>
      <c r="D65" s="20">
        <v>12000</v>
      </c>
      <c r="E65" s="12">
        <v>42549</v>
      </c>
      <c r="F65" s="12">
        <v>43781</v>
      </c>
      <c r="G65" s="26">
        <v>13670</v>
      </c>
      <c r="H65" s="21">
        <f t="shared" si="10"/>
        <v>44858.958333333336</v>
      </c>
      <c r="I65" s="22">
        <f t="shared" si="5"/>
        <v>5111</v>
      </c>
      <c r="J65" s="16" t="str">
        <f t="shared" si="2"/>
        <v>NOT DUE</v>
      </c>
      <c r="K65" s="30" t="s">
        <v>4178</v>
      </c>
      <c r="L65" s="19"/>
    </row>
    <row r="66" spans="1:12" ht="15" customHeight="1">
      <c r="A66" s="16" t="s">
        <v>667</v>
      </c>
      <c r="B66" s="30" t="s">
        <v>683</v>
      </c>
      <c r="C66" s="30" t="s">
        <v>4185</v>
      </c>
      <c r="D66" s="20">
        <v>12000</v>
      </c>
      <c r="E66" s="12">
        <v>42549</v>
      </c>
      <c r="F66" s="12">
        <v>43781</v>
      </c>
      <c r="G66" s="26">
        <v>13670</v>
      </c>
      <c r="H66" s="21">
        <f>IF(I66&lt;=12000,$F$5+(I66/24),"error")</f>
        <v>44858.958333333336</v>
      </c>
      <c r="I66" s="22">
        <f t="shared" si="5"/>
        <v>5111</v>
      </c>
      <c r="J66" s="16" t="str">
        <f t="shared" si="2"/>
        <v>NOT DUE</v>
      </c>
      <c r="K66" s="30" t="s">
        <v>4178</v>
      </c>
      <c r="L66" s="19"/>
    </row>
    <row r="67" spans="1:12" ht="25.5" customHeight="1">
      <c r="A67" s="16" t="s">
        <v>668</v>
      </c>
      <c r="B67" s="30" t="s">
        <v>684</v>
      </c>
      <c r="C67" s="30" t="s">
        <v>4177</v>
      </c>
      <c r="D67" s="20">
        <v>1500</v>
      </c>
      <c r="E67" s="12">
        <v>42549</v>
      </c>
      <c r="F67" s="12">
        <v>44516</v>
      </c>
      <c r="G67" s="26">
        <v>19021</v>
      </c>
      <c r="H67" s="21">
        <f>IF(I67&lt;=1500,$F$5+(I67/24),"error")</f>
        <v>44644.416666666664</v>
      </c>
      <c r="I67" s="22">
        <f t="shared" si="5"/>
        <v>-38</v>
      </c>
      <c r="J67" s="16" t="str">
        <f t="shared" si="2"/>
        <v>OVERDUE</v>
      </c>
      <c r="K67" s="30" t="s">
        <v>4178</v>
      </c>
      <c r="L67" s="19" t="s">
        <v>5451</v>
      </c>
    </row>
    <row r="68" spans="1:12" ht="15" customHeight="1">
      <c r="A68" s="16" t="s">
        <v>669</v>
      </c>
      <c r="B68" s="30" t="s">
        <v>684</v>
      </c>
      <c r="C68" s="30" t="s">
        <v>4179</v>
      </c>
      <c r="D68" s="20">
        <v>12000</v>
      </c>
      <c r="E68" s="12">
        <v>42549</v>
      </c>
      <c r="F68" s="12">
        <v>43781</v>
      </c>
      <c r="G68" s="26">
        <v>13670</v>
      </c>
      <c r="H68" s="21">
        <f>IF(I68&lt;=12000,$F$5+(I68/24),"error")</f>
        <v>44858.958333333336</v>
      </c>
      <c r="I68" s="22">
        <f t="shared" si="5"/>
        <v>5111</v>
      </c>
      <c r="J68" s="16" t="str">
        <f t="shared" si="2"/>
        <v>NOT DUE</v>
      </c>
      <c r="K68" s="30" t="s">
        <v>4178</v>
      </c>
      <c r="L68" s="19"/>
    </row>
    <row r="69" spans="1:12" ht="15" customHeight="1">
      <c r="A69" s="16" t="s">
        <v>670</v>
      </c>
      <c r="B69" s="30" t="s">
        <v>684</v>
      </c>
      <c r="C69" s="30" t="s">
        <v>4180</v>
      </c>
      <c r="D69" s="20">
        <v>12000</v>
      </c>
      <c r="E69" s="12">
        <v>42549</v>
      </c>
      <c r="F69" s="12">
        <v>43781</v>
      </c>
      <c r="G69" s="26">
        <v>13670</v>
      </c>
      <c r="H69" s="21">
        <f t="shared" ref="H69:H131" si="11">IF(I69&lt;=12000,$F$5+(I69/24),"error")</f>
        <v>44858.958333333336</v>
      </c>
      <c r="I69" s="22">
        <f t="shared" si="5"/>
        <v>5111</v>
      </c>
      <c r="J69" s="16" t="str">
        <f t="shared" si="2"/>
        <v>NOT DUE</v>
      </c>
      <c r="K69" s="30" t="s">
        <v>4178</v>
      </c>
      <c r="L69" s="19"/>
    </row>
    <row r="70" spans="1:12" ht="15" customHeight="1">
      <c r="A70" s="16" t="s">
        <v>671</v>
      </c>
      <c r="B70" s="30" t="s">
        <v>684</v>
      </c>
      <c r="C70" s="30" t="s">
        <v>4181</v>
      </c>
      <c r="D70" s="20">
        <v>12000</v>
      </c>
      <c r="E70" s="12">
        <v>42549</v>
      </c>
      <c r="F70" s="12">
        <v>43781</v>
      </c>
      <c r="G70" s="26">
        <v>13670</v>
      </c>
      <c r="H70" s="21">
        <f t="shared" si="11"/>
        <v>44858.958333333336</v>
      </c>
      <c r="I70" s="22">
        <f t="shared" si="5"/>
        <v>5111</v>
      </c>
      <c r="J70" s="16" t="str">
        <f t="shared" si="2"/>
        <v>NOT DUE</v>
      </c>
      <c r="K70" s="30" t="s">
        <v>4178</v>
      </c>
      <c r="L70" s="19"/>
    </row>
    <row r="71" spans="1:12" ht="15" customHeight="1">
      <c r="A71" s="16" t="s">
        <v>672</v>
      </c>
      <c r="B71" s="30" t="s">
        <v>684</v>
      </c>
      <c r="C71" s="30" t="s">
        <v>4182</v>
      </c>
      <c r="D71" s="20">
        <v>12000</v>
      </c>
      <c r="E71" s="12">
        <v>42549</v>
      </c>
      <c r="F71" s="12">
        <v>43781</v>
      </c>
      <c r="G71" s="26">
        <v>13670</v>
      </c>
      <c r="H71" s="21">
        <f t="shared" si="11"/>
        <v>44858.958333333336</v>
      </c>
      <c r="I71" s="22">
        <f t="shared" si="5"/>
        <v>5111</v>
      </c>
      <c r="J71" s="16" t="str">
        <f t="shared" si="2"/>
        <v>NOT DUE</v>
      </c>
      <c r="K71" s="30" t="s">
        <v>4178</v>
      </c>
      <c r="L71" s="19"/>
    </row>
    <row r="72" spans="1:12" ht="15" customHeight="1">
      <c r="A72" s="16" t="s">
        <v>673</v>
      </c>
      <c r="B72" s="30" t="s">
        <v>684</v>
      </c>
      <c r="C72" s="30" t="s">
        <v>4183</v>
      </c>
      <c r="D72" s="20">
        <v>12000</v>
      </c>
      <c r="E72" s="12">
        <v>42549</v>
      </c>
      <c r="F72" s="12">
        <v>43781</v>
      </c>
      <c r="G72" s="26">
        <v>13670</v>
      </c>
      <c r="H72" s="21">
        <f t="shared" si="11"/>
        <v>44858.958333333336</v>
      </c>
      <c r="I72" s="22">
        <f t="shared" si="5"/>
        <v>5111</v>
      </c>
      <c r="J72" s="16" t="str">
        <f t="shared" si="2"/>
        <v>NOT DUE</v>
      </c>
      <c r="K72" s="30" t="s">
        <v>4178</v>
      </c>
      <c r="L72" s="19"/>
    </row>
    <row r="73" spans="1:12" ht="15" customHeight="1">
      <c r="A73" s="16" t="s">
        <v>674</v>
      </c>
      <c r="B73" s="30" t="s">
        <v>684</v>
      </c>
      <c r="C73" s="30" t="s">
        <v>4184</v>
      </c>
      <c r="D73" s="20">
        <v>12000</v>
      </c>
      <c r="E73" s="12">
        <v>42549</v>
      </c>
      <c r="F73" s="12">
        <v>43781</v>
      </c>
      <c r="G73" s="26">
        <v>13670</v>
      </c>
      <c r="H73" s="21">
        <f t="shared" si="11"/>
        <v>44858.958333333336</v>
      </c>
      <c r="I73" s="22">
        <f t="shared" si="5"/>
        <v>5111</v>
      </c>
      <c r="J73" s="16" t="str">
        <f t="shared" si="2"/>
        <v>NOT DUE</v>
      </c>
      <c r="K73" s="30" t="s">
        <v>4178</v>
      </c>
      <c r="L73" s="19"/>
    </row>
    <row r="74" spans="1:12" ht="15" customHeight="1">
      <c r="A74" s="16" t="s">
        <v>675</v>
      </c>
      <c r="B74" s="30" t="s">
        <v>684</v>
      </c>
      <c r="C74" s="30" t="s">
        <v>4185</v>
      </c>
      <c r="D74" s="20">
        <v>12000</v>
      </c>
      <c r="E74" s="12">
        <v>42549</v>
      </c>
      <c r="F74" s="12">
        <v>43781</v>
      </c>
      <c r="G74" s="26">
        <v>13670</v>
      </c>
      <c r="H74" s="21">
        <f t="shared" si="11"/>
        <v>44858.958333333336</v>
      </c>
      <c r="I74" s="22">
        <f t="shared" si="5"/>
        <v>5111</v>
      </c>
      <c r="J74" s="16" t="str">
        <f t="shared" si="2"/>
        <v>NOT DUE</v>
      </c>
      <c r="K74" s="30" t="s">
        <v>4178</v>
      </c>
      <c r="L74" s="19"/>
    </row>
    <row r="75" spans="1:12" ht="25.5" customHeight="1">
      <c r="A75" s="16" t="s">
        <v>676</v>
      </c>
      <c r="B75" s="30" t="s">
        <v>685</v>
      </c>
      <c r="C75" s="30" t="s">
        <v>4177</v>
      </c>
      <c r="D75" s="20">
        <v>1500</v>
      </c>
      <c r="E75" s="12">
        <v>42549</v>
      </c>
      <c r="F75" s="12">
        <v>44516</v>
      </c>
      <c r="G75" s="26">
        <v>19021</v>
      </c>
      <c r="H75" s="21">
        <f>IF(I75&lt;=1500,$F$5+(I75/24),"error")</f>
        <v>44644.416666666664</v>
      </c>
      <c r="I75" s="22">
        <f t="shared" si="5"/>
        <v>-38</v>
      </c>
      <c r="J75" s="16" t="str">
        <f t="shared" si="2"/>
        <v>OVERDUE</v>
      </c>
      <c r="K75" s="30" t="s">
        <v>4178</v>
      </c>
      <c r="L75" s="19" t="s">
        <v>5451</v>
      </c>
    </row>
    <row r="76" spans="1:12" ht="15" customHeight="1">
      <c r="A76" s="16" t="s">
        <v>677</v>
      </c>
      <c r="B76" s="30" t="s">
        <v>685</v>
      </c>
      <c r="C76" s="30" t="s">
        <v>4179</v>
      </c>
      <c r="D76" s="20">
        <v>12000</v>
      </c>
      <c r="E76" s="12">
        <v>42549</v>
      </c>
      <c r="F76" s="12">
        <v>43781</v>
      </c>
      <c r="G76" s="26">
        <v>13670</v>
      </c>
      <c r="H76" s="21">
        <f t="shared" si="11"/>
        <v>44858.958333333336</v>
      </c>
      <c r="I76" s="22">
        <f t="shared" si="5"/>
        <v>5111</v>
      </c>
      <c r="J76" s="16" t="str">
        <f t="shared" si="2"/>
        <v>NOT DUE</v>
      </c>
      <c r="K76" s="30" t="s">
        <v>4178</v>
      </c>
      <c r="L76" s="19"/>
    </row>
    <row r="77" spans="1:12" ht="15" customHeight="1">
      <c r="A77" s="16" t="s">
        <v>678</v>
      </c>
      <c r="B77" s="30" t="s">
        <v>685</v>
      </c>
      <c r="C77" s="30" t="s">
        <v>4180</v>
      </c>
      <c r="D77" s="20">
        <v>12000</v>
      </c>
      <c r="E77" s="12">
        <v>42549</v>
      </c>
      <c r="F77" s="12">
        <v>43781</v>
      </c>
      <c r="G77" s="26">
        <v>13670</v>
      </c>
      <c r="H77" s="21">
        <f t="shared" si="11"/>
        <v>44858.958333333336</v>
      </c>
      <c r="I77" s="22">
        <f t="shared" si="5"/>
        <v>5111</v>
      </c>
      <c r="J77" s="16" t="str">
        <f t="shared" si="2"/>
        <v>NOT DUE</v>
      </c>
      <c r="K77" s="30" t="s">
        <v>4178</v>
      </c>
      <c r="L77" s="19"/>
    </row>
    <row r="78" spans="1:12" ht="15" customHeight="1">
      <c r="A78" s="16" t="s">
        <v>679</v>
      </c>
      <c r="B78" s="30" t="s">
        <v>685</v>
      </c>
      <c r="C78" s="30" t="s">
        <v>4181</v>
      </c>
      <c r="D78" s="20">
        <v>12000</v>
      </c>
      <c r="E78" s="12">
        <v>42549</v>
      </c>
      <c r="F78" s="12">
        <v>43781</v>
      </c>
      <c r="G78" s="26">
        <v>13670</v>
      </c>
      <c r="H78" s="21">
        <f t="shared" si="11"/>
        <v>44858.958333333336</v>
      </c>
      <c r="I78" s="22">
        <f t="shared" si="5"/>
        <v>5111</v>
      </c>
      <c r="J78" s="16" t="str">
        <f t="shared" ref="J78:J141" si="12">IF(I78="","",IF(I78&lt;0,"OVERDUE","NOT DUE"))</f>
        <v>NOT DUE</v>
      </c>
      <c r="K78" s="30" t="s">
        <v>4178</v>
      </c>
      <c r="L78" s="19"/>
    </row>
    <row r="79" spans="1:12" ht="15" customHeight="1">
      <c r="A79" s="16" t="s">
        <v>680</v>
      </c>
      <c r="B79" s="30" t="s">
        <v>685</v>
      </c>
      <c r="C79" s="30" t="s">
        <v>4182</v>
      </c>
      <c r="D79" s="20">
        <v>12000</v>
      </c>
      <c r="E79" s="12">
        <v>42549</v>
      </c>
      <c r="F79" s="12">
        <v>43781</v>
      </c>
      <c r="G79" s="26">
        <v>13670</v>
      </c>
      <c r="H79" s="21">
        <f t="shared" si="11"/>
        <v>44858.958333333336</v>
      </c>
      <c r="I79" s="22">
        <f t="shared" si="5"/>
        <v>5111</v>
      </c>
      <c r="J79" s="16" t="str">
        <f t="shared" si="12"/>
        <v>NOT DUE</v>
      </c>
      <c r="K79" s="30" t="s">
        <v>4178</v>
      </c>
      <c r="L79" s="19"/>
    </row>
    <row r="80" spans="1:12" ht="15" customHeight="1">
      <c r="A80" s="16" t="s">
        <v>681</v>
      </c>
      <c r="B80" s="30" t="s">
        <v>685</v>
      </c>
      <c r="C80" s="30" t="s">
        <v>4183</v>
      </c>
      <c r="D80" s="20">
        <v>12000</v>
      </c>
      <c r="E80" s="12">
        <v>42549</v>
      </c>
      <c r="F80" s="12">
        <v>43781</v>
      </c>
      <c r="G80" s="26">
        <v>13670</v>
      </c>
      <c r="H80" s="21">
        <f t="shared" si="11"/>
        <v>44858.958333333336</v>
      </c>
      <c r="I80" s="22">
        <f t="shared" si="5"/>
        <v>5111</v>
      </c>
      <c r="J80" s="16" t="str">
        <f t="shared" si="12"/>
        <v>NOT DUE</v>
      </c>
      <c r="K80" s="30" t="s">
        <v>4178</v>
      </c>
      <c r="L80" s="19"/>
    </row>
    <row r="81" spans="1:12" ht="15" customHeight="1">
      <c r="A81" s="16" t="s">
        <v>687</v>
      </c>
      <c r="B81" s="30" t="s">
        <v>685</v>
      </c>
      <c r="C81" s="30" t="s">
        <v>4184</v>
      </c>
      <c r="D81" s="20">
        <v>12000</v>
      </c>
      <c r="E81" s="12">
        <v>42549</v>
      </c>
      <c r="F81" s="12">
        <v>43781</v>
      </c>
      <c r="G81" s="26">
        <v>13670</v>
      </c>
      <c r="H81" s="21">
        <f t="shared" si="11"/>
        <v>44858.958333333336</v>
      </c>
      <c r="I81" s="22">
        <f t="shared" si="5"/>
        <v>5111</v>
      </c>
      <c r="J81" s="16" t="str">
        <f t="shared" si="12"/>
        <v>NOT DUE</v>
      </c>
      <c r="K81" s="30" t="s">
        <v>4178</v>
      </c>
      <c r="L81" s="19"/>
    </row>
    <row r="82" spans="1:12" ht="15" customHeight="1">
      <c r="A82" s="16" t="s">
        <v>688</v>
      </c>
      <c r="B82" s="30" t="s">
        <v>685</v>
      </c>
      <c r="C82" s="30" t="s">
        <v>4185</v>
      </c>
      <c r="D82" s="20">
        <v>12000</v>
      </c>
      <c r="E82" s="12">
        <v>42549</v>
      </c>
      <c r="F82" s="12">
        <v>43781</v>
      </c>
      <c r="G82" s="26">
        <v>13670</v>
      </c>
      <c r="H82" s="21">
        <f t="shared" si="11"/>
        <v>44858.958333333336</v>
      </c>
      <c r="I82" s="22">
        <f t="shared" si="5"/>
        <v>5111</v>
      </c>
      <c r="J82" s="16" t="str">
        <f t="shared" si="12"/>
        <v>NOT DUE</v>
      </c>
      <c r="K82" s="30" t="s">
        <v>4178</v>
      </c>
      <c r="L82" s="19"/>
    </row>
    <row r="83" spans="1:12" ht="25.5" customHeight="1">
      <c r="A83" s="16" t="s">
        <v>689</v>
      </c>
      <c r="B83" s="30" t="s">
        <v>686</v>
      </c>
      <c r="C83" s="30" t="s">
        <v>4177</v>
      </c>
      <c r="D83" s="20">
        <v>1500</v>
      </c>
      <c r="E83" s="12">
        <v>42549</v>
      </c>
      <c r="F83" s="12">
        <v>44516</v>
      </c>
      <c r="G83" s="26">
        <v>19021</v>
      </c>
      <c r="H83" s="21">
        <f>IF(I83&lt;=1500,$F$5+(I83/24),"error")</f>
        <v>44644.416666666664</v>
      </c>
      <c r="I83" s="22">
        <f t="shared" si="5"/>
        <v>-38</v>
      </c>
      <c r="J83" s="16" t="str">
        <f t="shared" si="12"/>
        <v>OVERDUE</v>
      </c>
      <c r="K83" s="30" t="s">
        <v>4178</v>
      </c>
      <c r="L83" s="19" t="s">
        <v>5451</v>
      </c>
    </row>
    <row r="84" spans="1:12" ht="15" customHeight="1">
      <c r="A84" s="16" t="s">
        <v>690</v>
      </c>
      <c r="B84" s="30" t="s">
        <v>686</v>
      </c>
      <c r="C84" s="30" t="s">
        <v>4179</v>
      </c>
      <c r="D84" s="20">
        <v>12000</v>
      </c>
      <c r="E84" s="12">
        <v>42549</v>
      </c>
      <c r="F84" s="12">
        <v>43781</v>
      </c>
      <c r="G84" s="26">
        <v>13670</v>
      </c>
      <c r="H84" s="21">
        <f t="shared" si="11"/>
        <v>44858.958333333336</v>
      </c>
      <c r="I84" s="22">
        <f t="shared" si="5"/>
        <v>5111</v>
      </c>
      <c r="J84" s="16" t="str">
        <f t="shared" si="12"/>
        <v>NOT DUE</v>
      </c>
      <c r="K84" s="30" t="s">
        <v>4178</v>
      </c>
      <c r="L84" s="19"/>
    </row>
    <row r="85" spans="1:12" ht="15" customHeight="1">
      <c r="A85" s="16" t="s">
        <v>691</v>
      </c>
      <c r="B85" s="30" t="s">
        <v>686</v>
      </c>
      <c r="C85" s="30" t="s">
        <v>4180</v>
      </c>
      <c r="D85" s="20">
        <v>12000</v>
      </c>
      <c r="E85" s="12">
        <v>42549</v>
      </c>
      <c r="F85" s="12">
        <v>43781</v>
      </c>
      <c r="G85" s="26">
        <v>13670</v>
      </c>
      <c r="H85" s="21">
        <f t="shared" si="11"/>
        <v>44858.958333333336</v>
      </c>
      <c r="I85" s="22">
        <f t="shared" si="5"/>
        <v>5111</v>
      </c>
      <c r="J85" s="16" t="str">
        <f t="shared" si="12"/>
        <v>NOT DUE</v>
      </c>
      <c r="K85" s="30" t="s">
        <v>4178</v>
      </c>
      <c r="L85" s="19"/>
    </row>
    <row r="86" spans="1:12" ht="15" customHeight="1">
      <c r="A86" s="16" t="s">
        <v>692</v>
      </c>
      <c r="B86" s="30" t="s">
        <v>686</v>
      </c>
      <c r="C86" s="30" t="s">
        <v>4181</v>
      </c>
      <c r="D86" s="20">
        <v>12000</v>
      </c>
      <c r="E86" s="12">
        <v>42549</v>
      </c>
      <c r="F86" s="12">
        <v>43781</v>
      </c>
      <c r="G86" s="26">
        <v>13670</v>
      </c>
      <c r="H86" s="21">
        <f t="shared" si="11"/>
        <v>44858.958333333336</v>
      </c>
      <c r="I86" s="22">
        <f t="shared" si="5"/>
        <v>5111</v>
      </c>
      <c r="J86" s="16" t="str">
        <f t="shared" si="12"/>
        <v>NOT DUE</v>
      </c>
      <c r="K86" s="30" t="s">
        <v>4178</v>
      </c>
      <c r="L86" s="19"/>
    </row>
    <row r="87" spans="1:12" ht="15" customHeight="1">
      <c r="A87" s="16" t="s">
        <v>693</v>
      </c>
      <c r="B87" s="30" t="s">
        <v>686</v>
      </c>
      <c r="C87" s="30" t="s">
        <v>4182</v>
      </c>
      <c r="D87" s="20">
        <v>12000</v>
      </c>
      <c r="E87" s="12">
        <v>42549</v>
      </c>
      <c r="F87" s="12">
        <v>43781</v>
      </c>
      <c r="G87" s="26">
        <v>13670</v>
      </c>
      <c r="H87" s="21">
        <f t="shared" si="11"/>
        <v>44858.958333333336</v>
      </c>
      <c r="I87" s="22">
        <f t="shared" si="5"/>
        <v>5111</v>
      </c>
      <c r="J87" s="16" t="str">
        <f t="shared" si="12"/>
        <v>NOT DUE</v>
      </c>
      <c r="K87" s="30" t="s">
        <v>4178</v>
      </c>
      <c r="L87" s="19"/>
    </row>
    <row r="88" spans="1:12" ht="15" customHeight="1">
      <c r="A88" s="16" t="s">
        <v>694</v>
      </c>
      <c r="B88" s="30" t="s">
        <v>686</v>
      </c>
      <c r="C88" s="30" t="s">
        <v>4183</v>
      </c>
      <c r="D88" s="20">
        <v>12000</v>
      </c>
      <c r="E88" s="12">
        <v>42549</v>
      </c>
      <c r="F88" s="12">
        <v>43781</v>
      </c>
      <c r="G88" s="26">
        <v>13670</v>
      </c>
      <c r="H88" s="21">
        <f t="shared" si="11"/>
        <v>44858.958333333336</v>
      </c>
      <c r="I88" s="22">
        <f t="shared" si="5"/>
        <v>5111</v>
      </c>
      <c r="J88" s="16" t="str">
        <f t="shared" si="12"/>
        <v>NOT DUE</v>
      </c>
      <c r="K88" s="30" t="s">
        <v>4178</v>
      </c>
      <c r="L88" s="19"/>
    </row>
    <row r="89" spans="1:12" ht="15" customHeight="1">
      <c r="A89" s="16" t="s">
        <v>695</v>
      </c>
      <c r="B89" s="30" t="s">
        <v>686</v>
      </c>
      <c r="C89" s="30" t="s">
        <v>4184</v>
      </c>
      <c r="D89" s="20">
        <v>12000</v>
      </c>
      <c r="E89" s="12">
        <v>42549</v>
      </c>
      <c r="F89" s="12">
        <v>43781</v>
      </c>
      <c r="G89" s="26">
        <v>13670</v>
      </c>
      <c r="H89" s="21">
        <f t="shared" si="11"/>
        <v>44858.958333333336</v>
      </c>
      <c r="I89" s="22">
        <f t="shared" si="5"/>
        <v>5111</v>
      </c>
      <c r="J89" s="16" t="str">
        <f t="shared" si="12"/>
        <v>NOT DUE</v>
      </c>
      <c r="K89" s="30" t="s">
        <v>4178</v>
      </c>
      <c r="L89" s="19"/>
    </row>
    <row r="90" spans="1:12" ht="15" customHeight="1">
      <c r="A90" s="16" t="s">
        <v>696</v>
      </c>
      <c r="B90" s="30" t="s">
        <v>686</v>
      </c>
      <c r="C90" s="30" t="s">
        <v>4185</v>
      </c>
      <c r="D90" s="20">
        <v>12000</v>
      </c>
      <c r="E90" s="12">
        <v>42549</v>
      </c>
      <c r="F90" s="12">
        <v>43781</v>
      </c>
      <c r="G90" s="26">
        <v>13670</v>
      </c>
      <c r="H90" s="21">
        <f t="shared" si="11"/>
        <v>44858.958333333336</v>
      </c>
      <c r="I90" s="22">
        <f t="shared" si="5"/>
        <v>5111</v>
      </c>
      <c r="J90" s="16" t="str">
        <f t="shared" si="12"/>
        <v>NOT DUE</v>
      </c>
      <c r="K90" s="30" t="s">
        <v>4178</v>
      </c>
      <c r="L90" s="19"/>
    </row>
    <row r="91" spans="1:12" ht="25.5" customHeight="1">
      <c r="A91" s="16" t="s">
        <v>697</v>
      </c>
      <c r="B91" s="30" t="s">
        <v>4186</v>
      </c>
      <c r="C91" s="30" t="s">
        <v>4177</v>
      </c>
      <c r="D91" s="20">
        <v>1500</v>
      </c>
      <c r="E91" s="12">
        <v>42549</v>
      </c>
      <c r="F91" s="12">
        <v>44516</v>
      </c>
      <c r="G91" s="26">
        <v>19021</v>
      </c>
      <c r="H91" s="21">
        <f>IF(I91&lt;=1500,$F$5+(I91/24),"error")</f>
        <v>44644.416666666664</v>
      </c>
      <c r="I91" s="22">
        <f t="shared" si="5"/>
        <v>-38</v>
      </c>
      <c r="J91" s="16" t="str">
        <f t="shared" si="12"/>
        <v>OVERDUE</v>
      </c>
      <c r="K91" s="30" t="s">
        <v>4178</v>
      </c>
      <c r="L91" s="19" t="s">
        <v>5451</v>
      </c>
    </row>
    <row r="92" spans="1:12" ht="15" customHeight="1">
      <c r="A92" s="16" t="s">
        <v>698</v>
      </c>
      <c r="B92" s="30" t="s">
        <v>4186</v>
      </c>
      <c r="C92" s="30" t="s">
        <v>4179</v>
      </c>
      <c r="D92" s="20">
        <v>12000</v>
      </c>
      <c r="E92" s="12">
        <v>42549</v>
      </c>
      <c r="F92" s="12">
        <v>43781</v>
      </c>
      <c r="G92" s="26">
        <v>13670</v>
      </c>
      <c r="H92" s="21">
        <f t="shared" si="11"/>
        <v>44858.958333333336</v>
      </c>
      <c r="I92" s="22">
        <f t="shared" si="5"/>
        <v>5111</v>
      </c>
      <c r="J92" s="16" t="str">
        <f t="shared" si="12"/>
        <v>NOT DUE</v>
      </c>
      <c r="K92" s="30" t="s">
        <v>4178</v>
      </c>
      <c r="L92" s="19"/>
    </row>
    <row r="93" spans="1:12" ht="15" customHeight="1">
      <c r="A93" s="16" t="s">
        <v>699</v>
      </c>
      <c r="B93" s="30" t="s">
        <v>4186</v>
      </c>
      <c r="C93" s="30" t="s">
        <v>4180</v>
      </c>
      <c r="D93" s="20">
        <v>12000</v>
      </c>
      <c r="E93" s="12">
        <v>42549</v>
      </c>
      <c r="F93" s="12">
        <v>43781</v>
      </c>
      <c r="G93" s="26">
        <v>13670</v>
      </c>
      <c r="H93" s="21">
        <f t="shared" si="11"/>
        <v>44858.958333333336</v>
      </c>
      <c r="I93" s="22">
        <f t="shared" si="5"/>
        <v>5111</v>
      </c>
      <c r="J93" s="16" t="str">
        <f t="shared" si="12"/>
        <v>NOT DUE</v>
      </c>
      <c r="K93" s="30" t="s">
        <v>4178</v>
      </c>
      <c r="L93" s="19"/>
    </row>
    <row r="94" spans="1:12" ht="15" customHeight="1">
      <c r="A94" s="16" t="s">
        <v>700</v>
      </c>
      <c r="B94" s="30" t="s">
        <v>4186</v>
      </c>
      <c r="C94" s="30" t="s">
        <v>4181</v>
      </c>
      <c r="D94" s="20">
        <v>12000</v>
      </c>
      <c r="E94" s="12">
        <v>42549</v>
      </c>
      <c r="F94" s="12">
        <v>43781</v>
      </c>
      <c r="G94" s="26">
        <v>13670</v>
      </c>
      <c r="H94" s="21">
        <f t="shared" si="11"/>
        <v>44858.958333333336</v>
      </c>
      <c r="I94" s="22">
        <f t="shared" si="5"/>
        <v>5111</v>
      </c>
      <c r="J94" s="16" t="str">
        <f t="shared" si="12"/>
        <v>NOT DUE</v>
      </c>
      <c r="K94" s="30" t="s">
        <v>4178</v>
      </c>
      <c r="L94" s="19"/>
    </row>
    <row r="95" spans="1:12" ht="15" customHeight="1">
      <c r="A95" s="16" t="s">
        <v>701</v>
      </c>
      <c r="B95" s="30" t="s">
        <v>4186</v>
      </c>
      <c r="C95" s="30" t="s">
        <v>4182</v>
      </c>
      <c r="D95" s="20">
        <v>12000</v>
      </c>
      <c r="E95" s="12">
        <v>42549</v>
      </c>
      <c r="F95" s="12">
        <v>43781</v>
      </c>
      <c r="G95" s="26">
        <v>13670</v>
      </c>
      <c r="H95" s="21">
        <f t="shared" si="11"/>
        <v>44858.958333333336</v>
      </c>
      <c r="I95" s="22">
        <f t="shared" si="5"/>
        <v>5111</v>
      </c>
      <c r="J95" s="16" t="str">
        <f t="shared" si="12"/>
        <v>NOT DUE</v>
      </c>
      <c r="K95" s="30" t="s">
        <v>4178</v>
      </c>
      <c r="L95" s="19"/>
    </row>
    <row r="96" spans="1:12" ht="15" customHeight="1">
      <c r="A96" s="16" t="s">
        <v>702</v>
      </c>
      <c r="B96" s="30" t="s">
        <v>4186</v>
      </c>
      <c r="C96" s="30" t="s">
        <v>4183</v>
      </c>
      <c r="D96" s="20">
        <v>12000</v>
      </c>
      <c r="E96" s="12">
        <v>42549</v>
      </c>
      <c r="F96" s="12">
        <v>43781</v>
      </c>
      <c r="G96" s="26">
        <v>13670</v>
      </c>
      <c r="H96" s="21">
        <f t="shared" si="11"/>
        <v>44858.958333333336</v>
      </c>
      <c r="I96" s="22">
        <f t="shared" si="5"/>
        <v>5111</v>
      </c>
      <c r="J96" s="16" t="str">
        <f t="shared" si="12"/>
        <v>NOT DUE</v>
      </c>
      <c r="K96" s="30" t="s">
        <v>4178</v>
      </c>
      <c r="L96" s="19"/>
    </row>
    <row r="97" spans="1:12" ht="15" customHeight="1">
      <c r="A97" s="16" t="s">
        <v>703</v>
      </c>
      <c r="B97" s="30" t="s">
        <v>4186</v>
      </c>
      <c r="C97" s="30" t="s">
        <v>4184</v>
      </c>
      <c r="D97" s="20">
        <v>12000</v>
      </c>
      <c r="E97" s="12">
        <v>42549</v>
      </c>
      <c r="F97" s="12">
        <v>43781</v>
      </c>
      <c r="G97" s="26">
        <v>13670</v>
      </c>
      <c r="H97" s="21">
        <f t="shared" si="11"/>
        <v>44858.958333333336</v>
      </c>
      <c r="I97" s="22">
        <f t="shared" si="5"/>
        <v>5111</v>
      </c>
      <c r="J97" s="16" t="str">
        <f t="shared" si="12"/>
        <v>NOT DUE</v>
      </c>
      <c r="K97" s="30" t="s">
        <v>4178</v>
      </c>
      <c r="L97" s="19"/>
    </row>
    <row r="98" spans="1:12" ht="15" customHeight="1">
      <c r="A98" s="16" t="s">
        <v>704</v>
      </c>
      <c r="B98" s="30" t="s">
        <v>4186</v>
      </c>
      <c r="C98" s="30" t="s">
        <v>4185</v>
      </c>
      <c r="D98" s="20">
        <v>12000</v>
      </c>
      <c r="E98" s="12">
        <v>42549</v>
      </c>
      <c r="F98" s="12">
        <v>43781</v>
      </c>
      <c r="G98" s="26">
        <v>13670</v>
      </c>
      <c r="H98" s="21">
        <f t="shared" si="11"/>
        <v>44858.958333333336</v>
      </c>
      <c r="I98" s="22">
        <f t="shared" si="5"/>
        <v>5111</v>
      </c>
      <c r="J98" s="16" t="str">
        <f t="shared" si="12"/>
        <v>NOT DUE</v>
      </c>
      <c r="K98" s="30" t="s">
        <v>4178</v>
      </c>
      <c r="L98" s="19"/>
    </row>
    <row r="99" spans="1:12" ht="25.5" customHeight="1">
      <c r="A99" s="16" t="s">
        <v>705</v>
      </c>
      <c r="B99" s="30" t="s">
        <v>99</v>
      </c>
      <c r="C99" s="30" t="s">
        <v>4187</v>
      </c>
      <c r="D99" s="20">
        <v>12000</v>
      </c>
      <c r="E99" s="12">
        <v>42549</v>
      </c>
      <c r="F99" s="12">
        <v>43781</v>
      </c>
      <c r="G99" s="26">
        <v>13670</v>
      </c>
      <c r="H99" s="21">
        <f t="shared" si="11"/>
        <v>44858.958333333336</v>
      </c>
      <c r="I99" s="22">
        <f t="shared" si="5"/>
        <v>5111</v>
      </c>
      <c r="J99" s="16" t="str">
        <f t="shared" si="12"/>
        <v>NOT DUE</v>
      </c>
      <c r="K99" s="30" t="s">
        <v>4188</v>
      </c>
      <c r="L99" s="19"/>
    </row>
    <row r="100" spans="1:12" ht="15" customHeight="1">
      <c r="A100" s="16" t="s">
        <v>706</v>
      </c>
      <c r="B100" s="30" t="s">
        <v>99</v>
      </c>
      <c r="C100" s="30" t="s">
        <v>4189</v>
      </c>
      <c r="D100" s="20">
        <v>12000</v>
      </c>
      <c r="E100" s="12">
        <v>42549</v>
      </c>
      <c r="F100" s="12">
        <v>43781</v>
      </c>
      <c r="G100" s="26">
        <v>13670</v>
      </c>
      <c r="H100" s="21">
        <f t="shared" si="11"/>
        <v>44858.958333333336</v>
      </c>
      <c r="I100" s="22">
        <f t="shared" si="5"/>
        <v>5111</v>
      </c>
      <c r="J100" s="16" t="str">
        <f t="shared" si="12"/>
        <v>NOT DUE</v>
      </c>
      <c r="K100" s="30" t="s">
        <v>4188</v>
      </c>
      <c r="L100" s="19"/>
    </row>
    <row r="101" spans="1:12" ht="15" customHeight="1">
      <c r="A101" s="16" t="s">
        <v>707</v>
      </c>
      <c r="B101" s="30" t="s">
        <v>99</v>
      </c>
      <c r="C101" s="30" t="s">
        <v>4190</v>
      </c>
      <c r="D101" s="20">
        <v>12000</v>
      </c>
      <c r="E101" s="12">
        <v>42549</v>
      </c>
      <c r="F101" s="12">
        <v>43781</v>
      </c>
      <c r="G101" s="26">
        <v>13670</v>
      </c>
      <c r="H101" s="21">
        <f t="shared" si="11"/>
        <v>44858.958333333336</v>
      </c>
      <c r="I101" s="22">
        <f t="shared" si="5"/>
        <v>5111</v>
      </c>
      <c r="J101" s="16" t="str">
        <f t="shared" si="12"/>
        <v>NOT DUE</v>
      </c>
      <c r="K101" s="30" t="s">
        <v>4188</v>
      </c>
      <c r="L101" s="19"/>
    </row>
    <row r="102" spans="1:12" ht="26.45" customHeight="1">
      <c r="A102" s="16" t="s">
        <v>708</v>
      </c>
      <c r="B102" s="30" t="s">
        <v>100</v>
      </c>
      <c r="C102" s="30" t="s">
        <v>4187</v>
      </c>
      <c r="D102" s="20">
        <v>12000</v>
      </c>
      <c r="E102" s="12">
        <v>42549</v>
      </c>
      <c r="F102" s="12">
        <v>43781</v>
      </c>
      <c r="G102" s="26">
        <v>13670</v>
      </c>
      <c r="H102" s="21">
        <f t="shared" si="11"/>
        <v>44858.958333333336</v>
      </c>
      <c r="I102" s="22">
        <f t="shared" si="5"/>
        <v>5111</v>
      </c>
      <c r="J102" s="16" t="str">
        <f t="shared" si="12"/>
        <v>NOT DUE</v>
      </c>
      <c r="K102" s="30" t="s">
        <v>4188</v>
      </c>
      <c r="L102" s="19"/>
    </row>
    <row r="103" spans="1:12" ht="15" customHeight="1">
      <c r="A103" s="16" t="s">
        <v>709</v>
      </c>
      <c r="B103" s="30" t="s">
        <v>100</v>
      </c>
      <c r="C103" s="30" t="s">
        <v>4189</v>
      </c>
      <c r="D103" s="20">
        <v>12000</v>
      </c>
      <c r="E103" s="12">
        <v>42549</v>
      </c>
      <c r="F103" s="12">
        <v>43781</v>
      </c>
      <c r="G103" s="26">
        <v>13670</v>
      </c>
      <c r="H103" s="21">
        <f t="shared" si="11"/>
        <v>44858.958333333336</v>
      </c>
      <c r="I103" s="22">
        <f t="shared" si="5"/>
        <v>5111</v>
      </c>
      <c r="J103" s="16" t="str">
        <f t="shared" si="12"/>
        <v>NOT DUE</v>
      </c>
      <c r="K103" s="30" t="s">
        <v>4188</v>
      </c>
      <c r="L103" s="19"/>
    </row>
    <row r="104" spans="1:12" ht="15" customHeight="1">
      <c r="A104" s="16" t="s">
        <v>710</v>
      </c>
      <c r="B104" s="30" t="s">
        <v>100</v>
      </c>
      <c r="C104" s="30" t="s">
        <v>4190</v>
      </c>
      <c r="D104" s="20">
        <v>12000</v>
      </c>
      <c r="E104" s="12">
        <v>42549</v>
      </c>
      <c r="F104" s="12">
        <v>43781</v>
      </c>
      <c r="G104" s="26">
        <v>13670</v>
      </c>
      <c r="H104" s="21">
        <f t="shared" si="11"/>
        <v>44858.958333333336</v>
      </c>
      <c r="I104" s="22">
        <f t="shared" ref="I104:I167" si="13">D104-($F$4-G104)</f>
        <v>5111</v>
      </c>
      <c r="J104" s="16" t="str">
        <f t="shared" si="12"/>
        <v>NOT DUE</v>
      </c>
      <c r="K104" s="30" t="s">
        <v>4188</v>
      </c>
      <c r="L104" s="19"/>
    </row>
    <row r="105" spans="1:12" ht="25.5" customHeight="1">
      <c r="A105" s="16" t="s">
        <v>711</v>
      </c>
      <c r="B105" s="30" t="s">
        <v>101</v>
      </c>
      <c r="C105" s="30" t="s">
        <v>4187</v>
      </c>
      <c r="D105" s="20">
        <v>12000</v>
      </c>
      <c r="E105" s="12">
        <v>42549</v>
      </c>
      <c r="F105" s="12">
        <v>43781</v>
      </c>
      <c r="G105" s="26">
        <v>13670</v>
      </c>
      <c r="H105" s="21">
        <f t="shared" si="11"/>
        <v>44858.958333333336</v>
      </c>
      <c r="I105" s="22">
        <f t="shared" si="13"/>
        <v>5111</v>
      </c>
      <c r="J105" s="16" t="str">
        <f t="shared" si="12"/>
        <v>NOT DUE</v>
      </c>
      <c r="K105" s="30" t="s">
        <v>4188</v>
      </c>
      <c r="L105" s="19"/>
    </row>
    <row r="106" spans="1:12" ht="15" customHeight="1">
      <c r="A106" s="16" t="s">
        <v>712</v>
      </c>
      <c r="B106" s="30" t="s">
        <v>101</v>
      </c>
      <c r="C106" s="30" t="s">
        <v>4189</v>
      </c>
      <c r="D106" s="20">
        <v>12000</v>
      </c>
      <c r="E106" s="12">
        <v>42549</v>
      </c>
      <c r="F106" s="12">
        <v>43781</v>
      </c>
      <c r="G106" s="26">
        <v>13670</v>
      </c>
      <c r="H106" s="21">
        <f t="shared" si="11"/>
        <v>44858.958333333336</v>
      </c>
      <c r="I106" s="22">
        <f t="shared" si="13"/>
        <v>5111</v>
      </c>
      <c r="J106" s="16" t="str">
        <f t="shared" si="12"/>
        <v>NOT DUE</v>
      </c>
      <c r="K106" s="30" t="s">
        <v>4188</v>
      </c>
      <c r="L106" s="19"/>
    </row>
    <row r="107" spans="1:12" ht="15" customHeight="1">
      <c r="A107" s="16" t="s">
        <v>713</v>
      </c>
      <c r="B107" s="30" t="s">
        <v>101</v>
      </c>
      <c r="C107" s="30" t="s">
        <v>4190</v>
      </c>
      <c r="D107" s="20">
        <v>12000</v>
      </c>
      <c r="E107" s="12">
        <v>42549</v>
      </c>
      <c r="F107" s="12">
        <v>43781</v>
      </c>
      <c r="G107" s="26">
        <v>13670</v>
      </c>
      <c r="H107" s="21">
        <f t="shared" si="11"/>
        <v>44858.958333333336</v>
      </c>
      <c r="I107" s="22">
        <f t="shared" si="13"/>
        <v>5111</v>
      </c>
      <c r="J107" s="16" t="str">
        <f t="shared" si="12"/>
        <v>NOT DUE</v>
      </c>
      <c r="K107" s="30" t="s">
        <v>4188</v>
      </c>
      <c r="L107" s="19"/>
    </row>
    <row r="108" spans="1:12" ht="25.5" customHeight="1">
      <c r="A108" s="16" t="s">
        <v>714</v>
      </c>
      <c r="B108" s="30" t="s">
        <v>102</v>
      </c>
      <c r="C108" s="30" t="s">
        <v>4187</v>
      </c>
      <c r="D108" s="20">
        <v>12000</v>
      </c>
      <c r="E108" s="12">
        <v>42549</v>
      </c>
      <c r="F108" s="12">
        <v>43781</v>
      </c>
      <c r="G108" s="26">
        <v>13670</v>
      </c>
      <c r="H108" s="21">
        <f t="shared" si="11"/>
        <v>44858.958333333336</v>
      </c>
      <c r="I108" s="22">
        <f t="shared" si="13"/>
        <v>5111</v>
      </c>
      <c r="J108" s="16" t="str">
        <f t="shared" si="12"/>
        <v>NOT DUE</v>
      </c>
      <c r="K108" s="30" t="s">
        <v>4188</v>
      </c>
      <c r="L108" s="19"/>
    </row>
    <row r="109" spans="1:12" ht="15" customHeight="1">
      <c r="A109" s="16" t="s">
        <v>715</v>
      </c>
      <c r="B109" s="30" t="s">
        <v>102</v>
      </c>
      <c r="C109" s="30" t="s">
        <v>4189</v>
      </c>
      <c r="D109" s="20">
        <v>12000</v>
      </c>
      <c r="E109" s="12">
        <v>42549</v>
      </c>
      <c r="F109" s="12">
        <v>43781</v>
      </c>
      <c r="G109" s="26">
        <v>13670</v>
      </c>
      <c r="H109" s="21">
        <f t="shared" si="11"/>
        <v>44858.958333333336</v>
      </c>
      <c r="I109" s="22">
        <f t="shared" si="13"/>
        <v>5111</v>
      </c>
      <c r="J109" s="16" t="str">
        <f t="shared" si="12"/>
        <v>NOT DUE</v>
      </c>
      <c r="K109" s="30" t="s">
        <v>4188</v>
      </c>
      <c r="L109" s="19"/>
    </row>
    <row r="110" spans="1:12" ht="15" customHeight="1">
      <c r="A110" s="16" t="s">
        <v>716</v>
      </c>
      <c r="B110" s="30" t="s">
        <v>102</v>
      </c>
      <c r="C110" s="30" t="s">
        <v>4190</v>
      </c>
      <c r="D110" s="20">
        <v>12000</v>
      </c>
      <c r="E110" s="12">
        <v>42549</v>
      </c>
      <c r="F110" s="12">
        <v>43781</v>
      </c>
      <c r="G110" s="26">
        <v>13670</v>
      </c>
      <c r="H110" s="21">
        <f t="shared" si="11"/>
        <v>44858.958333333336</v>
      </c>
      <c r="I110" s="22">
        <f t="shared" si="13"/>
        <v>5111</v>
      </c>
      <c r="J110" s="16" t="str">
        <f t="shared" si="12"/>
        <v>NOT DUE</v>
      </c>
      <c r="K110" s="30" t="s">
        <v>4188</v>
      </c>
      <c r="L110" s="19"/>
    </row>
    <row r="111" spans="1:12" ht="25.5" customHeight="1">
      <c r="A111" s="16" t="s">
        <v>717</v>
      </c>
      <c r="B111" s="30" t="s">
        <v>103</v>
      </c>
      <c r="C111" s="30" t="s">
        <v>4187</v>
      </c>
      <c r="D111" s="20">
        <v>12000</v>
      </c>
      <c r="E111" s="12">
        <v>42549</v>
      </c>
      <c r="F111" s="12">
        <v>43781</v>
      </c>
      <c r="G111" s="26">
        <v>13670</v>
      </c>
      <c r="H111" s="21">
        <f t="shared" si="11"/>
        <v>44858.958333333336</v>
      </c>
      <c r="I111" s="22">
        <f t="shared" si="13"/>
        <v>5111</v>
      </c>
      <c r="J111" s="16" t="str">
        <f t="shared" si="12"/>
        <v>NOT DUE</v>
      </c>
      <c r="K111" s="30" t="s">
        <v>4188</v>
      </c>
      <c r="L111" s="19"/>
    </row>
    <row r="112" spans="1:12" ht="15" customHeight="1">
      <c r="A112" s="16" t="s">
        <v>718</v>
      </c>
      <c r="B112" s="30" t="s">
        <v>103</v>
      </c>
      <c r="C112" s="30" t="s">
        <v>4189</v>
      </c>
      <c r="D112" s="20">
        <v>12000</v>
      </c>
      <c r="E112" s="12">
        <v>42549</v>
      </c>
      <c r="F112" s="12">
        <v>43781</v>
      </c>
      <c r="G112" s="26">
        <v>13670</v>
      </c>
      <c r="H112" s="21">
        <f t="shared" si="11"/>
        <v>44858.958333333336</v>
      </c>
      <c r="I112" s="22">
        <f t="shared" si="13"/>
        <v>5111</v>
      </c>
      <c r="J112" s="16" t="str">
        <f t="shared" si="12"/>
        <v>NOT DUE</v>
      </c>
      <c r="K112" s="30" t="s">
        <v>4188</v>
      </c>
      <c r="L112" s="19"/>
    </row>
    <row r="113" spans="1:12" ht="15" customHeight="1">
      <c r="A113" s="16" t="s">
        <v>719</v>
      </c>
      <c r="B113" s="30" t="s">
        <v>103</v>
      </c>
      <c r="C113" s="30" t="s">
        <v>4190</v>
      </c>
      <c r="D113" s="20">
        <v>12000</v>
      </c>
      <c r="E113" s="12">
        <v>42549</v>
      </c>
      <c r="F113" s="12">
        <v>43781</v>
      </c>
      <c r="G113" s="26">
        <v>13670</v>
      </c>
      <c r="H113" s="21">
        <f t="shared" si="11"/>
        <v>44858.958333333336</v>
      </c>
      <c r="I113" s="22">
        <f t="shared" si="13"/>
        <v>5111</v>
      </c>
      <c r="J113" s="16" t="str">
        <f t="shared" si="12"/>
        <v>NOT DUE</v>
      </c>
      <c r="K113" s="30" t="s">
        <v>4188</v>
      </c>
      <c r="L113" s="19"/>
    </row>
    <row r="114" spans="1:12" ht="25.5" customHeight="1">
      <c r="A114" s="16" t="s">
        <v>720</v>
      </c>
      <c r="B114" s="30" t="s">
        <v>104</v>
      </c>
      <c r="C114" s="30" t="s">
        <v>4187</v>
      </c>
      <c r="D114" s="20">
        <v>12000</v>
      </c>
      <c r="E114" s="12">
        <v>42549</v>
      </c>
      <c r="F114" s="12">
        <v>43781</v>
      </c>
      <c r="G114" s="26">
        <v>13670</v>
      </c>
      <c r="H114" s="21">
        <f t="shared" si="11"/>
        <v>44858.958333333336</v>
      </c>
      <c r="I114" s="22">
        <f t="shared" si="13"/>
        <v>5111</v>
      </c>
      <c r="J114" s="16" t="str">
        <f t="shared" si="12"/>
        <v>NOT DUE</v>
      </c>
      <c r="K114" s="30" t="s">
        <v>4188</v>
      </c>
      <c r="L114" s="19"/>
    </row>
    <row r="115" spans="1:12" ht="15" customHeight="1">
      <c r="A115" s="16" t="s">
        <v>721</v>
      </c>
      <c r="B115" s="30" t="s">
        <v>104</v>
      </c>
      <c r="C115" s="30" t="s">
        <v>4189</v>
      </c>
      <c r="D115" s="20">
        <v>12000</v>
      </c>
      <c r="E115" s="12">
        <v>42549</v>
      </c>
      <c r="F115" s="12">
        <v>43781</v>
      </c>
      <c r="G115" s="26">
        <v>13670</v>
      </c>
      <c r="H115" s="21">
        <f t="shared" si="11"/>
        <v>44858.958333333336</v>
      </c>
      <c r="I115" s="22">
        <f t="shared" si="13"/>
        <v>5111</v>
      </c>
      <c r="J115" s="16" t="str">
        <f t="shared" si="12"/>
        <v>NOT DUE</v>
      </c>
      <c r="K115" s="30" t="s">
        <v>4188</v>
      </c>
      <c r="L115" s="19"/>
    </row>
    <row r="116" spans="1:12" ht="15" customHeight="1">
      <c r="A116" s="16" t="s">
        <v>722</v>
      </c>
      <c r="B116" s="30" t="s">
        <v>104</v>
      </c>
      <c r="C116" s="30" t="s">
        <v>4190</v>
      </c>
      <c r="D116" s="20">
        <v>12000</v>
      </c>
      <c r="E116" s="12">
        <v>42549</v>
      </c>
      <c r="F116" s="12">
        <v>43781</v>
      </c>
      <c r="G116" s="26">
        <v>13670</v>
      </c>
      <c r="H116" s="21">
        <f t="shared" si="11"/>
        <v>44858.958333333336</v>
      </c>
      <c r="I116" s="22">
        <f t="shared" si="13"/>
        <v>5111</v>
      </c>
      <c r="J116" s="16" t="str">
        <f t="shared" si="12"/>
        <v>NOT DUE</v>
      </c>
      <c r="K116" s="30" t="s">
        <v>4188</v>
      </c>
      <c r="L116" s="19"/>
    </row>
    <row r="117" spans="1:12" ht="15" customHeight="1">
      <c r="A117" s="16" t="s">
        <v>723</v>
      </c>
      <c r="B117" s="30" t="s">
        <v>257</v>
      </c>
      <c r="C117" s="30" t="s">
        <v>4191</v>
      </c>
      <c r="D117" s="20">
        <v>12000</v>
      </c>
      <c r="E117" s="12">
        <v>42549</v>
      </c>
      <c r="F117" s="12">
        <v>43781</v>
      </c>
      <c r="G117" s="26">
        <v>13670</v>
      </c>
      <c r="H117" s="21">
        <f t="shared" si="11"/>
        <v>44858.958333333336</v>
      </c>
      <c r="I117" s="22">
        <f t="shared" si="13"/>
        <v>5111</v>
      </c>
      <c r="J117" s="16" t="str">
        <f t="shared" si="12"/>
        <v>NOT DUE</v>
      </c>
      <c r="K117" s="30" t="s">
        <v>4192</v>
      </c>
      <c r="L117" s="19"/>
    </row>
    <row r="118" spans="1:12" ht="15" customHeight="1">
      <c r="A118" s="16" t="s">
        <v>724</v>
      </c>
      <c r="B118" s="30" t="s">
        <v>257</v>
      </c>
      <c r="C118" s="30" t="s">
        <v>4193</v>
      </c>
      <c r="D118" s="20">
        <v>12000</v>
      </c>
      <c r="E118" s="12">
        <v>42549</v>
      </c>
      <c r="F118" s="12">
        <v>43781</v>
      </c>
      <c r="G118" s="26">
        <v>13670</v>
      </c>
      <c r="H118" s="21">
        <f t="shared" si="11"/>
        <v>44858.958333333336</v>
      </c>
      <c r="I118" s="22">
        <f t="shared" si="13"/>
        <v>5111</v>
      </c>
      <c r="J118" s="16" t="str">
        <f t="shared" si="12"/>
        <v>NOT DUE</v>
      </c>
      <c r="K118" s="30" t="s">
        <v>4192</v>
      </c>
      <c r="L118" s="19"/>
    </row>
    <row r="119" spans="1:12" ht="25.5" customHeight="1">
      <c r="A119" s="16" t="s">
        <v>725</v>
      </c>
      <c r="B119" s="30" t="s">
        <v>257</v>
      </c>
      <c r="C119" s="30" t="s">
        <v>4194</v>
      </c>
      <c r="D119" s="20">
        <v>12000</v>
      </c>
      <c r="E119" s="12">
        <v>42549</v>
      </c>
      <c r="F119" s="12">
        <v>43781</v>
      </c>
      <c r="G119" s="26">
        <v>13670</v>
      </c>
      <c r="H119" s="21">
        <f t="shared" si="11"/>
        <v>44858.958333333336</v>
      </c>
      <c r="I119" s="22">
        <f t="shared" si="13"/>
        <v>5111</v>
      </c>
      <c r="J119" s="16" t="str">
        <f t="shared" si="12"/>
        <v>NOT DUE</v>
      </c>
      <c r="K119" s="30" t="s">
        <v>4192</v>
      </c>
      <c r="L119" s="19"/>
    </row>
    <row r="120" spans="1:12" ht="27" customHeight="1">
      <c r="A120" s="16" t="s">
        <v>726</v>
      </c>
      <c r="B120" s="30" t="s">
        <v>257</v>
      </c>
      <c r="C120" s="30" t="s">
        <v>4195</v>
      </c>
      <c r="D120" s="20">
        <v>20000</v>
      </c>
      <c r="E120" s="12">
        <v>42549</v>
      </c>
      <c r="F120" s="12"/>
      <c r="G120" s="26"/>
      <c r="H120" s="21">
        <f>IF(I120&lt;=20000,$F$5+(I120/24),"error")</f>
        <v>44622.708333333336</v>
      </c>
      <c r="I120" s="22">
        <f t="shared" si="13"/>
        <v>-559</v>
      </c>
      <c r="J120" s="16" t="str">
        <f t="shared" si="12"/>
        <v>OVERDUE</v>
      </c>
      <c r="K120" s="30" t="s">
        <v>4192</v>
      </c>
      <c r="L120" s="19" t="s">
        <v>5404</v>
      </c>
    </row>
    <row r="121" spans="1:12" ht="15" customHeight="1">
      <c r="A121" s="16" t="s">
        <v>727</v>
      </c>
      <c r="B121" s="30" t="s">
        <v>258</v>
      </c>
      <c r="C121" s="30" t="s">
        <v>4191</v>
      </c>
      <c r="D121" s="20">
        <v>12000</v>
      </c>
      <c r="E121" s="12">
        <v>42549</v>
      </c>
      <c r="F121" s="12">
        <v>43781</v>
      </c>
      <c r="G121" s="26">
        <v>13670</v>
      </c>
      <c r="H121" s="21">
        <f t="shared" si="11"/>
        <v>44858.958333333336</v>
      </c>
      <c r="I121" s="22">
        <f t="shared" si="13"/>
        <v>5111</v>
      </c>
      <c r="J121" s="16" t="str">
        <f t="shared" si="12"/>
        <v>NOT DUE</v>
      </c>
      <c r="K121" s="30" t="s">
        <v>4192</v>
      </c>
      <c r="L121" s="19"/>
    </row>
    <row r="122" spans="1:12" ht="15" customHeight="1">
      <c r="A122" s="16" t="s">
        <v>728</v>
      </c>
      <c r="B122" s="30" t="s">
        <v>258</v>
      </c>
      <c r="C122" s="30" t="s">
        <v>4193</v>
      </c>
      <c r="D122" s="20">
        <v>12000</v>
      </c>
      <c r="E122" s="12">
        <v>42549</v>
      </c>
      <c r="F122" s="12">
        <v>43781</v>
      </c>
      <c r="G122" s="26">
        <v>13670</v>
      </c>
      <c r="H122" s="21">
        <f t="shared" si="11"/>
        <v>44858.958333333336</v>
      </c>
      <c r="I122" s="22">
        <f t="shared" si="13"/>
        <v>5111</v>
      </c>
      <c r="J122" s="16" t="str">
        <f t="shared" si="12"/>
        <v>NOT DUE</v>
      </c>
      <c r="K122" s="30" t="s">
        <v>4192</v>
      </c>
      <c r="L122" s="19"/>
    </row>
    <row r="123" spans="1:12" ht="25.5" customHeight="1">
      <c r="A123" s="16" t="s">
        <v>729</v>
      </c>
      <c r="B123" s="30" t="s">
        <v>258</v>
      </c>
      <c r="C123" s="30" t="s">
        <v>4194</v>
      </c>
      <c r="D123" s="20">
        <v>12000</v>
      </c>
      <c r="E123" s="12">
        <v>42549</v>
      </c>
      <c r="F123" s="12">
        <v>43781</v>
      </c>
      <c r="G123" s="26">
        <v>13670</v>
      </c>
      <c r="H123" s="21">
        <f t="shared" si="11"/>
        <v>44858.958333333336</v>
      </c>
      <c r="I123" s="22">
        <f t="shared" si="13"/>
        <v>5111</v>
      </c>
      <c r="J123" s="16" t="str">
        <f t="shared" si="12"/>
        <v>NOT DUE</v>
      </c>
      <c r="K123" s="30" t="s">
        <v>4192</v>
      </c>
      <c r="L123" s="19"/>
    </row>
    <row r="124" spans="1:12" ht="27" customHeight="1">
      <c r="A124" s="16" t="s">
        <v>730</v>
      </c>
      <c r="B124" s="30" t="s">
        <v>258</v>
      </c>
      <c r="C124" s="30" t="s">
        <v>4195</v>
      </c>
      <c r="D124" s="20">
        <v>20000</v>
      </c>
      <c r="E124" s="12">
        <v>42549</v>
      </c>
      <c r="F124" s="12"/>
      <c r="G124" s="26"/>
      <c r="H124" s="21">
        <f>IF(I124&lt;=20000,$F$5+(I124/24),"error")</f>
        <v>44622.708333333336</v>
      </c>
      <c r="I124" s="22">
        <f t="shared" si="13"/>
        <v>-559</v>
      </c>
      <c r="J124" s="16" t="str">
        <f t="shared" si="12"/>
        <v>OVERDUE</v>
      </c>
      <c r="K124" s="30" t="s">
        <v>4192</v>
      </c>
      <c r="L124" s="19" t="s">
        <v>5404</v>
      </c>
    </row>
    <row r="125" spans="1:12" ht="15" customHeight="1">
      <c r="A125" s="16" t="s">
        <v>731</v>
      </c>
      <c r="B125" s="30" t="s">
        <v>259</v>
      </c>
      <c r="C125" s="30" t="s">
        <v>4191</v>
      </c>
      <c r="D125" s="20">
        <v>12000</v>
      </c>
      <c r="E125" s="12">
        <v>42549</v>
      </c>
      <c r="F125" s="12">
        <v>43781</v>
      </c>
      <c r="G125" s="26">
        <v>13670</v>
      </c>
      <c r="H125" s="21">
        <f t="shared" si="11"/>
        <v>44858.958333333336</v>
      </c>
      <c r="I125" s="22">
        <f t="shared" si="13"/>
        <v>5111</v>
      </c>
      <c r="J125" s="16" t="str">
        <f t="shared" si="12"/>
        <v>NOT DUE</v>
      </c>
      <c r="K125" s="30" t="s">
        <v>4192</v>
      </c>
      <c r="L125" s="19"/>
    </row>
    <row r="126" spans="1:12" ht="15" customHeight="1">
      <c r="A126" s="16" t="s">
        <v>732</v>
      </c>
      <c r="B126" s="30" t="s">
        <v>259</v>
      </c>
      <c r="C126" s="30" t="s">
        <v>4193</v>
      </c>
      <c r="D126" s="20">
        <v>12000</v>
      </c>
      <c r="E126" s="12">
        <v>42549</v>
      </c>
      <c r="F126" s="12">
        <v>43781</v>
      </c>
      <c r="G126" s="26">
        <v>13670</v>
      </c>
      <c r="H126" s="21">
        <f t="shared" si="11"/>
        <v>44858.958333333336</v>
      </c>
      <c r="I126" s="22">
        <f t="shared" si="13"/>
        <v>5111</v>
      </c>
      <c r="J126" s="16" t="str">
        <f t="shared" si="12"/>
        <v>NOT DUE</v>
      </c>
      <c r="K126" s="30" t="s">
        <v>4192</v>
      </c>
      <c r="L126" s="19"/>
    </row>
    <row r="127" spans="1:12" ht="25.5" customHeight="1">
      <c r="A127" s="16" t="s">
        <v>733</v>
      </c>
      <c r="B127" s="30" t="s">
        <v>259</v>
      </c>
      <c r="C127" s="30" t="s">
        <v>4194</v>
      </c>
      <c r="D127" s="20">
        <v>12000</v>
      </c>
      <c r="E127" s="12">
        <v>42549</v>
      </c>
      <c r="F127" s="12">
        <v>43781</v>
      </c>
      <c r="G127" s="26">
        <v>13670</v>
      </c>
      <c r="H127" s="21">
        <f t="shared" si="11"/>
        <v>44858.958333333336</v>
      </c>
      <c r="I127" s="22">
        <f t="shared" si="13"/>
        <v>5111</v>
      </c>
      <c r="J127" s="16" t="str">
        <f t="shared" si="12"/>
        <v>NOT DUE</v>
      </c>
      <c r="K127" s="30" t="s">
        <v>4192</v>
      </c>
      <c r="L127" s="19"/>
    </row>
    <row r="128" spans="1:12" ht="27" customHeight="1">
      <c r="A128" s="16" t="s">
        <v>734</v>
      </c>
      <c r="B128" s="30" t="s">
        <v>259</v>
      </c>
      <c r="C128" s="30" t="s">
        <v>4195</v>
      </c>
      <c r="D128" s="20">
        <v>20000</v>
      </c>
      <c r="E128" s="12">
        <v>42549</v>
      </c>
      <c r="F128" s="12"/>
      <c r="G128" s="26"/>
      <c r="H128" s="21">
        <f>IF(I128&lt;=20000,$F$5+(I128/24),"error")</f>
        <v>44622.708333333336</v>
      </c>
      <c r="I128" s="22">
        <f t="shared" si="13"/>
        <v>-559</v>
      </c>
      <c r="J128" s="16" t="str">
        <f t="shared" si="12"/>
        <v>OVERDUE</v>
      </c>
      <c r="K128" s="30" t="s">
        <v>4192</v>
      </c>
      <c r="L128" s="19" t="s">
        <v>5404</v>
      </c>
    </row>
    <row r="129" spans="1:12" ht="15" customHeight="1">
      <c r="A129" s="16" t="s">
        <v>735</v>
      </c>
      <c r="B129" s="30" t="s">
        <v>260</v>
      </c>
      <c r="C129" s="30" t="s">
        <v>4191</v>
      </c>
      <c r="D129" s="20">
        <v>12000</v>
      </c>
      <c r="E129" s="12">
        <v>42549</v>
      </c>
      <c r="F129" s="12">
        <v>43781</v>
      </c>
      <c r="G129" s="26">
        <v>13670</v>
      </c>
      <c r="H129" s="21">
        <f t="shared" si="11"/>
        <v>44858.958333333336</v>
      </c>
      <c r="I129" s="22">
        <f t="shared" si="13"/>
        <v>5111</v>
      </c>
      <c r="J129" s="16" t="str">
        <f t="shared" si="12"/>
        <v>NOT DUE</v>
      </c>
      <c r="K129" s="30" t="s">
        <v>4192</v>
      </c>
      <c r="L129" s="19"/>
    </row>
    <row r="130" spans="1:12" ht="15" customHeight="1">
      <c r="A130" s="16" t="s">
        <v>736</v>
      </c>
      <c r="B130" s="30" t="s">
        <v>260</v>
      </c>
      <c r="C130" s="30" t="s">
        <v>4193</v>
      </c>
      <c r="D130" s="20">
        <v>12000</v>
      </c>
      <c r="E130" s="12">
        <v>42549</v>
      </c>
      <c r="F130" s="12">
        <v>43781</v>
      </c>
      <c r="G130" s="26">
        <v>13670</v>
      </c>
      <c r="H130" s="21">
        <f t="shared" si="11"/>
        <v>44858.958333333336</v>
      </c>
      <c r="I130" s="22">
        <f t="shared" si="13"/>
        <v>5111</v>
      </c>
      <c r="J130" s="16" t="str">
        <f t="shared" si="12"/>
        <v>NOT DUE</v>
      </c>
      <c r="K130" s="30" t="s">
        <v>4192</v>
      </c>
      <c r="L130" s="19"/>
    </row>
    <row r="131" spans="1:12" ht="25.5">
      <c r="A131" s="16" t="s">
        <v>737</v>
      </c>
      <c r="B131" s="30" t="s">
        <v>260</v>
      </c>
      <c r="C131" s="30" t="s">
        <v>4194</v>
      </c>
      <c r="D131" s="20">
        <v>12000</v>
      </c>
      <c r="E131" s="12">
        <v>42549</v>
      </c>
      <c r="F131" s="12">
        <v>43781</v>
      </c>
      <c r="G131" s="26">
        <v>13670</v>
      </c>
      <c r="H131" s="21">
        <f t="shared" si="11"/>
        <v>44858.958333333336</v>
      </c>
      <c r="I131" s="22">
        <f t="shared" si="13"/>
        <v>5111</v>
      </c>
      <c r="J131" s="16" t="str">
        <f t="shared" si="12"/>
        <v>NOT DUE</v>
      </c>
      <c r="K131" s="30" t="s">
        <v>4192</v>
      </c>
      <c r="L131" s="19"/>
    </row>
    <row r="132" spans="1:12" ht="27" customHeight="1">
      <c r="A132" s="16" t="s">
        <v>738</v>
      </c>
      <c r="B132" s="30" t="s">
        <v>260</v>
      </c>
      <c r="C132" s="30" t="s">
        <v>4195</v>
      </c>
      <c r="D132" s="20">
        <v>20000</v>
      </c>
      <c r="E132" s="12">
        <v>42549</v>
      </c>
      <c r="F132" s="12"/>
      <c r="G132" s="26"/>
      <c r="H132" s="21">
        <f>IF(I132&lt;=20000,$F$5+(I132/24),"error")</f>
        <v>44622.708333333336</v>
      </c>
      <c r="I132" s="22">
        <f t="shared" si="13"/>
        <v>-559</v>
      </c>
      <c r="J132" s="16" t="str">
        <f t="shared" si="12"/>
        <v>OVERDUE</v>
      </c>
      <c r="K132" s="30" t="s">
        <v>4192</v>
      </c>
      <c r="L132" s="19" t="s">
        <v>5404</v>
      </c>
    </row>
    <row r="133" spans="1:12" ht="15" customHeight="1">
      <c r="A133" s="16" t="s">
        <v>739</v>
      </c>
      <c r="B133" s="30" t="s">
        <v>261</v>
      </c>
      <c r="C133" s="30" t="s">
        <v>4191</v>
      </c>
      <c r="D133" s="20">
        <v>12000</v>
      </c>
      <c r="E133" s="12">
        <v>42549</v>
      </c>
      <c r="F133" s="12">
        <v>43781</v>
      </c>
      <c r="G133" s="26">
        <v>13670</v>
      </c>
      <c r="H133" s="21">
        <f t="shared" ref="H133:H135" si="14">IF(I133&lt;=12000,$F$5+(I133/24),"error")</f>
        <v>44858.958333333336</v>
      </c>
      <c r="I133" s="22">
        <f t="shared" si="13"/>
        <v>5111</v>
      </c>
      <c r="J133" s="16" t="str">
        <f t="shared" si="12"/>
        <v>NOT DUE</v>
      </c>
      <c r="K133" s="30" t="s">
        <v>4192</v>
      </c>
      <c r="L133" s="19"/>
    </row>
    <row r="134" spans="1:12" ht="15" customHeight="1">
      <c r="A134" s="16" t="s">
        <v>740</v>
      </c>
      <c r="B134" s="30" t="s">
        <v>261</v>
      </c>
      <c r="C134" s="30" t="s">
        <v>4193</v>
      </c>
      <c r="D134" s="20">
        <v>12000</v>
      </c>
      <c r="E134" s="12">
        <v>42549</v>
      </c>
      <c r="F134" s="12">
        <v>43781</v>
      </c>
      <c r="G134" s="26">
        <v>13670</v>
      </c>
      <c r="H134" s="21">
        <f t="shared" si="14"/>
        <v>44858.958333333336</v>
      </c>
      <c r="I134" s="22">
        <f t="shared" si="13"/>
        <v>5111</v>
      </c>
      <c r="J134" s="16" t="str">
        <f t="shared" si="12"/>
        <v>NOT DUE</v>
      </c>
      <c r="K134" s="30" t="s">
        <v>4192</v>
      </c>
      <c r="L134" s="19"/>
    </row>
    <row r="135" spans="1:12" ht="25.5" customHeight="1">
      <c r="A135" s="16" t="s">
        <v>741</v>
      </c>
      <c r="B135" s="30" t="s">
        <v>261</v>
      </c>
      <c r="C135" s="30" t="s">
        <v>4194</v>
      </c>
      <c r="D135" s="20">
        <v>12000</v>
      </c>
      <c r="E135" s="12">
        <v>42549</v>
      </c>
      <c r="F135" s="12">
        <v>43781</v>
      </c>
      <c r="G135" s="26">
        <v>13670</v>
      </c>
      <c r="H135" s="21">
        <f t="shared" si="14"/>
        <v>44858.958333333336</v>
      </c>
      <c r="I135" s="22">
        <f t="shared" si="13"/>
        <v>5111</v>
      </c>
      <c r="J135" s="16" t="str">
        <f t="shared" si="12"/>
        <v>NOT DUE</v>
      </c>
      <c r="K135" s="30" t="s">
        <v>4192</v>
      </c>
      <c r="L135" s="19"/>
    </row>
    <row r="136" spans="1:12" ht="27" customHeight="1">
      <c r="A136" s="16" t="s">
        <v>742</v>
      </c>
      <c r="B136" s="30" t="s">
        <v>261</v>
      </c>
      <c r="C136" s="30" t="s">
        <v>4195</v>
      </c>
      <c r="D136" s="20">
        <v>20000</v>
      </c>
      <c r="E136" s="12">
        <v>42549</v>
      </c>
      <c r="F136" s="12"/>
      <c r="G136" s="26"/>
      <c r="H136" s="21">
        <f>IF(I136&lt;=20000,$F$5+(I136/24),"error")</f>
        <v>44622.708333333336</v>
      </c>
      <c r="I136" s="22">
        <f t="shared" si="13"/>
        <v>-559</v>
      </c>
      <c r="J136" s="16" t="str">
        <f t="shared" si="12"/>
        <v>OVERDUE</v>
      </c>
      <c r="K136" s="30" t="s">
        <v>4192</v>
      </c>
      <c r="L136" s="19" t="s">
        <v>5404</v>
      </c>
    </row>
    <row r="137" spans="1:12" ht="15" customHeight="1">
      <c r="A137" s="16" t="s">
        <v>743</v>
      </c>
      <c r="B137" s="30" t="s">
        <v>262</v>
      </c>
      <c r="C137" s="30" t="s">
        <v>4191</v>
      </c>
      <c r="D137" s="20">
        <v>12000</v>
      </c>
      <c r="E137" s="12">
        <v>42549</v>
      </c>
      <c r="F137" s="12">
        <v>43781</v>
      </c>
      <c r="G137" s="26">
        <v>13670</v>
      </c>
      <c r="H137" s="21">
        <f t="shared" ref="H137:H139" si="15">IF(I137&lt;=12000,$F$5+(I137/24),"error")</f>
        <v>44858.958333333336</v>
      </c>
      <c r="I137" s="22">
        <f t="shared" si="13"/>
        <v>5111</v>
      </c>
      <c r="J137" s="16" t="str">
        <f t="shared" si="12"/>
        <v>NOT DUE</v>
      </c>
      <c r="K137" s="30" t="s">
        <v>4192</v>
      </c>
      <c r="L137" s="19"/>
    </row>
    <row r="138" spans="1:12" ht="15" customHeight="1">
      <c r="A138" s="16" t="s">
        <v>744</v>
      </c>
      <c r="B138" s="30" t="s">
        <v>262</v>
      </c>
      <c r="C138" s="30" t="s">
        <v>4193</v>
      </c>
      <c r="D138" s="20">
        <v>12000</v>
      </c>
      <c r="E138" s="12">
        <v>42549</v>
      </c>
      <c r="F138" s="12">
        <v>43781</v>
      </c>
      <c r="G138" s="26">
        <v>13670</v>
      </c>
      <c r="H138" s="21">
        <f t="shared" si="15"/>
        <v>44858.958333333336</v>
      </c>
      <c r="I138" s="22">
        <f t="shared" si="13"/>
        <v>5111</v>
      </c>
      <c r="J138" s="16" t="str">
        <f t="shared" si="12"/>
        <v>NOT DUE</v>
      </c>
      <c r="K138" s="30" t="s">
        <v>4192</v>
      </c>
      <c r="L138" s="19"/>
    </row>
    <row r="139" spans="1:12" ht="25.5" customHeight="1">
      <c r="A139" s="16" t="s">
        <v>745</v>
      </c>
      <c r="B139" s="30" t="s">
        <v>262</v>
      </c>
      <c r="C139" s="30" t="s">
        <v>4194</v>
      </c>
      <c r="D139" s="20">
        <v>12000</v>
      </c>
      <c r="E139" s="12">
        <v>42549</v>
      </c>
      <c r="F139" s="12">
        <v>43781</v>
      </c>
      <c r="G139" s="26">
        <v>13670</v>
      </c>
      <c r="H139" s="21">
        <f t="shared" si="15"/>
        <v>44858.958333333336</v>
      </c>
      <c r="I139" s="22">
        <f t="shared" si="13"/>
        <v>5111</v>
      </c>
      <c r="J139" s="16" t="str">
        <f t="shared" si="12"/>
        <v>NOT DUE</v>
      </c>
      <c r="K139" s="30" t="s">
        <v>4192</v>
      </c>
      <c r="L139" s="19"/>
    </row>
    <row r="140" spans="1:12" ht="27" customHeight="1">
      <c r="A140" s="16" t="s">
        <v>746</v>
      </c>
      <c r="B140" s="30" t="s">
        <v>262</v>
      </c>
      <c r="C140" s="30" t="s">
        <v>4195</v>
      </c>
      <c r="D140" s="20">
        <v>20000</v>
      </c>
      <c r="E140" s="12">
        <v>42549</v>
      </c>
      <c r="F140" s="12"/>
      <c r="G140" s="26"/>
      <c r="H140" s="21">
        <f>IF(I140&lt;=20000,$F$5+(I140/24),"error")</f>
        <v>44622.708333333336</v>
      </c>
      <c r="I140" s="22">
        <f t="shared" si="13"/>
        <v>-559</v>
      </c>
      <c r="J140" s="16" t="str">
        <f t="shared" si="12"/>
        <v>OVERDUE</v>
      </c>
      <c r="K140" s="30" t="s">
        <v>4192</v>
      </c>
      <c r="L140" s="19" t="s">
        <v>5404</v>
      </c>
    </row>
    <row r="141" spans="1:12" ht="25.5">
      <c r="A141" s="16" t="s">
        <v>747</v>
      </c>
      <c r="B141" s="30" t="s">
        <v>151</v>
      </c>
      <c r="C141" s="30" t="s">
        <v>4196</v>
      </c>
      <c r="D141" s="20">
        <v>12000</v>
      </c>
      <c r="E141" s="12">
        <v>42549</v>
      </c>
      <c r="F141" s="12">
        <v>43782</v>
      </c>
      <c r="G141" s="26">
        <v>13670</v>
      </c>
      <c r="H141" s="21">
        <f t="shared" ref="H141:H143" si="16">IF(I141&lt;=12000,$F$5+(I141/24),"error")</f>
        <v>44858.958333333336</v>
      </c>
      <c r="I141" s="22">
        <f t="shared" si="13"/>
        <v>5111</v>
      </c>
      <c r="J141" s="16" t="str">
        <f t="shared" si="12"/>
        <v>NOT DUE</v>
      </c>
      <c r="K141" s="30" t="s">
        <v>4197</v>
      </c>
      <c r="L141" s="19"/>
    </row>
    <row r="142" spans="1:12" ht="36" customHeight="1">
      <c r="A142" s="16" t="s">
        <v>748</v>
      </c>
      <c r="B142" s="30" t="s">
        <v>151</v>
      </c>
      <c r="C142" s="30" t="s">
        <v>4198</v>
      </c>
      <c r="D142" s="20">
        <v>20000</v>
      </c>
      <c r="E142" s="12">
        <v>42549</v>
      </c>
      <c r="F142" s="12"/>
      <c r="G142" s="26"/>
      <c r="H142" s="21">
        <f t="shared" si="16"/>
        <v>44622.708333333336</v>
      </c>
      <c r="I142" s="22">
        <f t="shared" si="13"/>
        <v>-559</v>
      </c>
      <c r="J142" s="16" t="str">
        <f t="shared" ref="J142:J207" si="17">IF(I142="","",IF(I142&lt;0,"OVERDUE","NOT DUE"))</f>
        <v>OVERDUE</v>
      </c>
      <c r="K142" s="30" t="s">
        <v>4197</v>
      </c>
      <c r="L142" s="19" t="s">
        <v>5405</v>
      </c>
    </row>
    <row r="143" spans="1:12" ht="25.5" customHeight="1">
      <c r="A143" s="16" t="s">
        <v>749</v>
      </c>
      <c r="B143" s="30" t="s">
        <v>152</v>
      </c>
      <c r="C143" s="30" t="s">
        <v>4196</v>
      </c>
      <c r="D143" s="20">
        <v>12000</v>
      </c>
      <c r="E143" s="12">
        <v>42549</v>
      </c>
      <c r="F143" s="12">
        <v>43782</v>
      </c>
      <c r="G143" s="26">
        <v>13670</v>
      </c>
      <c r="H143" s="21">
        <f t="shared" si="16"/>
        <v>44858.958333333336</v>
      </c>
      <c r="I143" s="22">
        <f t="shared" si="13"/>
        <v>5111</v>
      </c>
      <c r="J143" s="16" t="str">
        <f t="shared" si="17"/>
        <v>NOT DUE</v>
      </c>
      <c r="K143" s="30" t="s">
        <v>4197</v>
      </c>
      <c r="L143" s="19"/>
    </row>
    <row r="144" spans="1:12" ht="36" customHeight="1">
      <c r="A144" s="16" t="s">
        <v>750</v>
      </c>
      <c r="B144" s="30" t="s">
        <v>152</v>
      </c>
      <c r="C144" s="30" t="s">
        <v>4198</v>
      </c>
      <c r="D144" s="20">
        <v>20000</v>
      </c>
      <c r="E144" s="12">
        <v>42549</v>
      </c>
      <c r="F144" s="12"/>
      <c r="G144" s="26"/>
      <c r="H144" s="21">
        <f>IF(I144&lt;=20000,$F$5+(I144/24),"error")</f>
        <v>44622.708333333336</v>
      </c>
      <c r="I144" s="22">
        <f t="shared" si="13"/>
        <v>-559</v>
      </c>
      <c r="J144" s="16" t="str">
        <f t="shared" si="17"/>
        <v>OVERDUE</v>
      </c>
      <c r="K144" s="30" t="s">
        <v>4197</v>
      </c>
      <c r="L144" s="19" t="s">
        <v>5405</v>
      </c>
    </row>
    <row r="145" spans="1:12" ht="25.5" customHeight="1">
      <c r="A145" s="16" t="s">
        <v>751</v>
      </c>
      <c r="B145" s="30" t="s">
        <v>153</v>
      </c>
      <c r="C145" s="30" t="s">
        <v>4196</v>
      </c>
      <c r="D145" s="20">
        <v>12000</v>
      </c>
      <c r="E145" s="12">
        <v>42549</v>
      </c>
      <c r="F145" s="12">
        <v>43782</v>
      </c>
      <c r="G145" s="26">
        <v>13670</v>
      </c>
      <c r="H145" s="21">
        <f t="shared" ref="H145:H147" si="18">IF(I145&lt;=12000,$F$5+(I145/24),"error")</f>
        <v>44858.958333333336</v>
      </c>
      <c r="I145" s="22">
        <f t="shared" si="13"/>
        <v>5111</v>
      </c>
      <c r="J145" s="16" t="str">
        <f t="shared" si="17"/>
        <v>NOT DUE</v>
      </c>
      <c r="K145" s="30" t="s">
        <v>4197</v>
      </c>
      <c r="L145" s="19"/>
    </row>
    <row r="146" spans="1:12" ht="36" customHeight="1">
      <c r="A146" s="16" t="s">
        <v>752</v>
      </c>
      <c r="B146" s="30" t="s">
        <v>153</v>
      </c>
      <c r="C146" s="30" t="s">
        <v>4198</v>
      </c>
      <c r="D146" s="20">
        <v>20000</v>
      </c>
      <c r="E146" s="12">
        <v>42549</v>
      </c>
      <c r="F146" s="12"/>
      <c r="G146" s="26"/>
      <c r="H146" s="21">
        <f t="shared" si="18"/>
        <v>44622.708333333336</v>
      </c>
      <c r="I146" s="22">
        <f t="shared" si="13"/>
        <v>-559</v>
      </c>
      <c r="J146" s="16" t="str">
        <f t="shared" si="17"/>
        <v>OVERDUE</v>
      </c>
      <c r="K146" s="30" t="s">
        <v>4197</v>
      </c>
      <c r="L146" s="19" t="s">
        <v>5405</v>
      </c>
    </row>
    <row r="147" spans="1:12" ht="26.45" customHeight="1">
      <c r="A147" s="16" t="s">
        <v>753</v>
      </c>
      <c r="B147" s="30" t="s">
        <v>154</v>
      </c>
      <c r="C147" s="30" t="s">
        <v>4196</v>
      </c>
      <c r="D147" s="20">
        <v>12000</v>
      </c>
      <c r="E147" s="12">
        <v>42549</v>
      </c>
      <c r="F147" s="12">
        <v>43782</v>
      </c>
      <c r="G147" s="26">
        <v>13670</v>
      </c>
      <c r="H147" s="21">
        <f t="shared" si="18"/>
        <v>44858.958333333336</v>
      </c>
      <c r="I147" s="22">
        <f t="shared" si="13"/>
        <v>5111</v>
      </c>
      <c r="J147" s="16" t="str">
        <f t="shared" si="17"/>
        <v>NOT DUE</v>
      </c>
      <c r="K147" s="30" t="s">
        <v>4197</v>
      </c>
      <c r="L147" s="19"/>
    </row>
    <row r="148" spans="1:12" ht="36" customHeight="1">
      <c r="A148" s="16" t="s">
        <v>754</v>
      </c>
      <c r="B148" s="30" t="s">
        <v>154</v>
      </c>
      <c r="C148" s="30" t="s">
        <v>4198</v>
      </c>
      <c r="D148" s="20">
        <v>20000</v>
      </c>
      <c r="E148" s="12">
        <v>42549</v>
      </c>
      <c r="F148" s="12"/>
      <c r="G148" s="26"/>
      <c r="H148" s="21">
        <f>IF(I148&lt;=20000,$F$5+(I148/24),"error")</f>
        <v>44622.708333333336</v>
      </c>
      <c r="I148" s="22">
        <f t="shared" si="13"/>
        <v>-559</v>
      </c>
      <c r="J148" s="16" t="str">
        <f t="shared" si="17"/>
        <v>OVERDUE</v>
      </c>
      <c r="K148" s="30" t="s">
        <v>4197</v>
      </c>
      <c r="L148" s="19" t="s">
        <v>5405</v>
      </c>
    </row>
    <row r="149" spans="1:12" ht="25.5" customHeight="1">
      <c r="A149" s="16" t="s">
        <v>755</v>
      </c>
      <c r="B149" s="30" t="s">
        <v>155</v>
      </c>
      <c r="C149" s="30" t="s">
        <v>4196</v>
      </c>
      <c r="D149" s="20">
        <v>12000</v>
      </c>
      <c r="E149" s="12">
        <v>42549</v>
      </c>
      <c r="F149" s="12">
        <v>43782</v>
      </c>
      <c r="G149" s="26">
        <v>13670</v>
      </c>
      <c r="H149" s="21">
        <f t="shared" ref="H149:H150" si="19">IF(I149&lt;=12000,$F$5+(I149/24),"error")</f>
        <v>44858.958333333336</v>
      </c>
      <c r="I149" s="22">
        <f t="shared" si="13"/>
        <v>5111</v>
      </c>
      <c r="J149" s="16" t="str">
        <f t="shared" si="17"/>
        <v>NOT DUE</v>
      </c>
      <c r="K149" s="30" t="s">
        <v>4197</v>
      </c>
      <c r="L149" s="19"/>
    </row>
    <row r="150" spans="1:12" ht="36" customHeight="1">
      <c r="A150" s="16" t="s">
        <v>756</v>
      </c>
      <c r="B150" s="30" t="s">
        <v>155</v>
      </c>
      <c r="C150" s="30" t="s">
        <v>4198</v>
      </c>
      <c r="D150" s="20">
        <v>20000</v>
      </c>
      <c r="E150" s="12">
        <v>42549</v>
      </c>
      <c r="F150" s="12"/>
      <c r="G150" s="26"/>
      <c r="H150" s="21">
        <f t="shared" si="19"/>
        <v>44622.708333333336</v>
      </c>
      <c r="I150" s="22">
        <f t="shared" si="13"/>
        <v>-559</v>
      </c>
      <c r="J150" s="16" t="str">
        <f t="shared" si="17"/>
        <v>OVERDUE</v>
      </c>
      <c r="K150" s="30" t="s">
        <v>4197</v>
      </c>
      <c r="L150" s="19" t="s">
        <v>5405</v>
      </c>
    </row>
    <row r="151" spans="1:12" ht="26.45" customHeight="1">
      <c r="A151" s="16" t="s">
        <v>757</v>
      </c>
      <c r="B151" s="30" t="s">
        <v>156</v>
      </c>
      <c r="C151" s="30" t="s">
        <v>4196</v>
      </c>
      <c r="D151" s="20">
        <v>12000</v>
      </c>
      <c r="E151" s="12">
        <v>42549</v>
      </c>
      <c r="F151" s="12">
        <v>43782</v>
      </c>
      <c r="G151" s="26">
        <v>13670</v>
      </c>
      <c r="H151" s="21">
        <f>IF(I151&lt;=12000,$F$5+(I151/24),"error")</f>
        <v>44858.958333333336</v>
      </c>
      <c r="I151" s="22">
        <f t="shared" si="13"/>
        <v>5111</v>
      </c>
      <c r="J151" s="16" t="str">
        <f t="shared" si="17"/>
        <v>NOT DUE</v>
      </c>
      <c r="K151" s="30" t="s">
        <v>4197</v>
      </c>
      <c r="L151" s="19"/>
    </row>
    <row r="152" spans="1:12" ht="36" customHeight="1">
      <c r="A152" s="16" t="s">
        <v>758</v>
      </c>
      <c r="B152" s="30" t="s">
        <v>156</v>
      </c>
      <c r="C152" s="30" t="s">
        <v>4198</v>
      </c>
      <c r="D152" s="20">
        <v>20000</v>
      </c>
      <c r="E152" s="12">
        <v>42549</v>
      </c>
      <c r="F152" s="12"/>
      <c r="G152" s="26"/>
      <c r="H152" s="21">
        <f>IF(I152&lt;=20000,$F$5+(I152/24),"error")</f>
        <v>44622.708333333336</v>
      </c>
      <c r="I152" s="22">
        <f t="shared" si="13"/>
        <v>-559</v>
      </c>
      <c r="J152" s="16" t="str">
        <f t="shared" si="17"/>
        <v>OVERDUE</v>
      </c>
      <c r="K152" s="30" t="s">
        <v>4197</v>
      </c>
      <c r="L152" s="19" t="s">
        <v>5405</v>
      </c>
    </row>
    <row r="153" spans="1:12" ht="25.5" customHeight="1">
      <c r="A153" s="16" t="s">
        <v>759</v>
      </c>
      <c r="B153" s="30" t="s">
        <v>772</v>
      </c>
      <c r="C153" s="30" t="s">
        <v>4199</v>
      </c>
      <c r="D153" s="48">
        <v>12000</v>
      </c>
      <c r="E153" s="12">
        <v>42549</v>
      </c>
      <c r="F153" s="12">
        <v>44148</v>
      </c>
      <c r="G153" s="26">
        <v>13670</v>
      </c>
      <c r="H153" s="259">
        <f>IF(I153&lt;=12000,$F$5+(I153/24),"error")</f>
        <v>44858.958333333336</v>
      </c>
      <c r="I153" s="22">
        <f t="shared" si="13"/>
        <v>5111</v>
      </c>
      <c r="J153" s="16" t="str">
        <f t="shared" si="17"/>
        <v>NOT DUE</v>
      </c>
      <c r="K153" s="30" t="s">
        <v>4200</v>
      </c>
      <c r="L153" s="19"/>
    </row>
    <row r="154" spans="1:12" ht="27" customHeight="1">
      <c r="A154" s="16" t="s">
        <v>760</v>
      </c>
      <c r="B154" s="30" t="s">
        <v>772</v>
      </c>
      <c r="C154" s="30" t="s">
        <v>4201</v>
      </c>
      <c r="D154" s="48">
        <v>2000</v>
      </c>
      <c r="E154" s="12">
        <v>42549</v>
      </c>
      <c r="F154" s="12">
        <v>44483</v>
      </c>
      <c r="G154" s="26">
        <v>18693</v>
      </c>
      <c r="H154" s="21">
        <f>IF(I154&lt;=2000,$F$5+(I154/24),"error")</f>
        <v>44651.583333333336</v>
      </c>
      <c r="I154" s="22">
        <f t="shared" si="13"/>
        <v>134</v>
      </c>
      <c r="J154" s="16" t="str">
        <f t="shared" si="17"/>
        <v>NOT DUE</v>
      </c>
      <c r="K154" s="30" t="s">
        <v>4200</v>
      </c>
      <c r="L154" s="19" t="s">
        <v>4732</v>
      </c>
    </row>
    <row r="155" spans="1:12" ht="15" customHeight="1">
      <c r="A155" s="16" t="s">
        <v>761</v>
      </c>
      <c r="B155" s="30" t="s">
        <v>270</v>
      </c>
      <c r="C155" s="30" t="s">
        <v>4202</v>
      </c>
      <c r="D155" s="20">
        <v>12000</v>
      </c>
      <c r="E155" s="12">
        <v>42549</v>
      </c>
      <c r="F155" s="12">
        <v>44147</v>
      </c>
      <c r="G155" s="26">
        <v>13670</v>
      </c>
      <c r="H155" s="21">
        <f>IF(I155&lt;=12000,$F$5+(I155/24),"error")</f>
        <v>44858.958333333336</v>
      </c>
      <c r="I155" s="22">
        <f t="shared" si="13"/>
        <v>5111</v>
      </c>
      <c r="J155" s="16" t="str">
        <f t="shared" si="17"/>
        <v>NOT DUE</v>
      </c>
      <c r="K155" s="30" t="s">
        <v>4203</v>
      </c>
      <c r="L155" s="19"/>
    </row>
    <row r="156" spans="1:12" ht="26.45" customHeight="1">
      <c r="A156" s="16" t="s">
        <v>762</v>
      </c>
      <c r="B156" s="30" t="s">
        <v>270</v>
      </c>
      <c r="C156" s="30" t="s">
        <v>4204</v>
      </c>
      <c r="D156" s="20">
        <v>12000</v>
      </c>
      <c r="E156" s="12">
        <v>42549</v>
      </c>
      <c r="F156" s="12">
        <v>44147</v>
      </c>
      <c r="G156" s="26">
        <v>13670</v>
      </c>
      <c r="H156" s="21">
        <f t="shared" ref="H156:H180" si="20">IF(I156&lt;=12000,$F$5+(I156/24),"error")</f>
        <v>44858.958333333336</v>
      </c>
      <c r="I156" s="22">
        <f t="shared" si="13"/>
        <v>5111</v>
      </c>
      <c r="J156" s="16" t="str">
        <f t="shared" si="17"/>
        <v>NOT DUE</v>
      </c>
      <c r="K156" s="30" t="s">
        <v>4203</v>
      </c>
      <c r="L156" s="19"/>
    </row>
    <row r="157" spans="1:12" ht="15" customHeight="1">
      <c r="A157" s="16" t="s">
        <v>763</v>
      </c>
      <c r="B157" s="30" t="s">
        <v>270</v>
      </c>
      <c r="C157" s="30" t="s">
        <v>4205</v>
      </c>
      <c r="D157" s="48">
        <v>12000</v>
      </c>
      <c r="E157" s="12">
        <v>42549</v>
      </c>
      <c r="F157" s="12">
        <v>44147</v>
      </c>
      <c r="G157" s="26">
        <v>13670</v>
      </c>
      <c r="H157" s="21">
        <f t="shared" si="20"/>
        <v>44858.958333333336</v>
      </c>
      <c r="I157" s="22">
        <f t="shared" si="13"/>
        <v>5111</v>
      </c>
      <c r="J157" s="16" t="str">
        <f t="shared" si="17"/>
        <v>NOT DUE</v>
      </c>
      <c r="K157" s="30" t="s">
        <v>4203</v>
      </c>
      <c r="L157" s="19"/>
    </row>
    <row r="158" spans="1:12" ht="15" customHeight="1">
      <c r="A158" s="16" t="s">
        <v>764</v>
      </c>
      <c r="B158" s="30" t="s">
        <v>271</v>
      </c>
      <c r="C158" s="30" t="s">
        <v>4202</v>
      </c>
      <c r="D158" s="20">
        <v>12000</v>
      </c>
      <c r="E158" s="12">
        <v>42549</v>
      </c>
      <c r="F158" s="12">
        <v>44147</v>
      </c>
      <c r="G158" s="26">
        <v>13670</v>
      </c>
      <c r="H158" s="21">
        <f t="shared" si="20"/>
        <v>44858.958333333336</v>
      </c>
      <c r="I158" s="22">
        <f t="shared" si="13"/>
        <v>5111</v>
      </c>
      <c r="J158" s="16" t="str">
        <f t="shared" si="17"/>
        <v>NOT DUE</v>
      </c>
      <c r="K158" s="30" t="s">
        <v>4203</v>
      </c>
      <c r="L158" s="19"/>
    </row>
    <row r="159" spans="1:12" ht="25.5" customHeight="1">
      <c r="A159" s="16" t="s">
        <v>765</v>
      </c>
      <c r="B159" s="30" t="s">
        <v>271</v>
      </c>
      <c r="C159" s="30" t="s">
        <v>4204</v>
      </c>
      <c r="D159" s="20">
        <v>12000</v>
      </c>
      <c r="E159" s="12">
        <v>42549</v>
      </c>
      <c r="F159" s="12">
        <v>44147</v>
      </c>
      <c r="G159" s="26">
        <v>13670</v>
      </c>
      <c r="H159" s="21">
        <f t="shared" si="20"/>
        <v>44858.958333333336</v>
      </c>
      <c r="I159" s="22">
        <f t="shared" si="13"/>
        <v>5111</v>
      </c>
      <c r="J159" s="16" t="str">
        <f t="shared" si="17"/>
        <v>NOT DUE</v>
      </c>
      <c r="K159" s="30" t="s">
        <v>4203</v>
      </c>
      <c r="L159" s="19"/>
    </row>
    <row r="160" spans="1:12" ht="15" customHeight="1">
      <c r="A160" s="16" t="s">
        <v>766</v>
      </c>
      <c r="B160" s="30" t="s">
        <v>271</v>
      </c>
      <c r="C160" s="30" t="s">
        <v>4205</v>
      </c>
      <c r="D160" s="48">
        <v>12000</v>
      </c>
      <c r="E160" s="12">
        <v>42549</v>
      </c>
      <c r="F160" s="12">
        <v>44147</v>
      </c>
      <c r="G160" s="26">
        <v>13670</v>
      </c>
      <c r="H160" s="21">
        <f t="shared" si="20"/>
        <v>44858.958333333336</v>
      </c>
      <c r="I160" s="22">
        <f t="shared" si="13"/>
        <v>5111</v>
      </c>
      <c r="J160" s="16" t="str">
        <f t="shared" si="17"/>
        <v>NOT DUE</v>
      </c>
      <c r="K160" s="30" t="s">
        <v>4203</v>
      </c>
      <c r="L160" s="19"/>
    </row>
    <row r="161" spans="1:12" ht="15" customHeight="1">
      <c r="A161" s="16" t="s">
        <v>767</v>
      </c>
      <c r="B161" s="30" t="s">
        <v>272</v>
      </c>
      <c r="C161" s="30" t="s">
        <v>4202</v>
      </c>
      <c r="D161" s="20">
        <v>12000</v>
      </c>
      <c r="E161" s="12">
        <v>42549</v>
      </c>
      <c r="F161" s="12">
        <v>44147</v>
      </c>
      <c r="G161" s="26">
        <v>13670</v>
      </c>
      <c r="H161" s="21">
        <f t="shared" si="20"/>
        <v>44858.958333333336</v>
      </c>
      <c r="I161" s="22">
        <f t="shared" si="13"/>
        <v>5111</v>
      </c>
      <c r="J161" s="16" t="str">
        <f t="shared" si="17"/>
        <v>NOT DUE</v>
      </c>
      <c r="K161" s="30" t="s">
        <v>4203</v>
      </c>
      <c r="L161" s="19"/>
    </row>
    <row r="162" spans="1:12" ht="25.5">
      <c r="A162" s="16" t="s">
        <v>768</v>
      </c>
      <c r="B162" s="30" t="s">
        <v>272</v>
      </c>
      <c r="C162" s="30" t="s">
        <v>4204</v>
      </c>
      <c r="D162" s="20">
        <v>12000</v>
      </c>
      <c r="E162" s="12">
        <v>42549</v>
      </c>
      <c r="F162" s="12">
        <v>44147</v>
      </c>
      <c r="G162" s="26">
        <v>13670</v>
      </c>
      <c r="H162" s="21">
        <f t="shared" si="20"/>
        <v>44858.958333333336</v>
      </c>
      <c r="I162" s="22">
        <f t="shared" si="13"/>
        <v>5111</v>
      </c>
      <c r="J162" s="16" t="str">
        <f t="shared" si="17"/>
        <v>NOT DUE</v>
      </c>
      <c r="K162" s="30" t="s">
        <v>4203</v>
      </c>
      <c r="L162" s="19"/>
    </row>
    <row r="163" spans="1:12" ht="15" customHeight="1">
      <c r="A163" s="16" t="s">
        <v>769</v>
      </c>
      <c r="B163" s="30" t="s">
        <v>272</v>
      </c>
      <c r="C163" s="30" t="s">
        <v>4205</v>
      </c>
      <c r="D163" s="48">
        <v>12000</v>
      </c>
      <c r="E163" s="12">
        <v>42549</v>
      </c>
      <c r="F163" s="12">
        <v>44147</v>
      </c>
      <c r="G163" s="26">
        <v>13670</v>
      </c>
      <c r="H163" s="21">
        <f t="shared" si="20"/>
        <v>44858.958333333336</v>
      </c>
      <c r="I163" s="22">
        <f t="shared" si="13"/>
        <v>5111</v>
      </c>
      <c r="J163" s="16" t="str">
        <f t="shared" si="17"/>
        <v>NOT DUE</v>
      </c>
      <c r="K163" s="30" t="s">
        <v>4203</v>
      </c>
      <c r="L163" s="19"/>
    </row>
    <row r="164" spans="1:12" ht="15" customHeight="1">
      <c r="A164" s="16" t="s">
        <v>770</v>
      </c>
      <c r="B164" s="30" t="s">
        <v>273</v>
      </c>
      <c r="C164" s="30" t="s">
        <v>4202</v>
      </c>
      <c r="D164" s="20">
        <v>12000</v>
      </c>
      <c r="E164" s="12">
        <v>42549</v>
      </c>
      <c r="F164" s="12">
        <v>44147</v>
      </c>
      <c r="G164" s="26">
        <v>13670</v>
      </c>
      <c r="H164" s="21">
        <f t="shared" si="20"/>
        <v>44858.958333333336</v>
      </c>
      <c r="I164" s="22">
        <f t="shared" si="13"/>
        <v>5111</v>
      </c>
      <c r="J164" s="16" t="str">
        <f t="shared" si="17"/>
        <v>NOT DUE</v>
      </c>
      <c r="K164" s="30" t="s">
        <v>4203</v>
      </c>
      <c r="L164" s="19"/>
    </row>
    <row r="165" spans="1:12" ht="25.5" customHeight="1">
      <c r="A165" s="16" t="s">
        <v>771</v>
      </c>
      <c r="B165" s="30" t="s">
        <v>273</v>
      </c>
      <c r="C165" s="30" t="s">
        <v>4204</v>
      </c>
      <c r="D165" s="20">
        <v>12000</v>
      </c>
      <c r="E165" s="12">
        <v>42549</v>
      </c>
      <c r="F165" s="12">
        <v>44147</v>
      </c>
      <c r="G165" s="26">
        <v>13670</v>
      </c>
      <c r="H165" s="21">
        <f t="shared" si="20"/>
        <v>44858.958333333336</v>
      </c>
      <c r="I165" s="22">
        <f t="shared" si="13"/>
        <v>5111</v>
      </c>
      <c r="J165" s="16" t="str">
        <f t="shared" si="17"/>
        <v>NOT DUE</v>
      </c>
      <c r="K165" s="30" t="s">
        <v>4203</v>
      </c>
      <c r="L165" s="19"/>
    </row>
    <row r="166" spans="1:12" ht="15" customHeight="1">
      <c r="A166" s="16" t="s">
        <v>773</v>
      </c>
      <c r="B166" s="30" t="s">
        <v>273</v>
      </c>
      <c r="C166" s="30" t="s">
        <v>4205</v>
      </c>
      <c r="D166" s="48">
        <v>12000</v>
      </c>
      <c r="E166" s="12">
        <v>42549</v>
      </c>
      <c r="F166" s="12">
        <v>44147</v>
      </c>
      <c r="G166" s="26">
        <v>13670</v>
      </c>
      <c r="H166" s="21">
        <f t="shared" si="20"/>
        <v>44858.958333333336</v>
      </c>
      <c r="I166" s="22">
        <f t="shared" si="13"/>
        <v>5111</v>
      </c>
      <c r="J166" s="16" t="str">
        <f t="shared" si="17"/>
        <v>NOT DUE</v>
      </c>
      <c r="K166" s="30" t="s">
        <v>4203</v>
      </c>
      <c r="L166" s="19"/>
    </row>
    <row r="167" spans="1:12" ht="15" customHeight="1">
      <c r="A167" s="16" t="s">
        <v>774</v>
      </c>
      <c r="B167" s="30" t="s">
        <v>274</v>
      </c>
      <c r="C167" s="30" t="s">
        <v>4202</v>
      </c>
      <c r="D167" s="20">
        <v>12000</v>
      </c>
      <c r="E167" s="12">
        <v>42549</v>
      </c>
      <c r="F167" s="12">
        <v>44147</v>
      </c>
      <c r="G167" s="26">
        <v>13670</v>
      </c>
      <c r="H167" s="21">
        <f t="shared" si="20"/>
        <v>44858.958333333336</v>
      </c>
      <c r="I167" s="22">
        <f t="shared" si="13"/>
        <v>5111</v>
      </c>
      <c r="J167" s="16" t="str">
        <f t="shared" si="17"/>
        <v>NOT DUE</v>
      </c>
      <c r="K167" s="30" t="s">
        <v>4203</v>
      </c>
      <c r="L167" s="19"/>
    </row>
    <row r="168" spans="1:12" ht="25.5" customHeight="1">
      <c r="A168" s="16" t="s">
        <v>775</v>
      </c>
      <c r="B168" s="30" t="s">
        <v>274</v>
      </c>
      <c r="C168" s="30" t="s">
        <v>4204</v>
      </c>
      <c r="D168" s="20">
        <v>12000</v>
      </c>
      <c r="E168" s="12">
        <v>42549</v>
      </c>
      <c r="F168" s="12">
        <v>44147</v>
      </c>
      <c r="G168" s="26">
        <v>13670</v>
      </c>
      <c r="H168" s="21">
        <f t="shared" si="20"/>
        <v>44858.958333333336</v>
      </c>
      <c r="I168" s="22">
        <f t="shared" ref="I168:I233" si="21">D168-($F$4-G168)</f>
        <v>5111</v>
      </c>
      <c r="J168" s="16" t="str">
        <f t="shared" si="17"/>
        <v>NOT DUE</v>
      </c>
      <c r="K168" s="30" t="s">
        <v>4203</v>
      </c>
      <c r="L168" s="19"/>
    </row>
    <row r="169" spans="1:12" ht="15" customHeight="1">
      <c r="A169" s="16" t="s">
        <v>776</v>
      </c>
      <c r="B169" s="30" t="s">
        <v>274</v>
      </c>
      <c r="C169" s="30" t="s">
        <v>4205</v>
      </c>
      <c r="D169" s="48">
        <v>12000</v>
      </c>
      <c r="E169" s="12">
        <v>42549</v>
      </c>
      <c r="F169" s="12">
        <v>44147</v>
      </c>
      <c r="G169" s="26">
        <v>13670</v>
      </c>
      <c r="H169" s="21">
        <f t="shared" si="20"/>
        <v>44858.958333333336</v>
      </c>
      <c r="I169" s="22">
        <f t="shared" si="21"/>
        <v>5111</v>
      </c>
      <c r="J169" s="16" t="str">
        <f t="shared" si="17"/>
        <v>NOT DUE</v>
      </c>
      <c r="K169" s="30" t="s">
        <v>4203</v>
      </c>
      <c r="L169" s="19"/>
    </row>
    <row r="170" spans="1:12" ht="15" customHeight="1">
      <c r="A170" s="16" t="s">
        <v>777</v>
      </c>
      <c r="B170" s="30" t="s">
        <v>275</v>
      </c>
      <c r="C170" s="30" t="s">
        <v>4202</v>
      </c>
      <c r="D170" s="20">
        <v>12000</v>
      </c>
      <c r="E170" s="12">
        <v>42549</v>
      </c>
      <c r="F170" s="12">
        <v>44147</v>
      </c>
      <c r="G170" s="26">
        <v>13670</v>
      </c>
      <c r="H170" s="21">
        <f t="shared" si="20"/>
        <v>44858.958333333336</v>
      </c>
      <c r="I170" s="22">
        <f t="shared" si="21"/>
        <v>5111</v>
      </c>
      <c r="J170" s="16" t="str">
        <f t="shared" si="17"/>
        <v>NOT DUE</v>
      </c>
      <c r="K170" s="30" t="s">
        <v>4203</v>
      </c>
      <c r="L170" s="19"/>
    </row>
    <row r="171" spans="1:12" ht="25.5" customHeight="1">
      <c r="A171" s="16" t="s">
        <v>778</v>
      </c>
      <c r="B171" s="30" t="s">
        <v>275</v>
      </c>
      <c r="C171" s="30" t="s">
        <v>4204</v>
      </c>
      <c r="D171" s="20">
        <v>12000</v>
      </c>
      <c r="E171" s="12">
        <v>42549</v>
      </c>
      <c r="F171" s="12">
        <v>44147</v>
      </c>
      <c r="G171" s="26">
        <v>13670</v>
      </c>
      <c r="H171" s="21">
        <f t="shared" si="20"/>
        <v>44858.958333333336</v>
      </c>
      <c r="I171" s="22">
        <f t="shared" si="21"/>
        <v>5111</v>
      </c>
      <c r="J171" s="16" t="str">
        <f t="shared" si="17"/>
        <v>NOT DUE</v>
      </c>
      <c r="K171" s="30" t="s">
        <v>4203</v>
      </c>
      <c r="L171" s="19"/>
    </row>
    <row r="172" spans="1:12" ht="15" customHeight="1">
      <c r="A172" s="16" t="s">
        <v>779</v>
      </c>
      <c r="B172" s="30" t="s">
        <v>275</v>
      </c>
      <c r="C172" s="30" t="s">
        <v>4205</v>
      </c>
      <c r="D172" s="48">
        <v>12000</v>
      </c>
      <c r="E172" s="12">
        <v>42549</v>
      </c>
      <c r="F172" s="12">
        <v>44147</v>
      </c>
      <c r="G172" s="26">
        <v>13670</v>
      </c>
      <c r="H172" s="21">
        <f t="shared" si="20"/>
        <v>44858.958333333336</v>
      </c>
      <c r="I172" s="22">
        <f t="shared" si="21"/>
        <v>5111</v>
      </c>
      <c r="J172" s="16" t="str">
        <f t="shared" si="17"/>
        <v>NOT DUE</v>
      </c>
      <c r="K172" s="30" t="s">
        <v>4203</v>
      </c>
      <c r="L172" s="19"/>
    </row>
    <row r="173" spans="1:12" ht="15" customHeight="1">
      <c r="A173" s="16" t="s">
        <v>780</v>
      </c>
      <c r="B173" s="30" t="s">
        <v>4206</v>
      </c>
      <c r="C173" s="30" t="s">
        <v>4202</v>
      </c>
      <c r="D173" s="20">
        <v>12000</v>
      </c>
      <c r="E173" s="12">
        <v>42549</v>
      </c>
      <c r="F173" s="12">
        <v>44147</v>
      </c>
      <c r="G173" s="26">
        <v>13670</v>
      </c>
      <c r="H173" s="21">
        <f t="shared" si="20"/>
        <v>44858.958333333336</v>
      </c>
      <c r="I173" s="22">
        <f t="shared" si="21"/>
        <v>5111</v>
      </c>
      <c r="J173" s="16" t="str">
        <f t="shared" si="17"/>
        <v>NOT DUE</v>
      </c>
      <c r="K173" s="30" t="s">
        <v>4203</v>
      </c>
      <c r="L173" s="19"/>
    </row>
    <row r="174" spans="1:12" ht="25.5" customHeight="1">
      <c r="A174" s="16" t="s">
        <v>781</v>
      </c>
      <c r="B174" s="30" t="s">
        <v>4206</v>
      </c>
      <c r="C174" s="30" t="s">
        <v>4204</v>
      </c>
      <c r="D174" s="20">
        <v>12000</v>
      </c>
      <c r="E174" s="12">
        <v>42549</v>
      </c>
      <c r="F174" s="12">
        <v>44147</v>
      </c>
      <c r="G174" s="26">
        <v>13670</v>
      </c>
      <c r="H174" s="21">
        <f t="shared" si="20"/>
        <v>44858.958333333336</v>
      </c>
      <c r="I174" s="22">
        <f t="shared" si="21"/>
        <v>5111</v>
      </c>
      <c r="J174" s="16" t="str">
        <f t="shared" si="17"/>
        <v>NOT DUE</v>
      </c>
      <c r="K174" s="30" t="s">
        <v>4203</v>
      </c>
      <c r="L174" s="19"/>
    </row>
    <row r="175" spans="1:12" ht="15" customHeight="1">
      <c r="A175" s="16" t="s">
        <v>782</v>
      </c>
      <c r="B175" s="30" t="s">
        <v>4206</v>
      </c>
      <c r="C175" s="30" t="s">
        <v>4205</v>
      </c>
      <c r="D175" s="48">
        <v>12000</v>
      </c>
      <c r="E175" s="12">
        <v>42549</v>
      </c>
      <c r="F175" s="12">
        <v>44147</v>
      </c>
      <c r="G175" s="26">
        <v>13670</v>
      </c>
      <c r="H175" s="21">
        <f t="shared" si="20"/>
        <v>44858.958333333336</v>
      </c>
      <c r="I175" s="22">
        <f t="shared" si="21"/>
        <v>5111</v>
      </c>
      <c r="J175" s="16" t="str">
        <f t="shared" si="17"/>
        <v>NOT DUE</v>
      </c>
      <c r="K175" s="30" t="s">
        <v>4203</v>
      </c>
      <c r="L175" s="19"/>
    </row>
    <row r="176" spans="1:12">
      <c r="A176" s="16" t="s">
        <v>783</v>
      </c>
      <c r="B176" s="30" t="s">
        <v>784</v>
      </c>
      <c r="C176" s="30" t="s">
        <v>4207</v>
      </c>
      <c r="D176" s="20">
        <v>4000</v>
      </c>
      <c r="E176" s="12">
        <v>42549</v>
      </c>
      <c r="F176" s="12">
        <v>44592</v>
      </c>
      <c r="G176" s="26">
        <v>19924</v>
      </c>
      <c r="H176" s="14">
        <f>IF(I176&lt;=4000,$F$5+(I176/24),"error")</f>
        <v>44786.208333333336</v>
      </c>
      <c r="I176" s="22">
        <f t="shared" si="21"/>
        <v>3365</v>
      </c>
      <c r="J176" s="16" t="str">
        <f t="shared" si="17"/>
        <v>NOT DUE</v>
      </c>
      <c r="K176" s="30" t="s">
        <v>4208</v>
      </c>
      <c r="L176" s="19" t="s">
        <v>4570</v>
      </c>
    </row>
    <row r="177" spans="1:12">
      <c r="A177" s="16" t="s">
        <v>785</v>
      </c>
      <c r="B177" s="30" t="s">
        <v>784</v>
      </c>
      <c r="C177" s="30" t="s">
        <v>4209</v>
      </c>
      <c r="D177" s="20">
        <v>12000</v>
      </c>
      <c r="E177" s="12">
        <v>42549</v>
      </c>
      <c r="F177" s="12">
        <v>44172</v>
      </c>
      <c r="G177" s="26">
        <v>15536</v>
      </c>
      <c r="H177" s="21">
        <f t="shared" si="20"/>
        <v>44936.708333333336</v>
      </c>
      <c r="I177" s="22">
        <f t="shared" si="21"/>
        <v>6977</v>
      </c>
      <c r="J177" s="16" t="str">
        <f t="shared" si="17"/>
        <v>NOT DUE</v>
      </c>
      <c r="K177" s="30" t="s">
        <v>4208</v>
      </c>
      <c r="L177" s="19"/>
    </row>
    <row r="178" spans="1:12" ht="25.5" customHeight="1">
      <c r="A178" s="16" t="s">
        <v>786</v>
      </c>
      <c r="B178" s="30" t="s">
        <v>784</v>
      </c>
      <c r="C178" s="30" t="s">
        <v>4210</v>
      </c>
      <c r="D178" s="20">
        <v>12000</v>
      </c>
      <c r="E178" s="12">
        <v>42549</v>
      </c>
      <c r="F178" s="12">
        <v>44147</v>
      </c>
      <c r="G178" s="26">
        <v>13670</v>
      </c>
      <c r="H178" s="21">
        <f t="shared" si="20"/>
        <v>44858.958333333336</v>
      </c>
      <c r="I178" s="22">
        <f t="shared" si="21"/>
        <v>5111</v>
      </c>
      <c r="J178" s="16" t="str">
        <f t="shared" si="17"/>
        <v>NOT DUE</v>
      </c>
      <c r="K178" s="30" t="s">
        <v>4208</v>
      </c>
      <c r="L178" s="19"/>
    </row>
    <row r="179" spans="1:12" ht="25.5" customHeight="1">
      <c r="A179" s="16" t="s">
        <v>787</v>
      </c>
      <c r="B179" s="30" t="s">
        <v>784</v>
      </c>
      <c r="C179" s="30" t="s">
        <v>4211</v>
      </c>
      <c r="D179" s="20">
        <v>20000</v>
      </c>
      <c r="E179" s="12">
        <v>42549</v>
      </c>
      <c r="F179" s="12">
        <v>44592</v>
      </c>
      <c r="G179" s="26">
        <v>19924</v>
      </c>
      <c r="H179" s="14">
        <f>IF(I179&lt;=20000,$F$5+(I179/24),"error")</f>
        <v>45452.875</v>
      </c>
      <c r="I179" s="22">
        <f t="shared" si="21"/>
        <v>19365</v>
      </c>
      <c r="J179" s="16" t="str">
        <f t="shared" si="17"/>
        <v>NOT DUE</v>
      </c>
      <c r="K179" s="30" t="s">
        <v>4208</v>
      </c>
      <c r="L179" s="19" t="s">
        <v>5406</v>
      </c>
    </row>
    <row r="180" spans="1:12">
      <c r="A180" s="16" t="s">
        <v>788</v>
      </c>
      <c r="B180" s="30" t="s">
        <v>4212</v>
      </c>
      <c r="C180" s="30" t="s">
        <v>4213</v>
      </c>
      <c r="D180" s="20">
        <v>12000</v>
      </c>
      <c r="E180" s="12">
        <v>42549</v>
      </c>
      <c r="F180" s="12">
        <v>44147</v>
      </c>
      <c r="G180" s="26">
        <v>13670</v>
      </c>
      <c r="H180" s="21">
        <f t="shared" si="20"/>
        <v>44858.958333333336</v>
      </c>
      <c r="I180" s="22">
        <f t="shared" si="21"/>
        <v>5111</v>
      </c>
      <c r="J180" s="16" t="str">
        <f t="shared" si="17"/>
        <v>NOT DUE</v>
      </c>
      <c r="K180" s="30" t="s">
        <v>4214</v>
      </c>
      <c r="L180" s="19"/>
    </row>
    <row r="181" spans="1:12" ht="25.5" customHeight="1">
      <c r="A181" s="16" t="s">
        <v>790</v>
      </c>
      <c r="B181" s="30" t="s">
        <v>4212</v>
      </c>
      <c r="C181" s="30" t="s">
        <v>4215</v>
      </c>
      <c r="D181" s="20">
        <v>20000</v>
      </c>
      <c r="E181" s="12">
        <v>42549</v>
      </c>
      <c r="F181" s="12">
        <v>44147</v>
      </c>
      <c r="G181" s="26">
        <v>13670</v>
      </c>
      <c r="H181" s="14">
        <f>IF(I181&lt;=20000,$F$5+(I181/24),"error")</f>
        <v>45192.291666666664</v>
      </c>
      <c r="I181" s="22">
        <f t="shared" si="21"/>
        <v>13111</v>
      </c>
      <c r="J181" s="16" t="str">
        <f t="shared" si="17"/>
        <v>NOT DUE</v>
      </c>
      <c r="K181" s="30" t="s">
        <v>4214</v>
      </c>
      <c r="L181" s="19"/>
    </row>
    <row r="182" spans="1:12" ht="25.5" customHeight="1">
      <c r="A182" s="16" t="s">
        <v>791</v>
      </c>
      <c r="B182" s="30" t="s">
        <v>4212</v>
      </c>
      <c r="C182" s="30" t="s">
        <v>4216</v>
      </c>
      <c r="D182" s="20">
        <v>20000</v>
      </c>
      <c r="E182" s="12">
        <v>42549</v>
      </c>
      <c r="F182" s="12">
        <v>44147</v>
      </c>
      <c r="G182" s="26">
        <v>13670</v>
      </c>
      <c r="H182" s="14">
        <f>IF(I182&lt;=20000,$F$5+(I182/24),"error")</f>
        <v>45192.291666666664</v>
      </c>
      <c r="I182" s="22">
        <f t="shared" si="21"/>
        <v>13111</v>
      </c>
      <c r="J182" s="16" t="str">
        <f t="shared" si="17"/>
        <v>NOT DUE</v>
      </c>
      <c r="K182" s="30" t="s">
        <v>4214</v>
      </c>
      <c r="L182" s="19"/>
    </row>
    <row r="183" spans="1:12">
      <c r="A183" s="16" t="s">
        <v>792</v>
      </c>
      <c r="B183" s="30" t="s">
        <v>4138</v>
      </c>
      <c r="C183" s="30" t="s">
        <v>4217</v>
      </c>
      <c r="D183" s="20">
        <v>12000</v>
      </c>
      <c r="E183" s="12">
        <v>42549</v>
      </c>
      <c r="F183" s="12">
        <v>43753</v>
      </c>
      <c r="G183" s="26">
        <v>13330</v>
      </c>
      <c r="H183" s="21">
        <f t="shared" ref="H183:H196" si="22">IF(I183&lt;=12000,$F$5+(I183/24),"error")</f>
        <v>44844.791666666664</v>
      </c>
      <c r="I183" s="22">
        <f t="shared" si="21"/>
        <v>4771</v>
      </c>
      <c r="J183" s="16" t="str">
        <f t="shared" si="17"/>
        <v>NOT DUE</v>
      </c>
      <c r="K183" s="30" t="s">
        <v>4218</v>
      </c>
      <c r="L183" s="19"/>
    </row>
    <row r="184" spans="1:12" ht="25.5" customHeight="1">
      <c r="A184" s="16" t="s">
        <v>794</v>
      </c>
      <c r="B184" s="30" t="s">
        <v>4138</v>
      </c>
      <c r="C184" s="30" t="s">
        <v>4219</v>
      </c>
      <c r="D184" s="20">
        <v>12000</v>
      </c>
      <c r="E184" s="12">
        <v>42549</v>
      </c>
      <c r="F184" s="12">
        <v>43753</v>
      </c>
      <c r="G184" s="26">
        <v>13330</v>
      </c>
      <c r="H184" s="21">
        <f t="shared" si="22"/>
        <v>44844.791666666664</v>
      </c>
      <c r="I184" s="22">
        <f t="shared" si="21"/>
        <v>4771</v>
      </c>
      <c r="J184" s="16" t="str">
        <f t="shared" si="17"/>
        <v>NOT DUE</v>
      </c>
      <c r="K184" s="30" t="s">
        <v>4218</v>
      </c>
      <c r="L184" s="19"/>
    </row>
    <row r="185" spans="1:12" ht="25.5" customHeight="1">
      <c r="A185" s="16" t="s">
        <v>795</v>
      </c>
      <c r="B185" s="30" t="s">
        <v>4138</v>
      </c>
      <c r="C185" s="30" t="s">
        <v>4220</v>
      </c>
      <c r="D185" s="20">
        <v>12000</v>
      </c>
      <c r="E185" s="12">
        <v>42549</v>
      </c>
      <c r="F185" s="12">
        <v>43753</v>
      </c>
      <c r="G185" s="26">
        <v>13330</v>
      </c>
      <c r="H185" s="21">
        <f t="shared" si="22"/>
        <v>44844.791666666664</v>
      </c>
      <c r="I185" s="22">
        <f t="shared" si="21"/>
        <v>4771</v>
      </c>
      <c r="J185" s="16" t="str">
        <f t="shared" si="17"/>
        <v>NOT DUE</v>
      </c>
      <c r="K185" s="30" t="s">
        <v>4218</v>
      </c>
      <c r="L185" s="19"/>
    </row>
    <row r="186" spans="1:12" ht="15" customHeight="1">
      <c r="A186" s="16" t="s">
        <v>796</v>
      </c>
      <c r="B186" s="30" t="s">
        <v>4221</v>
      </c>
      <c r="C186" s="30" t="s">
        <v>4217</v>
      </c>
      <c r="D186" s="20">
        <v>12000</v>
      </c>
      <c r="E186" s="12">
        <v>42549</v>
      </c>
      <c r="F186" s="12">
        <v>43753</v>
      </c>
      <c r="G186" s="26">
        <v>13330</v>
      </c>
      <c r="H186" s="21">
        <f t="shared" si="22"/>
        <v>44844.791666666664</v>
      </c>
      <c r="I186" s="22">
        <f t="shared" si="21"/>
        <v>4771</v>
      </c>
      <c r="J186" s="16" t="str">
        <f t="shared" si="17"/>
        <v>NOT DUE</v>
      </c>
      <c r="K186" s="30" t="s">
        <v>4222</v>
      </c>
      <c r="L186" s="19"/>
    </row>
    <row r="187" spans="1:12" ht="25.5" customHeight="1">
      <c r="A187" s="16" t="s">
        <v>797</v>
      </c>
      <c r="B187" s="30" t="s">
        <v>4221</v>
      </c>
      <c r="C187" s="30" t="s">
        <v>4219</v>
      </c>
      <c r="D187" s="20">
        <v>12000</v>
      </c>
      <c r="E187" s="12">
        <v>42549</v>
      </c>
      <c r="F187" s="12">
        <v>43753</v>
      </c>
      <c r="G187" s="26">
        <v>13330</v>
      </c>
      <c r="H187" s="21">
        <f t="shared" si="22"/>
        <v>44844.791666666664</v>
      </c>
      <c r="I187" s="22">
        <f t="shared" si="21"/>
        <v>4771</v>
      </c>
      <c r="J187" s="16" t="str">
        <f t="shared" si="17"/>
        <v>NOT DUE</v>
      </c>
      <c r="K187" s="30" t="s">
        <v>4222</v>
      </c>
      <c r="L187" s="19"/>
    </row>
    <row r="188" spans="1:12" ht="25.5">
      <c r="A188" s="16" t="s">
        <v>798</v>
      </c>
      <c r="B188" s="30" t="s">
        <v>4221</v>
      </c>
      <c r="C188" s="30" t="s">
        <v>4220</v>
      </c>
      <c r="D188" s="20">
        <v>12000</v>
      </c>
      <c r="E188" s="12">
        <v>42549</v>
      </c>
      <c r="F188" s="12">
        <v>43753</v>
      </c>
      <c r="G188" s="26">
        <v>13330</v>
      </c>
      <c r="H188" s="21">
        <f t="shared" si="22"/>
        <v>44844.791666666664</v>
      </c>
      <c r="I188" s="22">
        <f t="shared" si="21"/>
        <v>4771</v>
      </c>
      <c r="J188" s="16" t="str">
        <f t="shared" si="17"/>
        <v>NOT DUE</v>
      </c>
      <c r="K188" s="30" t="s">
        <v>4222</v>
      </c>
      <c r="L188" s="19"/>
    </row>
    <row r="189" spans="1:12" ht="25.5" customHeight="1">
      <c r="A189" s="16" t="s">
        <v>799</v>
      </c>
      <c r="B189" s="30" t="s">
        <v>4223</v>
      </c>
      <c r="C189" s="30" t="s">
        <v>4217</v>
      </c>
      <c r="D189" s="20">
        <v>12000</v>
      </c>
      <c r="E189" s="12">
        <v>42549</v>
      </c>
      <c r="F189" s="12">
        <v>44504</v>
      </c>
      <c r="G189" s="26">
        <v>18851</v>
      </c>
      <c r="H189" s="21">
        <f t="shared" si="22"/>
        <v>45074.833333333336</v>
      </c>
      <c r="I189" s="22">
        <f t="shared" si="21"/>
        <v>10292</v>
      </c>
      <c r="J189" s="16" t="str">
        <f t="shared" si="17"/>
        <v>NOT DUE</v>
      </c>
      <c r="K189" s="30" t="s">
        <v>4224</v>
      </c>
      <c r="L189" s="19"/>
    </row>
    <row r="190" spans="1:12" ht="25.5" customHeight="1">
      <c r="A190" s="16" t="s">
        <v>800</v>
      </c>
      <c r="B190" s="30" t="s">
        <v>4223</v>
      </c>
      <c r="C190" s="30" t="s">
        <v>4219</v>
      </c>
      <c r="D190" s="20">
        <v>12000</v>
      </c>
      <c r="E190" s="12">
        <v>42549</v>
      </c>
      <c r="F190" s="12">
        <v>44504</v>
      </c>
      <c r="G190" s="26">
        <v>18851</v>
      </c>
      <c r="H190" s="21">
        <f t="shared" si="22"/>
        <v>45074.833333333336</v>
      </c>
      <c r="I190" s="22">
        <f t="shared" si="21"/>
        <v>10292</v>
      </c>
      <c r="J190" s="16" t="str">
        <f t="shared" si="17"/>
        <v>NOT DUE</v>
      </c>
      <c r="K190" s="30" t="s">
        <v>4224</v>
      </c>
      <c r="L190" s="19" t="s">
        <v>5357</v>
      </c>
    </row>
    <row r="191" spans="1:12" ht="25.5" customHeight="1">
      <c r="A191" s="16" t="s">
        <v>801</v>
      </c>
      <c r="B191" s="30" t="s">
        <v>4223</v>
      </c>
      <c r="C191" s="30" t="s">
        <v>4220</v>
      </c>
      <c r="D191" s="20">
        <v>12000</v>
      </c>
      <c r="E191" s="12">
        <v>42549</v>
      </c>
      <c r="F191" s="12">
        <v>44504</v>
      </c>
      <c r="G191" s="26">
        <v>18851</v>
      </c>
      <c r="H191" s="21">
        <f t="shared" si="22"/>
        <v>45074.833333333336</v>
      </c>
      <c r="I191" s="22">
        <f t="shared" si="21"/>
        <v>10292</v>
      </c>
      <c r="J191" s="16" t="str">
        <f t="shared" si="17"/>
        <v>NOT DUE</v>
      </c>
      <c r="K191" s="30" t="s">
        <v>4224</v>
      </c>
      <c r="L191" s="19"/>
    </row>
    <row r="192" spans="1:12" ht="25.5" customHeight="1">
      <c r="A192" s="16" t="s">
        <v>802</v>
      </c>
      <c r="B192" s="30" t="s">
        <v>4225</v>
      </c>
      <c r="C192" s="30" t="s">
        <v>4217</v>
      </c>
      <c r="D192" s="20">
        <v>12000</v>
      </c>
      <c r="E192" s="12">
        <v>42549</v>
      </c>
      <c r="F192" s="12">
        <v>43753</v>
      </c>
      <c r="G192" s="26">
        <v>13330</v>
      </c>
      <c r="H192" s="21">
        <f t="shared" si="22"/>
        <v>44844.791666666664</v>
      </c>
      <c r="I192" s="22">
        <f t="shared" si="21"/>
        <v>4771</v>
      </c>
      <c r="J192" s="16" t="str">
        <f t="shared" si="17"/>
        <v>NOT DUE</v>
      </c>
      <c r="K192" s="30" t="s">
        <v>4224</v>
      </c>
      <c r="L192" s="19"/>
    </row>
    <row r="193" spans="1:12" ht="25.5" customHeight="1">
      <c r="A193" s="16" t="s">
        <v>803</v>
      </c>
      <c r="B193" s="30" t="s">
        <v>4225</v>
      </c>
      <c r="C193" s="30" t="s">
        <v>4219</v>
      </c>
      <c r="D193" s="20">
        <v>12000</v>
      </c>
      <c r="E193" s="12">
        <v>42549</v>
      </c>
      <c r="F193" s="12">
        <v>43753</v>
      </c>
      <c r="G193" s="26">
        <v>13330</v>
      </c>
      <c r="H193" s="21">
        <f t="shared" si="22"/>
        <v>44844.791666666664</v>
      </c>
      <c r="I193" s="22">
        <f t="shared" si="21"/>
        <v>4771</v>
      </c>
      <c r="J193" s="16" t="str">
        <f t="shared" si="17"/>
        <v>NOT DUE</v>
      </c>
      <c r="K193" s="30" t="s">
        <v>4224</v>
      </c>
      <c r="L193" s="19"/>
    </row>
    <row r="194" spans="1:12" ht="25.5" customHeight="1">
      <c r="A194" s="16" t="s">
        <v>804</v>
      </c>
      <c r="B194" s="30" t="s">
        <v>4225</v>
      </c>
      <c r="C194" s="30" t="s">
        <v>4220</v>
      </c>
      <c r="D194" s="20">
        <v>12000</v>
      </c>
      <c r="E194" s="12">
        <v>42549</v>
      </c>
      <c r="F194" s="12">
        <v>43753</v>
      </c>
      <c r="G194" s="26">
        <v>13330</v>
      </c>
      <c r="H194" s="21">
        <f t="shared" si="22"/>
        <v>44844.791666666664</v>
      </c>
      <c r="I194" s="22">
        <f t="shared" si="21"/>
        <v>4771</v>
      </c>
      <c r="J194" s="16" t="str">
        <f t="shared" si="17"/>
        <v>NOT DUE</v>
      </c>
      <c r="K194" s="30" t="s">
        <v>4224</v>
      </c>
      <c r="L194" s="19"/>
    </row>
    <row r="195" spans="1:12" ht="15" customHeight="1">
      <c r="A195" s="16" t="s">
        <v>805</v>
      </c>
      <c r="B195" s="30" t="s">
        <v>789</v>
      </c>
      <c r="C195" s="30" t="s">
        <v>4226</v>
      </c>
      <c r="D195" s="20">
        <v>2000</v>
      </c>
      <c r="E195" s="12">
        <v>42549</v>
      </c>
      <c r="F195" s="12">
        <v>44589</v>
      </c>
      <c r="G195" s="26">
        <v>19924</v>
      </c>
      <c r="H195" s="14">
        <f>IF(I195&lt;=2000,F195+(D195/24),"error")</f>
        <v>44672.333333333336</v>
      </c>
      <c r="I195" s="22">
        <f t="shared" si="21"/>
        <v>1365</v>
      </c>
      <c r="J195" s="16" t="str">
        <f t="shared" si="17"/>
        <v>NOT DUE</v>
      </c>
      <c r="K195" s="30" t="s">
        <v>4227</v>
      </c>
      <c r="L195" s="19"/>
    </row>
    <row r="196" spans="1:12" ht="15" customHeight="1">
      <c r="A196" s="16" t="s">
        <v>806</v>
      </c>
      <c r="B196" s="30" t="s">
        <v>789</v>
      </c>
      <c r="C196" s="30" t="s">
        <v>842</v>
      </c>
      <c r="D196" s="20">
        <v>12000</v>
      </c>
      <c r="E196" s="12">
        <v>42549</v>
      </c>
      <c r="F196" s="12">
        <v>44410</v>
      </c>
      <c r="G196" s="26">
        <v>17930</v>
      </c>
      <c r="H196" s="21">
        <f t="shared" si="22"/>
        <v>45036.458333333336</v>
      </c>
      <c r="I196" s="22">
        <f t="shared" si="21"/>
        <v>9371</v>
      </c>
      <c r="J196" s="16" t="str">
        <f t="shared" si="17"/>
        <v>NOT DUE</v>
      </c>
      <c r="K196" s="30" t="s">
        <v>4228</v>
      </c>
      <c r="L196" s="19"/>
    </row>
    <row r="197" spans="1:12" ht="25.5" customHeight="1">
      <c r="A197" s="16" t="s">
        <v>807</v>
      </c>
      <c r="B197" s="30" t="s">
        <v>4229</v>
      </c>
      <c r="C197" s="30" t="s">
        <v>4230</v>
      </c>
      <c r="D197" s="20">
        <v>12000</v>
      </c>
      <c r="E197" s="12">
        <v>42549</v>
      </c>
      <c r="F197" s="12">
        <v>44410</v>
      </c>
      <c r="G197" s="26">
        <v>17930</v>
      </c>
      <c r="H197" s="21">
        <f>IF(I197&lt;=12000,$F$5+(I197/24),"error")</f>
        <v>45036.458333333336</v>
      </c>
      <c r="I197" s="22">
        <f t="shared" si="21"/>
        <v>9371</v>
      </c>
      <c r="J197" s="16" t="str">
        <f t="shared" si="17"/>
        <v>NOT DUE</v>
      </c>
      <c r="K197" s="30" t="s">
        <v>4228</v>
      </c>
      <c r="L197" s="19"/>
    </row>
    <row r="198" spans="1:12" ht="15" customHeight="1">
      <c r="A198" s="16" t="s">
        <v>808</v>
      </c>
      <c r="B198" s="30" t="s">
        <v>4152</v>
      </c>
      <c r="C198" s="30" t="s">
        <v>4231</v>
      </c>
      <c r="D198" s="20">
        <v>2500</v>
      </c>
      <c r="E198" s="12">
        <v>42549</v>
      </c>
      <c r="F198" s="12">
        <v>44529</v>
      </c>
      <c r="G198" s="26">
        <v>19193</v>
      </c>
      <c r="H198" s="14">
        <f>IF(I198&lt;=2500,$F$5+(I198/24),"error")</f>
        <v>44693.25</v>
      </c>
      <c r="I198" s="22">
        <f t="shared" si="21"/>
        <v>1134</v>
      </c>
      <c r="J198" s="16" t="str">
        <f t="shared" si="17"/>
        <v>NOT DUE</v>
      </c>
      <c r="K198" s="30" t="s">
        <v>4151</v>
      </c>
      <c r="L198" s="19"/>
    </row>
    <row r="199" spans="1:12" ht="15" customHeight="1">
      <c r="A199" s="16" t="s">
        <v>809</v>
      </c>
      <c r="B199" s="30" t="s">
        <v>4152</v>
      </c>
      <c r="C199" s="30" t="s">
        <v>4232</v>
      </c>
      <c r="D199" s="20">
        <v>6000</v>
      </c>
      <c r="E199" s="12">
        <v>42549</v>
      </c>
      <c r="F199" s="12">
        <v>44060</v>
      </c>
      <c r="G199" s="26">
        <v>14935</v>
      </c>
      <c r="H199" s="14">
        <f>IF(I199&lt;=6000,$F$5+(I199/24),"error")</f>
        <v>44661.666666666664</v>
      </c>
      <c r="I199" s="22">
        <f t="shared" si="21"/>
        <v>376</v>
      </c>
      <c r="J199" s="16" t="str">
        <f t="shared" si="17"/>
        <v>NOT DUE</v>
      </c>
      <c r="K199" s="30" t="s">
        <v>4151</v>
      </c>
      <c r="L199" s="19"/>
    </row>
    <row r="200" spans="1:12" ht="15" customHeight="1">
      <c r="A200" s="16" t="s">
        <v>810</v>
      </c>
      <c r="B200" s="30" t="s">
        <v>4152</v>
      </c>
      <c r="C200" s="30" t="s">
        <v>4233</v>
      </c>
      <c r="D200" s="20">
        <v>6000</v>
      </c>
      <c r="E200" s="12">
        <v>42549</v>
      </c>
      <c r="F200" s="12">
        <v>44060</v>
      </c>
      <c r="G200" s="26">
        <v>14935</v>
      </c>
      <c r="H200" s="14">
        <f t="shared" ref="H200:H201" si="23">IF(I200&lt;=6000,$F$5+(I200/24),"error")</f>
        <v>44661.666666666664</v>
      </c>
      <c r="I200" s="22">
        <f t="shared" si="21"/>
        <v>376</v>
      </c>
      <c r="J200" s="16" t="str">
        <f t="shared" si="17"/>
        <v>NOT DUE</v>
      </c>
      <c r="K200" s="30" t="s">
        <v>4151</v>
      </c>
      <c r="L200" s="19"/>
    </row>
    <row r="201" spans="1:12" ht="15" customHeight="1">
      <c r="A201" s="16" t="s">
        <v>811</v>
      </c>
      <c r="B201" s="30" t="s">
        <v>4152</v>
      </c>
      <c r="C201" s="30" t="s">
        <v>830</v>
      </c>
      <c r="D201" s="20">
        <v>6000</v>
      </c>
      <c r="E201" s="12">
        <v>42549</v>
      </c>
      <c r="F201" s="12">
        <v>44060</v>
      </c>
      <c r="G201" s="26">
        <v>14935</v>
      </c>
      <c r="H201" s="14">
        <f t="shared" si="23"/>
        <v>44661.666666666664</v>
      </c>
      <c r="I201" s="22">
        <f t="shared" si="21"/>
        <v>376</v>
      </c>
      <c r="J201" s="16" t="str">
        <f t="shared" si="17"/>
        <v>NOT DUE</v>
      </c>
      <c r="K201" s="30" t="s">
        <v>4151</v>
      </c>
      <c r="L201" s="19"/>
    </row>
    <row r="202" spans="1:12" ht="15" customHeight="1">
      <c r="A202" s="16" t="s">
        <v>812</v>
      </c>
      <c r="B202" s="30" t="s">
        <v>4156</v>
      </c>
      <c r="C202" s="30" t="s">
        <v>4231</v>
      </c>
      <c r="D202" s="20">
        <v>2500</v>
      </c>
      <c r="E202" s="12">
        <v>42549</v>
      </c>
      <c r="F202" s="12">
        <v>44529</v>
      </c>
      <c r="G202" s="26">
        <v>19193</v>
      </c>
      <c r="H202" s="14">
        <f>IF(I202&lt;=2500,$F$5+(I202/24),"error")</f>
        <v>44693.25</v>
      </c>
      <c r="I202" s="22">
        <f t="shared" si="21"/>
        <v>1134</v>
      </c>
      <c r="J202" s="16" t="str">
        <f t="shared" si="17"/>
        <v>NOT DUE</v>
      </c>
      <c r="K202" s="30" t="s">
        <v>4151</v>
      </c>
      <c r="L202" s="19"/>
    </row>
    <row r="203" spans="1:12" ht="15" customHeight="1">
      <c r="A203" s="16" t="s">
        <v>813</v>
      </c>
      <c r="B203" s="30" t="s">
        <v>4156</v>
      </c>
      <c r="C203" s="30" t="s">
        <v>4234</v>
      </c>
      <c r="D203" s="20">
        <v>6000</v>
      </c>
      <c r="E203" s="12">
        <v>42549</v>
      </c>
      <c r="F203" s="12">
        <v>44060</v>
      </c>
      <c r="G203" s="26">
        <v>14935</v>
      </c>
      <c r="H203" s="14">
        <f>IF(I203&lt;=6000,$F$5+(I203/24),"error")</f>
        <v>44661.666666666664</v>
      </c>
      <c r="I203" s="22">
        <f t="shared" si="21"/>
        <v>376</v>
      </c>
      <c r="J203" s="16" t="str">
        <f t="shared" si="17"/>
        <v>NOT DUE</v>
      </c>
      <c r="K203" s="30" t="s">
        <v>4151</v>
      </c>
      <c r="L203" s="19"/>
    </row>
    <row r="204" spans="1:12" ht="15" customHeight="1">
      <c r="A204" s="16" t="s">
        <v>814</v>
      </c>
      <c r="B204" s="30" t="s">
        <v>4156</v>
      </c>
      <c r="C204" s="30" t="s">
        <v>4233</v>
      </c>
      <c r="D204" s="20">
        <v>6000</v>
      </c>
      <c r="E204" s="12">
        <v>42549</v>
      </c>
      <c r="F204" s="12">
        <v>44060</v>
      </c>
      <c r="G204" s="26">
        <v>14935</v>
      </c>
      <c r="H204" s="14">
        <f t="shared" ref="H204" si="24">IF(I204&lt;=6000,$F$5+(I204/24),"error")</f>
        <v>44661.666666666664</v>
      </c>
      <c r="I204" s="22">
        <f t="shared" si="21"/>
        <v>376</v>
      </c>
      <c r="J204" s="16" t="str">
        <f t="shared" si="17"/>
        <v>NOT DUE</v>
      </c>
      <c r="K204" s="30" t="s">
        <v>4151</v>
      </c>
      <c r="L204" s="19"/>
    </row>
    <row r="205" spans="1:12" ht="15" customHeight="1">
      <c r="A205" s="16" t="s">
        <v>815</v>
      </c>
      <c r="B205" s="30" t="s">
        <v>4156</v>
      </c>
      <c r="C205" s="30" t="s">
        <v>830</v>
      </c>
      <c r="D205" s="20">
        <v>6000</v>
      </c>
      <c r="E205" s="12">
        <v>42549</v>
      </c>
      <c r="F205" s="12">
        <v>44060</v>
      </c>
      <c r="G205" s="26">
        <v>14935</v>
      </c>
      <c r="H205" s="14">
        <f>IF(I205&lt;=6000,$F$5+(I205/24),"error")</f>
        <v>44661.666666666664</v>
      </c>
      <c r="I205" s="22">
        <f t="shared" si="21"/>
        <v>376</v>
      </c>
      <c r="J205" s="16" t="str">
        <f t="shared" si="17"/>
        <v>NOT DUE</v>
      </c>
      <c r="K205" s="30" t="s">
        <v>4151</v>
      </c>
      <c r="L205" s="19"/>
    </row>
    <row r="206" spans="1:12" ht="15" customHeight="1">
      <c r="A206" s="16" t="s">
        <v>816</v>
      </c>
      <c r="B206" s="30" t="s">
        <v>4157</v>
      </c>
      <c r="C206" s="30" t="s">
        <v>4231</v>
      </c>
      <c r="D206" s="20">
        <v>2500</v>
      </c>
      <c r="E206" s="12">
        <v>42549</v>
      </c>
      <c r="F206" s="12">
        <v>44529</v>
      </c>
      <c r="G206" s="26">
        <v>19193</v>
      </c>
      <c r="H206" s="14">
        <f>IF(I206&lt;=2500,$F$5+(I206/24),"error")</f>
        <v>44693.25</v>
      </c>
      <c r="I206" s="22">
        <f t="shared" si="21"/>
        <v>1134</v>
      </c>
      <c r="J206" s="16" t="str">
        <f t="shared" si="17"/>
        <v>NOT DUE</v>
      </c>
      <c r="K206" s="30" t="s">
        <v>4151</v>
      </c>
      <c r="L206" s="19"/>
    </row>
    <row r="207" spans="1:12" ht="15" customHeight="1">
      <c r="A207" s="16" t="s">
        <v>817</v>
      </c>
      <c r="B207" s="30" t="s">
        <v>4157</v>
      </c>
      <c r="C207" s="30" t="s">
        <v>4234</v>
      </c>
      <c r="D207" s="20">
        <v>6000</v>
      </c>
      <c r="E207" s="12">
        <v>42549</v>
      </c>
      <c r="F207" s="12">
        <v>44060</v>
      </c>
      <c r="G207" s="26">
        <v>14935</v>
      </c>
      <c r="H207" s="14">
        <f>IF(I207&lt;=6000,$F$5+(I207/24),"error")</f>
        <v>44661.666666666664</v>
      </c>
      <c r="I207" s="22">
        <f t="shared" si="21"/>
        <v>376</v>
      </c>
      <c r="J207" s="16" t="str">
        <f t="shared" si="17"/>
        <v>NOT DUE</v>
      </c>
      <c r="K207" s="30" t="s">
        <v>4151</v>
      </c>
      <c r="L207" s="19"/>
    </row>
    <row r="208" spans="1:12" ht="15" customHeight="1">
      <c r="A208" s="16" t="s">
        <v>818</v>
      </c>
      <c r="B208" s="30" t="s">
        <v>4157</v>
      </c>
      <c r="C208" s="30" t="s">
        <v>4233</v>
      </c>
      <c r="D208" s="20">
        <v>6000</v>
      </c>
      <c r="E208" s="12">
        <v>42549</v>
      </c>
      <c r="F208" s="12">
        <v>44060</v>
      </c>
      <c r="G208" s="26">
        <v>14935</v>
      </c>
      <c r="H208" s="14">
        <f t="shared" ref="H208" si="25">IF(I208&lt;=6000,$F$5+(I208/24),"error")</f>
        <v>44661.666666666664</v>
      </c>
      <c r="I208" s="22">
        <f t="shared" si="21"/>
        <v>376</v>
      </c>
      <c r="J208" s="16" t="str">
        <f t="shared" ref="J208:J273" si="26">IF(I208="","",IF(I208&lt;0,"OVERDUE","NOT DUE"))</f>
        <v>NOT DUE</v>
      </c>
      <c r="K208" s="30" t="s">
        <v>4151</v>
      </c>
      <c r="L208" s="19"/>
    </row>
    <row r="209" spans="1:12" ht="15" customHeight="1">
      <c r="A209" s="16" t="s">
        <v>819</v>
      </c>
      <c r="B209" s="30" t="s">
        <v>4157</v>
      </c>
      <c r="C209" s="30" t="s">
        <v>830</v>
      </c>
      <c r="D209" s="20">
        <v>6000</v>
      </c>
      <c r="E209" s="12">
        <v>42549</v>
      </c>
      <c r="F209" s="12">
        <v>44060</v>
      </c>
      <c r="G209" s="26">
        <v>14935</v>
      </c>
      <c r="H209" s="14">
        <f>IF(I209&lt;=6000,$F$5+(I209/24),"error")</f>
        <v>44661.666666666664</v>
      </c>
      <c r="I209" s="22">
        <f t="shared" si="21"/>
        <v>376</v>
      </c>
      <c r="J209" s="16" t="str">
        <f t="shared" si="26"/>
        <v>NOT DUE</v>
      </c>
      <c r="K209" s="30" t="s">
        <v>4151</v>
      </c>
      <c r="L209" s="19"/>
    </row>
    <row r="210" spans="1:12" ht="15" customHeight="1">
      <c r="A210" s="16" t="s">
        <v>820</v>
      </c>
      <c r="B210" s="30" t="s">
        <v>4158</v>
      </c>
      <c r="C210" s="30" t="s">
        <v>4231</v>
      </c>
      <c r="D210" s="20">
        <v>2500</v>
      </c>
      <c r="E210" s="12">
        <v>42549</v>
      </c>
      <c r="F210" s="12">
        <v>44529</v>
      </c>
      <c r="G210" s="26">
        <v>19193</v>
      </c>
      <c r="H210" s="14">
        <f>IF(I210&lt;=2500,$F$5+(I210/24),"error")</f>
        <v>44693.25</v>
      </c>
      <c r="I210" s="22">
        <f t="shared" si="21"/>
        <v>1134</v>
      </c>
      <c r="J210" s="16" t="str">
        <f t="shared" si="26"/>
        <v>NOT DUE</v>
      </c>
      <c r="K210" s="30" t="s">
        <v>4151</v>
      </c>
      <c r="L210" s="19"/>
    </row>
    <row r="211" spans="1:12" ht="15" customHeight="1">
      <c r="A211" s="16" t="s">
        <v>821</v>
      </c>
      <c r="B211" s="30" t="s">
        <v>4158</v>
      </c>
      <c r="C211" s="30" t="s">
        <v>4234</v>
      </c>
      <c r="D211" s="20">
        <v>6000</v>
      </c>
      <c r="E211" s="12">
        <v>42549</v>
      </c>
      <c r="F211" s="12">
        <v>44060</v>
      </c>
      <c r="G211" s="26">
        <v>14935</v>
      </c>
      <c r="H211" s="14">
        <f>IF(I211&lt;=6000,$F$5+(I211/24),"error")</f>
        <v>44661.666666666664</v>
      </c>
      <c r="I211" s="22">
        <f t="shared" si="21"/>
        <v>376</v>
      </c>
      <c r="J211" s="16" t="str">
        <f t="shared" si="26"/>
        <v>NOT DUE</v>
      </c>
      <c r="K211" s="30" t="s">
        <v>4151</v>
      </c>
      <c r="L211" s="19"/>
    </row>
    <row r="212" spans="1:12" ht="15" customHeight="1">
      <c r="A212" s="16" t="s">
        <v>822</v>
      </c>
      <c r="B212" s="30" t="s">
        <v>4158</v>
      </c>
      <c r="C212" s="30" t="s">
        <v>4233</v>
      </c>
      <c r="D212" s="20">
        <v>6000</v>
      </c>
      <c r="E212" s="12">
        <v>42549</v>
      </c>
      <c r="F212" s="12">
        <v>44060</v>
      </c>
      <c r="G212" s="26">
        <v>14935</v>
      </c>
      <c r="H212" s="14">
        <f t="shared" ref="H212" si="27">IF(I212&lt;=6000,$F$5+(I212/24),"error")</f>
        <v>44661.666666666664</v>
      </c>
      <c r="I212" s="22">
        <f t="shared" si="21"/>
        <v>376</v>
      </c>
      <c r="J212" s="16" t="str">
        <f t="shared" si="26"/>
        <v>NOT DUE</v>
      </c>
      <c r="K212" s="30" t="s">
        <v>4151</v>
      </c>
      <c r="L212" s="19"/>
    </row>
    <row r="213" spans="1:12" ht="15" customHeight="1">
      <c r="A213" s="16" t="s">
        <v>823</v>
      </c>
      <c r="B213" s="30" t="s">
        <v>4158</v>
      </c>
      <c r="C213" s="30" t="s">
        <v>830</v>
      </c>
      <c r="D213" s="20">
        <v>6000</v>
      </c>
      <c r="E213" s="12">
        <v>42549</v>
      </c>
      <c r="F213" s="12">
        <v>44060</v>
      </c>
      <c r="G213" s="26">
        <v>14935</v>
      </c>
      <c r="H213" s="14">
        <f>IF(I213&lt;=6000,$F$5+(I213/24),"error")</f>
        <v>44661.666666666664</v>
      </c>
      <c r="I213" s="22">
        <f t="shared" si="21"/>
        <v>376</v>
      </c>
      <c r="J213" s="16" t="str">
        <f t="shared" si="26"/>
        <v>NOT DUE</v>
      </c>
      <c r="K213" s="30" t="s">
        <v>4151</v>
      </c>
      <c r="L213" s="19"/>
    </row>
    <row r="214" spans="1:12" ht="15" customHeight="1">
      <c r="A214" s="16" t="s">
        <v>824</v>
      </c>
      <c r="B214" s="30" t="s">
        <v>4159</v>
      </c>
      <c r="C214" s="30" t="s">
        <v>4231</v>
      </c>
      <c r="D214" s="20">
        <v>2500</v>
      </c>
      <c r="E214" s="12">
        <v>42549</v>
      </c>
      <c r="F214" s="12">
        <v>44529</v>
      </c>
      <c r="G214" s="26">
        <v>19193</v>
      </c>
      <c r="H214" s="14">
        <f>IF(I214&lt;=2500,$F$5+(I214/24),"error")</f>
        <v>44693.25</v>
      </c>
      <c r="I214" s="22">
        <f t="shared" si="21"/>
        <v>1134</v>
      </c>
      <c r="J214" s="16" t="str">
        <f t="shared" si="26"/>
        <v>NOT DUE</v>
      </c>
      <c r="K214" s="30" t="s">
        <v>4151</v>
      </c>
      <c r="L214" s="19"/>
    </row>
    <row r="215" spans="1:12" ht="15" customHeight="1">
      <c r="A215" s="16" t="s">
        <v>825</v>
      </c>
      <c r="B215" s="30" t="s">
        <v>4159</v>
      </c>
      <c r="C215" s="30" t="s">
        <v>4234</v>
      </c>
      <c r="D215" s="20">
        <v>6000</v>
      </c>
      <c r="E215" s="12">
        <v>42549</v>
      </c>
      <c r="F215" s="12">
        <v>44084</v>
      </c>
      <c r="G215" s="26">
        <v>15042</v>
      </c>
      <c r="H215" s="14">
        <f>IF(I215&lt;=6000,$F$5+(I215/24),"error")</f>
        <v>44666.125</v>
      </c>
      <c r="I215" s="22">
        <f t="shared" si="21"/>
        <v>483</v>
      </c>
      <c r="J215" s="16" t="str">
        <f t="shared" si="26"/>
        <v>NOT DUE</v>
      </c>
      <c r="K215" s="30" t="s">
        <v>4151</v>
      </c>
      <c r="L215" s="19"/>
    </row>
    <row r="216" spans="1:12" ht="15" customHeight="1">
      <c r="A216" s="16" t="s">
        <v>826</v>
      </c>
      <c r="B216" s="30" t="s">
        <v>4159</v>
      </c>
      <c r="C216" s="30" t="s">
        <v>4233</v>
      </c>
      <c r="D216" s="20">
        <v>6000</v>
      </c>
      <c r="E216" s="12">
        <v>42549</v>
      </c>
      <c r="F216" s="12">
        <v>44084</v>
      </c>
      <c r="G216" s="26">
        <v>15042</v>
      </c>
      <c r="H216" s="14">
        <f t="shared" ref="H216" si="28">IF(I216&lt;=6000,$F$5+(I216/24),"error")</f>
        <v>44666.125</v>
      </c>
      <c r="I216" s="22">
        <f t="shared" si="21"/>
        <v>483</v>
      </c>
      <c r="J216" s="16" t="str">
        <f t="shared" si="26"/>
        <v>NOT DUE</v>
      </c>
      <c r="K216" s="30" t="s">
        <v>4151</v>
      </c>
      <c r="L216" s="19"/>
    </row>
    <row r="217" spans="1:12" ht="15" customHeight="1">
      <c r="A217" s="16" t="s">
        <v>827</v>
      </c>
      <c r="B217" s="30" t="s">
        <v>4159</v>
      </c>
      <c r="C217" s="30" t="s">
        <v>830</v>
      </c>
      <c r="D217" s="20">
        <v>6000</v>
      </c>
      <c r="E217" s="12">
        <v>42549</v>
      </c>
      <c r="F217" s="12">
        <v>44084</v>
      </c>
      <c r="G217" s="26">
        <v>15042</v>
      </c>
      <c r="H217" s="14">
        <f>IF(I217&lt;=6000,$F$5+(I217/24),"error")</f>
        <v>44666.125</v>
      </c>
      <c r="I217" s="22">
        <f t="shared" si="21"/>
        <v>483</v>
      </c>
      <c r="J217" s="16" t="str">
        <f t="shared" si="26"/>
        <v>NOT DUE</v>
      </c>
      <c r="K217" s="30" t="s">
        <v>4151</v>
      </c>
      <c r="L217" s="19"/>
    </row>
    <row r="218" spans="1:12" ht="15" customHeight="1">
      <c r="A218" s="16" t="s">
        <v>828</v>
      </c>
      <c r="B218" s="30" t="s">
        <v>4160</v>
      </c>
      <c r="C218" s="30" t="s">
        <v>4231</v>
      </c>
      <c r="D218" s="20">
        <v>2500</v>
      </c>
      <c r="E218" s="12">
        <v>42549</v>
      </c>
      <c r="F218" s="12">
        <v>44529</v>
      </c>
      <c r="G218" s="26">
        <v>19193</v>
      </c>
      <c r="H218" s="14">
        <f>IF(I218&lt;=2500,$F$5+(I218/24),"error")</f>
        <v>44693.25</v>
      </c>
      <c r="I218" s="22">
        <f t="shared" si="21"/>
        <v>1134</v>
      </c>
      <c r="J218" s="16" t="str">
        <f t="shared" si="26"/>
        <v>NOT DUE</v>
      </c>
      <c r="K218" s="30" t="s">
        <v>4151</v>
      </c>
      <c r="L218" s="19"/>
    </row>
    <row r="219" spans="1:12" ht="15" customHeight="1">
      <c r="A219" s="16" t="s">
        <v>829</v>
      </c>
      <c r="B219" s="30" t="s">
        <v>4160</v>
      </c>
      <c r="C219" s="30" t="s">
        <v>4234</v>
      </c>
      <c r="D219" s="20">
        <v>6000</v>
      </c>
      <c r="E219" s="12">
        <v>42549</v>
      </c>
      <c r="F219" s="12">
        <v>44084</v>
      </c>
      <c r="G219" s="26">
        <v>15042</v>
      </c>
      <c r="H219" s="14">
        <f>IF(I219&lt;=6000,$F$5+(I219/24),"error")</f>
        <v>44666.125</v>
      </c>
      <c r="I219" s="22">
        <f t="shared" si="21"/>
        <v>483</v>
      </c>
      <c r="J219" s="16" t="str">
        <f t="shared" si="26"/>
        <v>NOT DUE</v>
      </c>
      <c r="K219" s="30" t="s">
        <v>4151</v>
      </c>
      <c r="L219" s="19"/>
    </row>
    <row r="220" spans="1:12" ht="15" customHeight="1">
      <c r="A220" s="16" t="s">
        <v>832</v>
      </c>
      <c r="B220" s="30" t="s">
        <v>4160</v>
      </c>
      <c r="C220" s="30" t="s">
        <v>4233</v>
      </c>
      <c r="D220" s="20">
        <v>6000</v>
      </c>
      <c r="E220" s="12">
        <v>42549</v>
      </c>
      <c r="F220" s="12">
        <v>44084</v>
      </c>
      <c r="G220" s="26">
        <v>15042</v>
      </c>
      <c r="H220" s="14">
        <f t="shared" ref="H220" si="29">IF(I220&lt;=6000,$F$5+(I220/24),"error")</f>
        <v>44666.125</v>
      </c>
      <c r="I220" s="22">
        <f t="shared" si="21"/>
        <v>483</v>
      </c>
      <c r="J220" s="16" t="str">
        <f t="shared" si="26"/>
        <v>NOT DUE</v>
      </c>
      <c r="K220" s="30" t="s">
        <v>4151</v>
      </c>
      <c r="L220" s="19"/>
    </row>
    <row r="221" spans="1:12" ht="15" customHeight="1">
      <c r="A221" s="16" t="s">
        <v>833</v>
      </c>
      <c r="B221" s="30" t="s">
        <v>4160</v>
      </c>
      <c r="C221" s="30" t="s">
        <v>830</v>
      </c>
      <c r="D221" s="20">
        <v>6000</v>
      </c>
      <c r="E221" s="12">
        <v>42549</v>
      </c>
      <c r="F221" s="12">
        <v>44084</v>
      </c>
      <c r="G221" s="26">
        <v>15042</v>
      </c>
      <c r="H221" s="14">
        <f>IF(I221&lt;=6000,$F$5+(I221/24),"error")</f>
        <v>44666.125</v>
      </c>
      <c r="I221" s="22">
        <f t="shared" si="21"/>
        <v>483</v>
      </c>
      <c r="J221" s="16" t="str">
        <f t="shared" si="26"/>
        <v>NOT DUE</v>
      </c>
      <c r="K221" s="30" t="s">
        <v>4151</v>
      </c>
      <c r="L221" s="19"/>
    </row>
    <row r="222" spans="1:12" ht="15" customHeight="1">
      <c r="A222" s="16" t="s">
        <v>834</v>
      </c>
      <c r="B222" s="30" t="s">
        <v>4138</v>
      </c>
      <c r="C222" s="30" t="s">
        <v>842</v>
      </c>
      <c r="D222" s="20">
        <v>12000</v>
      </c>
      <c r="E222" s="12">
        <v>42549</v>
      </c>
      <c r="F222" s="12">
        <v>43753</v>
      </c>
      <c r="G222" s="26">
        <v>13330</v>
      </c>
      <c r="H222" s="14">
        <f>IF(I222&lt;=12000,$F$5+(I222/24),"error")</f>
        <v>44844.791666666664</v>
      </c>
      <c r="I222" s="22">
        <f t="shared" si="21"/>
        <v>4771</v>
      </c>
      <c r="J222" s="16" t="str">
        <f t="shared" si="26"/>
        <v>NOT DUE</v>
      </c>
      <c r="K222" s="30" t="s">
        <v>4218</v>
      </c>
      <c r="L222" s="19"/>
    </row>
    <row r="223" spans="1:12" ht="15" customHeight="1">
      <c r="A223" s="16" t="s">
        <v>835</v>
      </c>
      <c r="B223" s="30" t="s">
        <v>4138</v>
      </c>
      <c r="C223" s="30" t="s">
        <v>4235</v>
      </c>
      <c r="D223" s="20">
        <v>12000</v>
      </c>
      <c r="E223" s="12">
        <v>42549</v>
      </c>
      <c r="F223" s="12">
        <v>43753</v>
      </c>
      <c r="G223" s="26">
        <v>13330</v>
      </c>
      <c r="H223" s="14">
        <f>IF(I223&lt;=12000,$F$5+(I223/24),"error")</f>
        <v>44844.791666666664</v>
      </c>
      <c r="I223" s="22">
        <f t="shared" si="21"/>
        <v>4771</v>
      </c>
      <c r="J223" s="16" t="str">
        <f t="shared" si="26"/>
        <v>NOT DUE</v>
      </c>
      <c r="K223" s="30" t="s">
        <v>4218</v>
      </c>
      <c r="L223" s="19"/>
    </row>
    <row r="224" spans="1:12" ht="15" customHeight="1">
      <c r="A224" s="16" t="s">
        <v>836</v>
      </c>
      <c r="B224" s="30" t="s">
        <v>4236</v>
      </c>
      <c r="C224" s="30" t="s">
        <v>4237</v>
      </c>
      <c r="D224" s="20">
        <v>300</v>
      </c>
      <c r="E224" s="12">
        <v>42549</v>
      </c>
      <c r="F224" s="291">
        <v>44634</v>
      </c>
      <c r="G224" s="342">
        <v>20437</v>
      </c>
      <c r="H224" s="21">
        <f>IF(I224&lt;=300,$F$5+(I224/24),"error")</f>
        <v>44653.416666666664</v>
      </c>
      <c r="I224" s="22">
        <f>D224-($F$4-G224)</f>
        <v>178</v>
      </c>
      <c r="J224" s="16" t="str">
        <f>IF(I224="","",IF(I224&lt;0,"OVERDUE","NOT DUE"))</f>
        <v>NOT DUE</v>
      </c>
      <c r="K224" s="30" t="s">
        <v>4238</v>
      </c>
      <c r="L224" s="19"/>
    </row>
    <row r="225" spans="1:12" ht="25.5" customHeight="1">
      <c r="A225" s="16" t="s">
        <v>837</v>
      </c>
      <c r="B225" s="30" t="s">
        <v>4239</v>
      </c>
      <c r="C225" s="30" t="s">
        <v>4240</v>
      </c>
      <c r="D225" s="20">
        <v>1500</v>
      </c>
      <c r="E225" s="12">
        <v>42549</v>
      </c>
      <c r="F225" s="12">
        <v>44609</v>
      </c>
      <c r="G225" s="26">
        <v>20071</v>
      </c>
      <c r="H225" s="14">
        <f>IF(I225&lt;=1500,$F$5+(I225/24),"error")</f>
        <v>44688.166666666664</v>
      </c>
      <c r="I225" s="22">
        <f t="shared" si="21"/>
        <v>1012</v>
      </c>
      <c r="J225" s="16" t="str">
        <f t="shared" si="26"/>
        <v>NOT DUE</v>
      </c>
      <c r="K225" s="30" t="s">
        <v>4241</v>
      </c>
      <c r="L225" s="19"/>
    </row>
    <row r="226" spans="1:12" ht="26.45" customHeight="1">
      <c r="A226" s="16" t="s">
        <v>838</v>
      </c>
      <c r="B226" s="30" t="s">
        <v>4239</v>
      </c>
      <c r="C226" s="30" t="s">
        <v>4242</v>
      </c>
      <c r="D226" s="48">
        <v>5000</v>
      </c>
      <c r="E226" s="12">
        <v>42549</v>
      </c>
      <c r="F226" s="12">
        <v>44609</v>
      </c>
      <c r="G226" s="26">
        <v>20071</v>
      </c>
      <c r="H226" s="21">
        <f>IF(I226&lt;=5000,$F$5+(I226/24),"error")</f>
        <v>44834</v>
      </c>
      <c r="I226" s="22">
        <f t="shared" si="21"/>
        <v>4512</v>
      </c>
      <c r="J226" s="16" t="str">
        <f t="shared" si="26"/>
        <v>NOT DUE</v>
      </c>
      <c r="K226" s="30" t="s">
        <v>4241</v>
      </c>
      <c r="L226" s="19"/>
    </row>
    <row r="227" spans="1:12" ht="51" customHeight="1">
      <c r="A227" s="16" t="s">
        <v>839</v>
      </c>
      <c r="B227" s="30" t="s">
        <v>4243</v>
      </c>
      <c r="C227" s="30" t="s">
        <v>4235</v>
      </c>
      <c r="D227" s="48">
        <v>20000</v>
      </c>
      <c r="E227" s="12">
        <v>42549</v>
      </c>
      <c r="F227" s="12">
        <v>44606</v>
      </c>
      <c r="G227" s="26">
        <v>20071</v>
      </c>
      <c r="H227" s="21">
        <f>IF(I227&lt;=20000,$F$5+(I227/24),"error")</f>
        <v>45459</v>
      </c>
      <c r="I227" s="22">
        <f t="shared" si="21"/>
        <v>19512</v>
      </c>
      <c r="J227" s="16" t="str">
        <f t="shared" si="26"/>
        <v>NOT DUE</v>
      </c>
      <c r="K227" s="30" t="s">
        <v>4241</v>
      </c>
      <c r="L227" s="19" t="s">
        <v>5418</v>
      </c>
    </row>
    <row r="228" spans="1:12" ht="26.1" customHeight="1">
      <c r="A228" s="16" t="s">
        <v>840</v>
      </c>
      <c r="B228" s="30" t="s">
        <v>38</v>
      </c>
      <c r="C228" s="30" t="s">
        <v>4244</v>
      </c>
      <c r="D228" s="48">
        <v>500</v>
      </c>
      <c r="E228" s="12">
        <v>42549</v>
      </c>
      <c r="F228" s="12">
        <v>44609</v>
      </c>
      <c r="G228" s="26">
        <v>20071</v>
      </c>
      <c r="H228" s="21">
        <f>IF(I228&lt;=500,$F$5+(I228/24),"error")</f>
        <v>44646.5</v>
      </c>
      <c r="I228" s="22">
        <f t="shared" si="21"/>
        <v>12</v>
      </c>
      <c r="J228" s="16" t="str">
        <f t="shared" si="26"/>
        <v>NOT DUE</v>
      </c>
      <c r="K228" s="30"/>
      <c r="L228" s="19"/>
    </row>
    <row r="229" spans="1:12" ht="26.1" customHeight="1">
      <c r="A229" s="16" t="s">
        <v>841</v>
      </c>
      <c r="B229" s="30" t="s">
        <v>38</v>
      </c>
      <c r="C229" s="30" t="s">
        <v>4245</v>
      </c>
      <c r="D229" s="48">
        <v>6000</v>
      </c>
      <c r="E229" s="12">
        <v>42549</v>
      </c>
      <c r="F229" s="12">
        <v>44526</v>
      </c>
      <c r="G229" s="26">
        <v>19171</v>
      </c>
      <c r="H229" s="14">
        <f>IF(I229&lt;=6000,$F$5+(I229/24),"error")</f>
        <v>44838.166666666664</v>
      </c>
      <c r="I229" s="22">
        <f t="shared" si="21"/>
        <v>4612</v>
      </c>
      <c r="J229" s="16" t="str">
        <f t="shared" si="26"/>
        <v>NOT DUE</v>
      </c>
      <c r="K229" s="30"/>
      <c r="L229" s="19" t="s">
        <v>5376</v>
      </c>
    </row>
    <row r="230" spans="1:12" ht="26.45" customHeight="1">
      <c r="A230" s="16" t="s">
        <v>843</v>
      </c>
      <c r="B230" s="30" t="s">
        <v>4246</v>
      </c>
      <c r="C230" s="30" t="s">
        <v>4247</v>
      </c>
      <c r="D230" s="48">
        <v>12000</v>
      </c>
      <c r="E230" s="12">
        <v>42549</v>
      </c>
      <c r="F230" s="12">
        <v>44589</v>
      </c>
      <c r="G230" s="26">
        <v>19924</v>
      </c>
      <c r="H230" s="14">
        <f>IF(I230&lt;=12000,$F$5+(I230/24),"error")</f>
        <v>45119.541666666664</v>
      </c>
      <c r="I230" s="22">
        <f t="shared" si="21"/>
        <v>11365</v>
      </c>
      <c r="J230" s="16" t="str">
        <f t="shared" si="26"/>
        <v>NOT DUE</v>
      </c>
      <c r="K230" s="30" t="s">
        <v>4248</v>
      </c>
      <c r="L230" s="19" t="s">
        <v>5386</v>
      </c>
    </row>
    <row r="231" spans="1:12" ht="15" customHeight="1">
      <c r="A231" s="16" t="s">
        <v>844</v>
      </c>
      <c r="B231" s="30" t="s">
        <v>4246</v>
      </c>
      <c r="C231" s="30" t="s">
        <v>4168</v>
      </c>
      <c r="D231" s="48">
        <v>6000</v>
      </c>
      <c r="E231" s="12">
        <v>42549</v>
      </c>
      <c r="F231" s="12">
        <v>44589</v>
      </c>
      <c r="G231" s="26">
        <v>19924</v>
      </c>
      <c r="H231" s="14">
        <f>IF(I231&lt;=6000,$F$5+(I231/24),"error")</f>
        <v>44869.541666666664</v>
      </c>
      <c r="I231" s="22">
        <f t="shared" si="21"/>
        <v>5365</v>
      </c>
      <c r="J231" s="16" t="str">
        <f t="shared" si="26"/>
        <v>NOT DUE</v>
      </c>
      <c r="K231" s="30" t="s">
        <v>4248</v>
      </c>
      <c r="L231" s="19"/>
    </row>
    <row r="232" spans="1:12" ht="25.5">
      <c r="A232" s="16" t="s">
        <v>845</v>
      </c>
      <c r="B232" s="30" t="s">
        <v>4249</v>
      </c>
      <c r="C232" s="30" t="s">
        <v>4181</v>
      </c>
      <c r="D232" s="48">
        <v>5000</v>
      </c>
      <c r="E232" s="12">
        <v>42549</v>
      </c>
      <c r="F232" s="12">
        <v>44516</v>
      </c>
      <c r="G232" s="26">
        <v>19021</v>
      </c>
      <c r="H232" s="21">
        <f>IF(I232&lt;=5000,$F$5+(I232/24),"error")</f>
        <v>44790.25</v>
      </c>
      <c r="I232" s="22">
        <f t="shared" si="21"/>
        <v>3462</v>
      </c>
      <c r="J232" s="16" t="str">
        <f t="shared" si="26"/>
        <v>NOT DUE</v>
      </c>
      <c r="K232" s="30" t="s">
        <v>4250</v>
      </c>
      <c r="L232" s="19"/>
    </row>
    <row r="233" spans="1:12" ht="15" customHeight="1">
      <c r="A233" s="16" t="s">
        <v>846</v>
      </c>
      <c r="B233" s="30" t="s">
        <v>4221</v>
      </c>
      <c r="C233" s="30" t="s">
        <v>4251</v>
      </c>
      <c r="D233" s="20">
        <v>12000</v>
      </c>
      <c r="E233" s="12">
        <v>42549</v>
      </c>
      <c r="F233" s="12">
        <v>44589</v>
      </c>
      <c r="G233" s="26">
        <v>19924</v>
      </c>
      <c r="H233" s="21">
        <f>IF(I233&lt;=12000,$F$5+(I233/24),"error")</f>
        <v>45119.541666666664</v>
      </c>
      <c r="I233" s="22">
        <f t="shared" si="21"/>
        <v>11365</v>
      </c>
      <c r="J233" s="16" t="str">
        <f t="shared" si="26"/>
        <v>NOT DUE</v>
      </c>
      <c r="K233" s="30" t="s">
        <v>4222</v>
      </c>
      <c r="L233" s="19" t="s">
        <v>5386</v>
      </c>
    </row>
    <row r="234" spans="1:12" ht="15" customHeight="1">
      <c r="A234" s="16" t="s">
        <v>847</v>
      </c>
      <c r="B234" s="30" t="s">
        <v>4221</v>
      </c>
      <c r="C234" s="30" t="s">
        <v>4252</v>
      </c>
      <c r="D234" s="20">
        <v>12000</v>
      </c>
      <c r="E234" s="12">
        <v>42549</v>
      </c>
      <c r="F234" s="12">
        <v>44589</v>
      </c>
      <c r="G234" s="26">
        <v>19924</v>
      </c>
      <c r="H234" s="21">
        <f t="shared" ref="H234:H235" si="30">IF(I234&lt;=12000,$F$5+(I234/24),"error")</f>
        <v>45119.541666666664</v>
      </c>
      <c r="I234" s="22">
        <f t="shared" ref="I234:I265" si="31">D234-($F$4-G234)</f>
        <v>11365</v>
      </c>
      <c r="J234" s="16" t="str">
        <f t="shared" si="26"/>
        <v>NOT DUE</v>
      </c>
      <c r="K234" s="30" t="s">
        <v>4222</v>
      </c>
      <c r="L234" s="19" t="s">
        <v>5386</v>
      </c>
    </row>
    <row r="235" spans="1:12" ht="25.5" customHeight="1">
      <c r="A235" s="16" t="s">
        <v>848</v>
      </c>
      <c r="B235" s="30" t="s">
        <v>4253</v>
      </c>
      <c r="C235" s="30" t="s">
        <v>4181</v>
      </c>
      <c r="D235" s="20">
        <v>12000</v>
      </c>
      <c r="E235" s="12">
        <v>42549</v>
      </c>
      <c r="F235" s="12">
        <v>44005</v>
      </c>
      <c r="G235" s="26">
        <v>14655</v>
      </c>
      <c r="H235" s="21">
        <f t="shared" si="30"/>
        <v>44900</v>
      </c>
      <c r="I235" s="22">
        <f t="shared" si="31"/>
        <v>6096</v>
      </c>
      <c r="J235" s="16" t="str">
        <f t="shared" si="26"/>
        <v>NOT DUE</v>
      </c>
      <c r="K235" s="30" t="s">
        <v>4254</v>
      </c>
      <c r="L235" s="19"/>
    </row>
    <row r="236" spans="1:12" ht="26.25" customHeight="1">
      <c r="A236" s="16" t="s">
        <v>849</v>
      </c>
      <c r="B236" s="30" t="s">
        <v>4255</v>
      </c>
      <c r="C236" s="30" t="s">
        <v>4237</v>
      </c>
      <c r="D236" s="20">
        <v>200</v>
      </c>
      <c r="E236" s="12">
        <v>42549</v>
      </c>
      <c r="F236" s="12">
        <v>44634</v>
      </c>
      <c r="G236" s="26">
        <v>20437</v>
      </c>
      <c r="H236" s="21">
        <f>IF(I236&lt;=200,$F$5+(I236/24),"error")</f>
        <v>44649.25</v>
      </c>
      <c r="I236" s="22">
        <f>D236-($F$4-G236)</f>
        <v>78</v>
      </c>
      <c r="J236" s="16" t="str">
        <f>IF(I236="","",IF(I236&lt;0,"OVERDUE","NOT DUE"))</f>
        <v>NOT DUE</v>
      </c>
      <c r="K236" s="30" t="s">
        <v>4256</v>
      </c>
      <c r="L236" s="19" t="s">
        <v>5421</v>
      </c>
    </row>
    <row r="237" spans="1:12" ht="26.1" customHeight="1">
      <c r="A237" s="16" t="s">
        <v>850</v>
      </c>
      <c r="B237" s="30" t="s">
        <v>4257</v>
      </c>
      <c r="C237" s="30" t="s">
        <v>4258</v>
      </c>
      <c r="D237" s="20">
        <v>10000</v>
      </c>
      <c r="E237" s="12">
        <v>42549</v>
      </c>
      <c r="F237" s="12">
        <v>44608</v>
      </c>
      <c r="G237" s="26">
        <v>20071</v>
      </c>
      <c r="H237" s="21">
        <f>IF(I237&lt;=10000,$F$5+(I237/24),"error")</f>
        <v>45042.333333333336</v>
      </c>
      <c r="I237" s="22">
        <f t="shared" si="31"/>
        <v>9512</v>
      </c>
      <c r="J237" s="16" t="str">
        <f t="shared" si="26"/>
        <v>NOT DUE</v>
      </c>
      <c r="K237" s="30" t="s">
        <v>4259</v>
      </c>
      <c r="L237" s="19" t="s">
        <v>5419</v>
      </c>
    </row>
    <row r="238" spans="1:12" ht="24">
      <c r="A238" s="16" t="s">
        <v>851</v>
      </c>
      <c r="B238" s="30" t="s">
        <v>4257</v>
      </c>
      <c r="C238" s="30" t="s">
        <v>4260</v>
      </c>
      <c r="D238" s="20">
        <v>20000</v>
      </c>
      <c r="E238" s="12">
        <v>42549</v>
      </c>
      <c r="F238" s="12">
        <v>44608</v>
      </c>
      <c r="G238" s="26">
        <v>20071</v>
      </c>
      <c r="H238" s="21">
        <f>IF(I238&lt;=20000,$F$5+(I238/24),"error")</f>
        <v>45459</v>
      </c>
      <c r="I238" s="22">
        <f t="shared" si="31"/>
        <v>19512</v>
      </c>
      <c r="J238" s="16" t="str">
        <f t="shared" si="26"/>
        <v>NOT DUE</v>
      </c>
      <c r="K238" s="30" t="s">
        <v>4259</v>
      </c>
      <c r="L238" s="19" t="s">
        <v>5419</v>
      </c>
    </row>
    <row r="239" spans="1:12" ht="26.1" customHeight="1">
      <c r="A239" s="16" t="s">
        <v>852</v>
      </c>
      <c r="B239" s="30" t="s">
        <v>4257</v>
      </c>
      <c r="C239" s="30" t="s">
        <v>4261</v>
      </c>
      <c r="D239" s="20">
        <v>5000</v>
      </c>
      <c r="E239" s="12">
        <v>42549</v>
      </c>
      <c r="F239" s="12">
        <v>44608</v>
      </c>
      <c r="G239" s="26">
        <v>20071</v>
      </c>
      <c r="H239" s="21">
        <f>IF(I239&lt;=5000,$F$5+(I239/24),"error")</f>
        <v>44834</v>
      </c>
      <c r="I239" s="22">
        <f t="shared" si="31"/>
        <v>4512</v>
      </c>
      <c r="J239" s="16" t="str">
        <f t="shared" si="26"/>
        <v>NOT DUE</v>
      </c>
      <c r="K239" s="30" t="s">
        <v>4259</v>
      </c>
      <c r="L239" s="19" t="s">
        <v>5419</v>
      </c>
    </row>
    <row r="240" spans="1:12" ht="36">
      <c r="A240" s="16" t="s">
        <v>853</v>
      </c>
      <c r="B240" s="30" t="s">
        <v>4257</v>
      </c>
      <c r="C240" s="30" t="s">
        <v>4262</v>
      </c>
      <c r="D240" s="20">
        <v>20000</v>
      </c>
      <c r="E240" s="12">
        <v>42549</v>
      </c>
      <c r="F240" s="12">
        <v>44608</v>
      </c>
      <c r="G240" s="26">
        <v>20071</v>
      </c>
      <c r="H240" s="21">
        <f>IF(I240&lt;=20000,$F$5+(I240/24),"error")</f>
        <v>45459</v>
      </c>
      <c r="I240" s="22">
        <f t="shared" si="31"/>
        <v>19512</v>
      </c>
      <c r="J240" s="16" t="str">
        <f t="shared" si="26"/>
        <v>NOT DUE</v>
      </c>
      <c r="K240" s="30" t="s">
        <v>4259</v>
      </c>
      <c r="L240" s="19" t="s">
        <v>5420</v>
      </c>
    </row>
    <row r="241" spans="1:12" ht="25.5">
      <c r="A241" s="16" t="s">
        <v>854</v>
      </c>
      <c r="B241" s="30" t="s">
        <v>4879</v>
      </c>
      <c r="C241" s="30" t="s">
        <v>4263</v>
      </c>
      <c r="D241" s="20">
        <v>12000</v>
      </c>
      <c r="E241" s="12">
        <v>42549</v>
      </c>
      <c r="F241" s="12">
        <v>43885</v>
      </c>
      <c r="G241" s="26">
        <v>14158</v>
      </c>
      <c r="H241" s="21">
        <f>IF(I241&lt;=12000,$F$5+(I241/24),"error")</f>
        <v>44879.291666666664</v>
      </c>
      <c r="I241" s="22">
        <f t="shared" si="31"/>
        <v>5599</v>
      </c>
      <c r="J241" s="16" t="str">
        <f t="shared" si="26"/>
        <v>NOT DUE</v>
      </c>
      <c r="K241" s="30" t="s">
        <v>4264</v>
      </c>
      <c r="L241" s="19" t="s">
        <v>5189</v>
      </c>
    </row>
    <row r="242" spans="1:12" s="260" customFormat="1" ht="25.5">
      <c r="A242" s="258" t="s">
        <v>855</v>
      </c>
      <c r="B242" s="255" t="s">
        <v>5347</v>
      </c>
      <c r="C242" s="255" t="s">
        <v>4880</v>
      </c>
      <c r="D242" s="266">
        <v>12000</v>
      </c>
      <c r="E242" s="12">
        <v>42549</v>
      </c>
      <c r="F242" s="12">
        <v>44574</v>
      </c>
      <c r="G242" s="26">
        <v>19731</v>
      </c>
      <c r="H242" s="21">
        <f>IF(I242&lt;=12000,$F$5+(I242/24),"error")</f>
        <v>45111.5</v>
      </c>
      <c r="I242" s="257">
        <f t="shared" si="31"/>
        <v>11172</v>
      </c>
      <c r="J242" s="258" t="str">
        <f t="shared" si="26"/>
        <v>NOT DUE</v>
      </c>
      <c r="K242" s="255"/>
      <c r="L242" s="265" t="s">
        <v>5383</v>
      </c>
    </row>
    <row r="243" spans="1:12" ht="25.5" customHeight="1">
      <c r="A243" s="16" t="s">
        <v>856</v>
      </c>
      <c r="B243" s="30" t="s">
        <v>4265</v>
      </c>
      <c r="C243" s="30" t="s">
        <v>4181</v>
      </c>
      <c r="D243" s="20">
        <v>2500</v>
      </c>
      <c r="E243" s="12">
        <v>42549</v>
      </c>
      <c r="F243" s="12">
        <v>44548</v>
      </c>
      <c r="G243" s="26">
        <v>19388</v>
      </c>
      <c r="H243" s="21">
        <f>IF(I243&lt;=2500,$F$5+(I243/24),"error")</f>
        <v>44701.375</v>
      </c>
      <c r="I243" s="22">
        <f t="shared" si="31"/>
        <v>1329</v>
      </c>
      <c r="J243" s="16" t="str">
        <f t="shared" si="26"/>
        <v>NOT DUE</v>
      </c>
      <c r="K243" s="30" t="s">
        <v>4266</v>
      </c>
      <c r="L243" s="19" t="s">
        <v>5379</v>
      </c>
    </row>
    <row r="244" spans="1:12" ht="25.5">
      <c r="A244" s="16" t="s">
        <v>857</v>
      </c>
      <c r="B244" s="30" t="s">
        <v>4223</v>
      </c>
      <c r="C244" s="30" t="s">
        <v>4251</v>
      </c>
      <c r="D244" s="20">
        <v>6000</v>
      </c>
      <c r="E244" s="12">
        <v>42549</v>
      </c>
      <c r="F244" s="12">
        <v>44504</v>
      </c>
      <c r="G244" s="26">
        <v>18851</v>
      </c>
      <c r="H244" s="21">
        <f>IF(I244&lt;=6000,$F$5+(I244/24),"error")</f>
        <v>44824.833333333336</v>
      </c>
      <c r="I244" s="22">
        <f t="shared" si="31"/>
        <v>4292</v>
      </c>
      <c r="J244" s="16" t="str">
        <f t="shared" si="26"/>
        <v>NOT DUE</v>
      </c>
      <c r="K244" s="30" t="s">
        <v>4224</v>
      </c>
      <c r="L244" s="19"/>
    </row>
    <row r="245" spans="1:12" ht="25.5" customHeight="1">
      <c r="A245" s="16" t="s">
        <v>859</v>
      </c>
      <c r="B245" s="30" t="s">
        <v>4223</v>
      </c>
      <c r="C245" s="30" t="s">
        <v>4267</v>
      </c>
      <c r="D245" s="20">
        <v>6000</v>
      </c>
      <c r="E245" s="12">
        <v>42549</v>
      </c>
      <c r="F245" s="12">
        <v>44504</v>
      </c>
      <c r="G245" s="26">
        <v>18851</v>
      </c>
      <c r="H245" s="21">
        <f t="shared" ref="H245:H247" si="32">IF(I245&lt;=6000,$F$5+(I245/24),"error")</f>
        <v>44824.833333333336</v>
      </c>
      <c r="I245" s="22">
        <f t="shared" si="31"/>
        <v>4292</v>
      </c>
      <c r="J245" s="16" t="str">
        <f t="shared" si="26"/>
        <v>NOT DUE</v>
      </c>
      <c r="K245" s="30" t="s">
        <v>4224</v>
      </c>
      <c r="L245" s="19" t="s">
        <v>5356</v>
      </c>
    </row>
    <row r="246" spans="1:12" ht="25.5" customHeight="1">
      <c r="A246" s="16" t="s">
        <v>860</v>
      </c>
      <c r="B246" s="30" t="s">
        <v>4225</v>
      </c>
      <c r="C246" s="30" t="s">
        <v>4251</v>
      </c>
      <c r="D246" s="20">
        <v>6000</v>
      </c>
      <c r="E246" s="12">
        <v>42549</v>
      </c>
      <c r="F246" s="12">
        <v>44504</v>
      </c>
      <c r="G246" s="26">
        <v>18851</v>
      </c>
      <c r="H246" s="21">
        <f t="shared" si="32"/>
        <v>44824.833333333336</v>
      </c>
      <c r="I246" s="22">
        <f t="shared" si="31"/>
        <v>4292</v>
      </c>
      <c r="J246" s="16" t="str">
        <f t="shared" si="26"/>
        <v>NOT DUE</v>
      </c>
      <c r="K246" s="30" t="s">
        <v>4224</v>
      </c>
      <c r="L246" s="19" t="s">
        <v>5390</v>
      </c>
    </row>
    <row r="247" spans="1:12" ht="25.5" customHeight="1">
      <c r="A247" s="16" t="s">
        <v>861</v>
      </c>
      <c r="B247" s="30" t="s">
        <v>4225</v>
      </c>
      <c r="C247" s="30" t="s">
        <v>4267</v>
      </c>
      <c r="D247" s="20">
        <v>6000</v>
      </c>
      <c r="E247" s="12">
        <v>42549</v>
      </c>
      <c r="F247" s="12">
        <v>44504</v>
      </c>
      <c r="G247" s="26">
        <v>18851</v>
      </c>
      <c r="H247" s="21">
        <f t="shared" si="32"/>
        <v>44824.833333333336</v>
      </c>
      <c r="I247" s="22">
        <f t="shared" si="31"/>
        <v>4292</v>
      </c>
      <c r="J247" s="16" t="str">
        <f t="shared" si="26"/>
        <v>NOT DUE</v>
      </c>
      <c r="K247" s="30" t="s">
        <v>4224</v>
      </c>
      <c r="L247" s="19" t="s">
        <v>5390</v>
      </c>
    </row>
    <row r="248" spans="1:12" ht="26.1" customHeight="1">
      <c r="A248" s="16" t="s">
        <v>862</v>
      </c>
      <c r="B248" s="30" t="s">
        <v>4268</v>
      </c>
      <c r="C248" s="30" t="s">
        <v>4269</v>
      </c>
      <c r="D248" s="20">
        <v>2000</v>
      </c>
      <c r="E248" s="12">
        <v>42549</v>
      </c>
      <c r="F248" s="12">
        <v>44490</v>
      </c>
      <c r="G248" s="26">
        <v>18698</v>
      </c>
      <c r="H248" s="21">
        <f>IF(I248&lt;=2000,$F$5+(I248/24),"error")</f>
        <v>44651.791666666664</v>
      </c>
      <c r="I248" s="22">
        <f t="shared" si="31"/>
        <v>139</v>
      </c>
      <c r="J248" s="16" t="str">
        <f t="shared" si="26"/>
        <v>NOT DUE</v>
      </c>
      <c r="K248" s="30"/>
      <c r="L248" s="19" t="s">
        <v>4739</v>
      </c>
    </row>
    <row r="249" spans="1:12" ht="26.1" customHeight="1">
      <c r="A249" s="16" t="s">
        <v>863</v>
      </c>
      <c r="B249" s="30" t="s">
        <v>4270</v>
      </c>
      <c r="C249" s="30" t="s">
        <v>4269</v>
      </c>
      <c r="D249" s="20">
        <v>2000</v>
      </c>
      <c r="E249" s="12">
        <v>42549</v>
      </c>
      <c r="F249" s="12">
        <v>44490</v>
      </c>
      <c r="G249" s="26">
        <v>18698</v>
      </c>
      <c r="H249" s="21">
        <f>IF(I249&lt;=2000,$F$5+(I249/24),"error")</f>
        <v>44651.791666666664</v>
      </c>
      <c r="I249" s="22">
        <f t="shared" si="31"/>
        <v>139</v>
      </c>
      <c r="J249" s="16" t="str">
        <f t="shared" si="26"/>
        <v>NOT DUE</v>
      </c>
      <c r="K249" s="30"/>
      <c r="L249" s="19" t="s">
        <v>4739</v>
      </c>
    </row>
    <row r="250" spans="1:12" ht="25.5" customHeight="1">
      <c r="A250" s="16" t="s">
        <v>864</v>
      </c>
      <c r="B250" s="30" t="s">
        <v>4271</v>
      </c>
      <c r="C250" s="30" t="s">
        <v>4272</v>
      </c>
      <c r="D250" s="20">
        <v>2500</v>
      </c>
      <c r="E250" s="12">
        <v>43720</v>
      </c>
      <c r="F250" s="12">
        <v>44483</v>
      </c>
      <c r="G250" s="26">
        <v>18693</v>
      </c>
      <c r="H250" s="21">
        <f>IF(I250&lt;=2500,$F$5+(I250/24),"error")</f>
        <v>44672.416666666664</v>
      </c>
      <c r="I250" s="22">
        <f>D250-($F$4-G250)</f>
        <v>634</v>
      </c>
      <c r="J250" s="16" t="str">
        <f>IF(I250="","",IF(I250&lt;0,"OVERDUE","NOT DUE"))</f>
        <v>NOT DUE</v>
      </c>
      <c r="K250" s="30" t="s">
        <v>4273</v>
      </c>
      <c r="L250" s="19" t="s">
        <v>5165</v>
      </c>
    </row>
    <row r="251" spans="1:12" ht="25.5" customHeight="1">
      <c r="A251" s="16" t="s">
        <v>865</v>
      </c>
      <c r="B251" s="30" t="s">
        <v>4274</v>
      </c>
      <c r="C251" s="30" t="s">
        <v>4275</v>
      </c>
      <c r="D251" s="20">
        <v>2500</v>
      </c>
      <c r="E251" s="12">
        <v>43720</v>
      </c>
      <c r="F251" s="12">
        <v>44483</v>
      </c>
      <c r="G251" s="26">
        <v>18693</v>
      </c>
      <c r="H251" s="21">
        <f t="shared" ref="H251" si="33">IF(I251&lt;=2500,$F$5+(I251/24),"error")</f>
        <v>44672.416666666664</v>
      </c>
      <c r="I251" s="22">
        <f t="shared" si="31"/>
        <v>634</v>
      </c>
      <c r="J251" s="16" t="str">
        <f t="shared" si="26"/>
        <v>NOT DUE</v>
      </c>
      <c r="K251" s="30" t="s">
        <v>4273</v>
      </c>
      <c r="L251" s="19" t="s">
        <v>4570</v>
      </c>
    </row>
    <row r="252" spans="1:12" ht="25.5" customHeight="1">
      <c r="A252" s="16" t="s">
        <v>866</v>
      </c>
      <c r="B252" s="30" t="s">
        <v>4276</v>
      </c>
      <c r="C252" s="30" t="s">
        <v>4181</v>
      </c>
      <c r="D252" s="20">
        <v>2500</v>
      </c>
      <c r="E252" s="12">
        <v>42549</v>
      </c>
      <c r="F252" s="12">
        <v>44483</v>
      </c>
      <c r="G252" s="26">
        <v>18693</v>
      </c>
      <c r="H252" s="21">
        <f>IF(I252&lt;=2500,$F$5+(I252/24),"error")</f>
        <v>44672.416666666664</v>
      </c>
      <c r="I252" s="22">
        <f t="shared" si="31"/>
        <v>634</v>
      </c>
      <c r="J252" s="16" t="str">
        <f t="shared" si="26"/>
        <v>NOT DUE</v>
      </c>
      <c r="K252" s="30" t="s">
        <v>4273</v>
      </c>
      <c r="L252" s="19" t="s">
        <v>4570</v>
      </c>
    </row>
    <row r="253" spans="1:12" ht="25.5" customHeight="1">
      <c r="A253" s="16" t="s">
        <v>867</v>
      </c>
      <c r="B253" s="30" t="s">
        <v>4277</v>
      </c>
      <c r="C253" s="30" t="s">
        <v>4181</v>
      </c>
      <c r="D253" s="20">
        <v>5000</v>
      </c>
      <c r="E253" s="12">
        <v>42549</v>
      </c>
      <c r="F253" s="12">
        <v>44517</v>
      </c>
      <c r="G253" s="26">
        <v>19021</v>
      </c>
      <c r="H253" s="21">
        <f>IF(I253&lt;=5000,$F$5+(I253/24),"error")</f>
        <v>44790.25</v>
      </c>
      <c r="I253" s="22">
        <f t="shared" si="31"/>
        <v>3462</v>
      </c>
      <c r="J253" s="16" t="str">
        <f t="shared" si="26"/>
        <v>NOT DUE</v>
      </c>
      <c r="K253" s="30" t="s">
        <v>4273</v>
      </c>
      <c r="L253" s="19"/>
    </row>
    <row r="254" spans="1:12" ht="15" customHeight="1">
      <c r="A254" s="16" t="s">
        <v>868</v>
      </c>
      <c r="B254" s="30" t="s">
        <v>4278</v>
      </c>
      <c r="C254" s="30" t="s">
        <v>4279</v>
      </c>
      <c r="D254" s="20">
        <v>1000</v>
      </c>
      <c r="E254" s="12">
        <v>42549</v>
      </c>
      <c r="F254" s="12">
        <v>44609</v>
      </c>
      <c r="G254" s="26">
        <v>20071</v>
      </c>
      <c r="H254" s="21">
        <f>IF(I254&lt;=1000,$F$5+(I254/24),"error")</f>
        <v>44667.333333333336</v>
      </c>
      <c r="I254" s="15">
        <f t="shared" si="31"/>
        <v>512</v>
      </c>
      <c r="J254" s="16" t="str">
        <f t="shared" si="26"/>
        <v>NOT DUE</v>
      </c>
      <c r="K254" s="30" t="s">
        <v>4280</v>
      </c>
      <c r="L254" s="19" t="s">
        <v>5422</v>
      </c>
    </row>
    <row r="255" spans="1:12" ht="26.1" customHeight="1">
      <c r="A255" s="16" t="s">
        <v>869</v>
      </c>
      <c r="B255" s="30" t="s">
        <v>4281</v>
      </c>
      <c r="C255" s="30" t="s">
        <v>4282</v>
      </c>
      <c r="D255" s="20">
        <v>12000</v>
      </c>
      <c r="E255" s="12">
        <v>42549</v>
      </c>
      <c r="F255" s="12">
        <v>44592</v>
      </c>
      <c r="G255" s="26">
        <v>19924</v>
      </c>
      <c r="H255" s="21">
        <f>IF(I255&lt;=12000,$F$5+(I255/24),"error")</f>
        <v>45119.541666666664</v>
      </c>
      <c r="I255" s="22">
        <f t="shared" si="31"/>
        <v>11365</v>
      </c>
      <c r="J255" s="16" t="str">
        <f t="shared" si="26"/>
        <v>NOT DUE</v>
      </c>
      <c r="K255" s="30" t="s">
        <v>4283</v>
      </c>
      <c r="L255" s="19" t="s">
        <v>5407</v>
      </c>
    </row>
    <row r="256" spans="1:12">
      <c r="A256" s="16" t="s">
        <v>870</v>
      </c>
      <c r="B256" s="30" t="s">
        <v>4284</v>
      </c>
      <c r="C256" s="30" t="s">
        <v>4285</v>
      </c>
      <c r="D256" s="20">
        <v>5000</v>
      </c>
      <c r="E256" s="12">
        <v>42549</v>
      </c>
      <c r="F256" s="12">
        <v>44200</v>
      </c>
      <c r="G256" s="26">
        <v>19565</v>
      </c>
      <c r="H256" s="21">
        <f>IF(I256&lt;=5000,$F$5+(I256/24),"error")</f>
        <v>44812.916666666664</v>
      </c>
      <c r="I256" s="22">
        <f t="shared" si="31"/>
        <v>4006</v>
      </c>
      <c r="J256" s="16" t="str">
        <f t="shared" si="26"/>
        <v>NOT DUE</v>
      </c>
      <c r="K256" s="30" t="s">
        <v>4286</v>
      </c>
      <c r="L256" s="19"/>
    </row>
    <row r="257" spans="1:12" ht="26.1" customHeight="1">
      <c r="A257" s="16" t="s">
        <v>871</v>
      </c>
      <c r="B257" s="30" t="s">
        <v>4287</v>
      </c>
      <c r="C257" s="30" t="s">
        <v>4288</v>
      </c>
      <c r="D257" s="41">
        <v>2000</v>
      </c>
      <c r="E257" s="12">
        <v>42549</v>
      </c>
      <c r="F257" s="12">
        <v>44592</v>
      </c>
      <c r="G257" s="26">
        <v>19924</v>
      </c>
      <c r="H257" s="21">
        <f>IF(I257&lt;=2000,$F$5+(I257/24),"error")</f>
        <v>44702.875</v>
      </c>
      <c r="I257" s="22">
        <f t="shared" si="31"/>
        <v>1365</v>
      </c>
      <c r="J257" s="16" t="str">
        <f t="shared" si="26"/>
        <v>NOT DUE</v>
      </c>
      <c r="K257" s="30" t="s">
        <v>4289</v>
      </c>
      <c r="L257" s="19" t="s">
        <v>5408</v>
      </c>
    </row>
    <row r="258" spans="1:12" ht="15" customHeight="1">
      <c r="A258" s="16" t="s">
        <v>872</v>
      </c>
      <c r="B258" s="30" t="s">
        <v>4290</v>
      </c>
      <c r="C258" s="30" t="s">
        <v>4291</v>
      </c>
      <c r="D258" s="41">
        <v>1000</v>
      </c>
      <c r="E258" s="12">
        <v>42549</v>
      </c>
      <c r="F258" s="12">
        <v>44623</v>
      </c>
      <c r="G258" s="26">
        <v>20243</v>
      </c>
      <c r="H258" s="21">
        <f>IF(I258&lt;=1000,$F$5+(I258/24),"error")</f>
        <v>44674.5</v>
      </c>
      <c r="I258" s="22">
        <f t="shared" si="31"/>
        <v>684</v>
      </c>
      <c r="J258" s="16" t="str">
        <f t="shared" si="26"/>
        <v>NOT DUE</v>
      </c>
      <c r="K258" s="30"/>
      <c r="L258" s="19"/>
    </row>
    <row r="259" spans="1:12" ht="25.5" customHeight="1">
      <c r="A259" s="16" t="s">
        <v>873</v>
      </c>
      <c r="B259" s="30" t="s">
        <v>87</v>
      </c>
      <c r="C259" s="30" t="s">
        <v>4292</v>
      </c>
      <c r="D259" s="41">
        <v>6000</v>
      </c>
      <c r="E259" s="12">
        <v>42549</v>
      </c>
      <c r="F259" s="12">
        <v>44625</v>
      </c>
      <c r="G259" s="26">
        <v>20243</v>
      </c>
      <c r="H259" s="21">
        <f>IF(I259&lt;=6000,$F$5+(I259/24),"error")</f>
        <v>44882.833333333336</v>
      </c>
      <c r="I259" s="22">
        <f t="shared" si="31"/>
        <v>5684</v>
      </c>
      <c r="J259" s="16" t="str">
        <f t="shared" si="26"/>
        <v>NOT DUE</v>
      </c>
      <c r="K259" s="30" t="s">
        <v>4293</v>
      </c>
      <c r="L259" s="19" t="s">
        <v>5361</v>
      </c>
    </row>
    <row r="260" spans="1:12" ht="25.5" customHeight="1">
      <c r="A260" s="16" t="s">
        <v>874</v>
      </c>
      <c r="B260" s="30" t="s">
        <v>88</v>
      </c>
      <c r="C260" s="30" t="s">
        <v>4292</v>
      </c>
      <c r="D260" s="41">
        <v>6000</v>
      </c>
      <c r="E260" s="12">
        <v>42549</v>
      </c>
      <c r="F260" s="12">
        <v>44625</v>
      </c>
      <c r="G260" s="26">
        <v>20243</v>
      </c>
      <c r="H260" s="21">
        <f t="shared" ref="H260:H263" si="34">IF(I260&lt;=6000,$F$5+(I260/24),"error")</f>
        <v>44882.833333333336</v>
      </c>
      <c r="I260" s="22">
        <f t="shared" si="31"/>
        <v>5684</v>
      </c>
      <c r="J260" s="16" t="str">
        <f t="shared" si="26"/>
        <v>NOT DUE</v>
      </c>
      <c r="K260" s="30" t="s">
        <v>4293</v>
      </c>
      <c r="L260" s="19" t="s">
        <v>5361</v>
      </c>
    </row>
    <row r="261" spans="1:12" ht="25.5" customHeight="1">
      <c r="A261" s="16" t="s">
        <v>875</v>
      </c>
      <c r="B261" s="30" t="s">
        <v>89</v>
      </c>
      <c r="C261" s="30" t="s">
        <v>4292</v>
      </c>
      <c r="D261" s="41">
        <v>6000</v>
      </c>
      <c r="E261" s="12">
        <v>42549</v>
      </c>
      <c r="F261" s="12">
        <v>44625</v>
      </c>
      <c r="G261" s="26">
        <v>20243</v>
      </c>
      <c r="H261" s="21">
        <f t="shared" si="34"/>
        <v>44882.833333333336</v>
      </c>
      <c r="I261" s="22">
        <f t="shared" si="31"/>
        <v>5684</v>
      </c>
      <c r="J261" s="16" t="str">
        <f t="shared" si="26"/>
        <v>NOT DUE</v>
      </c>
      <c r="K261" s="30" t="s">
        <v>4293</v>
      </c>
      <c r="L261" s="19" t="s">
        <v>5361</v>
      </c>
    </row>
    <row r="262" spans="1:12" ht="25.5" customHeight="1">
      <c r="A262" s="16" t="s">
        <v>876</v>
      </c>
      <c r="B262" s="30" t="s">
        <v>90</v>
      </c>
      <c r="C262" s="30" t="s">
        <v>4292</v>
      </c>
      <c r="D262" s="41">
        <v>6000</v>
      </c>
      <c r="E262" s="12">
        <v>42549</v>
      </c>
      <c r="F262" s="12">
        <v>44625</v>
      </c>
      <c r="G262" s="26">
        <v>20243</v>
      </c>
      <c r="H262" s="21">
        <f t="shared" si="34"/>
        <v>44882.833333333336</v>
      </c>
      <c r="I262" s="22">
        <f t="shared" si="31"/>
        <v>5684</v>
      </c>
      <c r="J262" s="16" t="str">
        <f t="shared" si="26"/>
        <v>NOT DUE</v>
      </c>
      <c r="K262" s="30" t="s">
        <v>4293</v>
      </c>
      <c r="L262" s="19" t="s">
        <v>5361</v>
      </c>
    </row>
    <row r="263" spans="1:12" ht="25.5" customHeight="1">
      <c r="A263" s="16" t="s">
        <v>877</v>
      </c>
      <c r="B263" s="30" t="s">
        <v>91</v>
      </c>
      <c r="C263" s="30" t="s">
        <v>4292</v>
      </c>
      <c r="D263" s="41">
        <v>6000</v>
      </c>
      <c r="E263" s="12">
        <v>42549</v>
      </c>
      <c r="F263" s="12">
        <v>44551</v>
      </c>
      <c r="G263" s="26">
        <v>19388</v>
      </c>
      <c r="H263" s="21">
        <f t="shared" si="34"/>
        <v>44847.208333333336</v>
      </c>
      <c r="I263" s="22">
        <f t="shared" si="31"/>
        <v>4829</v>
      </c>
      <c r="J263" s="16" t="str">
        <f t="shared" si="26"/>
        <v>NOT DUE</v>
      </c>
      <c r="K263" s="30" t="s">
        <v>4293</v>
      </c>
      <c r="L263" s="19" t="s">
        <v>5361</v>
      </c>
    </row>
    <row r="264" spans="1:12" ht="25.5" customHeight="1">
      <c r="A264" s="16" t="s">
        <v>878</v>
      </c>
      <c r="B264" s="30" t="s">
        <v>92</v>
      </c>
      <c r="C264" s="30" t="s">
        <v>4292</v>
      </c>
      <c r="D264" s="41">
        <v>6000</v>
      </c>
      <c r="E264" s="12">
        <v>42549</v>
      </c>
      <c r="F264" s="12">
        <v>44471</v>
      </c>
      <c r="G264" s="26">
        <v>18547</v>
      </c>
      <c r="H264" s="21">
        <f>IF(I264&lt;=6000,$F$5+(I264/24),"error")</f>
        <v>44812.166666666664</v>
      </c>
      <c r="I264" s="22">
        <f t="shared" si="31"/>
        <v>3988</v>
      </c>
      <c r="J264" s="16" t="str">
        <f t="shared" si="26"/>
        <v>NOT DUE</v>
      </c>
      <c r="K264" s="30" t="s">
        <v>4293</v>
      </c>
      <c r="L264" s="19" t="s">
        <v>5361</v>
      </c>
    </row>
    <row r="265" spans="1:12" s="260" customFormat="1" ht="25.5" customHeight="1">
      <c r="A265" s="258" t="s">
        <v>879</v>
      </c>
      <c r="B265" s="255" t="s">
        <v>4882</v>
      </c>
      <c r="C265" s="255" t="s">
        <v>4883</v>
      </c>
      <c r="D265" s="41">
        <v>500</v>
      </c>
      <c r="E265" s="12">
        <v>42549</v>
      </c>
      <c r="F265" s="12">
        <v>44634</v>
      </c>
      <c r="G265" s="26">
        <v>20437</v>
      </c>
      <c r="H265" s="259">
        <f>IF(I265&lt;=500,$F$5+(I265/24),"error")</f>
        <v>44661.75</v>
      </c>
      <c r="I265" s="22">
        <f t="shared" si="31"/>
        <v>378</v>
      </c>
      <c r="J265" s="258" t="str">
        <f t="shared" si="26"/>
        <v>NOT DUE</v>
      </c>
      <c r="K265" s="255"/>
      <c r="L265" s="265"/>
    </row>
    <row r="266" spans="1:12" ht="24">
      <c r="A266" s="16" t="s">
        <v>880</v>
      </c>
      <c r="B266" s="30" t="s">
        <v>4294</v>
      </c>
      <c r="C266" s="30" t="s">
        <v>4295</v>
      </c>
      <c r="D266" s="41" t="s">
        <v>4</v>
      </c>
      <c r="E266" s="12">
        <v>42549</v>
      </c>
      <c r="F266" s="12">
        <v>44643</v>
      </c>
      <c r="G266" s="72"/>
      <c r="H266" s="14">
        <f>EDATE(F266-1,1)</f>
        <v>44673</v>
      </c>
      <c r="I266" s="15">
        <f ca="1">IF(ISBLANK(H266),"",H266-DATE(YEAR(NOW()),MONTH(NOW()),DAY(NOW())))</f>
        <v>26</v>
      </c>
      <c r="J266" s="16" t="str">
        <f ca="1">IF(I266="","",IF(I266&lt;0,"OVERDUE","NOT DUE"))</f>
        <v>NOT DUE</v>
      </c>
      <c r="K266" s="30"/>
      <c r="L266" s="19" t="s">
        <v>4835</v>
      </c>
    </row>
    <row r="267" spans="1:12" ht="25.5">
      <c r="A267" s="16" t="s">
        <v>881</v>
      </c>
      <c r="B267" s="30" t="s">
        <v>4296</v>
      </c>
      <c r="C267" s="30" t="s">
        <v>390</v>
      </c>
      <c r="D267" s="41" t="s">
        <v>4</v>
      </c>
      <c r="E267" s="12">
        <v>42549</v>
      </c>
      <c r="F267" s="12">
        <v>44643</v>
      </c>
      <c r="G267" s="72"/>
      <c r="H267" s="14">
        <f>EDATE(F267-1,1)</f>
        <v>44673</v>
      </c>
      <c r="I267" s="15">
        <f ca="1">IF(ISBLANK(H267),"",H267-DATE(YEAR(NOW()),MONTH(NOW()),DAY(NOW())))</f>
        <v>26</v>
      </c>
      <c r="J267" s="16" t="str">
        <f t="shared" ca="1" si="26"/>
        <v>NOT DUE</v>
      </c>
      <c r="K267" s="30"/>
      <c r="L267" s="19" t="s">
        <v>4741</v>
      </c>
    </row>
    <row r="268" spans="1:12" ht="25.5">
      <c r="A268" s="16" t="s">
        <v>882</v>
      </c>
      <c r="B268" s="30" t="s">
        <v>4297</v>
      </c>
      <c r="C268" s="30" t="s">
        <v>4298</v>
      </c>
      <c r="D268" s="41" t="s">
        <v>793</v>
      </c>
      <c r="E268" s="12">
        <v>42549</v>
      </c>
      <c r="F268" s="12">
        <v>44643</v>
      </c>
      <c r="G268" s="72"/>
      <c r="H268" s="14">
        <f>DATE(YEAR(F268),MONTH(F268)+6,DAY(F268)-1)</f>
        <v>44826</v>
      </c>
      <c r="I268" s="15">
        <f ca="1">IF(ISBLANK(H268),"",H268-DATE(YEAR(NOW()),MONTH(NOW()),DAY(NOW())))</f>
        <v>179</v>
      </c>
      <c r="J268" s="16" t="str">
        <f t="shared" ca="1" si="26"/>
        <v>NOT DUE</v>
      </c>
      <c r="K268" s="30"/>
      <c r="L268" s="19"/>
    </row>
    <row r="269" spans="1:12" ht="25.5">
      <c r="A269" s="16" t="s">
        <v>907</v>
      </c>
      <c r="B269" s="30" t="s">
        <v>4299</v>
      </c>
      <c r="C269" s="30" t="s">
        <v>396</v>
      </c>
      <c r="D269" s="41" t="s">
        <v>381</v>
      </c>
      <c r="E269" s="12">
        <v>42549</v>
      </c>
      <c r="F269" s="12">
        <v>44643</v>
      </c>
      <c r="G269" s="72"/>
      <c r="H269" s="14">
        <f>DATE(YEAR(F269)+1,MONTH(F269),DAY(F269)-1)</f>
        <v>45007</v>
      </c>
      <c r="I269" s="15">
        <f t="shared" ref="I269:I332" ca="1" si="35">IF(ISBLANK(H269),"",H269-DATE(YEAR(NOW()),MONTH(NOW()),DAY(NOW())))</f>
        <v>360</v>
      </c>
      <c r="J269" s="16" t="str">
        <f t="shared" ca="1" si="26"/>
        <v>NOT DUE</v>
      </c>
      <c r="K269" s="30"/>
      <c r="L269" s="19"/>
    </row>
    <row r="270" spans="1:12" ht="25.5">
      <c r="A270" s="16" t="s">
        <v>908</v>
      </c>
      <c r="B270" s="30" t="s">
        <v>4300</v>
      </c>
      <c r="C270" s="30" t="s">
        <v>4301</v>
      </c>
      <c r="D270" s="41" t="s">
        <v>381</v>
      </c>
      <c r="E270" s="12">
        <v>42549</v>
      </c>
      <c r="F270" s="12">
        <v>44643</v>
      </c>
      <c r="G270" s="72"/>
      <c r="H270" s="14">
        <f>DATE(YEAR(F270)+1,MONTH(F270),DAY(F270)-1)</f>
        <v>45007</v>
      </c>
      <c r="I270" s="15">
        <f t="shared" ca="1" si="35"/>
        <v>360</v>
      </c>
      <c r="J270" s="16" t="str">
        <f t="shared" ca="1" si="26"/>
        <v>NOT DUE</v>
      </c>
      <c r="K270" s="30"/>
      <c r="L270" s="19"/>
    </row>
    <row r="271" spans="1:12" ht="26.45" customHeight="1">
      <c r="A271" s="16" t="s">
        <v>909</v>
      </c>
      <c r="B271" s="30" t="s">
        <v>883</v>
      </c>
      <c r="C271" s="30" t="s">
        <v>884</v>
      </c>
      <c r="D271" s="20" t="s">
        <v>1</v>
      </c>
      <c r="E271" s="12">
        <v>42549</v>
      </c>
      <c r="F271" s="12">
        <v>44646</v>
      </c>
      <c r="G271" s="72"/>
      <c r="H271" s="14">
        <f t="shared" ref="H271:H284" si="36">DATE(YEAR(F271),MONTH(F271),DAY(F271)+1)</f>
        <v>44647</v>
      </c>
      <c r="I271" s="15">
        <f t="shared" ca="1" si="35"/>
        <v>0</v>
      </c>
      <c r="J271" s="16" t="str">
        <f t="shared" ca="1" si="26"/>
        <v>NOT DUE</v>
      </c>
      <c r="K271" s="30" t="s">
        <v>910</v>
      </c>
      <c r="L271" s="19"/>
    </row>
    <row r="272" spans="1:12" ht="25.5" customHeight="1">
      <c r="A272" s="16" t="s">
        <v>923</v>
      </c>
      <c r="B272" s="30" t="s">
        <v>885</v>
      </c>
      <c r="C272" s="30" t="s">
        <v>886</v>
      </c>
      <c r="D272" s="20" t="s">
        <v>1</v>
      </c>
      <c r="E272" s="12">
        <v>42549</v>
      </c>
      <c r="F272" s="12">
        <v>44646</v>
      </c>
      <c r="G272" s="72"/>
      <c r="H272" s="14">
        <f t="shared" si="36"/>
        <v>44647</v>
      </c>
      <c r="I272" s="15">
        <f t="shared" ca="1" si="35"/>
        <v>0</v>
      </c>
      <c r="J272" s="16" t="str">
        <f t="shared" ca="1" si="26"/>
        <v>NOT DUE</v>
      </c>
      <c r="K272" s="30" t="s">
        <v>911</v>
      </c>
      <c r="L272" s="19"/>
    </row>
    <row r="273" spans="1:12" ht="25.5" customHeight="1">
      <c r="A273" s="16" t="s">
        <v>924</v>
      </c>
      <c r="B273" s="30" t="s">
        <v>887</v>
      </c>
      <c r="C273" s="30" t="s">
        <v>886</v>
      </c>
      <c r="D273" s="20" t="s">
        <v>1</v>
      </c>
      <c r="E273" s="12">
        <v>42549</v>
      </c>
      <c r="F273" s="12">
        <v>44646</v>
      </c>
      <c r="G273" s="72"/>
      <c r="H273" s="14">
        <f t="shared" si="36"/>
        <v>44647</v>
      </c>
      <c r="I273" s="15">
        <f t="shared" ca="1" si="35"/>
        <v>0</v>
      </c>
      <c r="J273" s="16" t="str">
        <f t="shared" ca="1" si="26"/>
        <v>NOT DUE</v>
      </c>
      <c r="K273" s="30" t="s">
        <v>912</v>
      </c>
      <c r="L273" s="19"/>
    </row>
    <row r="274" spans="1:12" ht="25.5" customHeight="1">
      <c r="A274" s="16" t="s">
        <v>925</v>
      </c>
      <c r="B274" s="30" t="s">
        <v>888</v>
      </c>
      <c r="C274" s="30" t="s">
        <v>889</v>
      </c>
      <c r="D274" s="20" t="s">
        <v>1</v>
      </c>
      <c r="E274" s="12">
        <v>42549</v>
      </c>
      <c r="F274" s="12">
        <v>44646</v>
      </c>
      <c r="G274" s="72"/>
      <c r="H274" s="14">
        <f t="shared" si="36"/>
        <v>44647</v>
      </c>
      <c r="I274" s="15">
        <f t="shared" ca="1" si="35"/>
        <v>0</v>
      </c>
      <c r="J274" s="16" t="str">
        <f t="shared" ref="J274:J333" ca="1" si="37">IF(I274="","",IF(I274&lt;0,"OVERDUE","NOT DUE"))</f>
        <v>NOT DUE</v>
      </c>
      <c r="K274" s="30" t="s">
        <v>913</v>
      </c>
      <c r="L274" s="19"/>
    </row>
    <row r="275" spans="1:12" ht="15" customHeight="1">
      <c r="A275" s="16" t="s">
        <v>926</v>
      </c>
      <c r="B275" s="30" t="s">
        <v>890</v>
      </c>
      <c r="C275" s="30" t="s">
        <v>891</v>
      </c>
      <c r="D275" s="20" t="s">
        <v>1</v>
      </c>
      <c r="E275" s="12">
        <v>42549</v>
      </c>
      <c r="F275" s="12">
        <v>44646</v>
      </c>
      <c r="G275" s="72"/>
      <c r="H275" s="14">
        <f t="shared" si="36"/>
        <v>44647</v>
      </c>
      <c r="I275" s="15">
        <f t="shared" ca="1" si="35"/>
        <v>0</v>
      </c>
      <c r="J275" s="16" t="str">
        <f t="shared" ca="1" si="37"/>
        <v>NOT DUE</v>
      </c>
      <c r="K275" s="30" t="s">
        <v>914</v>
      </c>
      <c r="L275" s="19"/>
    </row>
    <row r="276" spans="1:12" ht="25.5" customHeight="1">
      <c r="A276" s="16" t="s">
        <v>927</v>
      </c>
      <c r="B276" s="30" t="s">
        <v>892</v>
      </c>
      <c r="C276" s="30" t="s">
        <v>893</v>
      </c>
      <c r="D276" s="20" t="s">
        <v>1</v>
      </c>
      <c r="E276" s="12">
        <v>42549</v>
      </c>
      <c r="F276" s="12">
        <v>44646</v>
      </c>
      <c r="G276" s="72"/>
      <c r="H276" s="14">
        <f t="shared" si="36"/>
        <v>44647</v>
      </c>
      <c r="I276" s="15">
        <f t="shared" ca="1" si="35"/>
        <v>0</v>
      </c>
      <c r="J276" s="16" t="str">
        <f t="shared" ca="1" si="37"/>
        <v>NOT DUE</v>
      </c>
      <c r="K276" s="30" t="s">
        <v>915</v>
      </c>
      <c r="L276" s="19"/>
    </row>
    <row r="277" spans="1:12" ht="25.5" customHeight="1">
      <c r="A277" s="16" t="s">
        <v>928</v>
      </c>
      <c r="B277" s="30" t="s">
        <v>894</v>
      </c>
      <c r="C277" s="30" t="s">
        <v>895</v>
      </c>
      <c r="D277" s="20" t="s">
        <v>1</v>
      </c>
      <c r="E277" s="12">
        <v>42549</v>
      </c>
      <c r="F277" s="12">
        <v>44646</v>
      </c>
      <c r="G277" s="72"/>
      <c r="H277" s="14">
        <f t="shared" si="36"/>
        <v>44647</v>
      </c>
      <c r="I277" s="15">
        <f t="shared" ca="1" si="35"/>
        <v>0</v>
      </c>
      <c r="J277" s="16" t="str">
        <f t="shared" ca="1" si="37"/>
        <v>NOT DUE</v>
      </c>
      <c r="K277" s="30" t="s">
        <v>916</v>
      </c>
      <c r="L277" s="19"/>
    </row>
    <row r="278" spans="1:12" ht="25.5" customHeight="1">
      <c r="A278" s="16" t="s">
        <v>929</v>
      </c>
      <c r="B278" s="30" t="s">
        <v>896</v>
      </c>
      <c r="C278" s="30" t="s">
        <v>897</v>
      </c>
      <c r="D278" s="20" t="s">
        <v>1</v>
      </c>
      <c r="E278" s="12">
        <v>42549</v>
      </c>
      <c r="F278" s="12">
        <v>44646</v>
      </c>
      <c r="G278" s="72"/>
      <c r="H278" s="14">
        <f t="shared" si="36"/>
        <v>44647</v>
      </c>
      <c r="I278" s="15">
        <f t="shared" ca="1" si="35"/>
        <v>0</v>
      </c>
      <c r="J278" s="16" t="str">
        <f t="shared" ca="1" si="37"/>
        <v>NOT DUE</v>
      </c>
      <c r="K278" s="30" t="s">
        <v>917</v>
      </c>
      <c r="L278" s="19"/>
    </row>
    <row r="279" spans="1:12" ht="26.45" customHeight="1">
      <c r="A279" s="16" t="s">
        <v>930</v>
      </c>
      <c r="B279" s="30" t="s">
        <v>898</v>
      </c>
      <c r="C279" s="30" t="s">
        <v>899</v>
      </c>
      <c r="D279" s="20" t="s">
        <v>1</v>
      </c>
      <c r="E279" s="12">
        <v>42549</v>
      </c>
      <c r="F279" s="12">
        <v>44646</v>
      </c>
      <c r="G279" s="72"/>
      <c r="H279" s="14">
        <f t="shared" si="36"/>
        <v>44647</v>
      </c>
      <c r="I279" s="15">
        <f t="shared" ca="1" si="35"/>
        <v>0</v>
      </c>
      <c r="J279" s="16" t="str">
        <f t="shared" ca="1" si="37"/>
        <v>NOT DUE</v>
      </c>
      <c r="K279" s="30" t="s">
        <v>918</v>
      </c>
      <c r="L279" s="19"/>
    </row>
    <row r="280" spans="1:12" ht="15" customHeight="1">
      <c r="A280" s="16" t="s">
        <v>931</v>
      </c>
      <c r="B280" s="30" t="s">
        <v>900</v>
      </c>
      <c r="C280" s="30" t="s">
        <v>901</v>
      </c>
      <c r="D280" s="20" t="s">
        <v>1</v>
      </c>
      <c r="E280" s="12">
        <v>42549</v>
      </c>
      <c r="F280" s="12">
        <v>44646</v>
      </c>
      <c r="G280" s="72"/>
      <c r="H280" s="14">
        <f t="shared" si="36"/>
        <v>44647</v>
      </c>
      <c r="I280" s="15">
        <f t="shared" ca="1" si="35"/>
        <v>0</v>
      </c>
      <c r="J280" s="16" t="str">
        <f t="shared" ca="1" si="37"/>
        <v>NOT DUE</v>
      </c>
      <c r="K280" s="30" t="s">
        <v>919</v>
      </c>
      <c r="L280" s="19"/>
    </row>
    <row r="281" spans="1:12" ht="15" customHeight="1">
      <c r="A281" s="16" t="s">
        <v>932</v>
      </c>
      <c r="B281" s="30" t="s">
        <v>902</v>
      </c>
      <c r="C281" s="30" t="s">
        <v>901</v>
      </c>
      <c r="D281" s="20" t="s">
        <v>1</v>
      </c>
      <c r="E281" s="12">
        <v>42549</v>
      </c>
      <c r="F281" s="12">
        <v>44646</v>
      </c>
      <c r="G281" s="72"/>
      <c r="H281" s="14">
        <f t="shared" si="36"/>
        <v>44647</v>
      </c>
      <c r="I281" s="15">
        <f t="shared" ca="1" si="35"/>
        <v>0</v>
      </c>
      <c r="J281" s="16" t="str">
        <f t="shared" ca="1" si="37"/>
        <v>NOT DUE</v>
      </c>
      <c r="K281" s="30" t="s">
        <v>920</v>
      </c>
      <c r="L281" s="19"/>
    </row>
    <row r="282" spans="1:12" ht="15" customHeight="1">
      <c r="A282" s="16" t="s">
        <v>933</v>
      </c>
      <c r="B282" s="30" t="s">
        <v>903</v>
      </c>
      <c r="C282" s="30" t="s">
        <v>904</v>
      </c>
      <c r="D282" s="20" t="s">
        <v>1</v>
      </c>
      <c r="E282" s="12">
        <v>42549</v>
      </c>
      <c r="F282" s="12">
        <v>44646</v>
      </c>
      <c r="G282" s="72"/>
      <c r="H282" s="14">
        <f t="shared" si="36"/>
        <v>44647</v>
      </c>
      <c r="I282" s="15">
        <f t="shared" ca="1" si="35"/>
        <v>0</v>
      </c>
      <c r="J282" s="16" t="str">
        <f t="shared" ca="1" si="37"/>
        <v>NOT DUE</v>
      </c>
      <c r="K282" s="30" t="s">
        <v>917</v>
      </c>
      <c r="L282" s="19"/>
    </row>
    <row r="283" spans="1:12" ht="15" customHeight="1">
      <c r="A283" s="16" t="s">
        <v>944</v>
      </c>
      <c r="B283" s="30" t="s">
        <v>905</v>
      </c>
      <c r="C283" s="30" t="s">
        <v>901</v>
      </c>
      <c r="D283" s="20" t="s">
        <v>1</v>
      </c>
      <c r="E283" s="12">
        <v>43547</v>
      </c>
      <c r="F283" s="12">
        <v>44646</v>
      </c>
      <c r="G283" s="72"/>
      <c r="H283" s="14">
        <f t="shared" si="36"/>
        <v>44647</v>
      </c>
      <c r="I283" s="15">
        <f t="shared" ca="1" si="35"/>
        <v>0</v>
      </c>
      <c r="J283" s="16" t="str">
        <f t="shared" ca="1" si="37"/>
        <v>NOT DUE</v>
      </c>
      <c r="K283" s="30" t="s">
        <v>921</v>
      </c>
      <c r="L283" s="19"/>
    </row>
    <row r="284" spans="1:12" ht="15" customHeight="1">
      <c r="A284" s="16" t="s">
        <v>945</v>
      </c>
      <c r="B284" s="30" t="s">
        <v>906</v>
      </c>
      <c r="C284" s="30" t="s">
        <v>901</v>
      </c>
      <c r="D284" s="20" t="s">
        <v>1</v>
      </c>
      <c r="E284" s="12">
        <v>42549</v>
      </c>
      <c r="F284" s="12">
        <v>44646</v>
      </c>
      <c r="G284" s="72"/>
      <c r="H284" s="14">
        <f t="shared" si="36"/>
        <v>44647</v>
      </c>
      <c r="I284" s="15">
        <f t="shared" ca="1" si="35"/>
        <v>0</v>
      </c>
      <c r="J284" s="16" t="str">
        <f t="shared" ca="1" si="37"/>
        <v>NOT DUE</v>
      </c>
      <c r="K284" s="30" t="s">
        <v>922</v>
      </c>
      <c r="L284" s="19"/>
    </row>
    <row r="285" spans="1:12" ht="25.5">
      <c r="A285" s="16" t="s">
        <v>946</v>
      </c>
      <c r="B285" s="30" t="s">
        <v>894</v>
      </c>
      <c r="C285" s="30" t="s">
        <v>934</v>
      </c>
      <c r="D285" s="20" t="s">
        <v>26</v>
      </c>
      <c r="E285" s="12">
        <v>42549</v>
      </c>
      <c r="F285" s="12">
        <v>44646</v>
      </c>
      <c r="G285" s="72"/>
      <c r="H285" s="14">
        <f>DATE(YEAR(F285),MONTH(F285),DAY(F285)+7)</f>
        <v>44653</v>
      </c>
      <c r="I285" s="15">
        <f t="shared" ca="1" si="35"/>
        <v>6</v>
      </c>
      <c r="J285" s="16" t="str">
        <f t="shared" ca="1" si="37"/>
        <v>NOT DUE</v>
      </c>
      <c r="K285" s="30" t="s">
        <v>916</v>
      </c>
      <c r="L285" s="225"/>
    </row>
    <row r="286" spans="1:12" ht="15" customHeight="1">
      <c r="A286" s="16" t="s">
        <v>947</v>
      </c>
      <c r="B286" s="30" t="s">
        <v>935</v>
      </c>
      <c r="C286" s="30" t="s">
        <v>936</v>
      </c>
      <c r="D286" s="20" t="s">
        <v>26</v>
      </c>
      <c r="E286" s="12">
        <v>42549</v>
      </c>
      <c r="F286" s="12">
        <v>44646</v>
      </c>
      <c r="G286" s="72"/>
      <c r="H286" s="14">
        <f>DATE(YEAR(F286),MONTH(F286),DAY(F286)+7)</f>
        <v>44653</v>
      </c>
      <c r="I286" s="15">
        <f t="shared" ca="1" si="35"/>
        <v>6</v>
      </c>
      <c r="J286" s="16" t="str">
        <f t="shared" ca="1" si="37"/>
        <v>NOT DUE</v>
      </c>
      <c r="K286" s="30" t="s">
        <v>940</v>
      </c>
      <c r="L286" s="225"/>
    </row>
    <row r="287" spans="1:12" ht="15" customHeight="1">
      <c r="A287" s="16" t="s">
        <v>948</v>
      </c>
      <c r="B287" s="30" t="s">
        <v>937</v>
      </c>
      <c r="C287" s="30" t="s">
        <v>901</v>
      </c>
      <c r="D287" s="20" t="s">
        <v>26</v>
      </c>
      <c r="E287" s="12">
        <v>42549</v>
      </c>
      <c r="F287" s="12">
        <v>44646</v>
      </c>
      <c r="G287" s="72"/>
      <c r="H287" s="14">
        <f>DATE(YEAR(F287),MONTH(F287),DAY(F287)+7)</f>
        <v>44653</v>
      </c>
      <c r="I287" s="15">
        <f t="shared" ca="1" si="35"/>
        <v>6</v>
      </c>
      <c r="J287" s="16" t="str">
        <f t="shared" ca="1" si="37"/>
        <v>NOT DUE</v>
      </c>
      <c r="K287" s="30" t="s">
        <v>941</v>
      </c>
      <c r="L287" s="225"/>
    </row>
    <row r="288" spans="1:12" ht="15" customHeight="1">
      <c r="A288" s="16" t="s">
        <v>953</v>
      </c>
      <c r="B288" s="30" t="s">
        <v>938</v>
      </c>
      <c r="C288" s="30" t="s">
        <v>939</v>
      </c>
      <c r="D288" s="20" t="s">
        <v>26</v>
      </c>
      <c r="E288" s="12">
        <v>42549</v>
      </c>
      <c r="F288" s="12">
        <v>44646</v>
      </c>
      <c r="G288" s="72"/>
      <c r="H288" s="14">
        <f>DATE(YEAR(F288),MONTH(F288),DAY(F288)+7)</f>
        <v>44653</v>
      </c>
      <c r="I288" s="15">
        <f t="shared" ca="1" si="35"/>
        <v>6</v>
      </c>
      <c r="J288" s="16" t="str">
        <f t="shared" ca="1" si="37"/>
        <v>NOT DUE</v>
      </c>
      <c r="K288" s="30" t="s">
        <v>942</v>
      </c>
      <c r="L288" s="225"/>
    </row>
    <row r="289" spans="1:12" ht="15" customHeight="1">
      <c r="A289" s="16" t="s">
        <v>954</v>
      </c>
      <c r="B289" s="30" t="s">
        <v>4302</v>
      </c>
      <c r="C289" s="30" t="s">
        <v>393</v>
      </c>
      <c r="D289" s="20" t="s">
        <v>4</v>
      </c>
      <c r="E289" s="12">
        <v>42549</v>
      </c>
      <c r="F289" s="12">
        <v>44634</v>
      </c>
      <c r="G289" s="72"/>
      <c r="H289" s="14">
        <f>EDATE(F289-1,1)</f>
        <v>44664</v>
      </c>
      <c r="I289" s="15">
        <f t="shared" ca="1" si="35"/>
        <v>17</v>
      </c>
      <c r="J289" s="16" t="str">
        <f t="shared" ca="1" si="37"/>
        <v>NOT DUE</v>
      </c>
      <c r="K289" s="30" t="s">
        <v>943</v>
      </c>
      <c r="L289" s="19"/>
    </row>
    <row r="290" spans="1:12">
      <c r="A290" s="16" t="s">
        <v>955</v>
      </c>
      <c r="B290" s="30" t="s">
        <v>949</v>
      </c>
      <c r="C290" s="30" t="s">
        <v>901</v>
      </c>
      <c r="D290" s="20" t="s">
        <v>4</v>
      </c>
      <c r="E290" s="12">
        <v>42549</v>
      </c>
      <c r="F290" s="12">
        <v>44634</v>
      </c>
      <c r="G290" s="72"/>
      <c r="H290" s="14">
        <f>EDATE(F290-1,1)</f>
        <v>44664</v>
      </c>
      <c r="I290" s="15">
        <f t="shared" ca="1" si="35"/>
        <v>17</v>
      </c>
      <c r="J290" s="16" t="str">
        <f t="shared" ca="1" si="37"/>
        <v>NOT DUE</v>
      </c>
      <c r="K290" s="30" t="s">
        <v>916</v>
      </c>
      <c r="L290" s="19"/>
    </row>
    <row r="291" spans="1:12" ht="26.45" customHeight="1">
      <c r="A291" s="16" t="s">
        <v>956</v>
      </c>
      <c r="B291" s="30" t="s">
        <v>950</v>
      </c>
      <c r="C291" s="30" t="s">
        <v>901</v>
      </c>
      <c r="D291" s="20" t="s">
        <v>4</v>
      </c>
      <c r="E291" s="12">
        <v>42549</v>
      </c>
      <c r="F291" s="12">
        <v>44634</v>
      </c>
      <c r="G291" s="72"/>
      <c r="H291" s="14">
        <f>EDATE(F291-1,1)</f>
        <v>44664</v>
      </c>
      <c r="I291" s="15">
        <f t="shared" ca="1" si="35"/>
        <v>17</v>
      </c>
      <c r="J291" s="16" t="str">
        <f t="shared" ca="1" si="37"/>
        <v>NOT DUE</v>
      </c>
      <c r="K291" s="30" t="s">
        <v>957</v>
      </c>
      <c r="L291" s="19"/>
    </row>
    <row r="292" spans="1:12" ht="15" customHeight="1">
      <c r="A292" s="16" t="s">
        <v>962</v>
      </c>
      <c r="B292" s="30" t="s">
        <v>937</v>
      </c>
      <c r="C292" s="30" t="s">
        <v>901</v>
      </c>
      <c r="D292" s="20" t="s">
        <v>4</v>
      </c>
      <c r="E292" s="12">
        <v>42549</v>
      </c>
      <c r="F292" s="12">
        <v>44634</v>
      </c>
      <c r="G292" s="72"/>
      <c r="H292" s="14">
        <f>EDATE(F292-1,1)</f>
        <v>44664</v>
      </c>
      <c r="I292" s="15">
        <f t="shared" ca="1" si="35"/>
        <v>17</v>
      </c>
      <c r="J292" s="16" t="str">
        <f t="shared" ca="1" si="37"/>
        <v>NOT DUE</v>
      </c>
      <c r="K292" s="30" t="s">
        <v>958</v>
      </c>
      <c r="L292" s="19"/>
    </row>
    <row r="293" spans="1:12" ht="25.5">
      <c r="A293" s="16" t="s">
        <v>963</v>
      </c>
      <c r="B293" s="30" t="s">
        <v>951</v>
      </c>
      <c r="C293" s="30" t="s">
        <v>952</v>
      </c>
      <c r="D293" s="20" t="s">
        <v>4</v>
      </c>
      <c r="E293" s="12">
        <v>42549</v>
      </c>
      <c r="F293" s="12">
        <v>44634</v>
      </c>
      <c r="G293" s="72"/>
      <c r="H293" s="14">
        <f>EDATE(F293-1,1)</f>
        <v>44664</v>
      </c>
      <c r="I293" s="15">
        <f t="shared" ca="1" si="35"/>
        <v>17</v>
      </c>
      <c r="J293" s="16" t="str">
        <f t="shared" ca="1" si="37"/>
        <v>NOT DUE</v>
      </c>
      <c r="K293" s="30" t="s">
        <v>959</v>
      </c>
      <c r="L293" s="19"/>
    </row>
    <row r="294" spans="1:12" ht="26.45" customHeight="1">
      <c r="A294" s="16" t="s">
        <v>985</v>
      </c>
      <c r="B294" s="30" t="s">
        <v>960</v>
      </c>
      <c r="C294" s="30" t="s">
        <v>4303</v>
      </c>
      <c r="D294" s="20" t="s">
        <v>793</v>
      </c>
      <c r="E294" s="12">
        <v>42549</v>
      </c>
      <c r="F294" s="12">
        <v>44613</v>
      </c>
      <c r="G294" s="72"/>
      <c r="H294" s="14">
        <f>DATE(YEAR(F294),MONTH(F294)+6,DAY(F294)-1)</f>
        <v>44793</v>
      </c>
      <c r="I294" s="15">
        <f t="shared" ca="1" si="35"/>
        <v>146</v>
      </c>
      <c r="J294" s="16" t="str">
        <f t="shared" ca="1" si="37"/>
        <v>NOT DUE</v>
      </c>
      <c r="K294" s="30" t="s">
        <v>964</v>
      </c>
      <c r="L294" s="19" t="s">
        <v>5164</v>
      </c>
    </row>
    <row r="295" spans="1:12" ht="15" customHeight="1">
      <c r="A295" s="16" t="s">
        <v>986</v>
      </c>
      <c r="B295" s="30" t="s">
        <v>961</v>
      </c>
      <c r="C295" s="30" t="s">
        <v>952</v>
      </c>
      <c r="D295" s="20" t="s">
        <v>793</v>
      </c>
      <c r="E295" s="12">
        <v>42549</v>
      </c>
      <c r="F295" s="12">
        <v>44623</v>
      </c>
      <c r="G295" s="72"/>
      <c r="H295" s="14">
        <f>DATE(YEAR(F295),MONTH(F295)+6,DAY(F295)-1)</f>
        <v>44806</v>
      </c>
      <c r="I295" s="15">
        <f t="shared" ca="1" si="35"/>
        <v>159</v>
      </c>
      <c r="J295" s="16" t="str">
        <f t="shared" ca="1" si="37"/>
        <v>NOT DUE</v>
      </c>
      <c r="K295" s="30" t="s">
        <v>965</v>
      </c>
      <c r="L295" s="19" t="s">
        <v>4747</v>
      </c>
    </row>
    <row r="296" spans="1:12" ht="26.45" customHeight="1">
      <c r="A296" s="16" t="s">
        <v>987</v>
      </c>
      <c r="B296" s="30" t="s">
        <v>966</v>
      </c>
      <c r="C296" s="30" t="s">
        <v>901</v>
      </c>
      <c r="D296" s="20" t="s">
        <v>381</v>
      </c>
      <c r="E296" s="12">
        <v>42549</v>
      </c>
      <c r="F296" s="12">
        <v>44623</v>
      </c>
      <c r="G296" s="72"/>
      <c r="H296" s="14">
        <f t="shared" ref="H296:H304" si="38">DATE(YEAR(F296)+1,MONTH(F296),DAY(F296)-1)</f>
        <v>44987</v>
      </c>
      <c r="I296" s="15">
        <f t="shared" ca="1" si="35"/>
        <v>340</v>
      </c>
      <c r="J296" s="16" t="str">
        <f t="shared" ca="1" si="37"/>
        <v>NOT DUE</v>
      </c>
      <c r="K296" s="30" t="s">
        <v>977</v>
      </c>
      <c r="L296" s="19" t="s">
        <v>4747</v>
      </c>
    </row>
    <row r="297" spans="1:12" ht="25.5">
      <c r="A297" s="16" t="s">
        <v>988</v>
      </c>
      <c r="B297" s="30" t="s">
        <v>967</v>
      </c>
      <c r="C297" s="30" t="s">
        <v>901</v>
      </c>
      <c r="D297" s="20" t="s">
        <v>381</v>
      </c>
      <c r="E297" s="12">
        <v>42549</v>
      </c>
      <c r="F297" s="12">
        <v>44623</v>
      </c>
      <c r="G297" s="72"/>
      <c r="H297" s="14">
        <f t="shared" si="38"/>
        <v>44987</v>
      </c>
      <c r="I297" s="15">
        <f t="shared" ca="1" si="35"/>
        <v>340</v>
      </c>
      <c r="J297" s="16" t="str">
        <f t="shared" ca="1" si="37"/>
        <v>NOT DUE</v>
      </c>
      <c r="K297" s="30" t="s">
        <v>978</v>
      </c>
      <c r="L297" s="19" t="s">
        <v>4747</v>
      </c>
    </row>
    <row r="298" spans="1:12" ht="26.45" customHeight="1">
      <c r="A298" s="16" t="s">
        <v>989</v>
      </c>
      <c r="B298" s="30" t="s">
        <v>968</v>
      </c>
      <c r="C298" s="30" t="s">
        <v>901</v>
      </c>
      <c r="D298" s="20" t="s">
        <v>381</v>
      </c>
      <c r="E298" s="12">
        <v>43531</v>
      </c>
      <c r="F298" s="12">
        <v>44623</v>
      </c>
      <c r="G298" s="72"/>
      <c r="H298" s="14">
        <f t="shared" si="38"/>
        <v>44987</v>
      </c>
      <c r="I298" s="15">
        <f t="shared" ca="1" si="35"/>
        <v>340</v>
      </c>
      <c r="J298" s="16" t="str">
        <f t="shared" ca="1" si="37"/>
        <v>NOT DUE</v>
      </c>
      <c r="K298" s="30" t="s">
        <v>979</v>
      </c>
      <c r="L298" s="19" t="s">
        <v>4747</v>
      </c>
    </row>
    <row r="299" spans="1:12" ht="15" customHeight="1">
      <c r="A299" s="16" t="s">
        <v>990</v>
      </c>
      <c r="B299" s="30" t="s">
        <v>969</v>
      </c>
      <c r="C299" s="30" t="s">
        <v>901</v>
      </c>
      <c r="D299" s="20" t="s">
        <v>381</v>
      </c>
      <c r="E299" s="12">
        <v>42549</v>
      </c>
      <c r="F299" s="12">
        <v>44623</v>
      </c>
      <c r="G299" s="72"/>
      <c r="H299" s="14">
        <f t="shared" si="38"/>
        <v>44987</v>
      </c>
      <c r="I299" s="15">
        <f t="shared" ca="1" si="35"/>
        <v>340</v>
      </c>
      <c r="J299" s="16" t="str">
        <f t="shared" ca="1" si="37"/>
        <v>NOT DUE</v>
      </c>
      <c r="K299" s="30" t="s">
        <v>980</v>
      </c>
      <c r="L299" s="19" t="s">
        <v>4747</v>
      </c>
    </row>
    <row r="300" spans="1:12" ht="15" customHeight="1">
      <c r="A300" s="16" t="s">
        <v>991</v>
      </c>
      <c r="B300" s="30" t="s">
        <v>970</v>
      </c>
      <c r="C300" s="30" t="s">
        <v>901</v>
      </c>
      <c r="D300" s="20" t="s">
        <v>381</v>
      </c>
      <c r="E300" s="12">
        <v>42549</v>
      </c>
      <c r="F300" s="12">
        <v>44623</v>
      </c>
      <c r="G300" s="72"/>
      <c r="H300" s="14">
        <f t="shared" si="38"/>
        <v>44987</v>
      </c>
      <c r="I300" s="15">
        <f t="shared" ca="1" si="35"/>
        <v>340</v>
      </c>
      <c r="J300" s="16" t="str">
        <f t="shared" ca="1" si="37"/>
        <v>NOT DUE</v>
      </c>
      <c r="K300" s="30" t="s">
        <v>978</v>
      </c>
      <c r="L300" s="19" t="s">
        <v>4747</v>
      </c>
    </row>
    <row r="301" spans="1:12" ht="15" customHeight="1">
      <c r="A301" s="16" t="s">
        <v>992</v>
      </c>
      <c r="B301" s="30" t="s">
        <v>971</v>
      </c>
      <c r="C301" s="30" t="s">
        <v>901</v>
      </c>
      <c r="D301" s="20" t="s">
        <v>381</v>
      </c>
      <c r="E301" s="12">
        <v>42549</v>
      </c>
      <c r="F301" s="12">
        <v>44623</v>
      </c>
      <c r="G301" s="72"/>
      <c r="H301" s="14">
        <f t="shared" si="38"/>
        <v>44987</v>
      </c>
      <c r="I301" s="15">
        <f t="shared" ca="1" si="35"/>
        <v>340</v>
      </c>
      <c r="J301" s="16" t="str">
        <f t="shared" ca="1" si="37"/>
        <v>NOT DUE</v>
      </c>
      <c r="K301" s="30" t="s">
        <v>981</v>
      </c>
      <c r="L301" s="19" t="s">
        <v>4747</v>
      </c>
    </row>
    <row r="302" spans="1:12" ht="15" customHeight="1">
      <c r="A302" s="16" t="s">
        <v>993</v>
      </c>
      <c r="B302" s="30" t="s">
        <v>972</v>
      </c>
      <c r="C302" s="30" t="s">
        <v>973</v>
      </c>
      <c r="D302" s="20" t="s">
        <v>381</v>
      </c>
      <c r="E302" s="12">
        <v>42549</v>
      </c>
      <c r="F302" s="12">
        <v>44623</v>
      </c>
      <c r="G302" s="72"/>
      <c r="H302" s="14">
        <f t="shared" si="38"/>
        <v>44987</v>
      </c>
      <c r="I302" s="15">
        <f t="shared" ca="1" si="35"/>
        <v>340</v>
      </c>
      <c r="J302" s="16" t="str">
        <f t="shared" ca="1" si="37"/>
        <v>NOT DUE</v>
      </c>
      <c r="K302" s="30" t="s">
        <v>982</v>
      </c>
      <c r="L302" s="19" t="s">
        <v>4747</v>
      </c>
    </row>
    <row r="303" spans="1:12" ht="36">
      <c r="A303" s="16" t="s">
        <v>1030</v>
      </c>
      <c r="B303" s="30" t="s">
        <v>974</v>
      </c>
      <c r="C303" s="30" t="s">
        <v>975</v>
      </c>
      <c r="D303" s="20" t="s">
        <v>381</v>
      </c>
      <c r="E303" s="12">
        <v>42549</v>
      </c>
      <c r="F303" s="12">
        <v>44623</v>
      </c>
      <c r="G303" s="72"/>
      <c r="H303" s="14">
        <f t="shared" si="38"/>
        <v>44987</v>
      </c>
      <c r="I303" s="15">
        <f t="shared" ca="1" si="35"/>
        <v>340</v>
      </c>
      <c r="J303" s="16" t="str">
        <f t="shared" ca="1" si="37"/>
        <v>NOT DUE</v>
      </c>
      <c r="K303" s="30" t="s">
        <v>983</v>
      </c>
      <c r="L303" s="19" t="s">
        <v>5191</v>
      </c>
    </row>
    <row r="304" spans="1:12" ht="26.45" customHeight="1">
      <c r="A304" s="16" t="s">
        <v>1031</v>
      </c>
      <c r="B304" s="30" t="s">
        <v>976</v>
      </c>
      <c r="C304" s="30" t="s">
        <v>901</v>
      </c>
      <c r="D304" s="20" t="s">
        <v>381</v>
      </c>
      <c r="E304" s="12">
        <v>42549</v>
      </c>
      <c r="F304" s="12">
        <v>44623</v>
      </c>
      <c r="G304" s="72"/>
      <c r="H304" s="14">
        <f t="shared" si="38"/>
        <v>44987</v>
      </c>
      <c r="I304" s="15">
        <f t="shared" ca="1" si="35"/>
        <v>340</v>
      </c>
      <c r="J304" s="16" t="str">
        <f t="shared" ca="1" si="37"/>
        <v>NOT DUE</v>
      </c>
      <c r="K304" s="30" t="s">
        <v>984</v>
      </c>
      <c r="L304" s="19" t="s">
        <v>4747</v>
      </c>
    </row>
    <row r="305" spans="1:12" ht="15" customHeight="1">
      <c r="A305" s="16" t="s">
        <v>1032</v>
      </c>
      <c r="B305" s="30" t="s">
        <v>994</v>
      </c>
      <c r="C305" s="30" t="s">
        <v>952</v>
      </c>
      <c r="D305" s="20" t="s">
        <v>1080</v>
      </c>
      <c r="E305" s="12">
        <v>42549</v>
      </c>
      <c r="F305" s="12">
        <v>43531</v>
      </c>
      <c r="G305" s="72"/>
      <c r="H305" s="14">
        <f t="shared" ref="H305:H333" si="39">DATE(YEAR(F305)+4,MONTH(F305),DAY(F305)-1)</f>
        <v>44991</v>
      </c>
      <c r="I305" s="15">
        <f t="shared" ca="1" si="35"/>
        <v>344</v>
      </c>
      <c r="J305" s="16" t="str">
        <f t="shared" ca="1" si="37"/>
        <v>NOT DUE</v>
      </c>
      <c r="K305" s="30" t="s">
        <v>1058</v>
      </c>
      <c r="L305" s="19" t="s">
        <v>4747</v>
      </c>
    </row>
    <row r="306" spans="1:12" ht="15" customHeight="1">
      <c r="A306" s="16" t="s">
        <v>1033</v>
      </c>
      <c r="B306" s="30" t="s">
        <v>995</v>
      </c>
      <c r="C306" s="30" t="s">
        <v>996</v>
      </c>
      <c r="D306" s="20" t="s">
        <v>1080</v>
      </c>
      <c r="E306" s="12">
        <v>42549</v>
      </c>
      <c r="F306" s="12">
        <v>43531</v>
      </c>
      <c r="G306" s="72"/>
      <c r="H306" s="14">
        <f t="shared" si="39"/>
        <v>44991</v>
      </c>
      <c r="I306" s="15">
        <f t="shared" ca="1" si="35"/>
        <v>344</v>
      </c>
      <c r="J306" s="16" t="str">
        <f t="shared" ca="1" si="37"/>
        <v>NOT DUE</v>
      </c>
      <c r="K306" s="30" t="s">
        <v>1059</v>
      </c>
      <c r="L306" s="19" t="s">
        <v>4747</v>
      </c>
    </row>
    <row r="307" spans="1:12" ht="15" customHeight="1">
      <c r="A307" s="16" t="s">
        <v>1034</v>
      </c>
      <c r="B307" s="30" t="s">
        <v>997</v>
      </c>
      <c r="C307" s="30" t="s">
        <v>952</v>
      </c>
      <c r="D307" s="20" t="s">
        <v>1080</v>
      </c>
      <c r="E307" s="12">
        <v>42549</v>
      </c>
      <c r="F307" s="12">
        <v>43531</v>
      </c>
      <c r="G307" s="72"/>
      <c r="H307" s="14">
        <f t="shared" si="39"/>
        <v>44991</v>
      </c>
      <c r="I307" s="15">
        <f t="shared" ca="1" si="35"/>
        <v>344</v>
      </c>
      <c r="J307" s="16" t="str">
        <f t="shared" ca="1" si="37"/>
        <v>NOT DUE</v>
      </c>
      <c r="K307" s="30" t="s">
        <v>1060</v>
      </c>
      <c r="L307" s="19" t="s">
        <v>4747</v>
      </c>
    </row>
    <row r="308" spans="1:12" ht="15" customHeight="1">
      <c r="A308" s="16" t="s">
        <v>1035</v>
      </c>
      <c r="B308" s="30" t="s">
        <v>998</v>
      </c>
      <c r="C308" s="30" t="s">
        <v>952</v>
      </c>
      <c r="D308" s="20" t="s">
        <v>1080</v>
      </c>
      <c r="E308" s="12">
        <v>42549</v>
      </c>
      <c r="F308" s="12">
        <v>43531</v>
      </c>
      <c r="G308" s="72"/>
      <c r="H308" s="14">
        <f t="shared" si="39"/>
        <v>44991</v>
      </c>
      <c r="I308" s="15">
        <f t="shared" ca="1" si="35"/>
        <v>344</v>
      </c>
      <c r="J308" s="16" t="str">
        <f t="shared" ca="1" si="37"/>
        <v>NOT DUE</v>
      </c>
      <c r="K308" s="30" t="s">
        <v>1061</v>
      </c>
      <c r="L308" s="19" t="s">
        <v>4747</v>
      </c>
    </row>
    <row r="309" spans="1:12" ht="15" customHeight="1">
      <c r="A309" s="16" t="s">
        <v>1036</v>
      </c>
      <c r="B309" s="30" t="s">
        <v>949</v>
      </c>
      <c r="C309" s="30" t="s">
        <v>952</v>
      </c>
      <c r="D309" s="20" t="s">
        <v>1080</v>
      </c>
      <c r="E309" s="12">
        <v>42549</v>
      </c>
      <c r="F309" s="12">
        <v>43531</v>
      </c>
      <c r="G309" s="72"/>
      <c r="H309" s="14">
        <f t="shared" si="39"/>
        <v>44991</v>
      </c>
      <c r="I309" s="15">
        <f t="shared" ca="1" si="35"/>
        <v>344</v>
      </c>
      <c r="J309" s="16" t="str">
        <f t="shared" ca="1" si="37"/>
        <v>NOT DUE</v>
      </c>
      <c r="K309" s="30" t="s">
        <v>1062</v>
      </c>
      <c r="L309" s="19" t="s">
        <v>4747</v>
      </c>
    </row>
    <row r="310" spans="1:12" ht="26.45" customHeight="1">
      <c r="A310" s="16" t="s">
        <v>1037</v>
      </c>
      <c r="B310" s="30" t="s">
        <v>950</v>
      </c>
      <c r="C310" s="30" t="s">
        <v>999</v>
      </c>
      <c r="D310" s="20" t="s">
        <v>1080</v>
      </c>
      <c r="E310" s="12">
        <v>42549</v>
      </c>
      <c r="F310" s="12">
        <v>43609</v>
      </c>
      <c r="G310" s="72"/>
      <c r="H310" s="14">
        <f t="shared" si="39"/>
        <v>45069</v>
      </c>
      <c r="I310" s="15">
        <f t="shared" ca="1" si="35"/>
        <v>422</v>
      </c>
      <c r="J310" s="16" t="str">
        <f t="shared" ca="1" si="37"/>
        <v>NOT DUE</v>
      </c>
      <c r="K310" s="30" t="s">
        <v>1063</v>
      </c>
      <c r="L310" s="19"/>
    </row>
    <row r="311" spans="1:12" ht="15" customHeight="1">
      <c r="A311" s="16" t="s">
        <v>1038</v>
      </c>
      <c r="B311" s="30" t="s">
        <v>1000</v>
      </c>
      <c r="C311" s="30" t="s">
        <v>901</v>
      </c>
      <c r="D311" s="20" t="s">
        <v>1080</v>
      </c>
      <c r="E311" s="12">
        <v>42549</v>
      </c>
      <c r="F311" s="12">
        <v>43531</v>
      </c>
      <c r="G311" s="72"/>
      <c r="H311" s="14">
        <f t="shared" si="39"/>
        <v>44991</v>
      </c>
      <c r="I311" s="15">
        <f t="shared" ca="1" si="35"/>
        <v>344</v>
      </c>
      <c r="J311" s="16" t="str">
        <f t="shared" ca="1" si="37"/>
        <v>NOT DUE</v>
      </c>
      <c r="K311" s="30" t="s">
        <v>1064</v>
      </c>
      <c r="L311" s="19" t="s">
        <v>4747</v>
      </c>
    </row>
    <row r="312" spans="1:12" ht="15" customHeight="1">
      <c r="A312" s="16" t="s">
        <v>1039</v>
      </c>
      <c r="B312" s="30" t="s">
        <v>1001</v>
      </c>
      <c r="C312" s="30" t="s">
        <v>1002</v>
      </c>
      <c r="D312" s="20" t="s">
        <v>1080</v>
      </c>
      <c r="E312" s="12">
        <v>42549</v>
      </c>
      <c r="F312" s="12">
        <v>43531</v>
      </c>
      <c r="G312" s="72"/>
      <c r="H312" s="14">
        <f t="shared" si="39"/>
        <v>44991</v>
      </c>
      <c r="I312" s="15">
        <f t="shared" ca="1" si="35"/>
        <v>344</v>
      </c>
      <c r="J312" s="16" t="str">
        <f t="shared" ca="1" si="37"/>
        <v>NOT DUE</v>
      </c>
      <c r="K312" s="30" t="s">
        <v>1064</v>
      </c>
      <c r="L312" s="19" t="s">
        <v>4747</v>
      </c>
    </row>
    <row r="313" spans="1:12" ht="25.5">
      <c r="A313" s="16" t="s">
        <v>1040</v>
      </c>
      <c r="B313" s="30" t="s">
        <v>1003</v>
      </c>
      <c r="C313" s="30" t="s">
        <v>901</v>
      </c>
      <c r="D313" s="20" t="s">
        <v>1080</v>
      </c>
      <c r="E313" s="12">
        <v>42549</v>
      </c>
      <c r="F313" s="12">
        <v>43531</v>
      </c>
      <c r="G313" s="72"/>
      <c r="H313" s="14">
        <f t="shared" si="39"/>
        <v>44991</v>
      </c>
      <c r="I313" s="15">
        <f t="shared" ca="1" si="35"/>
        <v>344</v>
      </c>
      <c r="J313" s="16" t="str">
        <f t="shared" ca="1" si="37"/>
        <v>NOT DUE</v>
      </c>
      <c r="K313" s="30" t="s">
        <v>1065</v>
      </c>
      <c r="L313" s="19" t="s">
        <v>4747</v>
      </c>
    </row>
    <row r="314" spans="1:12" ht="15" customHeight="1">
      <c r="A314" s="16" t="s">
        <v>1041</v>
      </c>
      <c r="B314" s="30" t="s">
        <v>1004</v>
      </c>
      <c r="C314" s="30" t="s">
        <v>1002</v>
      </c>
      <c r="D314" s="20" t="s">
        <v>1080</v>
      </c>
      <c r="E314" s="12">
        <v>42549</v>
      </c>
      <c r="F314" s="12">
        <v>43531</v>
      </c>
      <c r="G314" s="72"/>
      <c r="H314" s="14">
        <f t="shared" si="39"/>
        <v>44991</v>
      </c>
      <c r="I314" s="15">
        <f t="shared" ca="1" si="35"/>
        <v>344</v>
      </c>
      <c r="J314" s="16" t="str">
        <f t="shared" ca="1" si="37"/>
        <v>NOT DUE</v>
      </c>
      <c r="K314" s="30" t="s">
        <v>1058</v>
      </c>
      <c r="L314" s="19" t="s">
        <v>4747</v>
      </c>
    </row>
    <row r="315" spans="1:12" ht="15" customHeight="1">
      <c r="A315" s="16" t="s">
        <v>1042</v>
      </c>
      <c r="B315" s="30" t="s">
        <v>1005</v>
      </c>
      <c r="C315" s="30" t="s">
        <v>1002</v>
      </c>
      <c r="D315" s="20" t="s">
        <v>1080</v>
      </c>
      <c r="E315" s="12">
        <v>42549</v>
      </c>
      <c r="F315" s="12">
        <v>43531</v>
      </c>
      <c r="G315" s="72"/>
      <c r="H315" s="14">
        <f t="shared" si="39"/>
        <v>44991</v>
      </c>
      <c r="I315" s="15">
        <f t="shared" ca="1" si="35"/>
        <v>344</v>
      </c>
      <c r="J315" s="16" t="str">
        <f t="shared" ca="1" si="37"/>
        <v>NOT DUE</v>
      </c>
      <c r="K315" s="30" t="s">
        <v>1066</v>
      </c>
      <c r="L315" s="19" t="s">
        <v>4747</v>
      </c>
    </row>
    <row r="316" spans="1:12" ht="15" customHeight="1">
      <c r="A316" s="16" t="s">
        <v>1043</v>
      </c>
      <c r="B316" s="30" t="s">
        <v>1006</v>
      </c>
      <c r="C316" s="30" t="s">
        <v>1002</v>
      </c>
      <c r="D316" s="20" t="s">
        <v>1080</v>
      </c>
      <c r="E316" s="12">
        <v>42549</v>
      </c>
      <c r="F316" s="12">
        <v>43531</v>
      </c>
      <c r="G316" s="72"/>
      <c r="H316" s="14">
        <f t="shared" si="39"/>
        <v>44991</v>
      </c>
      <c r="I316" s="15">
        <f t="shared" ca="1" si="35"/>
        <v>344</v>
      </c>
      <c r="J316" s="16" t="str">
        <f t="shared" ca="1" si="37"/>
        <v>NOT DUE</v>
      </c>
      <c r="K316" s="30" t="s">
        <v>1067</v>
      </c>
      <c r="L316" s="19" t="s">
        <v>4747</v>
      </c>
    </row>
    <row r="317" spans="1:12" ht="26.45" customHeight="1">
      <c r="A317" s="16" t="s">
        <v>1044</v>
      </c>
      <c r="B317" s="30" t="s">
        <v>1007</v>
      </c>
      <c r="C317" s="30" t="s">
        <v>1002</v>
      </c>
      <c r="D317" s="20" t="s">
        <v>1080</v>
      </c>
      <c r="E317" s="12">
        <v>42549</v>
      </c>
      <c r="F317" s="12">
        <v>43531</v>
      </c>
      <c r="G317" s="72"/>
      <c r="H317" s="14">
        <f t="shared" si="39"/>
        <v>44991</v>
      </c>
      <c r="I317" s="15">
        <f t="shared" ca="1" si="35"/>
        <v>344</v>
      </c>
      <c r="J317" s="16" t="str">
        <f t="shared" ca="1" si="37"/>
        <v>NOT DUE</v>
      </c>
      <c r="K317" s="30" t="s">
        <v>1063</v>
      </c>
      <c r="L317" s="19" t="s">
        <v>4747</v>
      </c>
    </row>
    <row r="318" spans="1:12" ht="15" customHeight="1">
      <c r="A318" s="16" t="s">
        <v>1045</v>
      </c>
      <c r="B318" s="30" t="s">
        <v>1008</v>
      </c>
      <c r="C318" s="30" t="s">
        <v>901</v>
      </c>
      <c r="D318" s="20" t="s">
        <v>1080</v>
      </c>
      <c r="E318" s="12">
        <v>42549</v>
      </c>
      <c r="F318" s="12">
        <v>43531</v>
      </c>
      <c r="G318" s="72"/>
      <c r="H318" s="14">
        <f t="shared" si="39"/>
        <v>44991</v>
      </c>
      <c r="I318" s="15">
        <f t="shared" ca="1" si="35"/>
        <v>344</v>
      </c>
      <c r="J318" s="16" t="str">
        <f t="shared" ca="1" si="37"/>
        <v>NOT DUE</v>
      </c>
      <c r="K318" s="30" t="s">
        <v>1064</v>
      </c>
      <c r="L318" s="19" t="s">
        <v>4747</v>
      </c>
    </row>
    <row r="319" spans="1:12" ht="15" customHeight="1">
      <c r="A319" s="16" t="s">
        <v>1046</v>
      </c>
      <c r="B319" s="30" t="s">
        <v>1009</v>
      </c>
      <c r="C319" s="30" t="s">
        <v>1002</v>
      </c>
      <c r="D319" s="20" t="s">
        <v>1080</v>
      </c>
      <c r="E319" s="12">
        <v>42549</v>
      </c>
      <c r="F319" s="12">
        <v>43531</v>
      </c>
      <c r="G319" s="72"/>
      <c r="H319" s="14">
        <f t="shared" si="39"/>
        <v>44991</v>
      </c>
      <c r="I319" s="15">
        <f t="shared" ca="1" si="35"/>
        <v>344</v>
      </c>
      <c r="J319" s="16" t="str">
        <f t="shared" ca="1" si="37"/>
        <v>NOT DUE</v>
      </c>
      <c r="K319" s="30" t="s">
        <v>1064</v>
      </c>
      <c r="L319" s="19" t="s">
        <v>4747</v>
      </c>
    </row>
    <row r="320" spans="1:12" ht="24">
      <c r="A320" s="16" t="s">
        <v>1047</v>
      </c>
      <c r="B320" s="30" t="s">
        <v>1010</v>
      </c>
      <c r="C320" s="30" t="s">
        <v>901</v>
      </c>
      <c r="D320" s="20" t="s">
        <v>1080</v>
      </c>
      <c r="E320" s="12">
        <v>42549</v>
      </c>
      <c r="F320" s="12">
        <v>43531</v>
      </c>
      <c r="G320" s="72"/>
      <c r="H320" s="14">
        <f t="shared" si="39"/>
        <v>44991</v>
      </c>
      <c r="I320" s="15">
        <f t="shared" ca="1" si="35"/>
        <v>344</v>
      </c>
      <c r="J320" s="16" t="str">
        <f t="shared" ca="1" si="37"/>
        <v>NOT DUE</v>
      </c>
      <c r="K320" s="30" t="s">
        <v>1065</v>
      </c>
      <c r="L320" s="19" t="s">
        <v>4747</v>
      </c>
    </row>
    <row r="321" spans="1:12" ht="25.5">
      <c r="A321" s="16" t="s">
        <v>1048</v>
      </c>
      <c r="B321" s="30" t="s">
        <v>1011</v>
      </c>
      <c r="C321" s="30" t="s">
        <v>901</v>
      </c>
      <c r="D321" s="20" t="s">
        <v>1080</v>
      </c>
      <c r="E321" s="12">
        <v>42549</v>
      </c>
      <c r="F321" s="12">
        <v>43531</v>
      </c>
      <c r="G321" s="72"/>
      <c r="H321" s="14">
        <f t="shared" si="39"/>
        <v>44991</v>
      </c>
      <c r="I321" s="15">
        <f t="shared" ca="1" si="35"/>
        <v>344</v>
      </c>
      <c r="J321" s="16" t="str">
        <f t="shared" ca="1" si="37"/>
        <v>NOT DUE</v>
      </c>
      <c r="K321" s="30" t="s">
        <v>1068</v>
      </c>
      <c r="L321" s="19" t="s">
        <v>4747</v>
      </c>
    </row>
    <row r="322" spans="1:12" ht="15" customHeight="1">
      <c r="A322" s="16" t="s">
        <v>1049</v>
      </c>
      <c r="B322" s="30" t="s">
        <v>1012</v>
      </c>
      <c r="C322" s="30" t="s">
        <v>1013</v>
      </c>
      <c r="D322" s="20" t="s">
        <v>1080</v>
      </c>
      <c r="E322" s="12">
        <v>42549</v>
      </c>
      <c r="F322" s="12">
        <v>44415</v>
      </c>
      <c r="G322" s="72"/>
      <c r="H322" s="14">
        <f t="shared" si="39"/>
        <v>45875</v>
      </c>
      <c r="I322" s="15">
        <f ca="1">IF(ISBLANK(H322),"",H322-DATE(YEAR(NOW()),MONTH(NOW()),DAY(NOW())))</f>
        <v>1228</v>
      </c>
      <c r="J322" s="16" t="str">
        <f t="shared" ca="1" si="37"/>
        <v>NOT DUE</v>
      </c>
      <c r="K322" s="30" t="s">
        <v>1069</v>
      </c>
      <c r="L322" s="19"/>
    </row>
    <row r="323" spans="1:12" ht="15" customHeight="1">
      <c r="A323" s="16" t="s">
        <v>1050</v>
      </c>
      <c r="B323" s="30" t="s">
        <v>1014</v>
      </c>
      <c r="C323" s="30" t="s">
        <v>1015</v>
      </c>
      <c r="D323" s="20" t="s">
        <v>1080</v>
      </c>
      <c r="E323" s="12">
        <v>42549</v>
      </c>
      <c r="F323" s="12">
        <v>43609</v>
      </c>
      <c r="G323" s="72"/>
      <c r="H323" s="14">
        <f t="shared" si="39"/>
        <v>45069</v>
      </c>
      <c r="I323" s="15">
        <f t="shared" ca="1" si="35"/>
        <v>422</v>
      </c>
      <c r="J323" s="16" t="str">
        <f t="shared" ca="1" si="37"/>
        <v>NOT DUE</v>
      </c>
      <c r="K323" s="30" t="s">
        <v>1070</v>
      </c>
      <c r="L323" s="19"/>
    </row>
    <row r="324" spans="1:12" ht="15" customHeight="1">
      <c r="A324" s="16" t="s">
        <v>1051</v>
      </c>
      <c r="B324" s="30" t="s">
        <v>1016</v>
      </c>
      <c r="C324" s="30" t="s">
        <v>1017</v>
      </c>
      <c r="D324" s="20" t="s">
        <v>1080</v>
      </c>
      <c r="E324" s="12">
        <v>42549</v>
      </c>
      <c r="F324" s="12">
        <v>44415</v>
      </c>
      <c r="G324" s="72"/>
      <c r="H324" s="14">
        <f t="shared" si="39"/>
        <v>45875</v>
      </c>
      <c r="I324" s="15">
        <f t="shared" ca="1" si="35"/>
        <v>1228</v>
      </c>
      <c r="J324" s="16" t="str">
        <f t="shared" ca="1" si="37"/>
        <v>NOT DUE</v>
      </c>
      <c r="K324" s="30" t="s">
        <v>1071</v>
      </c>
      <c r="L324" s="19"/>
    </row>
    <row r="325" spans="1:12" ht="15" customHeight="1">
      <c r="A325" s="16" t="s">
        <v>1052</v>
      </c>
      <c r="B325" s="30" t="s">
        <v>1018</v>
      </c>
      <c r="C325" s="30" t="s">
        <v>901</v>
      </c>
      <c r="D325" s="20" t="s">
        <v>1080</v>
      </c>
      <c r="E325" s="12">
        <v>42549</v>
      </c>
      <c r="F325" s="12">
        <v>43531</v>
      </c>
      <c r="G325" s="72"/>
      <c r="H325" s="14">
        <f t="shared" si="39"/>
        <v>44991</v>
      </c>
      <c r="I325" s="15">
        <f t="shared" ca="1" si="35"/>
        <v>344</v>
      </c>
      <c r="J325" s="16" t="str">
        <f t="shared" ca="1" si="37"/>
        <v>NOT DUE</v>
      </c>
      <c r="K325" s="30" t="s">
        <v>964</v>
      </c>
      <c r="L325" s="19" t="s">
        <v>4747</v>
      </c>
    </row>
    <row r="326" spans="1:12" ht="15" customHeight="1">
      <c r="A326" s="16" t="s">
        <v>1053</v>
      </c>
      <c r="B326" s="30" t="s">
        <v>937</v>
      </c>
      <c r="C326" s="30" t="s">
        <v>901</v>
      </c>
      <c r="D326" s="20" t="s">
        <v>1080</v>
      </c>
      <c r="E326" s="12">
        <v>42549</v>
      </c>
      <c r="F326" s="12">
        <v>43531</v>
      </c>
      <c r="G326" s="72"/>
      <c r="H326" s="14">
        <f t="shared" si="39"/>
        <v>44991</v>
      </c>
      <c r="I326" s="15">
        <f t="shared" ca="1" si="35"/>
        <v>344</v>
      </c>
      <c r="J326" s="16" t="str">
        <f t="shared" ca="1" si="37"/>
        <v>NOT DUE</v>
      </c>
      <c r="K326" s="30" t="s">
        <v>1072</v>
      </c>
      <c r="L326" s="19" t="s">
        <v>4747</v>
      </c>
    </row>
    <row r="327" spans="1:12" ht="15" customHeight="1">
      <c r="A327" s="16" t="s">
        <v>1054</v>
      </c>
      <c r="B327" s="30" t="s">
        <v>1019</v>
      </c>
      <c r="C327" s="30" t="s">
        <v>1020</v>
      </c>
      <c r="D327" s="20" t="s">
        <v>1080</v>
      </c>
      <c r="E327" s="12">
        <v>42549</v>
      </c>
      <c r="F327" s="12">
        <v>44415</v>
      </c>
      <c r="G327" s="72"/>
      <c r="H327" s="14">
        <f t="shared" si="39"/>
        <v>45875</v>
      </c>
      <c r="I327" s="15">
        <f t="shared" ca="1" si="35"/>
        <v>1228</v>
      </c>
      <c r="J327" s="16" t="str">
        <f t="shared" ca="1" si="37"/>
        <v>NOT DUE</v>
      </c>
      <c r="K327" s="30" t="s">
        <v>1073</v>
      </c>
      <c r="L327" s="19"/>
    </row>
    <row r="328" spans="1:12" ht="25.5">
      <c r="A328" s="16" t="s">
        <v>1055</v>
      </c>
      <c r="B328" s="30" t="s">
        <v>1021</v>
      </c>
      <c r="C328" s="30" t="s">
        <v>901</v>
      </c>
      <c r="D328" s="20" t="s">
        <v>1080</v>
      </c>
      <c r="E328" s="12">
        <v>42549</v>
      </c>
      <c r="F328" s="12">
        <v>43531</v>
      </c>
      <c r="G328" s="72"/>
      <c r="H328" s="14">
        <f t="shared" si="39"/>
        <v>44991</v>
      </c>
      <c r="I328" s="15">
        <f t="shared" ca="1" si="35"/>
        <v>344</v>
      </c>
      <c r="J328" s="16" t="str">
        <f t="shared" ca="1" si="37"/>
        <v>NOT DUE</v>
      </c>
      <c r="K328" s="30" t="s">
        <v>1074</v>
      </c>
      <c r="L328" s="19" t="s">
        <v>4747</v>
      </c>
    </row>
    <row r="329" spans="1:12" ht="26.45" customHeight="1">
      <c r="A329" s="16" t="s">
        <v>1056</v>
      </c>
      <c r="B329" s="30" t="s">
        <v>1022</v>
      </c>
      <c r="C329" s="30" t="s">
        <v>901</v>
      </c>
      <c r="D329" s="20" t="s">
        <v>1080</v>
      </c>
      <c r="E329" s="12">
        <v>42549</v>
      </c>
      <c r="F329" s="12">
        <v>43531</v>
      </c>
      <c r="G329" s="72"/>
      <c r="H329" s="14">
        <f t="shared" si="39"/>
        <v>44991</v>
      </c>
      <c r="I329" s="15">
        <f t="shared" ca="1" si="35"/>
        <v>344</v>
      </c>
      <c r="J329" s="16" t="str">
        <f t="shared" ca="1" si="37"/>
        <v>NOT DUE</v>
      </c>
      <c r="K329" s="30" t="s">
        <v>1075</v>
      </c>
      <c r="L329" s="19" t="s">
        <v>4747</v>
      </c>
    </row>
    <row r="330" spans="1:12" ht="25.5">
      <c r="A330" s="16" t="s">
        <v>1057</v>
      </c>
      <c r="B330" s="30" t="s">
        <v>1023</v>
      </c>
      <c r="C330" s="30" t="s">
        <v>901</v>
      </c>
      <c r="D330" s="20" t="s">
        <v>1080</v>
      </c>
      <c r="E330" s="12">
        <v>42549</v>
      </c>
      <c r="F330" s="12">
        <v>43531</v>
      </c>
      <c r="G330" s="72"/>
      <c r="H330" s="14">
        <f t="shared" si="39"/>
        <v>44991</v>
      </c>
      <c r="I330" s="15">
        <f t="shared" ca="1" si="35"/>
        <v>344</v>
      </c>
      <c r="J330" s="16" t="str">
        <f t="shared" ca="1" si="37"/>
        <v>NOT DUE</v>
      </c>
      <c r="K330" s="30" t="s">
        <v>1076</v>
      </c>
      <c r="L330" s="19" t="s">
        <v>4747</v>
      </c>
    </row>
    <row r="331" spans="1:12" ht="38.25" customHeight="1">
      <c r="A331" s="16" t="s">
        <v>4304</v>
      </c>
      <c r="B331" s="30" t="s">
        <v>1024</v>
      </c>
      <c r="C331" s="30" t="s">
        <v>1025</v>
      </c>
      <c r="D331" s="20" t="s">
        <v>1080</v>
      </c>
      <c r="E331" s="12">
        <v>42549</v>
      </c>
      <c r="F331" s="12">
        <v>43614</v>
      </c>
      <c r="G331" s="72"/>
      <c r="H331" s="14">
        <f t="shared" si="39"/>
        <v>45074</v>
      </c>
      <c r="I331" s="15">
        <f t="shared" ca="1" si="35"/>
        <v>427</v>
      </c>
      <c r="J331" s="16" t="str">
        <f t="shared" ca="1" si="37"/>
        <v>NOT DUE</v>
      </c>
      <c r="K331" s="30" t="s">
        <v>1077</v>
      </c>
      <c r="L331" s="19" t="s">
        <v>4749</v>
      </c>
    </row>
    <row r="332" spans="1:12" ht="48">
      <c r="A332" s="16" t="s">
        <v>4881</v>
      </c>
      <c r="B332" s="30" t="s">
        <v>1026</v>
      </c>
      <c r="C332" s="30" t="s">
        <v>1027</v>
      </c>
      <c r="D332" s="20" t="s">
        <v>1080</v>
      </c>
      <c r="E332" s="12">
        <v>42549</v>
      </c>
      <c r="F332" s="12">
        <v>43614</v>
      </c>
      <c r="G332" s="72"/>
      <c r="H332" s="14">
        <f t="shared" si="39"/>
        <v>45074</v>
      </c>
      <c r="I332" s="15">
        <f t="shared" ca="1" si="35"/>
        <v>427</v>
      </c>
      <c r="J332" s="16" t="str">
        <f t="shared" ca="1" si="37"/>
        <v>NOT DUE</v>
      </c>
      <c r="K332" s="30" t="s">
        <v>1078</v>
      </c>
      <c r="L332" s="19" t="s">
        <v>4749</v>
      </c>
    </row>
    <row r="333" spans="1:12" ht="38.25" customHeight="1">
      <c r="A333" s="16" t="s">
        <v>4884</v>
      </c>
      <c r="B333" s="30" t="s">
        <v>1028</v>
      </c>
      <c r="C333" s="30" t="s">
        <v>1029</v>
      </c>
      <c r="D333" s="20" t="s">
        <v>1080</v>
      </c>
      <c r="E333" s="12">
        <v>42549</v>
      </c>
      <c r="F333" s="12">
        <v>43614</v>
      </c>
      <c r="G333" s="72"/>
      <c r="H333" s="14">
        <f t="shared" si="39"/>
        <v>45074</v>
      </c>
      <c r="I333" s="15">
        <f t="shared" ref="I333" ca="1" si="40">IF(ISBLANK(H333),"",H333-DATE(YEAR(NOW()),MONTH(NOW()),DAY(NOW())))</f>
        <v>427</v>
      </c>
      <c r="J333" s="16" t="str">
        <f t="shared" ca="1" si="37"/>
        <v>NOT DUE</v>
      </c>
      <c r="K333" s="30" t="s">
        <v>1079</v>
      </c>
      <c r="L333" s="19" t="s">
        <v>4749</v>
      </c>
    </row>
    <row r="336" spans="1:12">
      <c r="H336" s="344"/>
      <c r="I336" s="344"/>
      <c r="J336" s="344"/>
    </row>
    <row r="337" spans="2:10">
      <c r="B337" s="345" t="s">
        <v>5225</v>
      </c>
      <c r="D337" s="47" t="s">
        <v>4631</v>
      </c>
      <c r="G337" s="296" t="s">
        <v>4632</v>
      </c>
      <c r="H337" s="349"/>
      <c r="I337" s="349"/>
      <c r="J337" s="349"/>
    </row>
    <row r="338" spans="2:10">
      <c r="B338" s="346"/>
      <c r="C338" s="348"/>
      <c r="E338" s="454"/>
      <c r="F338" s="454"/>
      <c r="H338" s="454"/>
      <c r="I338" s="454"/>
      <c r="J338" s="454"/>
    </row>
    <row r="339" spans="2:10">
      <c r="C339" s="347" t="s">
        <v>5345</v>
      </c>
      <c r="E339" s="449" t="s">
        <v>5442</v>
      </c>
      <c r="F339" s="449"/>
      <c r="H339" s="449" t="s">
        <v>5346</v>
      </c>
      <c r="I339" s="449"/>
      <c r="J339" s="449"/>
    </row>
  </sheetData>
  <sheetProtection selectLockedCells="1"/>
  <protectedRanges>
    <protectedRange sqref="G224" name="Range3"/>
    <protectedRange sqref="F224" name="Range3_1"/>
  </protectedRanges>
  <autoFilter ref="J1:J337"/>
  <mergeCells count="13">
    <mergeCell ref="E339:F339"/>
    <mergeCell ref="H339:J339"/>
    <mergeCell ref="H338:J338"/>
    <mergeCell ref="A1:B1"/>
    <mergeCell ref="D1:E1"/>
    <mergeCell ref="A2:B2"/>
    <mergeCell ref="D2:E2"/>
    <mergeCell ref="A3:B3"/>
    <mergeCell ref="D3:E3"/>
    <mergeCell ref="A4:B4"/>
    <mergeCell ref="D4:E4"/>
    <mergeCell ref="A5:B5"/>
    <mergeCell ref="E338:F338"/>
  </mergeCells>
  <phoneticPr fontId="37" type="noConversion"/>
  <conditionalFormatting sqref="J206:J208 J210:J212 J214:J216 J218:J220 J222:J230 J8:J22 J24:J25 J27:J28 J33:J34 J37:J204 J30:J31 J232:J245 J248:J257 J259:J333">
    <cfRule type="cellIs" dxfId="227" priority="15" operator="equal">
      <formula>"overdue"</formula>
    </cfRule>
  </conditionalFormatting>
  <conditionalFormatting sqref="J231">
    <cfRule type="cellIs" dxfId="226" priority="14" operator="equal">
      <formula>"overdue"</formula>
    </cfRule>
  </conditionalFormatting>
  <conditionalFormatting sqref="J205">
    <cfRule type="cellIs" dxfId="225" priority="13" operator="equal">
      <formula>"overdue"</formula>
    </cfRule>
  </conditionalFormatting>
  <conditionalFormatting sqref="J209">
    <cfRule type="cellIs" dxfId="224" priority="12" operator="equal">
      <formula>"overdue"</formula>
    </cfRule>
  </conditionalFormatting>
  <conditionalFormatting sqref="J213">
    <cfRule type="cellIs" dxfId="223" priority="11" operator="equal">
      <formula>"overdue"</formula>
    </cfRule>
  </conditionalFormatting>
  <conditionalFormatting sqref="J217">
    <cfRule type="cellIs" dxfId="222" priority="10" operator="equal">
      <formula>"overdue"</formula>
    </cfRule>
  </conditionalFormatting>
  <conditionalFormatting sqref="J221">
    <cfRule type="cellIs" dxfId="221" priority="9" operator="equal">
      <formula>"overdue"</formula>
    </cfRule>
  </conditionalFormatting>
  <conditionalFormatting sqref="J23">
    <cfRule type="cellIs" dxfId="220" priority="8" operator="equal">
      <formula>"overdue"</formula>
    </cfRule>
  </conditionalFormatting>
  <conditionalFormatting sqref="J26">
    <cfRule type="cellIs" dxfId="219" priority="7" operator="equal">
      <formula>"overdue"</formula>
    </cfRule>
  </conditionalFormatting>
  <conditionalFormatting sqref="J32">
    <cfRule type="cellIs" dxfId="218" priority="6" operator="equal">
      <formula>"overdue"</formula>
    </cfRule>
  </conditionalFormatting>
  <conditionalFormatting sqref="J35">
    <cfRule type="cellIs" dxfId="217" priority="5" operator="equal">
      <formula>"overdue"</formula>
    </cfRule>
  </conditionalFormatting>
  <conditionalFormatting sqref="J29">
    <cfRule type="cellIs" dxfId="216" priority="4" operator="equal">
      <formula>"overdue"</formula>
    </cfRule>
  </conditionalFormatting>
  <conditionalFormatting sqref="J246:J247">
    <cfRule type="cellIs" dxfId="215" priority="3" operator="equal">
      <formula>"overdue"</formula>
    </cfRule>
  </conditionalFormatting>
  <conditionalFormatting sqref="J258">
    <cfRule type="cellIs" dxfId="214" priority="2" operator="equal">
      <formula>"overdue"</formula>
    </cfRule>
  </conditionalFormatting>
  <conditionalFormatting sqref="J36">
    <cfRule type="cellIs" dxfId="213" priority="1" operator="equal">
      <formula>"overdue"</formula>
    </cfRule>
  </conditionalFormatting>
  <pageMargins left="0.7" right="0.7" top="0.75" bottom="0.75" header="0.3" footer="0.3"/>
  <pageSetup paperSize="9" scale="65" orientation="landscape"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340"/>
  <sheetViews>
    <sheetView topLeftCell="B1" zoomScaleNormal="100" workbookViewId="0">
      <selection activeCell="F5" sqref="F5"/>
    </sheetView>
  </sheetViews>
  <sheetFormatPr defaultRowHeight="15"/>
  <cols>
    <col min="1" max="1" width="10.570312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6" t="s">
        <v>5</v>
      </c>
      <c r="B1" s="376"/>
      <c r="C1" s="34" t="str">
        <f>'[2]Main Engine'!C1</f>
        <v>VALIANT SUMMER</v>
      </c>
      <c r="D1" s="377" t="s">
        <v>7</v>
      </c>
      <c r="E1" s="377"/>
      <c r="F1" s="1" t="str">
        <f>IF(C1="GL COLMENA",'[3]List of Vessels'!B2,IF(C1="GL IGUAZU",'[3]List of Vessels'!B3,IF(C1="GL LA PAZ",'[3]List of Vessels'!B4,IF(C1="GL PIRAPO",'[3]List of Vessels'!B5,IF(C1="VALIANT SPRING",'[3]List of Vessels'!B6,IF(C1="VALIANT SUMMER",'[3]List of Vessels'!B7,""))))))</f>
        <v>NK 160240</v>
      </c>
    </row>
    <row r="2" spans="1:12" ht="19.5" customHeight="1">
      <c r="A2" s="376" t="s">
        <v>8</v>
      </c>
      <c r="B2" s="376"/>
      <c r="C2" s="35" t="str">
        <f>IF(C1="GL COLMENA",'[3]List of Vessels'!D2,IF(C1="GL IGUAZU",'[3]List of Vessels'!D3,IF(C1="GL LA PAZ",'[3]List of Vessels'!D4,IF(C1="GL PIRAPO",'[3]List of Vessels'!D5,IF(C1="VALIANT SPRING",'[3]List of Vessels'!D6,IF(C1="VALIANT SUMMER",'[3]List of Vessels'!D7,""))))))</f>
        <v>SINGAPORE</v>
      </c>
      <c r="D2" s="377" t="s">
        <v>9</v>
      </c>
      <c r="E2" s="377"/>
      <c r="F2" s="2">
        <f>IF(C1="GL COLMENA",'[3]List of Vessels'!C2,IF(C1="GL IGUAZU",'[3]List of Vessels'!C3,IF(C1="GL LA PAZ",'[3]List of Vessels'!C4,IF(C1="GL PIRAPO",'[3]List of Vessels'!C5,IF(C1="VALIANT SPRING",'[3]List of Vessels'!C6,IF(C1="VALIANT SUMMER",'[3]List of Vessels'!C7,""))))))</f>
        <v>9731195</v>
      </c>
    </row>
    <row r="3" spans="1:12" ht="19.5" customHeight="1">
      <c r="A3" s="376" t="s">
        <v>10</v>
      </c>
      <c r="B3" s="376"/>
      <c r="C3" s="36" t="s">
        <v>1081</v>
      </c>
      <c r="D3" s="377" t="s">
        <v>12</v>
      </c>
      <c r="E3" s="377"/>
      <c r="F3" s="4" t="s">
        <v>1083</v>
      </c>
    </row>
    <row r="4" spans="1:12" ht="18" customHeight="1">
      <c r="A4" s="376" t="s">
        <v>77</v>
      </c>
      <c r="B4" s="376"/>
      <c r="C4" s="36" t="s">
        <v>4132</v>
      </c>
      <c r="D4" s="377" t="s">
        <v>14</v>
      </c>
      <c r="E4" s="377"/>
      <c r="F4" s="5">
        <f>'Running Hours'!B8</f>
        <v>19225</v>
      </c>
    </row>
    <row r="5" spans="1:12" ht="18" customHeight="1">
      <c r="A5" s="376" t="s">
        <v>78</v>
      </c>
      <c r="B5" s="376"/>
      <c r="C5" s="37" t="s">
        <v>4133</v>
      </c>
      <c r="D5" s="44"/>
      <c r="E5" s="262" t="str">
        <f>'Running Hours'!$C3</f>
        <v>Date updated:</v>
      </c>
      <c r="F5" s="147">
        <f>'Running Hours'!D3</f>
        <v>44646</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15" customHeight="1">
      <c r="A8" s="16" t="s">
        <v>1149</v>
      </c>
      <c r="B8" s="30" t="s">
        <v>4134</v>
      </c>
      <c r="C8" s="30" t="s">
        <v>4135</v>
      </c>
      <c r="D8" s="20" t="s">
        <v>1</v>
      </c>
      <c r="E8" s="12">
        <v>42549</v>
      </c>
      <c r="F8" s="12">
        <v>44646</v>
      </c>
      <c r="G8" s="72"/>
      <c r="H8" s="14">
        <f t="shared" ref="H8:H16" si="0">DATE(YEAR(F8),MONTH(F8),DAY(F8)+1)</f>
        <v>44647</v>
      </c>
      <c r="I8" s="15">
        <f t="shared" ref="I8:I13" ca="1" si="1">IF(ISBLANK(H8),"",H8-DATE(YEAR(NOW()),MONTH(NOW()),DAY(NOW())))</f>
        <v>0</v>
      </c>
      <c r="J8" s="16" t="str">
        <f t="shared" ref="J8:J77" ca="1" si="2">IF(I8="","",IF(I8&lt;0,"OVERDUE","NOT DUE"))</f>
        <v>NOT DUE</v>
      </c>
      <c r="K8" s="30" t="s">
        <v>609</v>
      </c>
      <c r="L8" s="298"/>
    </row>
    <row r="9" spans="1:12" ht="39.75" customHeight="1">
      <c r="A9" s="16" t="s">
        <v>1150</v>
      </c>
      <c r="B9" s="30" t="s">
        <v>4136</v>
      </c>
      <c r="C9" s="30" t="s">
        <v>4137</v>
      </c>
      <c r="D9" s="20" t="s">
        <v>1</v>
      </c>
      <c r="E9" s="12">
        <v>42549</v>
      </c>
      <c r="F9" s="12">
        <v>44646</v>
      </c>
      <c r="G9" s="72"/>
      <c r="H9" s="14">
        <f>DATE(YEAR(F9),MONTH(F9),DAY(F9)+1)</f>
        <v>44647</v>
      </c>
      <c r="I9" s="15">
        <f t="shared" ca="1" si="1"/>
        <v>0</v>
      </c>
      <c r="J9" s="16" t="str">
        <f t="shared" ca="1" si="2"/>
        <v>NOT DUE</v>
      </c>
      <c r="K9" s="30" t="s">
        <v>609</v>
      </c>
      <c r="L9" s="19"/>
    </row>
    <row r="10" spans="1:12" ht="15" customHeight="1">
      <c r="A10" s="16" t="s">
        <v>1151</v>
      </c>
      <c r="B10" s="30" t="s">
        <v>4138</v>
      </c>
      <c r="C10" s="30" t="s">
        <v>4139</v>
      </c>
      <c r="D10" s="20" t="s">
        <v>1</v>
      </c>
      <c r="E10" s="12">
        <v>42549</v>
      </c>
      <c r="F10" s="12">
        <v>44646</v>
      </c>
      <c r="G10" s="72"/>
      <c r="H10" s="14">
        <f t="shared" si="0"/>
        <v>44647</v>
      </c>
      <c r="I10" s="15">
        <f t="shared" ca="1" si="1"/>
        <v>0</v>
      </c>
      <c r="J10" s="16" t="str">
        <f t="shared" ca="1" si="2"/>
        <v>NOT DUE</v>
      </c>
      <c r="K10" s="30" t="s">
        <v>609</v>
      </c>
      <c r="L10" s="17"/>
    </row>
    <row r="11" spans="1:12" ht="15" customHeight="1">
      <c r="A11" s="16" t="s">
        <v>1152</v>
      </c>
      <c r="B11" s="30" t="s">
        <v>858</v>
      </c>
      <c r="C11" s="30" t="s">
        <v>4140</v>
      </c>
      <c r="D11" s="20" t="s">
        <v>1</v>
      </c>
      <c r="E11" s="12">
        <v>42549</v>
      </c>
      <c r="F11" s="12">
        <v>44646</v>
      </c>
      <c r="G11" s="72"/>
      <c r="H11" s="14">
        <f t="shared" si="0"/>
        <v>44647</v>
      </c>
      <c r="I11" s="15">
        <f t="shared" ca="1" si="1"/>
        <v>0</v>
      </c>
      <c r="J11" s="16" t="str">
        <f t="shared" ca="1" si="2"/>
        <v>NOT DUE</v>
      </c>
      <c r="K11" s="30" t="s">
        <v>609</v>
      </c>
      <c r="L11" s="19"/>
    </row>
    <row r="12" spans="1:12" ht="15" customHeight="1">
      <c r="A12" s="16" t="s">
        <v>1153</v>
      </c>
      <c r="B12" s="30" t="s">
        <v>4141</v>
      </c>
      <c r="C12" s="30" t="s">
        <v>4142</v>
      </c>
      <c r="D12" s="20" t="s">
        <v>1</v>
      </c>
      <c r="E12" s="12">
        <v>42549</v>
      </c>
      <c r="F12" s="12">
        <v>44646</v>
      </c>
      <c r="G12" s="72"/>
      <c r="H12" s="14">
        <f t="shared" si="0"/>
        <v>44647</v>
      </c>
      <c r="I12" s="15">
        <f t="shared" ca="1" si="1"/>
        <v>0</v>
      </c>
      <c r="J12" s="16" t="str">
        <f t="shared" ca="1" si="2"/>
        <v>NOT DUE</v>
      </c>
      <c r="K12" s="30" t="s">
        <v>609</v>
      </c>
      <c r="L12" s="19"/>
    </row>
    <row r="13" spans="1:12" ht="15" customHeight="1">
      <c r="A13" s="16" t="s">
        <v>1154</v>
      </c>
      <c r="B13" s="30" t="s">
        <v>4143</v>
      </c>
      <c r="C13" s="30" t="s">
        <v>4142</v>
      </c>
      <c r="D13" s="20" t="s">
        <v>1</v>
      </c>
      <c r="E13" s="12">
        <v>42549</v>
      </c>
      <c r="F13" s="12">
        <v>44646</v>
      </c>
      <c r="G13" s="72"/>
      <c r="H13" s="14">
        <f t="shared" si="0"/>
        <v>44647</v>
      </c>
      <c r="I13" s="15">
        <f t="shared" ca="1" si="1"/>
        <v>0</v>
      </c>
      <c r="J13" s="16" t="str">
        <f t="shared" ca="1" si="2"/>
        <v>NOT DUE</v>
      </c>
      <c r="K13" s="30" t="s">
        <v>609</v>
      </c>
      <c r="L13" s="19"/>
    </row>
    <row r="14" spans="1:12" ht="38.25">
      <c r="A14" s="16" t="s">
        <v>1155</v>
      </c>
      <c r="B14" s="30" t="s">
        <v>4144</v>
      </c>
      <c r="C14" s="30" t="s">
        <v>4145</v>
      </c>
      <c r="D14" s="20" t="s">
        <v>1</v>
      </c>
      <c r="E14" s="12">
        <v>42549</v>
      </c>
      <c r="F14" s="12">
        <v>44646</v>
      </c>
      <c r="G14" s="72"/>
      <c r="H14" s="14">
        <f t="shared" si="0"/>
        <v>44647</v>
      </c>
      <c r="I14" s="15">
        <f ca="1">IF(ISBLANK(H14),"",H14-DATE(YEAR(NOW()),MONTH(NOW()),DAY(NOW())))</f>
        <v>0</v>
      </c>
      <c r="J14" s="16" t="str">
        <f t="shared" ca="1" si="2"/>
        <v>NOT DUE</v>
      </c>
      <c r="K14" s="30" t="s">
        <v>609</v>
      </c>
      <c r="L14" s="17"/>
    </row>
    <row r="15" spans="1:12">
      <c r="A15" s="16" t="s">
        <v>1156</v>
      </c>
      <c r="B15" s="30" t="s">
        <v>4146</v>
      </c>
      <c r="C15" s="30" t="s">
        <v>4147</v>
      </c>
      <c r="D15" s="20" t="s">
        <v>1</v>
      </c>
      <c r="E15" s="12">
        <v>42549</v>
      </c>
      <c r="F15" s="12">
        <v>44646</v>
      </c>
      <c r="G15" s="72"/>
      <c r="H15" s="14">
        <f t="shared" si="0"/>
        <v>44647</v>
      </c>
      <c r="I15" s="15">
        <f ca="1">IF(ISBLANK(H15),"",H15-DATE(YEAR(NOW()),MONTH(NOW()),DAY(NOW())))</f>
        <v>0</v>
      </c>
      <c r="J15" s="16" t="str">
        <f t="shared" ca="1" si="2"/>
        <v>NOT DUE</v>
      </c>
      <c r="K15" s="30" t="s">
        <v>609</v>
      </c>
      <c r="L15" s="17"/>
    </row>
    <row r="16" spans="1:12" ht="15" customHeight="1">
      <c r="A16" s="16" t="s">
        <v>1157</v>
      </c>
      <c r="B16" s="30" t="s">
        <v>4148</v>
      </c>
      <c r="C16" s="30" t="s">
        <v>4149</v>
      </c>
      <c r="D16" s="20" t="s">
        <v>1</v>
      </c>
      <c r="E16" s="12">
        <v>42549</v>
      </c>
      <c r="F16" s="12">
        <v>44646</v>
      </c>
      <c r="G16" s="72"/>
      <c r="H16" s="14">
        <f t="shared" si="0"/>
        <v>44647</v>
      </c>
      <c r="I16" s="15">
        <f t="shared" ref="I16:I35" ca="1" si="3">IF(ISBLANK(H16),"",H16-DATE(YEAR(NOW()),MONTH(NOW()),DAY(NOW())))</f>
        <v>0</v>
      </c>
      <c r="J16" s="16" t="str">
        <f t="shared" ca="1" si="2"/>
        <v>NOT DUE</v>
      </c>
      <c r="K16" s="30" t="s">
        <v>609</v>
      </c>
      <c r="L16" s="17"/>
    </row>
    <row r="17" spans="1:12" ht="15" customHeight="1">
      <c r="A17" s="16" t="s">
        <v>1158</v>
      </c>
      <c r="B17" s="30" t="s">
        <v>4148</v>
      </c>
      <c r="C17" s="30" t="s">
        <v>4150</v>
      </c>
      <c r="D17" s="20" t="s">
        <v>4</v>
      </c>
      <c r="E17" s="12">
        <v>42549</v>
      </c>
      <c r="F17" s="12">
        <v>44630</v>
      </c>
      <c r="G17" s="72"/>
      <c r="H17" s="14">
        <f t="shared" ref="H17:H35" si="4">EDATE(F17-1,1)</f>
        <v>44660</v>
      </c>
      <c r="I17" s="15">
        <f t="shared" ca="1" si="3"/>
        <v>13</v>
      </c>
      <c r="J17" s="16" t="str">
        <f t="shared" ca="1" si="2"/>
        <v>NOT DUE</v>
      </c>
      <c r="K17" s="30" t="s">
        <v>4151</v>
      </c>
      <c r="L17" s="17" t="s">
        <v>4731</v>
      </c>
    </row>
    <row r="18" spans="1:12" ht="15" customHeight="1">
      <c r="A18" s="16" t="s">
        <v>1159</v>
      </c>
      <c r="B18" s="30" t="s">
        <v>4152</v>
      </c>
      <c r="C18" s="30" t="s">
        <v>4153</v>
      </c>
      <c r="D18" s="20" t="s">
        <v>4</v>
      </c>
      <c r="E18" s="12">
        <v>42549</v>
      </c>
      <c r="F18" s="12">
        <v>44630</v>
      </c>
      <c r="G18" s="72"/>
      <c r="H18" s="14">
        <f t="shared" si="4"/>
        <v>44660</v>
      </c>
      <c r="I18" s="15">
        <f t="shared" ca="1" si="3"/>
        <v>13</v>
      </c>
      <c r="J18" s="16" t="str">
        <f t="shared" ca="1" si="2"/>
        <v>NOT DUE</v>
      </c>
      <c r="K18" s="30" t="s">
        <v>4151</v>
      </c>
      <c r="L18" s="17" t="s">
        <v>4731</v>
      </c>
    </row>
    <row r="19" spans="1:12" ht="15" customHeight="1">
      <c r="A19" s="16" t="s">
        <v>1160</v>
      </c>
      <c r="B19" s="30" t="s">
        <v>4152</v>
      </c>
      <c r="C19" s="30" t="s">
        <v>4154</v>
      </c>
      <c r="D19" s="20" t="s">
        <v>4</v>
      </c>
      <c r="E19" s="12">
        <v>42549</v>
      </c>
      <c r="F19" s="12">
        <v>44630</v>
      </c>
      <c r="G19" s="72"/>
      <c r="H19" s="14">
        <f t="shared" si="4"/>
        <v>44660</v>
      </c>
      <c r="I19" s="15">
        <f t="shared" ca="1" si="3"/>
        <v>13</v>
      </c>
      <c r="J19" s="16" t="str">
        <f t="shared" ca="1" si="2"/>
        <v>NOT DUE</v>
      </c>
      <c r="K19" s="30" t="s">
        <v>4151</v>
      </c>
      <c r="L19" s="17" t="s">
        <v>4731</v>
      </c>
    </row>
    <row r="20" spans="1:12" ht="15" customHeight="1">
      <c r="A20" s="16" t="s">
        <v>1161</v>
      </c>
      <c r="B20" s="30" t="s">
        <v>4152</v>
      </c>
      <c r="C20" s="30" t="s">
        <v>4155</v>
      </c>
      <c r="D20" s="20" t="s">
        <v>4</v>
      </c>
      <c r="E20" s="12">
        <v>42549</v>
      </c>
      <c r="F20" s="12">
        <v>44630</v>
      </c>
      <c r="G20" s="72"/>
      <c r="H20" s="14">
        <f t="shared" si="4"/>
        <v>44660</v>
      </c>
      <c r="I20" s="15">
        <f t="shared" ca="1" si="3"/>
        <v>13</v>
      </c>
      <c r="J20" s="16" t="str">
        <f t="shared" ca="1" si="2"/>
        <v>NOT DUE</v>
      </c>
      <c r="K20" s="30" t="s">
        <v>4151</v>
      </c>
      <c r="L20" s="17" t="s">
        <v>4731</v>
      </c>
    </row>
    <row r="21" spans="1:12" ht="15" customHeight="1">
      <c r="A21" s="16" t="s">
        <v>1162</v>
      </c>
      <c r="B21" s="30" t="s">
        <v>4156</v>
      </c>
      <c r="C21" s="30" t="s">
        <v>4153</v>
      </c>
      <c r="D21" s="20" t="s">
        <v>4</v>
      </c>
      <c r="E21" s="12">
        <v>42549</v>
      </c>
      <c r="F21" s="12">
        <v>44630</v>
      </c>
      <c r="G21" s="72"/>
      <c r="H21" s="14">
        <f t="shared" si="4"/>
        <v>44660</v>
      </c>
      <c r="I21" s="15">
        <f t="shared" ca="1" si="3"/>
        <v>13</v>
      </c>
      <c r="J21" s="16" t="str">
        <f t="shared" ca="1" si="2"/>
        <v>NOT DUE</v>
      </c>
      <c r="K21" s="30" t="s">
        <v>4151</v>
      </c>
      <c r="L21" s="17" t="s">
        <v>4731</v>
      </c>
    </row>
    <row r="22" spans="1:12" ht="15" customHeight="1">
      <c r="A22" s="16" t="s">
        <v>1163</v>
      </c>
      <c r="B22" s="30" t="s">
        <v>4156</v>
      </c>
      <c r="C22" s="30" t="s">
        <v>4154</v>
      </c>
      <c r="D22" s="20" t="s">
        <v>4</v>
      </c>
      <c r="E22" s="12">
        <v>42549</v>
      </c>
      <c r="F22" s="12">
        <v>44630</v>
      </c>
      <c r="G22" s="72"/>
      <c r="H22" s="14">
        <f t="shared" si="4"/>
        <v>44660</v>
      </c>
      <c r="I22" s="15">
        <f t="shared" ca="1" si="3"/>
        <v>13</v>
      </c>
      <c r="J22" s="16" t="str">
        <f t="shared" ca="1" si="2"/>
        <v>NOT DUE</v>
      </c>
      <c r="K22" s="30" t="s">
        <v>4151</v>
      </c>
      <c r="L22" s="17" t="s">
        <v>4731</v>
      </c>
    </row>
    <row r="23" spans="1:12" ht="15" customHeight="1">
      <c r="A23" s="16" t="s">
        <v>1164</v>
      </c>
      <c r="B23" s="30" t="s">
        <v>4156</v>
      </c>
      <c r="C23" s="30" t="s">
        <v>4155</v>
      </c>
      <c r="D23" s="20" t="s">
        <v>4</v>
      </c>
      <c r="E23" s="12">
        <v>42549</v>
      </c>
      <c r="F23" s="12">
        <v>44630</v>
      </c>
      <c r="G23" s="72"/>
      <c r="H23" s="14">
        <f t="shared" si="4"/>
        <v>44660</v>
      </c>
      <c r="I23" s="15">
        <f t="shared" ca="1" si="3"/>
        <v>13</v>
      </c>
      <c r="J23" s="16" t="str">
        <f t="shared" ca="1" si="2"/>
        <v>NOT DUE</v>
      </c>
      <c r="K23" s="30" t="s">
        <v>4151</v>
      </c>
      <c r="L23" s="17" t="s">
        <v>4731</v>
      </c>
    </row>
    <row r="24" spans="1:12" ht="15" customHeight="1">
      <c r="A24" s="16" t="s">
        <v>1165</v>
      </c>
      <c r="B24" s="30" t="s">
        <v>4157</v>
      </c>
      <c r="C24" s="30" t="s">
        <v>4153</v>
      </c>
      <c r="D24" s="20" t="s">
        <v>4</v>
      </c>
      <c r="E24" s="12">
        <v>42549</v>
      </c>
      <c r="F24" s="12">
        <v>44630</v>
      </c>
      <c r="G24" s="72"/>
      <c r="H24" s="14">
        <f t="shared" si="4"/>
        <v>44660</v>
      </c>
      <c r="I24" s="15">
        <f t="shared" ca="1" si="3"/>
        <v>13</v>
      </c>
      <c r="J24" s="16" t="str">
        <f t="shared" ca="1" si="2"/>
        <v>NOT DUE</v>
      </c>
      <c r="K24" s="30" t="s">
        <v>4151</v>
      </c>
      <c r="L24" s="17" t="s">
        <v>4731</v>
      </c>
    </row>
    <row r="25" spans="1:12" ht="15" customHeight="1">
      <c r="A25" s="16" t="s">
        <v>1166</v>
      </c>
      <c r="B25" s="30" t="s">
        <v>4157</v>
      </c>
      <c r="C25" s="30" t="s">
        <v>4154</v>
      </c>
      <c r="D25" s="20" t="s">
        <v>4</v>
      </c>
      <c r="E25" s="12">
        <v>42549</v>
      </c>
      <c r="F25" s="12">
        <v>44630</v>
      </c>
      <c r="G25" s="72"/>
      <c r="H25" s="14">
        <f t="shared" si="4"/>
        <v>44660</v>
      </c>
      <c r="I25" s="15">
        <f t="shared" ca="1" si="3"/>
        <v>13</v>
      </c>
      <c r="J25" s="16" t="str">
        <f t="shared" ca="1" si="2"/>
        <v>NOT DUE</v>
      </c>
      <c r="K25" s="30" t="s">
        <v>4151</v>
      </c>
      <c r="L25" s="17" t="s">
        <v>4731</v>
      </c>
    </row>
    <row r="26" spans="1:12" ht="15" customHeight="1">
      <c r="A26" s="16" t="s">
        <v>1167</v>
      </c>
      <c r="B26" s="30" t="s">
        <v>4157</v>
      </c>
      <c r="C26" s="30" t="s">
        <v>4155</v>
      </c>
      <c r="D26" s="20" t="s">
        <v>4</v>
      </c>
      <c r="E26" s="12">
        <v>42549</v>
      </c>
      <c r="F26" s="12">
        <v>44630</v>
      </c>
      <c r="G26" s="72"/>
      <c r="H26" s="14">
        <f t="shared" si="4"/>
        <v>44660</v>
      </c>
      <c r="I26" s="15">
        <f t="shared" ca="1" si="3"/>
        <v>13</v>
      </c>
      <c r="J26" s="16" t="str">
        <f t="shared" ca="1" si="2"/>
        <v>NOT DUE</v>
      </c>
      <c r="K26" s="30" t="s">
        <v>4151</v>
      </c>
      <c r="L26" s="17" t="s">
        <v>4731</v>
      </c>
    </row>
    <row r="27" spans="1:12" ht="15" customHeight="1">
      <c r="A27" s="16" t="s">
        <v>1168</v>
      </c>
      <c r="B27" s="30" t="s">
        <v>4158</v>
      </c>
      <c r="C27" s="30" t="s">
        <v>4153</v>
      </c>
      <c r="D27" s="20" t="s">
        <v>4</v>
      </c>
      <c r="E27" s="12">
        <v>42549</v>
      </c>
      <c r="F27" s="12">
        <v>44630</v>
      </c>
      <c r="G27" s="72"/>
      <c r="H27" s="14">
        <f t="shared" si="4"/>
        <v>44660</v>
      </c>
      <c r="I27" s="15">
        <f t="shared" ca="1" si="3"/>
        <v>13</v>
      </c>
      <c r="J27" s="16" t="str">
        <f t="shared" ca="1" si="2"/>
        <v>NOT DUE</v>
      </c>
      <c r="K27" s="30" t="s">
        <v>4151</v>
      </c>
      <c r="L27" s="17" t="s">
        <v>4731</v>
      </c>
    </row>
    <row r="28" spans="1:12" ht="15" customHeight="1">
      <c r="A28" s="16" t="s">
        <v>1169</v>
      </c>
      <c r="B28" s="30" t="s">
        <v>4158</v>
      </c>
      <c r="C28" s="30" t="s">
        <v>4154</v>
      </c>
      <c r="D28" s="20" t="s">
        <v>4</v>
      </c>
      <c r="E28" s="12">
        <v>42549</v>
      </c>
      <c r="F28" s="12">
        <v>44630</v>
      </c>
      <c r="G28" s="72"/>
      <c r="H28" s="14">
        <f t="shared" si="4"/>
        <v>44660</v>
      </c>
      <c r="I28" s="15">
        <f t="shared" ca="1" si="3"/>
        <v>13</v>
      </c>
      <c r="J28" s="16" t="str">
        <f t="shared" ca="1" si="2"/>
        <v>NOT DUE</v>
      </c>
      <c r="K28" s="30" t="s">
        <v>4151</v>
      </c>
      <c r="L28" s="17" t="s">
        <v>4731</v>
      </c>
    </row>
    <row r="29" spans="1:12" ht="15" customHeight="1">
      <c r="A29" s="16" t="s">
        <v>1170</v>
      </c>
      <c r="B29" s="30" t="s">
        <v>4158</v>
      </c>
      <c r="C29" s="30" t="s">
        <v>4155</v>
      </c>
      <c r="D29" s="20" t="s">
        <v>4</v>
      </c>
      <c r="E29" s="12">
        <v>42549</v>
      </c>
      <c r="F29" s="12">
        <v>44630</v>
      </c>
      <c r="G29" s="72"/>
      <c r="H29" s="14">
        <f t="shared" si="4"/>
        <v>44660</v>
      </c>
      <c r="I29" s="15">
        <f t="shared" ca="1" si="3"/>
        <v>13</v>
      </c>
      <c r="J29" s="16" t="str">
        <f t="shared" ca="1" si="2"/>
        <v>NOT DUE</v>
      </c>
      <c r="K29" s="30" t="s">
        <v>4151</v>
      </c>
      <c r="L29" s="17" t="s">
        <v>4731</v>
      </c>
    </row>
    <row r="30" spans="1:12" ht="15" customHeight="1">
      <c r="A30" s="16" t="s">
        <v>1171</v>
      </c>
      <c r="B30" s="30" t="s">
        <v>4159</v>
      </c>
      <c r="C30" s="30" t="s">
        <v>4153</v>
      </c>
      <c r="D30" s="20" t="s">
        <v>4</v>
      </c>
      <c r="E30" s="12">
        <v>42549</v>
      </c>
      <c r="F30" s="12">
        <v>44630</v>
      </c>
      <c r="G30" s="72"/>
      <c r="H30" s="14">
        <f t="shared" si="4"/>
        <v>44660</v>
      </c>
      <c r="I30" s="15">
        <f t="shared" ca="1" si="3"/>
        <v>13</v>
      </c>
      <c r="J30" s="16" t="str">
        <f t="shared" ca="1" si="2"/>
        <v>NOT DUE</v>
      </c>
      <c r="K30" s="30" t="s">
        <v>4151</v>
      </c>
      <c r="L30" s="17" t="s">
        <v>4731</v>
      </c>
    </row>
    <row r="31" spans="1:12" ht="15" customHeight="1">
      <c r="A31" s="16" t="s">
        <v>1172</v>
      </c>
      <c r="B31" s="30" t="s">
        <v>4159</v>
      </c>
      <c r="C31" s="30" t="s">
        <v>4154</v>
      </c>
      <c r="D31" s="20" t="s">
        <v>4</v>
      </c>
      <c r="E31" s="12">
        <v>42549</v>
      </c>
      <c r="F31" s="12">
        <v>44630</v>
      </c>
      <c r="G31" s="72"/>
      <c r="H31" s="14">
        <f t="shared" si="4"/>
        <v>44660</v>
      </c>
      <c r="I31" s="15">
        <f t="shared" ca="1" si="3"/>
        <v>13</v>
      </c>
      <c r="J31" s="16" t="str">
        <f t="shared" ca="1" si="2"/>
        <v>NOT DUE</v>
      </c>
      <c r="K31" s="30" t="s">
        <v>4151</v>
      </c>
      <c r="L31" s="17" t="s">
        <v>4731</v>
      </c>
    </row>
    <row r="32" spans="1:12" ht="15" customHeight="1">
      <c r="A32" s="16" t="s">
        <v>1173</v>
      </c>
      <c r="B32" s="30" t="s">
        <v>4159</v>
      </c>
      <c r="C32" s="30" t="s">
        <v>4155</v>
      </c>
      <c r="D32" s="20" t="s">
        <v>4</v>
      </c>
      <c r="E32" s="12">
        <v>42549</v>
      </c>
      <c r="F32" s="12">
        <v>44630</v>
      </c>
      <c r="G32" s="72"/>
      <c r="H32" s="14">
        <f t="shared" si="4"/>
        <v>44660</v>
      </c>
      <c r="I32" s="15">
        <f t="shared" ca="1" si="3"/>
        <v>13</v>
      </c>
      <c r="J32" s="16" t="str">
        <f t="shared" ca="1" si="2"/>
        <v>NOT DUE</v>
      </c>
      <c r="K32" s="30" t="s">
        <v>4151</v>
      </c>
      <c r="L32" s="17" t="s">
        <v>4731</v>
      </c>
    </row>
    <row r="33" spans="1:12" ht="15" customHeight="1">
      <c r="A33" s="16" t="s">
        <v>1174</v>
      </c>
      <c r="B33" s="30" t="s">
        <v>4160</v>
      </c>
      <c r="C33" s="30" t="s">
        <v>4153</v>
      </c>
      <c r="D33" s="20" t="s">
        <v>4</v>
      </c>
      <c r="E33" s="12">
        <v>42549</v>
      </c>
      <c r="F33" s="12">
        <v>44630</v>
      </c>
      <c r="G33" s="72"/>
      <c r="H33" s="14">
        <f t="shared" si="4"/>
        <v>44660</v>
      </c>
      <c r="I33" s="15">
        <f t="shared" ca="1" si="3"/>
        <v>13</v>
      </c>
      <c r="J33" s="16" t="str">
        <f t="shared" ca="1" si="2"/>
        <v>NOT DUE</v>
      </c>
      <c r="K33" s="30" t="s">
        <v>4151</v>
      </c>
      <c r="L33" s="17" t="s">
        <v>4731</v>
      </c>
    </row>
    <row r="34" spans="1:12" ht="15" customHeight="1">
      <c r="A34" s="16" t="s">
        <v>1175</v>
      </c>
      <c r="B34" s="30" t="s">
        <v>4160</v>
      </c>
      <c r="C34" s="30" t="s">
        <v>4154</v>
      </c>
      <c r="D34" s="20" t="s">
        <v>4</v>
      </c>
      <c r="E34" s="12">
        <v>42549</v>
      </c>
      <c r="F34" s="12">
        <v>44630</v>
      </c>
      <c r="G34" s="72"/>
      <c r="H34" s="14">
        <f t="shared" si="4"/>
        <v>44660</v>
      </c>
      <c r="I34" s="15">
        <f t="shared" ca="1" si="3"/>
        <v>13</v>
      </c>
      <c r="J34" s="16" t="str">
        <f t="shared" ca="1" si="2"/>
        <v>NOT DUE</v>
      </c>
      <c r="K34" s="30" t="s">
        <v>4151</v>
      </c>
      <c r="L34" s="17" t="s">
        <v>4731</v>
      </c>
    </row>
    <row r="35" spans="1:12" ht="15" customHeight="1">
      <c r="A35" s="16" t="s">
        <v>1176</v>
      </c>
      <c r="B35" s="30" t="s">
        <v>4160</v>
      </c>
      <c r="C35" s="30" t="s">
        <v>4155</v>
      </c>
      <c r="D35" s="20" t="s">
        <v>4</v>
      </c>
      <c r="E35" s="12">
        <v>42549</v>
      </c>
      <c r="F35" s="12">
        <v>44630</v>
      </c>
      <c r="G35" s="72"/>
      <c r="H35" s="14">
        <f t="shared" si="4"/>
        <v>44660</v>
      </c>
      <c r="I35" s="15">
        <f t="shared" ca="1" si="3"/>
        <v>13</v>
      </c>
      <c r="J35" s="16" t="str">
        <f t="shared" ca="1" si="2"/>
        <v>NOT DUE</v>
      </c>
      <c r="K35" s="30" t="s">
        <v>4151</v>
      </c>
      <c r="L35" s="17" t="s">
        <v>4731</v>
      </c>
    </row>
    <row r="36" spans="1:12" ht="26.1" customHeight="1">
      <c r="A36" s="16" t="s">
        <v>1177</v>
      </c>
      <c r="B36" s="30" t="s">
        <v>570</v>
      </c>
      <c r="C36" s="30" t="s">
        <v>4566</v>
      </c>
      <c r="D36" s="20">
        <v>200</v>
      </c>
      <c r="E36" s="12">
        <v>42549</v>
      </c>
      <c r="F36" s="12">
        <v>44630</v>
      </c>
      <c r="G36" s="26">
        <v>19224</v>
      </c>
      <c r="H36" s="21">
        <f>IF(I36&lt;=200,$F$5+(I36/24),"error")</f>
        <v>44654.291666666664</v>
      </c>
      <c r="I36" s="22">
        <f>D36-($F$4-G36)</f>
        <v>199</v>
      </c>
      <c r="J36" s="16" t="str">
        <f>IF(I36="","",IF(I36&lt;0,"OVERDUE","NOT DUE"))</f>
        <v>NOT DUE</v>
      </c>
      <c r="K36" s="30" t="s">
        <v>609</v>
      </c>
      <c r="L36" s="19" t="s">
        <v>5411</v>
      </c>
    </row>
    <row r="37" spans="1:12" ht="15" customHeight="1">
      <c r="A37" s="16" t="s">
        <v>1178</v>
      </c>
      <c r="B37" s="30" t="s">
        <v>570</v>
      </c>
      <c r="C37" s="30" t="s">
        <v>4567</v>
      </c>
      <c r="D37" s="20">
        <v>2000</v>
      </c>
      <c r="E37" s="12">
        <v>42549</v>
      </c>
      <c r="F37" s="12">
        <v>44407</v>
      </c>
      <c r="G37" s="26">
        <v>17410</v>
      </c>
      <c r="H37" s="21">
        <f>IF(I37&lt;=2000,$F$5+(I37/24),"error")</f>
        <v>44653.708333333336</v>
      </c>
      <c r="I37" s="22">
        <f>D37-($F$4-G37)</f>
        <v>185</v>
      </c>
      <c r="J37" s="16" t="str">
        <f>IF(I37="","",IF(I37&lt;0,"OVERDUE","NOT DUE"))</f>
        <v>NOT DUE</v>
      </c>
      <c r="K37" s="30" t="s">
        <v>4161</v>
      </c>
      <c r="L37" s="19"/>
    </row>
    <row r="38" spans="1:12" ht="15" customHeight="1">
      <c r="A38" s="16" t="s">
        <v>1179</v>
      </c>
      <c r="B38" s="30" t="s">
        <v>570</v>
      </c>
      <c r="C38" s="30" t="s">
        <v>4162</v>
      </c>
      <c r="D38" s="20">
        <v>200</v>
      </c>
      <c r="E38" s="12">
        <v>42549</v>
      </c>
      <c r="F38" s="12">
        <v>44625</v>
      </c>
      <c r="G38" s="26">
        <v>19194</v>
      </c>
      <c r="H38" s="21">
        <f>IF(I38&lt;=200,$F$5+(I38/24),"error")</f>
        <v>44653.041666666664</v>
      </c>
      <c r="I38" s="22">
        <f>D38-($F$4-G38)</f>
        <v>169</v>
      </c>
      <c r="J38" s="16" t="str">
        <f>IF(I38="","",IF(I38&lt;0,"OVERDUE","NOT DUE"))</f>
        <v>NOT DUE</v>
      </c>
      <c r="K38" s="30" t="s">
        <v>609</v>
      </c>
      <c r="L38" s="19"/>
    </row>
    <row r="39" spans="1:12" ht="15" customHeight="1">
      <c r="A39" s="16" t="s">
        <v>1180</v>
      </c>
      <c r="B39" s="30" t="s">
        <v>570</v>
      </c>
      <c r="C39" s="30" t="s">
        <v>4163</v>
      </c>
      <c r="D39" s="20">
        <v>100</v>
      </c>
      <c r="E39" s="12">
        <v>42549</v>
      </c>
      <c r="F39" s="12">
        <v>44625</v>
      </c>
      <c r="G39" s="26">
        <v>19194</v>
      </c>
      <c r="H39" s="21">
        <f>IF(I39&lt;=100,$F$5+(I39/24),"error")</f>
        <v>44648.875</v>
      </c>
      <c r="I39" s="22">
        <f>D39-($F$4-G39)</f>
        <v>69</v>
      </c>
      <c r="J39" s="16" t="str">
        <f>IF(I39="","",IF(I39&lt;0,"OVERDUE","NOT DUE"))</f>
        <v>NOT DUE</v>
      </c>
      <c r="K39" s="30" t="s">
        <v>609</v>
      </c>
      <c r="L39" s="19"/>
    </row>
    <row r="40" spans="1:12" ht="25.5" customHeight="1">
      <c r="A40" s="16" t="s">
        <v>1181</v>
      </c>
      <c r="B40" s="30" t="s">
        <v>570</v>
      </c>
      <c r="C40" s="30" t="s">
        <v>4164</v>
      </c>
      <c r="D40" s="20">
        <v>8000</v>
      </c>
      <c r="E40" s="12">
        <v>42549</v>
      </c>
      <c r="F40" s="12">
        <v>44407</v>
      </c>
      <c r="G40" s="26">
        <v>17410</v>
      </c>
      <c r="H40" s="21">
        <f>IF(I40&lt;=8000,$F$5+(I40/24),"error")</f>
        <v>44903.708333333336</v>
      </c>
      <c r="I40" s="22">
        <f t="shared" ref="I40:I103" si="5">D40-($F$4-G40)</f>
        <v>6185</v>
      </c>
      <c r="J40" s="16" t="str">
        <f t="shared" ref="J40:J44" si="6">IF(I40="","",IF(I40&lt;0,"OVERDUE","NOT DUE"))</f>
        <v>NOT DUE</v>
      </c>
      <c r="K40" s="30" t="s">
        <v>4161</v>
      </c>
      <c r="L40" s="19"/>
    </row>
    <row r="41" spans="1:12" ht="15" customHeight="1">
      <c r="A41" s="16" t="s">
        <v>1182</v>
      </c>
      <c r="B41" s="30" t="s">
        <v>570</v>
      </c>
      <c r="C41" s="30" t="s">
        <v>4165</v>
      </c>
      <c r="D41" s="20">
        <v>8000</v>
      </c>
      <c r="E41" s="12">
        <v>42549</v>
      </c>
      <c r="F41" s="12">
        <v>44407</v>
      </c>
      <c r="G41" s="26">
        <v>17410</v>
      </c>
      <c r="H41" s="21">
        <f t="shared" ref="H41" si="7">IF(I41&lt;=8000,$F$5+(I41/24),"error")</f>
        <v>44903.708333333336</v>
      </c>
      <c r="I41" s="22">
        <f t="shared" si="5"/>
        <v>6185</v>
      </c>
      <c r="J41" s="16" t="str">
        <f t="shared" si="6"/>
        <v>NOT DUE</v>
      </c>
      <c r="K41" s="30" t="s">
        <v>4161</v>
      </c>
      <c r="L41" s="19"/>
    </row>
    <row r="42" spans="1:12" ht="15" customHeight="1">
      <c r="A42" s="16" t="s">
        <v>1183</v>
      </c>
      <c r="B42" s="30" t="s">
        <v>570</v>
      </c>
      <c r="C42" s="30" t="s">
        <v>4166</v>
      </c>
      <c r="D42" s="20">
        <v>8000</v>
      </c>
      <c r="E42" s="12">
        <v>42549</v>
      </c>
      <c r="F42" s="12">
        <v>44407</v>
      </c>
      <c r="G42" s="26">
        <v>17410</v>
      </c>
      <c r="H42" s="21">
        <f>IF(I42&lt;=8000,$F$5+(I42/24),"error")</f>
        <v>44903.708333333336</v>
      </c>
      <c r="I42" s="22">
        <f t="shared" si="5"/>
        <v>6185</v>
      </c>
      <c r="J42" s="16" t="str">
        <f t="shared" si="6"/>
        <v>NOT DUE</v>
      </c>
      <c r="K42" s="30" t="s">
        <v>4161</v>
      </c>
      <c r="L42" s="19"/>
    </row>
    <row r="43" spans="1:12" ht="15" customHeight="1">
      <c r="A43" s="16" t="s">
        <v>1184</v>
      </c>
      <c r="B43" s="30" t="s">
        <v>4167</v>
      </c>
      <c r="C43" s="30" t="s">
        <v>4568</v>
      </c>
      <c r="D43" s="20">
        <v>6000</v>
      </c>
      <c r="E43" s="12">
        <v>42549</v>
      </c>
      <c r="F43" s="12">
        <v>44643</v>
      </c>
      <c r="G43" s="26">
        <v>19225</v>
      </c>
      <c r="H43" s="21">
        <f>IF(I43&lt;=6000,$F$5+(I43/24),"error")</f>
        <v>44896</v>
      </c>
      <c r="I43" s="22">
        <f t="shared" si="5"/>
        <v>6000</v>
      </c>
      <c r="J43" s="16" t="str">
        <f t="shared" si="6"/>
        <v>NOT DUE</v>
      </c>
      <c r="K43" s="30" t="s">
        <v>4161</v>
      </c>
      <c r="L43" s="19" t="s">
        <v>5454</v>
      </c>
    </row>
    <row r="44" spans="1:12" ht="15" customHeight="1">
      <c r="A44" s="16" t="s">
        <v>1185</v>
      </c>
      <c r="B44" s="30" t="s">
        <v>4167</v>
      </c>
      <c r="C44" s="30" t="s">
        <v>4168</v>
      </c>
      <c r="D44" s="20">
        <v>6000</v>
      </c>
      <c r="E44" s="12">
        <v>42549</v>
      </c>
      <c r="F44" s="12">
        <v>44643</v>
      </c>
      <c r="G44" s="26">
        <v>19225</v>
      </c>
      <c r="H44" s="21">
        <f>IF(I44&lt;=6000,$F$5+(I44/24),"error")</f>
        <v>44896</v>
      </c>
      <c r="I44" s="22">
        <f t="shared" si="5"/>
        <v>6000</v>
      </c>
      <c r="J44" s="16" t="str">
        <f t="shared" si="6"/>
        <v>NOT DUE</v>
      </c>
      <c r="K44" s="30" t="s">
        <v>4161</v>
      </c>
      <c r="L44" s="19" t="s">
        <v>5454</v>
      </c>
    </row>
    <row r="45" spans="1:12" ht="36" customHeight="1">
      <c r="A45" s="16" t="s">
        <v>1186</v>
      </c>
      <c r="B45" s="30" t="s">
        <v>4169</v>
      </c>
      <c r="C45" s="30" t="s">
        <v>4170</v>
      </c>
      <c r="D45" s="20">
        <v>1500</v>
      </c>
      <c r="E45" s="12">
        <v>42549</v>
      </c>
      <c r="F45" s="12">
        <v>44610</v>
      </c>
      <c r="G45" s="26">
        <v>19022</v>
      </c>
      <c r="H45" s="21">
        <f>IF(I45&lt;=1500,$F$5+(I45/24),"error")</f>
        <v>44700.041666666664</v>
      </c>
      <c r="I45" s="22">
        <f t="shared" si="5"/>
        <v>1297</v>
      </c>
      <c r="J45" s="16" t="str">
        <f t="shared" si="2"/>
        <v>NOT DUE</v>
      </c>
      <c r="K45" s="30" t="s">
        <v>4171</v>
      </c>
      <c r="L45" s="19" t="s">
        <v>5423</v>
      </c>
    </row>
    <row r="46" spans="1:12" ht="36" customHeight="1">
      <c r="A46" s="16" t="s">
        <v>1187</v>
      </c>
      <c r="B46" s="30" t="s">
        <v>4172</v>
      </c>
      <c r="C46" s="30" t="s">
        <v>4170</v>
      </c>
      <c r="D46" s="20">
        <v>1500</v>
      </c>
      <c r="E46" s="12">
        <v>42549</v>
      </c>
      <c r="F46" s="12">
        <v>44610</v>
      </c>
      <c r="G46" s="26">
        <v>19022</v>
      </c>
      <c r="H46" s="21">
        <f t="shared" ref="H46:H49" si="8">IF(I46&lt;=1500,$F$5+(I46/24),"error")</f>
        <v>44700.041666666664</v>
      </c>
      <c r="I46" s="22">
        <f t="shared" si="5"/>
        <v>1297</v>
      </c>
      <c r="J46" s="16" t="str">
        <f t="shared" si="2"/>
        <v>NOT DUE</v>
      </c>
      <c r="K46" s="30" t="s">
        <v>4171</v>
      </c>
      <c r="L46" s="19" t="s">
        <v>5423</v>
      </c>
    </row>
    <row r="47" spans="1:12" ht="36" customHeight="1">
      <c r="A47" s="16" t="s">
        <v>1188</v>
      </c>
      <c r="B47" s="30" t="s">
        <v>4173</v>
      </c>
      <c r="C47" s="30" t="s">
        <v>4170</v>
      </c>
      <c r="D47" s="20">
        <v>1500</v>
      </c>
      <c r="E47" s="12">
        <v>42549</v>
      </c>
      <c r="F47" s="12">
        <v>44610</v>
      </c>
      <c r="G47" s="26">
        <v>19022</v>
      </c>
      <c r="H47" s="21">
        <f t="shared" si="8"/>
        <v>44700.041666666664</v>
      </c>
      <c r="I47" s="22">
        <f t="shared" si="5"/>
        <v>1297</v>
      </c>
      <c r="J47" s="16" t="str">
        <f t="shared" si="2"/>
        <v>NOT DUE</v>
      </c>
      <c r="K47" s="30" t="s">
        <v>4171</v>
      </c>
      <c r="L47" s="19" t="s">
        <v>5424</v>
      </c>
    </row>
    <row r="48" spans="1:12" ht="36" customHeight="1">
      <c r="A48" s="16" t="s">
        <v>1189</v>
      </c>
      <c r="B48" s="30" t="s">
        <v>4174</v>
      </c>
      <c r="C48" s="30" t="s">
        <v>4170</v>
      </c>
      <c r="D48" s="20">
        <v>1500</v>
      </c>
      <c r="E48" s="12">
        <v>42549</v>
      </c>
      <c r="F48" s="12">
        <v>44610</v>
      </c>
      <c r="G48" s="26">
        <v>19022</v>
      </c>
      <c r="H48" s="21">
        <f t="shared" si="8"/>
        <v>44700.041666666664</v>
      </c>
      <c r="I48" s="22">
        <f t="shared" si="5"/>
        <v>1297</v>
      </c>
      <c r="J48" s="16" t="str">
        <f t="shared" si="2"/>
        <v>NOT DUE</v>
      </c>
      <c r="K48" s="30" t="s">
        <v>4171</v>
      </c>
      <c r="L48" s="19" t="s">
        <v>5423</v>
      </c>
    </row>
    <row r="49" spans="1:12" ht="36" customHeight="1">
      <c r="A49" s="16" t="s">
        <v>1190</v>
      </c>
      <c r="B49" s="30" t="s">
        <v>4175</v>
      </c>
      <c r="C49" s="30" t="s">
        <v>4170</v>
      </c>
      <c r="D49" s="20">
        <v>1500</v>
      </c>
      <c r="E49" s="12">
        <v>42549</v>
      </c>
      <c r="F49" s="12">
        <v>44610</v>
      </c>
      <c r="G49" s="26">
        <v>19022</v>
      </c>
      <c r="H49" s="21">
        <f t="shared" si="8"/>
        <v>44700.041666666664</v>
      </c>
      <c r="I49" s="22">
        <f t="shared" si="5"/>
        <v>1297</v>
      </c>
      <c r="J49" s="16" t="str">
        <f t="shared" si="2"/>
        <v>NOT DUE</v>
      </c>
      <c r="K49" s="30" t="s">
        <v>4171</v>
      </c>
      <c r="L49" s="19" t="s">
        <v>5423</v>
      </c>
    </row>
    <row r="50" spans="1:12" ht="36" customHeight="1">
      <c r="A50" s="16" t="s">
        <v>1191</v>
      </c>
      <c r="B50" s="30" t="s">
        <v>4176</v>
      </c>
      <c r="C50" s="30" t="s">
        <v>4170</v>
      </c>
      <c r="D50" s="20">
        <v>1500</v>
      </c>
      <c r="E50" s="12">
        <v>42549</v>
      </c>
      <c r="F50" s="12">
        <v>44610</v>
      </c>
      <c r="G50" s="26">
        <v>19022</v>
      </c>
      <c r="H50" s="21">
        <f>IF(I50&lt;=1500,$F$5+(I50/24),"error")</f>
        <v>44700.041666666664</v>
      </c>
      <c r="I50" s="22">
        <f t="shared" si="5"/>
        <v>1297</v>
      </c>
      <c r="J50" s="16" t="str">
        <f t="shared" si="2"/>
        <v>NOT DUE</v>
      </c>
      <c r="K50" s="30" t="s">
        <v>4171</v>
      </c>
      <c r="L50" s="19" t="s">
        <v>5423</v>
      </c>
    </row>
    <row r="51" spans="1:12" ht="24" customHeight="1">
      <c r="A51" s="16" t="s">
        <v>1192</v>
      </c>
      <c r="B51" s="30" t="s">
        <v>682</v>
      </c>
      <c r="C51" s="30" t="s">
        <v>4177</v>
      </c>
      <c r="D51" s="20">
        <v>1500</v>
      </c>
      <c r="E51" s="12">
        <v>42549</v>
      </c>
      <c r="F51" s="12">
        <v>44599</v>
      </c>
      <c r="G51" s="26">
        <v>18837</v>
      </c>
      <c r="H51" s="21">
        <f>IF(I51&lt;=1500,$F$5+(I51/24),"error")</f>
        <v>44692.333333333336</v>
      </c>
      <c r="I51" s="22">
        <f t="shared" si="5"/>
        <v>1112</v>
      </c>
      <c r="J51" s="16" t="str">
        <f t="shared" si="2"/>
        <v>NOT DUE</v>
      </c>
      <c r="K51" s="30" t="s">
        <v>4178</v>
      </c>
      <c r="L51" s="19" t="s">
        <v>4836</v>
      </c>
    </row>
    <row r="52" spans="1:12" ht="15" customHeight="1">
      <c r="A52" s="16" t="s">
        <v>1193</v>
      </c>
      <c r="B52" s="30" t="s">
        <v>682</v>
      </c>
      <c r="C52" s="30" t="s">
        <v>4179</v>
      </c>
      <c r="D52" s="20">
        <v>12000</v>
      </c>
      <c r="E52" s="12">
        <v>42549</v>
      </c>
      <c r="F52" s="12">
        <v>44166</v>
      </c>
      <c r="G52" s="26">
        <v>15842</v>
      </c>
      <c r="H52" s="21">
        <f>IF(I52&lt;=12000,$F$5+(I52/24),"error")</f>
        <v>45005.041666666664</v>
      </c>
      <c r="I52" s="22">
        <f t="shared" si="5"/>
        <v>8617</v>
      </c>
      <c r="J52" s="16" t="str">
        <f t="shared" si="2"/>
        <v>NOT DUE</v>
      </c>
      <c r="K52" s="30" t="s">
        <v>4178</v>
      </c>
      <c r="L52" s="19"/>
    </row>
    <row r="53" spans="1:12" ht="15" customHeight="1">
      <c r="A53" s="16" t="s">
        <v>1194</v>
      </c>
      <c r="B53" s="30" t="s">
        <v>682</v>
      </c>
      <c r="C53" s="30" t="s">
        <v>4180</v>
      </c>
      <c r="D53" s="20">
        <v>12000</v>
      </c>
      <c r="E53" s="12">
        <v>42549</v>
      </c>
      <c r="F53" s="12">
        <v>44166</v>
      </c>
      <c r="G53" s="26">
        <v>15842</v>
      </c>
      <c r="H53" s="21">
        <f t="shared" ref="H53:H57" si="9">IF(I53&lt;=12000,$F$5+(I53/24),"error")</f>
        <v>45005.041666666664</v>
      </c>
      <c r="I53" s="22">
        <f t="shared" si="5"/>
        <v>8617</v>
      </c>
      <c r="J53" s="16" t="str">
        <f t="shared" si="2"/>
        <v>NOT DUE</v>
      </c>
      <c r="K53" s="30" t="s">
        <v>4178</v>
      </c>
      <c r="L53" s="19"/>
    </row>
    <row r="54" spans="1:12" ht="15" customHeight="1">
      <c r="A54" s="16" t="s">
        <v>1195</v>
      </c>
      <c r="B54" s="30" t="s">
        <v>682</v>
      </c>
      <c r="C54" s="30" t="s">
        <v>4181</v>
      </c>
      <c r="D54" s="20">
        <v>12000</v>
      </c>
      <c r="E54" s="12">
        <v>42549</v>
      </c>
      <c r="F54" s="12">
        <v>44166</v>
      </c>
      <c r="G54" s="26">
        <v>15842</v>
      </c>
      <c r="H54" s="21">
        <f t="shared" si="9"/>
        <v>45005.041666666664</v>
      </c>
      <c r="I54" s="22">
        <f t="shared" si="5"/>
        <v>8617</v>
      </c>
      <c r="J54" s="16" t="str">
        <f t="shared" si="2"/>
        <v>NOT DUE</v>
      </c>
      <c r="K54" s="30" t="s">
        <v>4178</v>
      </c>
      <c r="L54" s="19"/>
    </row>
    <row r="55" spans="1:12" ht="15" customHeight="1">
      <c r="A55" s="16" t="s">
        <v>1196</v>
      </c>
      <c r="B55" s="30" t="s">
        <v>682</v>
      </c>
      <c r="C55" s="30" t="s">
        <v>4182</v>
      </c>
      <c r="D55" s="20">
        <v>12000</v>
      </c>
      <c r="E55" s="12">
        <v>42549</v>
      </c>
      <c r="F55" s="12">
        <v>44166</v>
      </c>
      <c r="G55" s="26">
        <v>15842</v>
      </c>
      <c r="H55" s="21">
        <f t="shared" si="9"/>
        <v>45005.041666666664</v>
      </c>
      <c r="I55" s="22">
        <f t="shared" si="5"/>
        <v>8617</v>
      </c>
      <c r="J55" s="16" t="str">
        <f t="shared" si="2"/>
        <v>NOT DUE</v>
      </c>
      <c r="K55" s="30" t="s">
        <v>4178</v>
      </c>
      <c r="L55" s="19"/>
    </row>
    <row r="56" spans="1:12" ht="15" customHeight="1">
      <c r="A56" s="16" t="s">
        <v>1197</v>
      </c>
      <c r="B56" s="30" t="s">
        <v>682</v>
      </c>
      <c r="C56" s="30" t="s">
        <v>4183</v>
      </c>
      <c r="D56" s="20">
        <v>12000</v>
      </c>
      <c r="E56" s="12">
        <v>42549</v>
      </c>
      <c r="F56" s="12">
        <v>44166</v>
      </c>
      <c r="G56" s="26">
        <v>15842</v>
      </c>
      <c r="H56" s="21">
        <f t="shared" si="9"/>
        <v>45005.041666666664</v>
      </c>
      <c r="I56" s="22">
        <f t="shared" si="5"/>
        <v>8617</v>
      </c>
      <c r="J56" s="16" t="str">
        <f t="shared" si="2"/>
        <v>NOT DUE</v>
      </c>
      <c r="K56" s="30" t="s">
        <v>4178</v>
      </c>
      <c r="L56" s="19"/>
    </row>
    <row r="57" spans="1:12" ht="15" customHeight="1">
      <c r="A57" s="16" t="s">
        <v>1198</v>
      </c>
      <c r="B57" s="30" t="s">
        <v>682</v>
      </c>
      <c r="C57" s="30" t="s">
        <v>4184</v>
      </c>
      <c r="D57" s="20">
        <v>12000</v>
      </c>
      <c r="E57" s="12">
        <v>42549</v>
      </c>
      <c r="F57" s="12">
        <v>44166</v>
      </c>
      <c r="G57" s="26">
        <v>15842</v>
      </c>
      <c r="H57" s="21">
        <f t="shared" si="9"/>
        <v>45005.041666666664</v>
      </c>
      <c r="I57" s="22">
        <f t="shared" si="5"/>
        <v>8617</v>
      </c>
      <c r="J57" s="16" t="str">
        <f t="shared" si="2"/>
        <v>NOT DUE</v>
      </c>
      <c r="K57" s="30" t="s">
        <v>4178</v>
      </c>
      <c r="L57" s="19"/>
    </row>
    <row r="58" spans="1:12" ht="15" customHeight="1">
      <c r="A58" s="16" t="s">
        <v>1199</v>
      </c>
      <c r="B58" s="30" t="s">
        <v>682</v>
      </c>
      <c r="C58" s="30" t="s">
        <v>4185</v>
      </c>
      <c r="D58" s="20">
        <v>12000</v>
      </c>
      <c r="E58" s="12">
        <v>42549</v>
      </c>
      <c r="F58" s="12">
        <v>44166</v>
      </c>
      <c r="G58" s="26">
        <v>15842</v>
      </c>
      <c r="H58" s="21">
        <f>IF(I58&lt;=12000,$F$5+(I58/24),"error")</f>
        <v>45005.041666666664</v>
      </c>
      <c r="I58" s="22">
        <f t="shared" si="5"/>
        <v>8617</v>
      </c>
      <c r="J58" s="16" t="str">
        <f t="shared" si="2"/>
        <v>NOT DUE</v>
      </c>
      <c r="K58" s="30" t="s">
        <v>4178</v>
      </c>
      <c r="L58" s="19"/>
    </row>
    <row r="59" spans="1:12" ht="25.5" customHeight="1">
      <c r="A59" s="16" t="s">
        <v>1200</v>
      </c>
      <c r="B59" s="30" t="s">
        <v>683</v>
      </c>
      <c r="C59" s="30" t="s">
        <v>4177</v>
      </c>
      <c r="D59" s="20">
        <v>1500</v>
      </c>
      <c r="E59" s="12">
        <v>42549</v>
      </c>
      <c r="F59" s="12">
        <v>44599</v>
      </c>
      <c r="G59" s="26">
        <v>18837</v>
      </c>
      <c r="H59" s="21">
        <f>IF(I59&lt;=1500,$F$5+(I59/24),"error")</f>
        <v>44692.333333333336</v>
      </c>
      <c r="I59" s="22">
        <f t="shared" si="5"/>
        <v>1112</v>
      </c>
      <c r="J59" s="16" t="str">
        <f t="shared" si="2"/>
        <v>NOT DUE</v>
      </c>
      <c r="K59" s="30" t="s">
        <v>4178</v>
      </c>
      <c r="L59" s="19" t="s">
        <v>4836</v>
      </c>
    </row>
    <row r="60" spans="1:12" ht="15" customHeight="1">
      <c r="A60" s="16" t="s">
        <v>1201</v>
      </c>
      <c r="B60" s="30" t="s">
        <v>683</v>
      </c>
      <c r="C60" s="30" t="s">
        <v>4179</v>
      </c>
      <c r="D60" s="20">
        <v>12000</v>
      </c>
      <c r="E60" s="12">
        <v>42549</v>
      </c>
      <c r="F60" s="12">
        <v>44166</v>
      </c>
      <c r="G60" s="26">
        <v>15842</v>
      </c>
      <c r="H60" s="21">
        <f>IF(I60&lt;=12000,$F$5+(I60/24),"error")</f>
        <v>45005.041666666664</v>
      </c>
      <c r="I60" s="22">
        <f t="shared" si="5"/>
        <v>8617</v>
      </c>
      <c r="J60" s="16" t="str">
        <f t="shared" si="2"/>
        <v>NOT DUE</v>
      </c>
      <c r="K60" s="30" t="s">
        <v>4178</v>
      </c>
      <c r="L60" s="19"/>
    </row>
    <row r="61" spans="1:12" ht="15" customHeight="1">
      <c r="A61" s="16" t="s">
        <v>1202</v>
      </c>
      <c r="B61" s="30" t="s">
        <v>683</v>
      </c>
      <c r="C61" s="30" t="s">
        <v>4180</v>
      </c>
      <c r="D61" s="20">
        <v>12000</v>
      </c>
      <c r="E61" s="12">
        <v>42549</v>
      </c>
      <c r="F61" s="12">
        <v>44166</v>
      </c>
      <c r="G61" s="26">
        <v>15842</v>
      </c>
      <c r="H61" s="21">
        <f>IF(I61&lt;=12000,$F$5+(I61/24),"error")</f>
        <v>45005.041666666664</v>
      </c>
      <c r="I61" s="22">
        <f t="shared" si="5"/>
        <v>8617</v>
      </c>
      <c r="J61" s="16" t="str">
        <f t="shared" si="2"/>
        <v>NOT DUE</v>
      </c>
      <c r="K61" s="30" t="s">
        <v>4178</v>
      </c>
      <c r="L61" s="19"/>
    </row>
    <row r="62" spans="1:12" ht="15" customHeight="1">
      <c r="A62" s="16" t="s">
        <v>1203</v>
      </c>
      <c r="B62" s="30" t="s">
        <v>683</v>
      </c>
      <c r="C62" s="30" t="s">
        <v>4181</v>
      </c>
      <c r="D62" s="20">
        <v>12000</v>
      </c>
      <c r="E62" s="12">
        <v>42549</v>
      </c>
      <c r="F62" s="12">
        <v>44166</v>
      </c>
      <c r="G62" s="26">
        <v>15842</v>
      </c>
      <c r="H62" s="21">
        <f>IF(I62&lt;=12000,$F$5+(I62/24),"error")</f>
        <v>45005.041666666664</v>
      </c>
      <c r="I62" s="22">
        <f t="shared" si="5"/>
        <v>8617</v>
      </c>
      <c r="J62" s="16" t="str">
        <f t="shared" si="2"/>
        <v>NOT DUE</v>
      </c>
      <c r="K62" s="30" t="s">
        <v>4178</v>
      </c>
      <c r="L62" s="19"/>
    </row>
    <row r="63" spans="1:12" ht="15" customHeight="1">
      <c r="A63" s="16" t="s">
        <v>1204</v>
      </c>
      <c r="B63" s="30" t="s">
        <v>683</v>
      </c>
      <c r="C63" s="30" t="s">
        <v>4182</v>
      </c>
      <c r="D63" s="20">
        <v>12000</v>
      </c>
      <c r="E63" s="12">
        <v>42549</v>
      </c>
      <c r="F63" s="12">
        <v>44166</v>
      </c>
      <c r="G63" s="26">
        <v>15842</v>
      </c>
      <c r="H63" s="21">
        <f t="shared" ref="H63:H65" si="10">IF(I63&lt;=12000,$F$5+(I63/24),"error")</f>
        <v>45005.041666666664</v>
      </c>
      <c r="I63" s="22">
        <f t="shared" si="5"/>
        <v>8617</v>
      </c>
      <c r="J63" s="16" t="str">
        <f t="shared" si="2"/>
        <v>NOT DUE</v>
      </c>
      <c r="K63" s="30" t="s">
        <v>4178</v>
      </c>
      <c r="L63" s="19"/>
    </row>
    <row r="64" spans="1:12" ht="15" customHeight="1">
      <c r="A64" s="16" t="s">
        <v>1205</v>
      </c>
      <c r="B64" s="30" t="s">
        <v>683</v>
      </c>
      <c r="C64" s="30" t="s">
        <v>4183</v>
      </c>
      <c r="D64" s="20">
        <v>12000</v>
      </c>
      <c r="E64" s="12">
        <v>42549</v>
      </c>
      <c r="F64" s="12">
        <v>44166</v>
      </c>
      <c r="G64" s="26">
        <v>15842</v>
      </c>
      <c r="H64" s="21">
        <f t="shared" si="10"/>
        <v>45005.041666666664</v>
      </c>
      <c r="I64" s="22">
        <f t="shared" si="5"/>
        <v>8617</v>
      </c>
      <c r="J64" s="16" t="str">
        <f t="shared" si="2"/>
        <v>NOT DUE</v>
      </c>
      <c r="K64" s="30" t="s">
        <v>4178</v>
      </c>
      <c r="L64" s="19"/>
    </row>
    <row r="65" spans="1:12" ht="15" customHeight="1">
      <c r="A65" s="16" t="s">
        <v>1206</v>
      </c>
      <c r="B65" s="30" t="s">
        <v>683</v>
      </c>
      <c r="C65" s="30" t="s">
        <v>4184</v>
      </c>
      <c r="D65" s="20">
        <v>12000</v>
      </c>
      <c r="E65" s="12">
        <v>42549</v>
      </c>
      <c r="F65" s="12">
        <v>44166</v>
      </c>
      <c r="G65" s="26">
        <v>15842</v>
      </c>
      <c r="H65" s="21">
        <f t="shared" si="10"/>
        <v>45005.041666666664</v>
      </c>
      <c r="I65" s="22">
        <f t="shared" si="5"/>
        <v>8617</v>
      </c>
      <c r="J65" s="16" t="str">
        <f t="shared" si="2"/>
        <v>NOT DUE</v>
      </c>
      <c r="K65" s="30" t="s">
        <v>4178</v>
      </c>
      <c r="L65" s="19"/>
    </row>
    <row r="66" spans="1:12" ht="15" customHeight="1">
      <c r="A66" s="16" t="s">
        <v>1207</v>
      </c>
      <c r="B66" s="30" t="s">
        <v>683</v>
      </c>
      <c r="C66" s="30" t="s">
        <v>4185</v>
      </c>
      <c r="D66" s="20">
        <v>12000</v>
      </c>
      <c r="E66" s="12">
        <v>42549</v>
      </c>
      <c r="F66" s="12">
        <v>44166</v>
      </c>
      <c r="G66" s="26">
        <v>15842</v>
      </c>
      <c r="H66" s="21">
        <f>IF(I66&lt;=12000,$F$5+(I66/24),"error")</f>
        <v>45005.041666666664</v>
      </c>
      <c r="I66" s="22">
        <f t="shared" si="5"/>
        <v>8617</v>
      </c>
      <c r="J66" s="16" t="str">
        <f t="shared" si="2"/>
        <v>NOT DUE</v>
      </c>
      <c r="K66" s="30" t="s">
        <v>4178</v>
      </c>
      <c r="L66" s="19"/>
    </row>
    <row r="67" spans="1:12" ht="25.5" customHeight="1">
      <c r="A67" s="16" t="s">
        <v>1208</v>
      </c>
      <c r="B67" s="30" t="s">
        <v>684</v>
      </c>
      <c r="C67" s="30" t="s">
        <v>4177</v>
      </c>
      <c r="D67" s="20">
        <v>1500</v>
      </c>
      <c r="E67" s="12">
        <v>42549</v>
      </c>
      <c r="F67" s="12">
        <v>44599</v>
      </c>
      <c r="G67" s="26">
        <v>18837</v>
      </c>
      <c r="H67" s="21">
        <f>IF(I67&lt;=1500,$F$5+(I67/24),"error")</f>
        <v>44692.333333333336</v>
      </c>
      <c r="I67" s="22">
        <f t="shared" si="5"/>
        <v>1112</v>
      </c>
      <c r="J67" s="16" t="str">
        <f t="shared" si="2"/>
        <v>NOT DUE</v>
      </c>
      <c r="K67" s="30" t="s">
        <v>4178</v>
      </c>
      <c r="L67" s="19" t="s">
        <v>4836</v>
      </c>
    </row>
    <row r="68" spans="1:12" ht="15" customHeight="1">
      <c r="A68" s="16" t="s">
        <v>1209</v>
      </c>
      <c r="B68" s="30" t="s">
        <v>684</v>
      </c>
      <c r="C68" s="30" t="s">
        <v>4179</v>
      </c>
      <c r="D68" s="20">
        <v>12000</v>
      </c>
      <c r="E68" s="12">
        <v>42549</v>
      </c>
      <c r="F68" s="12">
        <v>44166</v>
      </c>
      <c r="G68" s="26">
        <v>15842</v>
      </c>
      <c r="H68" s="21">
        <f>IF(I68&lt;=12000,$F$5+(I68/24),"error")</f>
        <v>45005.041666666664</v>
      </c>
      <c r="I68" s="22">
        <f t="shared" si="5"/>
        <v>8617</v>
      </c>
      <c r="J68" s="16" t="str">
        <f t="shared" si="2"/>
        <v>NOT DUE</v>
      </c>
      <c r="K68" s="30" t="s">
        <v>4178</v>
      </c>
      <c r="L68" s="19"/>
    </row>
    <row r="69" spans="1:12" ht="15" customHeight="1">
      <c r="A69" s="16" t="s">
        <v>1210</v>
      </c>
      <c r="B69" s="30" t="s">
        <v>684</v>
      </c>
      <c r="C69" s="30" t="s">
        <v>4180</v>
      </c>
      <c r="D69" s="20">
        <v>12000</v>
      </c>
      <c r="E69" s="12">
        <v>42549</v>
      </c>
      <c r="F69" s="12">
        <v>44166</v>
      </c>
      <c r="G69" s="26">
        <v>15842</v>
      </c>
      <c r="H69" s="21">
        <f t="shared" ref="H69:H131" si="11">IF(I69&lt;=12000,$F$5+(I69/24),"error")</f>
        <v>45005.041666666664</v>
      </c>
      <c r="I69" s="22">
        <f t="shared" si="5"/>
        <v>8617</v>
      </c>
      <c r="J69" s="16" t="str">
        <f t="shared" si="2"/>
        <v>NOT DUE</v>
      </c>
      <c r="K69" s="30" t="s">
        <v>4178</v>
      </c>
      <c r="L69" s="19"/>
    </row>
    <row r="70" spans="1:12" ht="15" customHeight="1">
      <c r="A70" s="16" t="s">
        <v>1211</v>
      </c>
      <c r="B70" s="30" t="s">
        <v>684</v>
      </c>
      <c r="C70" s="30" t="s">
        <v>4181</v>
      </c>
      <c r="D70" s="20">
        <v>12000</v>
      </c>
      <c r="E70" s="12">
        <v>42549</v>
      </c>
      <c r="F70" s="12">
        <v>44166</v>
      </c>
      <c r="G70" s="26">
        <v>15842</v>
      </c>
      <c r="H70" s="21">
        <f t="shared" si="11"/>
        <v>45005.041666666664</v>
      </c>
      <c r="I70" s="22">
        <f t="shared" si="5"/>
        <v>8617</v>
      </c>
      <c r="J70" s="16" t="str">
        <f t="shared" si="2"/>
        <v>NOT DUE</v>
      </c>
      <c r="K70" s="30" t="s">
        <v>4178</v>
      </c>
      <c r="L70" s="19"/>
    </row>
    <row r="71" spans="1:12" ht="15" customHeight="1">
      <c r="A71" s="16" t="s">
        <v>1212</v>
      </c>
      <c r="B71" s="30" t="s">
        <v>684</v>
      </c>
      <c r="C71" s="30" t="s">
        <v>4182</v>
      </c>
      <c r="D71" s="20">
        <v>12000</v>
      </c>
      <c r="E71" s="12">
        <v>42549</v>
      </c>
      <c r="F71" s="12">
        <v>44166</v>
      </c>
      <c r="G71" s="26">
        <v>15842</v>
      </c>
      <c r="H71" s="21">
        <f t="shared" si="11"/>
        <v>45005.041666666664</v>
      </c>
      <c r="I71" s="22">
        <f t="shared" si="5"/>
        <v>8617</v>
      </c>
      <c r="J71" s="16" t="str">
        <f t="shared" si="2"/>
        <v>NOT DUE</v>
      </c>
      <c r="K71" s="30" t="s">
        <v>4178</v>
      </c>
      <c r="L71" s="19"/>
    </row>
    <row r="72" spans="1:12" ht="15" customHeight="1">
      <c r="A72" s="16" t="s">
        <v>1213</v>
      </c>
      <c r="B72" s="30" t="s">
        <v>684</v>
      </c>
      <c r="C72" s="30" t="s">
        <v>4183</v>
      </c>
      <c r="D72" s="20">
        <v>12000</v>
      </c>
      <c r="E72" s="12">
        <v>42549</v>
      </c>
      <c r="F72" s="12">
        <v>44166</v>
      </c>
      <c r="G72" s="26">
        <v>15842</v>
      </c>
      <c r="H72" s="21">
        <f t="shared" si="11"/>
        <v>45005.041666666664</v>
      </c>
      <c r="I72" s="22">
        <f t="shared" si="5"/>
        <v>8617</v>
      </c>
      <c r="J72" s="16" t="str">
        <f t="shared" si="2"/>
        <v>NOT DUE</v>
      </c>
      <c r="K72" s="30" t="s">
        <v>4178</v>
      </c>
      <c r="L72" s="19"/>
    </row>
    <row r="73" spans="1:12" ht="15" customHeight="1">
      <c r="A73" s="16" t="s">
        <v>1214</v>
      </c>
      <c r="B73" s="30" t="s">
        <v>684</v>
      </c>
      <c r="C73" s="30" t="s">
        <v>4184</v>
      </c>
      <c r="D73" s="20">
        <v>12000</v>
      </c>
      <c r="E73" s="12">
        <v>42549</v>
      </c>
      <c r="F73" s="12">
        <v>44166</v>
      </c>
      <c r="G73" s="26">
        <v>15842</v>
      </c>
      <c r="H73" s="21">
        <f t="shared" si="11"/>
        <v>45005.041666666664</v>
      </c>
      <c r="I73" s="22">
        <f t="shared" si="5"/>
        <v>8617</v>
      </c>
      <c r="J73" s="16" t="str">
        <f t="shared" si="2"/>
        <v>NOT DUE</v>
      </c>
      <c r="K73" s="30" t="s">
        <v>4178</v>
      </c>
      <c r="L73" s="19"/>
    </row>
    <row r="74" spans="1:12" ht="15" customHeight="1">
      <c r="A74" s="16" t="s">
        <v>1215</v>
      </c>
      <c r="B74" s="30" t="s">
        <v>684</v>
      </c>
      <c r="C74" s="30" t="s">
        <v>4185</v>
      </c>
      <c r="D74" s="20">
        <v>12000</v>
      </c>
      <c r="E74" s="12">
        <v>42549</v>
      </c>
      <c r="F74" s="12">
        <v>44166</v>
      </c>
      <c r="G74" s="26">
        <v>15842</v>
      </c>
      <c r="H74" s="21">
        <f t="shared" si="11"/>
        <v>45005.041666666664</v>
      </c>
      <c r="I74" s="22">
        <f t="shared" si="5"/>
        <v>8617</v>
      </c>
      <c r="J74" s="16" t="str">
        <f t="shared" si="2"/>
        <v>NOT DUE</v>
      </c>
      <c r="K74" s="30" t="s">
        <v>4178</v>
      </c>
      <c r="L74" s="19"/>
    </row>
    <row r="75" spans="1:12" ht="25.5" customHeight="1">
      <c r="A75" s="16" t="s">
        <v>1216</v>
      </c>
      <c r="B75" s="30" t="s">
        <v>685</v>
      </c>
      <c r="C75" s="30" t="s">
        <v>4177</v>
      </c>
      <c r="D75" s="20">
        <v>1500</v>
      </c>
      <c r="E75" s="12">
        <v>42549</v>
      </c>
      <c r="F75" s="12">
        <v>44599</v>
      </c>
      <c r="G75" s="26">
        <v>18837</v>
      </c>
      <c r="H75" s="21">
        <f>IF(I75&lt;=1500,$F$5+(I75/24),"error")</f>
        <v>44692.333333333336</v>
      </c>
      <c r="I75" s="22">
        <f t="shared" si="5"/>
        <v>1112</v>
      </c>
      <c r="J75" s="16" t="str">
        <f t="shared" si="2"/>
        <v>NOT DUE</v>
      </c>
      <c r="K75" s="30" t="s">
        <v>4178</v>
      </c>
      <c r="L75" s="19" t="s">
        <v>4836</v>
      </c>
    </row>
    <row r="76" spans="1:12" ht="15" customHeight="1">
      <c r="A76" s="16" t="s">
        <v>1217</v>
      </c>
      <c r="B76" s="30" t="s">
        <v>685</v>
      </c>
      <c r="C76" s="30" t="s">
        <v>4179</v>
      </c>
      <c r="D76" s="20">
        <v>12000</v>
      </c>
      <c r="E76" s="12">
        <v>42549</v>
      </c>
      <c r="F76" s="12">
        <v>44166</v>
      </c>
      <c r="G76" s="26">
        <v>15842</v>
      </c>
      <c r="H76" s="21">
        <f t="shared" si="11"/>
        <v>45005.041666666664</v>
      </c>
      <c r="I76" s="22">
        <f t="shared" si="5"/>
        <v>8617</v>
      </c>
      <c r="J76" s="16" t="str">
        <f t="shared" si="2"/>
        <v>NOT DUE</v>
      </c>
      <c r="K76" s="30" t="s">
        <v>4178</v>
      </c>
      <c r="L76" s="19"/>
    </row>
    <row r="77" spans="1:12" ht="15" customHeight="1">
      <c r="A77" s="16" t="s">
        <v>1218</v>
      </c>
      <c r="B77" s="30" t="s">
        <v>685</v>
      </c>
      <c r="C77" s="30" t="s">
        <v>4180</v>
      </c>
      <c r="D77" s="20">
        <v>12000</v>
      </c>
      <c r="E77" s="12">
        <v>42549</v>
      </c>
      <c r="F77" s="12">
        <v>44166</v>
      </c>
      <c r="G77" s="26">
        <v>15842</v>
      </c>
      <c r="H77" s="21">
        <f t="shared" si="11"/>
        <v>45005.041666666664</v>
      </c>
      <c r="I77" s="22">
        <f t="shared" si="5"/>
        <v>8617</v>
      </c>
      <c r="J77" s="16" t="str">
        <f t="shared" si="2"/>
        <v>NOT DUE</v>
      </c>
      <c r="K77" s="30" t="s">
        <v>4178</v>
      </c>
      <c r="L77" s="19"/>
    </row>
    <row r="78" spans="1:12" ht="15" customHeight="1">
      <c r="A78" s="16" t="s">
        <v>1219</v>
      </c>
      <c r="B78" s="30" t="s">
        <v>685</v>
      </c>
      <c r="C78" s="30" t="s">
        <v>4181</v>
      </c>
      <c r="D78" s="20">
        <v>12000</v>
      </c>
      <c r="E78" s="12">
        <v>42549</v>
      </c>
      <c r="F78" s="12">
        <v>44166</v>
      </c>
      <c r="G78" s="26">
        <v>15842</v>
      </c>
      <c r="H78" s="21">
        <f t="shared" si="11"/>
        <v>45005.041666666664</v>
      </c>
      <c r="I78" s="22">
        <f t="shared" si="5"/>
        <v>8617</v>
      </c>
      <c r="J78" s="16" t="str">
        <f t="shared" ref="J78:J141" si="12">IF(I78="","",IF(I78&lt;0,"OVERDUE","NOT DUE"))</f>
        <v>NOT DUE</v>
      </c>
      <c r="K78" s="30" t="s">
        <v>4178</v>
      </c>
      <c r="L78" s="19"/>
    </row>
    <row r="79" spans="1:12" ht="15" customHeight="1">
      <c r="A79" s="16" t="s">
        <v>1220</v>
      </c>
      <c r="B79" s="30" t="s">
        <v>685</v>
      </c>
      <c r="C79" s="30" t="s">
        <v>4182</v>
      </c>
      <c r="D79" s="20">
        <v>12000</v>
      </c>
      <c r="E79" s="12">
        <v>42549</v>
      </c>
      <c r="F79" s="12">
        <v>44166</v>
      </c>
      <c r="G79" s="26">
        <v>15842</v>
      </c>
      <c r="H79" s="21">
        <f t="shared" si="11"/>
        <v>45005.041666666664</v>
      </c>
      <c r="I79" s="22">
        <f t="shared" si="5"/>
        <v>8617</v>
      </c>
      <c r="J79" s="16" t="str">
        <f t="shared" si="12"/>
        <v>NOT DUE</v>
      </c>
      <c r="K79" s="30" t="s">
        <v>4178</v>
      </c>
      <c r="L79" s="19"/>
    </row>
    <row r="80" spans="1:12" ht="15" customHeight="1">
      <c r="A80" s="16" t="s">
        <v>1221</v>
      </c>
      <c r="B80" s="30" t="s">
        <v>685</v>
      </c>
      <c r="C80" s="30" t="s">
        <v>4183</v>
      </c>
      <c r="D80" s="20">
        <v>12000</v>
      </c>
      <c r="E80" s="12">
        <v>42549</v>
      </c>
      <c r="F80" s="12">
        <v>44166</v>
      </c>
      <c r="G80" s="26">
        <v>15842</v>
      </c>
      <c r="H80" s="21">
        <f t="shared" si="11"/>
        <v>45005.041666666664</v>
      </c>
      <c r="I80" s="22">
        <f t="shared" si="5"/>
        <v>8617</v>
      </c>
      <c r="J80" s="16" t="str">
        <f t="shared" si="12"/>
        <v>NOT DUE</v>
      </c>
      <c r="K80" s="30" t="s">
        <v>4178</v>
      </c>
      <c r="L80" s="19"/>
    </row>
    <row r="81" spans="1:12" ht="15" customHeight="1">
      <c r="A81" s="16" t="s">
        <v>1222</v>
      </c>
      <c r="B81" s="30" t="s">
        <v>685</v>
      </c>
      <c r="C81" s="30" t="s">
        <v>4184</v>
      </c>
      <c r="D81" s="20">
        <v>12000</v>
      </c>
      <c r="E81" s="12">
        <v>42549</v>
      </c>
      <c r="F81" s="12">
        <v>44166</v>
      </c>
      <c r="G81" s="26">
        <v>15842</v>
      </c>
      <c r="H81" s="21">
        <f t="shared" si="11"/>
        <v>45005.041666666664</v>
      </c>
      <c r="I81" s="22">
        <f t="shared" si="5"/>
        <v>8617</v>
      </c>
      <c r="J81" s="16" t="str">
        <f t="shared" si="12"/>
        <v>NOT DUE</v>
      </c>
      <c r="K81" s="30" t="s">
        <v>4178</v>
      </c>
      <c r="L81" s="19"/>
    </row>
    <row r="82" spans="1:12" ht="15" customHeight="1">
      <c r="A82" s="16" t="s">
        <v>1223</v>
      </c>
      <c r="B82" s="30" t="s">
        <v>685</v>
      </c>
      <c r="C82" s="30" t="s">
        <v>4185</v>
      </c>
      <c r="D82" s="20">
        <v>12000</v>
      </c>
      <c r="E82" s="12">
        <v>42549</v>
      </c>
      <c r="F82" s="12">
        <v>44166</v>
      </c>
      <c r="G82" s="26">
        <v>15842</v>
      </c>
      <c r="H82" s="21">
        <f t="shared" si="11"/>
        <v>45005.041666666664</v>
      </c>
      <c r="I82" s="22">
        <f t="shared" si="5"/>
        <v>8617</v>
      </c>
      <c r="J82" s="16" t="str">
        <f t="shared" si="12"/>
        <v>NOT DUE</v>
      </c>
      <c r="K82" s="30" t="s">
        <v>4178</v>
      </c>
      <c r="L82" s="19"/>
    </row>
    <row r="83" spans="1:12" ht="25.5" customHeight="1">
      <c r="A83" s="16" t="s">
        <v>1224</v>
      </c>
      <c r="B83" s="30" t="s">
        <v>686</v>
      </c>
      <c r="C83" s="30" t="s">
        <v>4177</v>
      </c>
      <c r="D83" s="20">
        <v>1500</v>
      </c>
      <c r="E83" s="12">
        <v>42549</v>
      </c>
      <c r="F83" s="12">
        <v>44599</v>
      </c>
      <c r="G83" s="26">
        <v>18837</v>
      </c>
      <c r="H83" s="21">
        <f>IF(I83&lt;=1500,$F$5+(I83/24),"error")</f>
        <v>44692.333333333336</v>
      </c>
      <c r="I83" s="22">
        <f t="shared" si="5"/>
        <v>1112</v>
      </c>
      <c r="J83" s="16" t="str">
        <f t="shared" si="12"/>
        <v>NOT DUE</v>
      </c>
      <c r="K83" s="30" t="s">
        <v>4178</v>
      </c>
      <c r="L83" s="19" t="s">
        <v>4836</v>
      </c>
    </row>
    <row r="84" spans="1:12" ht="15" customHeight="1">
      <c r="A84" s="16" t="s">
        <v>1225</v>
      </c>
      <c r="B84" s="30" t="s">
        <v>686</v>
      </c>
      <c r="C84" s="30" t="s">
        <v>4179</v>
      </c>
      <c r="D84" s="20">
        <v>12000</v>
      </c>
      <c r="E84" s="12">
        <v>42549</v>
      </c>
      <c r="F84" s="12">
        <v>44166</v>
      </c>
      <c r="G84" s="26">
        <v>15842</v>
      </c>
      <c r="H84" s="21">
        <f t="shared" si="11"/>
        <v>45005.041666666664</v>
      </c>
      <c r="I84" s="22">
        <f t="shared" si="5"/>
        <v>8617</v>
      </c>
      <c r="J84" s="16" t="str">
        <f t="shared" si="12"/>
        <v>NOT DUE</v>
      </c>
      <c r="K84" s="30" t="s">
        <v>4178</v>
      </c>
      <c r="L84" s="19"/>
    </row>
    <row r="85" spans="1:12" ht="15" customHeight="1">
      <c r="A85" s="16" t="s">
        <v>1226</v>
      </c>
      <c r="B85" s="30" t="s">
        <v>686</v>
      </c>
      <c r="C85" s="30" t="s">
        <v>4180</v>
      </c>
      <c r="D85" s="20">
        <v>12000</v>
      </c>
      <c r="E85" s="12">
        <v>42549</v>
      </c>
      <c r="F85" s="12">
        <v>44166</v>
      </c>
      <c r="G85" s="26">
        <v>15842</v>
      </c>
      <c r="H85" s="21">
        <f t="shared" si="11"/>
        <v>45005.041666666664</v>
      </c>
      <c r="I85" s="22">
        <f t="shared" si="5"/>
        <v>8617</v>
      </c>
      <c r="J85" s="16" t="str">
        <f t="shared" si="12"/>
        <v>NOT DUE</v>
      </c>
      <c r="K85" s="30" t="s">
        <v>4178</v>
      </c>
      <c r="L85" s="19"/>
    </row>
    <row r="86" spans="1:12" ht="15" customHeight="1">
      <c r="A86" s="16" t="s">
        <v>1227</v>
      </c>
      <c r="B86" s="30" t="s">
        <v>686</v>
      </c>
      <c r="C86" s="30" t="s">
        <v>4181</v>
      </c>
      <c r="D86" s="20">
        <v>12000</v>
      </c>
      <c r="E86" s="12">
        <v>42549</v>
      </c>
      <c r="F86" s="12">
        <v>44166</v>
      </c>
      <c r="G86" s="26">
        <v>15842</v>
      </c>
      <c r="H86" s="21">
        <f t="shared" si="11"/>
        <v>45005.041666666664</v>
      </c>
      <c r="I86" s="22">
        <f t="shared" si="5"/>
        <v>8617</v>
      </c>
      <c r="J86" s="16" t="str">
        <f t="shared" si="12"/>
        <v>NOT DUE</v>
      </c>
      <c r="K86" s="30" t="s">
        <v>4178</v>
      </c>
      <c r="L86" s="19"/>
    </row>
    <row r="87" spans="1:12" ht="15" customHeight="1">
      <c r="A87" s="16" t="s">
        <v>1228</v>
      </c>
      <c r="B87" s="30" t="s">
        <v>686</v>
      </c>
      <c r="C87" s="30" t="s">
        <v>4182</v>
      </c>
      <c r="D87" s="20">
        <v>12000</v>
      </c>
      <c r="E87" s="12">
        <v>42549</v>
      </c>
      <c r="F87" s="12">
        <v>44166</v>
      </c>
      <c r="G87" s="26">
        <v>15842</v>
      </c>
      <c r="H87" s="21">
        <f t="shared" si="11"/>
        <v>45005.041666666664</v>
      </c>
      <c r="I87" s="22">
        <f t="shared" si="5"/>
        <v>8617</v>
      </c>
      <c r="J87" s="16" t="str">
        <f t="shared" si="12"/>
        <v>NOT DUE</v>
      </c>
      <c r="K87" s="30" t="s">
        <v>4178</v>
      </c>
      <c r="L87" s="19"/>
    </row>
    <row r="88" spans="1:12" ht="15" customHeight="1">
      <c r="A88" s="16" t="s">
        <v>1229</v>
      </c>
      <c r="B88" s="30" t="s">
        <v>686</v>
      </c>
      <c r="C88" s="30" t="s">
        <v>4183</v>
      </c>
      <c r="D88" s="20">
        <v>12000</v>
      </c>
      <c r="E88" s="12">
        <v>42549</v>
      </c>
      <c r="F88" s="12">
        <v>44166</v>
      </c>
      <c r="G88" s="26">
        <v>15842</v>
      </c>
      <c r="H88" s="21">
        <f t="shared" si="11"/>
        <v>45005.041666666664</v>
      </c>
      <c r="I88" s="22">
        <f t="shared" si="5"/>
        <v>8617</v>
      </c>
      <c r="J88" s="16" t="str">
        <f t="shared" si="12"/>
        <v>NOT DUE</v>
      </c>
      <c r="K88" s="30" t="s">
        <v>4178</v>
      </c>
      <c r="L88" s="19"/>
    </row>
    <row r="89" spans="1:12" ht="15" customHeight="1">
      <c r="A89" s="16" t="s">
        <v>1230</v>
      </c>
      <c r="B89" s="30" t="s">
        <v>686</v>
      </c>
      <c r="C89" s="30" t="s">
        <v>4184</v>
      </c>
      <c r="D89" s="20">
        <v>12000</v>
      </c>
      <c r="E89" s="12">
        <v>42549</v>
      </c>
      <c r="F89" s="12">
        <v>44166</v>
      </c>
      <c r="G89" s="26">
        <v>15842</v>
      </c>
      <c r="H89" s="21">
        <f t="shared" si="11"/>
        <v>45005.041666666664</v>
      </c>
      <c r="I89" s="22">
        <f t="shared" si="5"/>
        <v>8617</v>
      </c>
      <c r="J89" s="16" t="str">
        <f t="shared" si="12"/>
        <v>NOT DUE</v>
      </c>
      <c r="K89" s="30" t="s">
        <v>4178</v>
      </c>
      <c r="L89" s="19"/>
    </row>
    <row r="90" spans="1:12" ht="15" customHeight="1">
      <c r="A90" s="16" t="s">
        <v>1231</v>
      </c>
      <c r="B90" s="30" t="s">
        <v>686</v>
      </c>
      <c r="C90" s="30" t="s">
        <v>4185</v>
      </c>
      <c r="D90" s="20">
        <v>12000</v>
      </c>
      <c r="E90" s="12">
        <v>42549</v>
      </c>
      <c r="F90" s="12">
        <v>44166</v>
      </c>
      <c r="G90" s="26">
        <v>15842</v>
      </c>
      <c r="H90" s="21">
        <f t="shared" si="11"/>
        <v>45005.041666666664</v>
      </c>
      <c r="I90" s="22">
        <f t="shared" si="5"/>
        <v>8617</v>
      </c>
      <c r="J90" s="16" t="str">
        <f t="shared" si="12"/>
        <v>NOT DUE</v>
      </c>
      <c r="K90" s="30" t="s">
        <v>4178</v>
      </c>
      <c r="L90" s="19"/>
    </row>
    <row r="91" spans="1:12" ht="25.5" customHeight="1">
      <c r="A91" s="16" t="s">
        <v>1232</v>
      </c>
      <c r="B91" s="30" t="s">
        <v>4186</v>
      </c>
      <c r="C91" s="30" t="s">
        <v>4177</v>
      </c>
      <c r="D91" s="20">
        <v>1500</v>
      </c>
      <c r="E91" s="12">
        <v>42549</v>
      </c>
      <c r="F91" s="12">
        <v>44599</v>
      </c>
      <c r="G91" s="26">
        <v>18837</v>
      </c>
      <c r="H91" s="21">
        <f>IF(I91&lt;=1500,$F$5+(I91/24),"error")</f>
        <v>44692.333333333336</v>
      </c>
      <c r="I91" s="22">
        <f t="shared" si="5"/>
        <v>1112</v>
      </c>
      <c r="J91" s="16" t="str">
        <f t="shared" si="12"/>
        <v>NOT DUE</v>
      </c>
      <c r="K91" s="30" t="s">
        <v>4178</v>
      </c>
      <c r="L91" s="19" t="s">
        <v>4836</v>
      </c>
    </row>
    <row r="92" spans="1:12" ht="15" customHeight="1">
      <c r="A92" s="16" t="s">
        <v>1233</v>
      </c>
      <c r="B92" s="30" t="s">
        <v>4186</v>
      </c>
      <c r="C92" s="30" t="s">
        <v>4179</v>
      </c>
      <c r="D92" s="20">
        <v>12000</v>
      </c>
      <c r="E92" s="12">
        <v>42549</v>
      </c>
      <c r="F92" s="12">
        <v>44166</v>
      </c>
      <c r="G92" s="26">
        <v>15842</v>
      </c>
      <c r="H92" s="21">
        <f t="shared" si="11"/>
        <v>45005.041666666664</v>
      </c>
      <c r="I92" s="22">
        <f t="shared" si="5"/>
        <v>8617</v>
      </c>
      <c r="J92" s="16" t="str">
        <f t="shared" si="12"/>
        <v>NOT DUE</v>
      </c>
      <c r="K92" s="30" t="s">
        <v>4178</v>
      </c>
      <c r="L92" s="19"/>
    </row>
    <row r="93" spans="1:12" ht="15" customHeight="1">
      <c r="A93" s="16" t="s">
        <v>1234</v>
      </c>
      <c r="B93" s="30" t="s">
        <v>4186</v>
      </c>
      <c r="C93" s="30" t="s">
        <v>4180</v>
      </c>
      <c r="D93" s="20">
        <v>12000</v>
      </c>
      <c r="E93" s="12">
        <v>42549</v>
      </c>
      <c r="F93" s="12">
        <v>44166</v>
      </c>
      <c r="G93" s="26">
        <v>15842</v>
      </c>
      <c r="H93" s="21">
        <f t="shared" si="11"/>
        <v>45005.041666666664</v>
      </c>
      <c r="I93" s="22">
        <f t="shared" si="5"/>
        <v>8617</v>
      </c>
      <c r="J93" s="16" t="str">
        <f t="shared" si="12"/>
        <v>NOT DUE</v>
      </c>
      <c r="K93" s="30" t="s">
        <v>4178</v>
      </c>
      <c r="L93" s="19"/>
    </row>
    <row r="94" spans="1:12" ht="15" customHeight="1">
      <c r="A94" s="16" t="s">
        <v>1235</v>
      </c>
      <c r="B94" s="30" t="s">
        <v>4186</v>
      </c>
      <c r="C94" s="30" t="s">
        <v>4181</v>
      </c>
      <c r="D94" s="20">
        <v>12000</v>
      </c>
      <c r="E94" s="12">
        <v>42549</v>
      </c>
      <c r="F94" s="12">
        <v>44166</v>
      </c>
      <c r="G94" s="26">
        <v>15842</v>
      </c>
      <c r="H94" s="21">
        <f t="shared" si="11"/>
        <v>45005.041666666664</v>
      </c>
      <c r="I94" s="22">
        <f t="shared" si="5"/>
        <v>8617</v>
      </c>
      <c r="J94" s="16" t="str">
        <f t="shared" si="12"/>
        <v>NOT DUE</v>
      </c>
      <c r="K94" s="30" t="s">
        <v>4178</v>
      </c>
      <c r="L94" s="19"/>
    </row>
    <row r="95" spans="1:12" ht="15" customHeight="1">
      <c r="A95" s="16" t="s">
        <v>1236</v>
      </c>
      <c r="B95" s="30" t="s">
        <v>4186</v>
      </c>
      <c r="C95" s="30" t="s">
        <v>4182</v>
      </c>
      <c r="D95" s="20">
        <v>12000</v>
      </c>
      <c r="E95" s="12">
        <v>42549</v>
      </c>
      <c r="F95" s="12">
        <v>44166</v>
      </c>
      <c r="G95" s="26">
        <v>15842</v>
      </c>
      <c r="H95" s="21">
        <f t="shared" si="11"/>
        <v>45005.041666666664</v>
      </c>
      <c r="I95" s="22">
        <f t="shared" si="5"/>
        <v>8617</v>
      </c>
      <c r="J95" s="16" t="str">
        <f t="shared" si="12"/>
        <v>NOT DUE</v>
      </c>
      <c r="K95" s="30" t="s">
        <v>4178</v>
      </c>
      <c r="L95" s="19"/>
    </row>
    <row r="96" spans="1:12" ht="15" customHeight="1">
      <c r="A96" s="16" t="s">
        <v>1237</v>
      </c>
      <c r="B96" s="30" t="s">
        <v>4186</v>
      </c>
      <c r="C96" s="30" t="s">
        <v>4183</v>
      </c>
      <c r="D96" s="20">
        <v>12000</v>
      </c>
      <c r="E96" s="12">
        <v>42549</v>
      </c>
      <c r="F96" s="12">
        <v>44166</v>
      </c>
      <c r="G96" s="26">
        <v>15842</v>
      </c>
      <c r="H96" s="21">
        <f t="shared" si="11"/>
        <v>45005.041666666664</v>
      </c>
      <c r="I96" s="22">
        <f t="shared" si="5"/>
        <v>8617</v>
      </c>
      <c r="J96" s="16" t="str">
        <f t="shared" si="12"/>
        <v>NOT DUE</v>
      </c>
      <c r="K96" s="30" t="s">
        <v>4178</v>
      </c>
      <c r="L96" s="19"/>
    </row>
    <row r="97" spans="1:12" ht="15" customHeight="1">
      <c r="A97" s="16" t="s">
        <v>1238</v>
      </c>
      <c r="B97" s="30" t="s">
        <v>4186</v>
      </c>
      <c r="C97" s="30" t="s">
        <v>4184</v>
      </c>
      <c r="D97" s="20">
        <v>12000</v>
      </c>
      <c r="E97" s="12">
        <v>42549</v>
      </c>
      <c r="F97" s="12">
        <v>44166</v>
      </c>
      <c r="G97" s="26">
        <v>15842</v>
      </c>
      <c r="H97" s="21">
        <f t="shared" si="11"/>
        <v>45005.041666666664</v>
      </c>
      <c r="I97" s="22">
        <f t="shared" si="5"/>
        <v>8617</v>
      </c>
      <c r="J97" s="16" t="str">
        <f t="shared" si="12"/>
        <v>NOT DUE</v>
      </c>
      <c r="K97" s="30" t="s">
        <v>4178</v>
      </c>
      <c r="L97" s="19"/>
    </row>
    <row r="98" spans="1:12" ht="15" customHeight="1">
      <c r="A98" s="16" t="s">
        <v>1239</v>
      </c>
      <c r="B98" s="30" t="s">
        <v>4186</v>
      </c>
      <c r="C98" s="30" t="s">
        <v>4185</v>
      </c>
      <c r="D98" s="20">
        <v>12000</v>
      </c>
      <c r="E98" s="12">
        <v>42549</v>
      </c>
      <c r="F98" s="12">
        <v>44166</v>
      </c>
      <c r="G98" s="26">
        <v>15842</v>
      </c>
      <c r="H98" s="21">
        <f t="shared" si="11"/>
        <v>45005.041666666664</v>
      </c>
      <c r="I98" s="22">
        <f t="shared" si="5"/>
        <v>8617</v>
      </c>
      <c r="J98" s="16" t="str">
        <f t="shared" si="12"/>
        <v>NOT DUE</v>
      </c>
      <c r="K98" s="30" t="s">
        <v>4178</v>
      </c>
      <c r="L98" s="19"/>
    </row>
    <row r="99" spans="1:12" ht="25.5" customHeight="1">
      <c r="A99" s="16" t="s">
        <v>1240</v>
      </c>
      <c r="B99" s="30" t="s">
        <v>99</v>
      </c>
      <c r="C99" s="30" t="s">
        <v>4187</v>
      </c>
      <c r="D99" s="20">
        <v>12000</v>
      </c>
      <c r="E99" s="12">
        <v>42549</v>
      </c>
      <c r="F99" s="12">
        <v>44166</v>
      </c>
      <c r="G99" s="26">
        <v>15842</v>
      </c>
      <c r="H99" s="21">
        <f t="shared" si="11"/>
        <v>45005.041666666664</v>
      </c>
      <c r="I99" s="22">
        <f t="shared" si="5"/>
        <v>8617</v>
      </c>
      <c r="J99" s="16" t="str">
        <f t="shared" si="12"/>
        <v>NOT DUE</v>
      </c>
      <c r="K99" s="30" t="s">
        <v>4188</v>
      </c>
      <c r="L99" s="19"/>
    </row>
    <row r="100" spans="1:12" ht="15" customHeight="1">
      <c r="A100" s="16" t="s">
        <v>1241</v>
      </c>
      <c r="B100" s="30" t="s">
        <v>99</v>
      </c>
      <c r="C100" s="30" t="s">
        <v>4189</v>
      </c>
      <c r="D100" s="20">
        <v>12000</v>
      </c>
      <c r="E100" s="12">
        <v>42549</v>
      </c>
      <c r="F100" s="12">
        <v>44166</v>
      </c>
      <c r="G100" s="26">
        <v>15842</v>
      </c>
      <c r="H100" s="21">
        <f t="shared" si="11"/>
        <v>45005.041666666664</v>
      </c>
      <c r="I100" s="22">
        <f t="shared" si="5"/>
        <v>8617</v>
      </c>
      <c r="J100" s="16" t="str">
        <f t="shared" si="12"/>
        <v>NOT DUE</v>
      </c>
      <c r="K100" s="30" t="s">
        <v>4188</v>
      </c>
      <c r="L100" s="19"/>
    </row>
    <row r="101" spans="1:12" ht="15" customHeight="1">
      <c r="A101" s="16" t="s">
        <v>1242</v>
      </c>
      <c r="B101" s="30" t="s">
        <v>99</v>
      </c>
      <c r="C101" s="30" t="s">
        <v>4190</v>
      </c>
      <c r="D101" s="20">
        <v>12000</v>
      </c>
      <c r="E101" s="12">
        <v>42549</v>
      </c>
      <c r="F101" s="12">
        <v>44166</v>
      </c>
      <c r="G101" s="26">
        <v>15842</v>
      </c>
      <c r="H101" s="21">
        <f t="shared" si="11"/>
        <v>45005.041666666664</v>
      </c>
      <c r="I101" s="22">
        <f t="shared" si="5"/>
        <v>8617</v>
      </c>
      <c r="J101" s="16" t="str">
        <f t="shared" si="12"/>
        <v>NOT DUE</v>
      </c>
      <c r="K101" s="30" t="s">
        <v>4188</v>
      </c>
      <c r="L101" s="19"/>
    </row>
    <row r="102" spans="1:12" ht="26.45" customHeight="1">
      <c r="A102" s="16" t="s">
        <v>1243</v>
      </c>
      <c r="B102" s="30" t="s">
        <v>100</v>
      </c>
      <c r="C102" s="30" t="s">
        <v>4187</v>
      </c>
      <c r="D102" s="20">
        <v>12000</v>
      </c>
      <c r="E102" s="12">
        <v>42549</v>
      </c>
      <c r="F102" s="12">
        <v>44166</v>
      </c>
      <c r="G102" s="26">
        <v>15842</v>
      </c>
      <c r="H102" s="21">
        <f t="shared" si="11"/>
        <v>45005.041666666664</v>
      </c>
      <c r="I102" s="22">
        <f t="shared" si="5"/>
        <v>8617</v>
      </c>
      <c r="J102" s="16" t="str">
        <f t="shared" si="12"/>
        <v>NOT DUE</v>
      </c>
      <c r="K102" s="30" t="s">
        <v>4188</v>
      </c>
      <c r="L102" s="19"/>
    </row>
    <row r="103" spans="1:12" ht="15" customHeight="1">
      <c r="A103" s="16" t="s">
        <v>1244</v>
      </c>
      <c r="B103" s="30" t="s">
        <v>100</v>
      </c>
      <c r="C103" s="30" t="s">
        <v>4189</v>
      </c>
      <c r="D103" s="20">
        <v>12000</v>
      </c>
      <c r="E103" s="12">
        <v>42549</v>
      </c>
      <c r="F103" s="12">
        <v>44166</v>
      </c>
      <c r="G103" s="26">
        <v>15842</v>
      </c>
      <c r="H103" s="21">
        <f t="shared" si="11"/>
        <v>45005.041666666664</v>
      </c>
      <c r="I103" s="22">
        <f t="shared" si="5"/>
        <v>8617</v>
      </c>
      <c r="J103" s="16" t="str">
        <f t="shared" si="12"/>
        <v>NOT DUE</v>
      </c>
      <c r="K103" s="30" t="s">
        <v>4188</v>
      </c>
      <c r="L103" s="19"/>
    </row>
    <row r="104" spans="1:12" ht="15" customHeight="1">
      <c r="A104" s="16" t="s">
        <v>1245</v>
      </c>
      <c r="B104" s="30" t="s">
        <v>100</v>
      </c>
      <c r="C104" s="30" t="s">
        <v>4190</v>
      </c>
      <c r="D104" s="20">
        <v>12000</v>
      </c>
      <c r="E104" s="12">
        <v>42549</v>
      </c>
      <c r="F104" s="12">
        <v>44166</v>
      </c>
      <c r="G104" s="26">
        <v>15842</v>
      </c>
      <c r="H104" s="21">
        <f t="shared" si="11"/>
        <v>45005.041666666664</v>
      </c>
      <c r="I104" s="22">
        <f t="shared" ref="I104:I167" si="13">D104-($F$4-G104)</f>
        <v>8617</v>
      </c>
      <c r="J104" s="16" t="str">
        <f t="shared" si="12"/>
        <v>NOT DUE</v>
      </c>
      <c r="K104" s="30" t="s">
        <v>4188</v>
      </c>
      <c r="L104" s="19"/>
    </row>
    <row r="105" spans="1:12" ht="25.5" customHeight="1">
      <c r="A105" s="16" t="s">
        <v>1246</v>
      </c>
      <c r="B105" s="30" t="s">
        <v>101</v>
      </c>
      <c r="C105" s="30" t="s">
        <v>4187</v>
      </c>
      <c r="D105" s="20">
        <v>12000</v>
      </c>
      <c r="E105" s="12">
        <v>42549</v>
      </c>
      <c r="F105" s="12">
        <v>44166</v>
      </c>
      <c r="G105" s="26">
        <v>15842</v>
      </c>
      <c r="H105" s="21">
        <f t="shared" si="11"/>
        <v>45005.041666666664</v>
      </c>
      <c r="I105" s="22">
        <f t="shared" si="13"/>
        <v>8617</v>
      </c>
      <c r="J105" s="16" t="str">
        <f t="shared" si="12"/>
        <v>NOT DUE</v>
      </c>
      <c r="K105" s="30" t="s">
        <v>4188</v>
      </c>
      <c r="L105" s="19"/>
    </row>
    <row r="106" spans="1:12" ht="15" customHeight="1">
      <c r="A106" s="16" t="s">
        <v>1247</v>
      </c>
      <c r="B106" s="30" t="s">
        <v>101</v>
      </c>
      <c r="C106" s="30" t="s">
        <v>4189</v>
      </c>
      <c r="D106" s="20">
        <v>12000</v>
      </c>
      <c r="E106" s="12">
        <v>42549</v>
      </c>
      <c r="F106" s="12">
        <v>44166</v>
      </c>
      <c r="G106" s="26">
        <v>15842</v>
      </c>
      <c r="H106" s="21">
        <f t="shared" si="11"/>
        <v>45005.041666666664</v>
      </c>
      <c r="I106" s="22">
        <f t="shared" si="13"/>
        <v>8617</v>
      </c>
      <c r="J106" s="16" t="str">
        <f t="shared" si="12"/>
        <v>NOT DUE</v>
      </c>
      <c r="K106" s="30" t="s">
        <v>4188</v>
      </c>
      <c r="L106" s="19"/>
    </row>
    <row r="107" spans="1:12" ht="15" customHeight="1">
      <c r="A107" s="16" t="s">
        <v>1248</v>
      </c>
      <c r="B107" s="30" t="s">
        <v>101</v>
      </c>
      <c r="C107" s="30" t="s">
        <v>4190</v>
      </c>
      <c r="D107" s="20">
        <v>12000</v>
      </c>
      <c r="E107" s="12">
        <v>42549</v>
      </c>
      <c r="F107" s="12">
        <v>44166</v>
      </c>
      <c r="G107" s="26">
        <v>15842</v>
      </c>
      <c r="H107" s="21">
        <f t="shared" si="11"/>
        <v>45005.041666666664</v>
      </c>
      <c r="I107" s="22">
        <f t="shared" si="13"/>
        <v>8617</v>
      </c>
      <c r="J107" s="16" t="str">
        <f t="shared" si="12"/>
        <v>NOT DUE</v>
      </c>
      <c r="K107" s="30" t="s">
        <v>4188</v>
      </c>
      <c r="L107" s="19"/>
    </row>
    <row r="108" spans="1:12" ht="25.5" customHeight="1">
      <c r="A108" s="16" t="s">
        <v>1249</v>
      </c>
      <c r="B108" s="30" t="s">
        <v>102</v>
      </c>
      <c r="C108" s="30" t="s">
        <v>4187</v>
      </c>
      <c r="D108" s="20">
        <v>12000</v>
      </c>
      <c r="E108" s="12">
        <v>42549</v>
      </c>
      <c r="F108" s="12">
        <v>44166</v>
      </c>
      <c r="G108" s="26">
        <v>15842</v>
      </c>
      <c r="H108" s="21">
        <f t="shared" si="11"/>
        <v>45005.041666666664</v>
      </c>
      <c r="I108" s="22">
        <f t="shared" si="13"/>
        <v>8617</v>
      </c>
      <c r="J108" s="16" t="str">
        <f t="shared" si="12"/>
        <v>NOT DUE</v>
      </c>
      <c r="K108" s="30" t="s">
        <v>4188</v>
      </c>
      <c r="L108" s="19"/>
    </row>
    <row r="109" spans="1:12" ht="15" customHeight="1">
      <c r="A109" s="16" t="s">
        <v>1250</v>
      </c>
      <c r="B109" s="30" t="s">
        <v>102</v>
      </c>
      <c r="C109" s="30" t="s">
        <v>4189</v>
      </c>
      <c r="D109" s="20">
        <v>12000</v>
      </c>
      <c r="E109" s="12">
        <v>42549</v>
      </c>
      <c r="F109" s="12">
        <v>44166</v>
      </c>
      <c r="G109" s="26">
        <v>15842</v>
      </c>
      <c r="H109" s="21">
        <f t="shared" si="11"/>
        <v>45005.041666666664</v>
      </c>
      <c r="I109" s="22">
        <f t="shared" si="13"/>
        <v>8617</v>
      </c>
      <c r="J109" s="16" t="str">
        <f t="shared" si="12"/>
        <v>NOT DUE</v>
      </c>
      <c r="K109" s="30" t="s">
        <v>4188</v>
      </c>
      <c r="L109" s="19"/>
    </row>
    <row r="110" spans="1:12" ht="15" customHeight="1">
      <c r="A110" s="16" t="s">
        <v>1251</v>
      </c>
      <c r="B110" s="30" t="s">
        <v>102</v>
      </c>
      <c r="C110" s="30" t="s">
        <v>4190</v>
      </c>
      <c r="D110" s="20">
        <v>12000</v>
      </c>
      <c r="E110" s="12">
        <v>42549</v>
      </c>
      <c r="F110" s="12">
        <v>44166</v>
      </c>
      <c r="G110" s="26">
        <v>15842</v>
      </c>
      <c r="H110" s="21">
        <f t="shared" si="11"/>
        <v>45005.041666666664</v>
      </c>
      <c r="I110" s="22">
        <f t="shared" si="13"/>
        <v>8617</v>
      </c>
      <c r="J110" s="16" t="str">
        <f t="shared" si="12"/>
        <v>NOT DUE</v>
      </c>
      <c r="K110" s="30" t="s">
        <v>4188</v>
      </c>
      <c r="L110" s="19"/>
    </row>
    <row r="111" spans="1:12" ht="25.5" customHeight="1">
      <c r="A111" s="16" t="s">
        <v>1252</v>
      </c>
      <c r="B111" s="30" t="s">
        <v>103</v>
      </c>
      <c r="C111" s="30" t="s">
        <v>4187</v>
      </c>
      <c r="D111" s="20">
        <v>12000</v>
      </c>
      <c r="E111" s="12">
        <v>42549</v>
      </c>
      <c r="F111" s="12">
        <v>44166</v>
      </c>
      <c r="G111" s="26">
        <v>15842</v>
      </c>
      <c r="H111" s="21">
        <f t="shared" si="11"/>
        <v>45005.041666666664</v>
      </c>
      <c r="I111" s="22">
        <f t="shared" si="13"/>
        <v>8617</v>
      </c>
      <c r="J111" s="16" t="str">
        <f t="shared" si="12"/>
        <v>NOT DUE</v>
      </c>
      <c r="K111" s="30" t="s">
        <v>4188</v>
      </c>
      <c r="L111" s="19"/>
    </row>
    <row r="112" spans="1:12" ht="15" customHeight="1">
      <c r="A112" s="16" t="s">
        <v>1253</v>
      </c>
      <c r="B112" s="30" t="s">
        <v>103</v>
      </c>
      <c r="C112" s="30" t="s">
        <v>4189</v>
      </c>
      <c r="D112" s="20">
        <v>12000</v>
      </c>
      <c r="E112" s="12">
        <v>42549</v>
      </c>
      <c r="F112" s="12">
        <v>44166</v>
      </c>
      <c r="G112" s="26">
        <v>15842</v>
      </c>
      <c r="H112" s="21">
        <f t="shared" si="11"/>
        <v>45005.041666666664</v>
      </c>
      <c r="I112" s="22">
        <f t="shared" si="13"/>
        <v>8617</v>
      </c>
      <c r="J112" s="16" t="str">
        <f t="shared" si="12"/>
        <v>NOT DUE</v>
      </c>
      <c r="K112" s="30" t="s">
        <v>4188</v>
      </c>
      <c r="L112" s="19"/>
    </row>
    <row r="113" spans="1:12" ht="15" customHeight="1">
      <c r="A113" s="16" t="s">
        <v>1254</v>
      </c>
      <c r="B113" s="30" t="s">
        <v>103</v>
      </c>
      <c r="C113" s="30" t="s">
        <v>4190</v>
      </c>
      <c r="D113" s="20">
        <v>12000</v>
      </c>
      <c r="E113" s="12">
        <v>42549</v>
      </c>
      <c r="F113" s="12">
        <v>44166</v>
      </c>
      <c r="G113" s="26">
        <v>15842</v>
      </c>
      <c r="H113" s="21">
        <f t="shared" si="11"/>
        <v>45005.041666666664</v>
      </c>
      <c r="I113" s="22">
        <f t="shared" si="13"/>
        <v>8617</v>
      </c>
      <c r="J113" s="16" t="str">
        <f t="shared" si="12"/>
        <v>NOT DUE</v>
      </c>
      <c r="K113" s="30" t="s">
        <v>4188</v>
      </c>
      <c r="L113" s="19"/>
    </row>
    <row r="114" spans="1:12" ht="25.5" customHeight="1">
      <c r="A114" s="16" t="s">
        <v>1255</v>
      </c>
      <c r="B114" s="30" t="s">
        <v>104</v>
      </c>
      <c r="C114" s="30" t="s">
        <v>4187</v>
      </c>
      <c r="D114" s="20">
        <v>12000</v>
      </c>
      <c r="E114" s="12">
        <v>42549</v>
      </c>
      <c r="F114" s="12">
        <v>44166</v>
      </c>
      <c r="G114" s="26">
        <v>15842</v>
      </c>
      <c r="H114" s="21">
        <f t="shared" si="11"/>
        <v>45005.041666666664</v>
      </c>
      <c r="I114" s="22">
        <f t="shared" si="13"/>
        <v>8617</v>
      </c>
      <c r="J114" s="16" t="str">
        <f t="shared" si="12"/>
        <v>NOT DUE</v>
      </c>
      <c r="K114" s="30" t="s">
        <v>4188</v>
      </c>
      <c r="L114" s="19"/>
    </row>
    <row r="115" spans="1:12" ht="15" customHeight="1">
      <c r="A115" s="16" t="s">
        <v>1256</v>
      </c>
      <c r="B115" s="30" t="s">
        <v>104</v>
      </c>
      <c r="C115" s="30" t="s">
        <v>4189</v>
      </c>
      <c r="D115" s="20">
        <v>12000</v>
      </c>
      <c r="E115" s="12">
        <v>42549</v>
      </c>
      <c r="F115" s="12">
        <v>44166</v>
      </c>
      <c r="G115" s="26">
        <v>15842</v>
      </c>
      <c r="H115" s="21">
        <f t="shared" si="11"/>
        <v>45005.041666666664</v>
      </c>
      <c r="I115" s="22">
        <f t="shared" si="13"/>
        <v>8617</v>
      </c>
      <c r="J115" s="16" t="str">
        <f t="shared" si="12"/>
        <v>NOT DUE</v>
      </c>
      <c r="K115" s="30" t="s">
        <v>4188</v>
      </c>
      <c r="L115" s="19"/>
    </row>
    <row r="116" spans="1:12" ht="15" customHeight="1">
      <c r="A116" s="16" t="s">
        <v>1257</v>
      </c>
      <c r="B116" s="30" t="s">
        <v>104</v>
      </c>
      <c r="C116" s="30" t="s">
        <v>4190</v>
      </c>
      <c r="D116" s="20">
        <v>12000</v>
      </c>
      <c r="E116" s="12">
        <v>42549</v>
      </c>
      <c r="F116" s="12">
        <v>44166</v>
      </c>
      <c r="G116" s="26">
        <v>15842</v>
      </c>
      <c r="H116" s="21">
        <f t="shared" si="11"/>
        <v>45005.041666666664</v>
      </c>
      <c r="I116" s="22">
        <f t="shared" si="13"/>
        <v>8617</v>
      </c>
      <c r="J116" s="16" t="str">
        <f t="shared" si="12"/>
        <v>NOT DUE</v>
      </c>
      <c r="K116" s="30" t="s">
        <v>4188</v>
      </c>
      <c r="L116" s="19"/>
    </row>
    <row r="117" spans="1:12" ht="15" customHeight="1">
      <c r="A117" s="16" t="s">
        <v>1258</v>
      </c>
      <c r="B117" s="30" t="s">
        <v>257</v>
      </c>
      <c r="C117" s="30" t="s">
        <v>4191</v>
      </c>
      <c r="D117" s="20">
        <v>12000</v>
      </c>
      <c r="E117" s="12">
        <v>42549</v>
      </c>
      <c r="F117" s="12">
        <v>44166</v>
      </c>
      <c r="G117" s="26">
        <v>15842</v>
      </c>
      <c r="H117" s="21">
        <f t="shared" si="11"/>
        <v>45005.041666666664</v>
      </c>
      <c r="I117" s="22">
        <f t="shared" si="13"/>
        <v>8617</v>
      </c>
      <c r="J117" s="16" t="str">
        <f t="shared" si="12"/>
        <v>NOT DUE</v>
      </c>
      <c r="K117" s="30" t="s">
        <v>4192</v>
      </c>
      <c r="L117" s="19"/>
    </row>
    <row r="118" spans="1:12" ht="15" customHeight="1">
      <c r="A118" s="16" t="s">
        <v>1259</v>
      </c>
      <c r="B118" s="30" t="s">
        <v>257</v>
      </c>
      <c r="C118" s="30" t="s">
        <v>4193</v>
      </c>
      <c r="D118" s="20">
        <v>12000</v>
      </c>
      <c r="E118" s="12">
        <v>42549</v>
      </c>
      <c r="F118" s="12">
        <v>44166</v>
      </c>
      <c r="G118" s="26">
        <v>15842</v>
      </c>
      <c r="H118" s="21">
        <f t="shared" si="11"/>
        <v>45005.041666666664</v>
      </c>
      <c r="I118" s="22">
        <f t="shared" si="13"/>
        <v>8617</v>
      </c>
      <c r="J118" s="16" t="str">
        <f t="shared" si="12"/>
        <v>NOT DUE</v>
      </c>
      <c r="K118" s="30" t="s">
        <v>4192</v>
      </c>
      <c r="L118" s="19"/>
    </row>
    <row r="119" spans="1:12" ht="25.5" customHeight="1">
      <c r="A119" s="16" t="s">
        <v>1260</v>
      </c>
      <c r="B119" s="30" t="s">
        <v>257</v>
      </c>
      <c r="C119" s="30" t="s">
        <v>4194</v>
      </c>
      <c r="D119" s="20">
        <v>12000</v>
      </c>
      <c r="E119" s="12">
        <v>42549</v>
      </c>
      <c r="F119" s="12">
        <v>44166</v>
      </c>
      <c r="G119" s="26">
        <v>15842</v>
      </c>
      <c r="H119" s="21">
        <f t="shared" si="11"/>
        <v>45005.041666666664</v>
      </c>
      <c r="I119" s="22">
        <f t="shared" si="13"/>
        <v>8617</v>
      </c>
      <c r="J119" s="16" t="str">
        <f t="shared" si="12"/>
        <v>NOT DUE</v>
      </c>
      <c r="K119" s="30" t="s">
        <v>4192</v>
      </c>
      <c r="L119" s="19"/>
    </row>
    <row r="120" spans="1:12" ht="15" customHeight="1">
      <c r="A120" s="16" t="s">
        <v>1261</v>
      </c>
      <c r="B120" s="30" t="s">
        <v>257</v>
      </c>
      <c r="C120" s="30" t="s">
        <v>4195</v>
      </c>
      <c r="D120" s="20">
        <v>20000</v>
      </c>
      <c r="E120" s="12">
        <v>42549</v>
      </c>
      <c r="F120" s="12"/>
      <c r="G120" s="26"/>
      <c r="H120" s="21">
        <f>IF(I120&lt;=20000,$F$5+(I120/24),"error")</f>
        <v>44678.291666666664</v>
      </c>
      <c r="I120" s="22">
        <f t="shared" si="13"/>
        <v>775</v>
      </c>
      <c r="J120" s="16" t="str">
        <f t="shared" si="12"/>
        <v>NOT DUE</v>
      </c>
      <c r="K120" s="30" t="s">
        <v>4192</v>
      </c>
      <c r="L120" s="19"/>
    </row>
    <row r="121" spans="1:12" ht="15" customHeight="1">
      <c r="A121" s="16" t="s">
        <v>1262</v>
      </c>
      <c r="B121" s="30" t="s">
        <v>258</v>
      </c>
      <c r="C121" s="30" t="s">
        <v>4191</v>
      </c>
      <c r="D121" s="20">
        <v>12000</v>
      </c>
      <c r="E121" s="12">
        <v>42549</v>
      </c>
      <c r="F121" s="12">
        <v>44166</v>
      </c>
      <c r="G121" s="26">
        <v>15842</v>
      </c>
      <c r="H121" s="21">
        <f t="shared" si="11"/>
        <v>45005.041666666664</v>
      </c>
      <c r="I121" s="22">
        <f t="shared" si="13"/>
        <v>8617</v>
      </c>
      <c r="J121" s="16" t="str">
        <f t="shared" si="12"/>
        <v>NOT DUE</v>
      </c>
      <c r="K121" s="30" t="s">
        <v>4192</v>
      </c>
      <c r="L121" s="19"/>
    </row>
    <row r="122" spans="1:12" ht="15" customHeight="1">
      <c r="A122" s="16" t="s">
        <v>1263</v>
      </c>
      <c r="B122" s="30" t="s">
        <v>258</v>
      </c>
      <c r="C122" s="30" t="s">
        <v>4193</v>
      </c>
      <c r="D122" s="20">
        <v>12000</v>
      </c>
      <c r="E122" s="12">
        <v>42549</v>
      </c>
      <c r="F122" s="12">
        <v>44166</v>
      </c>
      <c r="G122" s="26">
        <v>15842</v>
      </c>
      <c r="H122" s="21">
        <f t="shared" si="11"/>
        <v>45005.041666666664</v>
      </c>
      <c r="I122" s="22">
        <f t="shared" si="13"/>
        <v>8617</v>
      </c>
      <c r="J122" s="16" t="str">
        <f t="shared" si="12"/>
        <v>NOT DUE</v>
      </c>
      <c r="K122" s="30" t="s">
        <v>4192</v>
      </c>
      <c r="L122" s="19"/>
    </row>
    <row r="123" spans="1:12" ht="25.5" customHeight="1">
      <c r="A123" s="16" t="s">
        <v>1264</v>
      </c>
      <c r="B123" s="30" t="s">
        <v>258</v>
      </c>
      <c r="C123" s="30" t="s">
        <v>4194</v>
      </c>
      <c r="D123" s="20">
        <v>12000</v>
      </c>
      <c r="E123" s="12">
        <v>42549</v>
      </c>
      <c r="F123" s="12">
        <v>44166</v>
      </c>
      <c r="G123" s="26">
        <v>15842</v>
      </c>
      <c r="H123" s="21">
        <f t="shared" si="11"/>
        <v>45005.041666666664</v>
      </c>
      <c r="I123" s="22">
        <f t="shared" si="13"/>
        <v>8617</v>
      </c>
      <c r="J123" s="16" t="str">
        <f t="shared" si="12"/>
        <v>NOT DUE</v>
      </c>
      <c r="K123" s="30" t="s">
        <v>4192</v>
      </c>
      <c r="L123" s="19"/>
    </row>
    <row r="124" spans="1:12" ht="15" customHeight="1">
      <c r="A124" s="16" t="s">
        <v>1265</v>
      </c>
      <c r="B124" s="30" t="s">
        <v>258</v>
      </c>
      <c r="C124" s="30" t="s">
        <v>4195</v>
      </c>
      <c r="D124" s="20">
        <v>20000</v>
      </c>
      <c r="E124" s="12">
        <v>42549</v>
      </c>
      <c r="F124" s="12"/>
      <c r="G124" s="26"/>
      <c r="H124" s="21">
        <f>IF(I124&lt;=20000,$F$5+(I124/24),"error")</f>
        <v>44678.291666666664</v>
      </c>
      <c r="I124" s="22">
        <f t="shared" si="13"/>
        <v>775</v>
      </c>
      <c r="J124" s="16" t="str">
        <f t="shared" si="12"/>
        <v>NOT DUE</v>
      </c>
      <c r="K124" s="30" t="s">
        <v>4192</v>
      </c>
      <c r="L124" s="19"/>
    </row>
    <row r="125" spans="1:12" ht="15" customHeight="1">
      <c r="A125" s="16" t="s">
        <v>1266</v>
      </c>
      <c r="B125" s="30" t="s">
        <v>259</v>
      </c>
      <c r="C125" s="30" t="s">
        <v>4191</v>
      </c>
      <c r="D125" s="20">
        <v>12000</v>
      </c>
      <c r="E125" s="12">
        <v>42549</v>
      </c>
      <c r="F125" s="12">
        <v>44166</v>
      </c>
      <c r="G125" s="26">
        <v>15842</v>
      </c>
      <c r="H125" s="21">
        <f t="shared" si="11"/>
        <v>45005.041666666664</v>
      </c>
      <c r="I125" s="22">
        <f t="shared" si="13"/>
        <v>8617</v>
      </c>
      <c r="J125" s="16" t="str">
        <f t="shared" si="12"/>
        <v>NOT DUE</v>
      </c>
      <c r="K125" s="30" t="s">
        <v>4192</v>
      </c>
      <c r="L125" s="19"/>
    </row>
    <row r="126" spans="1:12" ht="15" customHeight="1">
      <c r="A126" s="16" t="s">
        <v>1267</v>
      </c>
      <c r="B126" s="30" t="s">
        <v>259</v>
      </c>
      <c r="C126" s="30" t="s">
        <v>4193</v>
      </c>
      <c r="D126" s="20">
        <v>12000</v>
      </c>
      <c r="E126" s="12">
        <v>42549</v>
      </c>
      <c r="F126" s="12">
        <v>44166</v>
      </c>
      <c r="G126" s="26">
        <v>15842</v>
      </c>
      <c r="H126" s="21">
        <f t="shared" si="11"/>
        <v>45005.041666666664</v>
      </c>
      <c r="I126" s="22">
        <f t="shared" si="13"/>
        <v>8617</v>
      </c>
      <c r="J126" s="16" t="str">
        <f t="shared" si="12"/>
        <v>NOT DUE</v>
      </c>
      <c r="K126" s="30" t="s">
        <v>4192</v>
      </c>
      <c r="L126" s="19"/>
    </row>
    <row r="127" spans="1:12" ht="25.5" customHeight="1">
      <c r="A127" s="16" t="s">
        <v>1268</v>
      </c>
      <c r="B127" s="30" t="s">
        <v>259</v>
      </c>
      <c r="C127" s="30" t="s">
        <v>4194</v>
      </c>
      <c r="D127" s="20">
        <v>12000</v>
      </c>
      <c r="E127" s="12">
        <v>42549</v>
      </c>
      <c r="F127" s="12">
        <v>44166</v>
      </c>
      <c r="G127" s="26">
        <v>15842</v>
      </c>
      <c r="H127" s="21">
        <f t="shared" si="11"/>
        <v>45005.041666666664</v>
      </c>
      <c r="I127" s="22">
        <f t="shared" si="13"/>
        <v>8617</v>
      </c>
      <c r="J127" s="16" t="str">
        <f t="shared" si="12"/>
        <v>NOT DUE</v>
      </c>
      <c r="K127" s="30" t="s">
        <v>4192</v>
      </c>
      <c r="L127" s="19"/>
    </row>
    <row r="128" spans="1:12" ht="15" customHeight="1">
      <c r="A128" s="16" t="s">
        <v>1269</v>
      </c>
      <c r="B128" s="30" t="s">
        <v>259</v>
      </c>
      <c r="C128" s="30" t="s">
        <v>4195</v>
      </c>
      <c r="D128" s="20">
        <v>20000</v>
      </c>
      <c r="E128" s="12">
        <v>42549</v>
      </c>
      <c r="F128" s="12"/>
      <c r="G128" s="26"/>
      <c r="H128" s="21">
        <f>IF(I128&lt;=20000,$F$5+(I128/24),"error")</f>
        <v>44678.291666666664</v>
      </c>
      <c r="I128" s="22">
        <f t="shared" si="13"/>
        <v>775</v>
      </c>
      <c r="J128" s="16" t="str">
        <f t="shared" si="12"/>
        <v>NOT DUE</v>
      </c>
      <c r="K128" s="30" t="s">
        <v>4192</v>
      </c>
      <c r="L128" s="19"/>
    </row>
    <row r="129" spans="1:12" ht="15" customHeight="1">
      <c r="A129" s="16" t="s">
        <v>1270</v>
      </c>
      <c r="B129" s="30" t="s">
        <v>260</v>
      </c>
      <c r="C129" s="30" t="s">
        <v>4191</v>
      </c>
      <c r="D129" s="20">
        <v>12000</v>
      </c>
      <c r="E129" s="12">
        <v>42549</v>
      </c>
      <c r="F129" s="12">
        <v>44166</v>
      </c>
      <c r="G129" s="26">
        <v>15842</v>
      </c>
      <c r="H129" s="21">
        <f t="shared" si="11"/>
        <v>45005.041666666664</v>
      </c>
      <c r="I129" s="22">
        <f t="shared" si="13"/>
        <v>8617</v>
      </c>
      <c r="J129" s="16" t="str">
        <f t="shared" si="12"/>
        <v>NOT DUE</v>
      </c>
      <c r="K129" s="30" t="s">
        <v>4192</v>
      </c>
      <c r="L129" s="19"/>
    </row>
    <row r="130" spans="1:12" ht="15" customHeight="1">
      <c r="A130" s="16" t="s">
        <v>1271</v>
      </c>
      <c r="B130" s="30" t="s">
        <v>260</v>
      </c>
      <c r="C130" s="30" t="s">
        <v>4193</v>
      </c>
      <c r="D130" s="20">
        <v>12000</v>
      </c>
      <c r="E130" s="12">
        <v>42549</v>
      </c>
      <c r="F130" s="12">
        <v>44166</v>
      </c>
      <c r="G130" s="26">
        <v>15842</v>
      </c>
      <c r="H130" s="21">
        <f t="shared" si="11"/>
        <v>45005.041666666664</v>
      </c>
      <c r="I130" s="22">
        <f t="shared" si="13"/>
        <v>8617</v>
      </c>
      <c r="J130" s="16" t="str">
        <f t="shared" si="12"/>
        <v>NOT DUE</v>
      </c>
      <c r="K130" s="30" t="s">
        <v>4192</v>
      </c>
      <c r="L130" s="19"/>
    </row>
    <row r="131" spans="1:12" ht="25.5">
      <c r="A131" s="16" t="s">
        <v>1272</v>
      </c>
      <c r="B131" s="30" t="s">
        <v>260</v>
      </c>
      <c r="C131" s="30" t="s">
        <v>4194</v>
      </c>
      <c r="D131" s="20">
        <v>12000</v>
      </c>
      <c r="E131" s="12">
        <v>42549</v>
      </c>
      <c r="F131" s="12">
        <v>44166</v>
      </c>
      <c r="G131" s="26">
        <v>15842</v>
      </c>
      <c r="H131" s="21">
        <f t="shared" si="11"/>
        <v>45005.041666666664</v>
      </c>
      <c r="I131" s="22">
        <f t="shared" si="13"/>
        <v>8617</v>
      </c>
      <c r="J131" s="16" t="str">
        <f t="shared" si="12"/>
        <v>NOT DUE</v>
      </c>
      <c r="K131" s="30" t="s">
        <v>4192</v>
      </c>
      <c r="L131" s="19"/>
    </row>
    <row r="132" spans="1:12" ht="15" customHeight="1">
      <c r="A132" s="16" t="s">
        <v>1273</v>
      </c>
      <c r="B132" s="30" t="s">
        <v>260</v>
      </c>
      <c r="C132" s="30" t="s">
        <v>4195</v>
      </c>
      <c r="D132" s="20">
        <v>20000</v>
      </c>
      <c r="E132" s="12">
        <v>42549</v>
      </c>
      <c r="F132" s="12"/>
      <c r="G132" s="26"/>
      <c r="H132" s="21">
        <f>IF(I132&lt;=20000,$F$5+(I132/24),"error")</f>
        <v>44678.291666666664</v>
      </c>
      <c r="I132" s="22">
        <f t="shared" si="13"/>
        <v>775</v>
      </c>
      <c r="J132" s="16" t="str">
        <f t="shared" si="12"/>
        <v>NOT DUE</v>
      </c>
      <c r="K132" s="30" t="s">
        <v>4192</v>
      </c>
      <c r="L132" s="19"/>
    </row>
    <row r="133" spans="1:12" ht="15" customHeight="1">
      <c r="A133" s="16" t="s">
        <v>1274</v>
      </c>
      <c r="B133" s="30" t="s">
        <v>261</v>
      </c>
      <c r="C133" s="30" t="s">
        <v>4191</v>
      </c>
      <c r="D133" s="20">
        <v>12000</v>
      </c>
      <c r="E133" s="12">
        <v>42549</v>
      </c>
      <c r="F133" s="12">
        <v>44166</v>
      </c>
      <c r="G133" s="26">
        <v>15842</v>
      </c>
      <c r="H133" s="21">
        <f t="shared" ref="H133:H135" si="14">IF(I133&lt;=12000,$F$5+(I133/24),"error")</f>
        <v>45005.041666666664</v>
      </c>
      <c r="I133" s="22">
        <f t="shared" si="13"/>
        <v>8617</v>
      </c>
      <c r="J133" s="16" t="str">
        <f t="shared" si="12"/>
        <v>NOT DUE</v>
      </c>
      <c r="K133" s="30" t="s">
        <v>4192</v>
      </c>
      <c r="L133" s="19"/>
    </row>
    <row r="134" spans="1:12" ht="15" customHeight="1">
      <c r="A134" s="16" t="s">
        <v>1275</v>
      </c>
      <c r="B134" s="30" t="s">
        <v>261</v>
      </c>
      <c r="C134" s="30" t="s">
        <v>4193</v>
      </c>
      <c r="D134" s="20">
        <v>12000</v>
      </c>
      <c r="E134" s="12">
        <v>42549</v>
      </c>
      <c r="F134" s="12">
        <v>44166</v>
      </c>
      <c r="G134" s="26">
        <v>15842</v>
      </c>
      <c r="H134" s="21">
        <f t="shared" si="14"/>
        <v>45005.041666666664</v>
      </c>
      <c r="I134" s="22">
        <f t="shared" si="13"/>
        <v>8617</v>
      </c>
      <c r="J134" s="16" t="str">
        <f t="shared" si="12"/>
        <v>NOT DUE</v>
      </c>
      <c r="K134" s="30" t="s">
        <v>4192</v>
      </c>
      <c r="L134" s="19"/>
    </row>
    <row r="135" spans="1:12" ht="25.5" customHeight="1">
      <c r="A135" s="16" t="s">
        <v>1276</v>
      </c>
      <c r="B135" s="30" t="s">
        <v>261</v>
      </c>
      <c r="C135" s="30" t="s">
        <v>4194</v>
      </c>
      <c r="D135" s="20">
        <v>12000</v>
      </c>
      <c r="E135" s="12">
        <v>42549</v>
      </c>
      <c r="F135" s="12">
        <v>44166</v>
      </c>
      <c r="G135" s="26">
        <v>15842</v>
      </c>
      <c r="H135" s="21">
        <f t="shared" si="14"/>
        <v>45005.041666666664</v>
      </c>
      <c r="I135" s="22">
        <f t="shared" si="13"/>
        <v>8617</v>
      </c>
      <c r="J135" s="16" t="str">
        <f t="shared" si="12"/>
        <v>NOT DUE</v>
      </c>
      <c r="K135" s="30" t="s">
        <v>4192</v>
      </c>
      <c r="L135" s="19"/>
    </row>
    <row r="136" spans="1:12" ht="15" customHeight="1">
      <c r="A136" s="16" t="s">
        <v>1277</v>
      </c>
      <c r="B136" s="30" t="s">
        <v>261</v>
      </c>
      <c r="C136" s="30" t="s">
        <v>4195</v>
      </c>
      <c r="D136" s="20">
        <v>20000</v>
      </c>
      <c r="E136" s="12">
        <v>42549</v>
      </c>
      <c r="F136" s="12"/>
      <c r="G136" s="26"/>
      <c r="H136" s="21">
        <f>IF(I136&lt;=20000,$F$5+(I136/24),"error")</f>
        <v>44678.291666666664</v>
      </c>
      <c r="I136" s="22">
        <f t="shared" si="13"/>
        <v>775</v>
      </c>
      <c r="J136" s="16" t="str">
        <f t="shared" si="12"/>
        <v>NOT DUE</v>
      </c>
      <c r="K136" s="30" t="s">
        <v>4192</v>
      </c>
      <c r="L136" s="19"/>
    </row>
    <row r="137" spans="1:12" ht="15" customHeight="1">
      <c r="A137" s="16" t="s">
        <v>1278</v>
      </c>
      <c r="B137" s="30" t="s">
        <v>262</v>
      </c>
      <c r="C137" s="30" t="s">
        <v>4191</v>
      </c>
      <c r="D137" s="20">
        <v>12000</v>
      </c>
      <c r="E137" s="12">
        <v>42549</v>
      </c>
      <c r="F137" s="12">
        <v>44166</v>
      </c>
      <c r="G137" s="26">
        <v>15842</v>
      </c>
      <c r="H137" s="21">
        <f t="shared" ref="H137:H139" si="15">IF(I137&lt;=12000,$F$5+(I137/24),"error")</f>
        <v>45005.041666666664</v>
      </c>
      <c r="I137" s="22">
        <f t="shared" si="13"/>
        <v>8617</v>
      </c>
      <c r="J137" s="16" t="str">
        <f t="shared" si="12"/>
        <v>NOT DUE</v>
      </c>
      <c r="K137" s="30" t="s">
        <v>4192</v>
      </c>
      <c r="L137" s="19"/>
    </row>
    <row r="138" spans="1:12" ht="15" customHeight="1">
      <c r="A138" s="16" t="s">
        <v>1279</v>
      </c>
      <c r="B138" s="30" t="s">
        <v>262</v>
      </c>
      <c r="C138" s="30" t="s">
        <v>4193</v>
      </c>
      <c r="D138" s="20">
        <v>12000</v>
      </c>
      <c r="E138" s="12">
        <v>42549</v>
      </c>
      <c r="F138" s="12">
        <v>44166</v>
      </c>
      <c r="G138" s="26">
        <v>15842</v>
      </c>
      <c r="H138" s="21">
        <f t="shared" si="15"/>
        <v>45005.041666666664</v>
      </c>
      <c r="I138" s="22">
        <f t="shared" si="13"/>
        <v>8617</v>
      </c>
      <c r="J138" s="16" t="str">
        <f t="shared" si="12"/>
        <v>NOT DUE</v>
      </c>
      <c r="K138" s="30" t="s">
        <v>4192</v>
      </c>
      <c r="L138" s="19"/>
    </row>
    <row r="139" spans="1:12" ht="25.5" customHeight="1">
      <c r="A139" s="16" t="s">
        <v>1280</v>
      </c>
      <c r="B139" s="30" t="s">
        <v>262</v>
      </c>
      <c r="C139" s="30" t="s">
        <v>4194</v>
      </c>
      <c r="D139" s="20">
        <v>12000</v>
      </c>
      <c r="E139" s="12">
        <v>42549</v>
      </c>
      <c r="F139" s="12">
        <v>44166</v>
      </c>
      <c r="G139" s="26">
        <v>15842</v>
      </c>
      <c r="H139" s="21">
        <f t="shared" si="15"/>
        <v>45005.041666666664</v>
      </c>
      <c r="I139" s="22">
        <f t="shared" si="13"/>
        <v>8617</v>
      </c>
      <c r="J139" s="16" t="str">
        <f t="shared" si="12"/>
        <v>NOT DUE</v>
      </c>
      <c r="K139" s="30" t="s">
        <v>4192</v>
      </c>
      <c r="L139" s="19"/>
    </row>
    <row r="140" spans="1:12" ht="15" customHeight="1">
      <c r="A140" s="16" t="s">
        <v>1281</v>
      </c>
      <c r="B140" s="30" t="s">
        <v>262</v>
      </c>
      <c r="C140" s="30" t="s">
        <v>4195</v>
      </c>
      <c r="D140" s="20">
        <v>20000</v>
      </c>
      <c r="E140" s="12">
        <v>42549</v>
      </c>
      <c r="F140" s="12"/>
      <c r="G140" s="26"/>
      <c r="H140" s="21">
        <f>IF(I140&lt;=20000,$F$5+(I140/24),"error")</f>
        <v>44678.291666666664</v>
      </c>
      <c r="I140" s="22">
        <f t="shared" si="13"/>
        <v>775</v>
      </c>
      <c r="J140" s="16" t="str">
        <f t="shared" si="12"/>
        <v>NOT DUE</v>
      </c>
      <c r="K140" s="30" t="s">
        <v>4192</v>
      </c>
      <c r="L140" s="19"/>
    </row>
    <row r="141" spans="1:12" ht="25.5">
      <c r="A141" s="16" t="s">
        <v>1282</v>
      </c>
      <c r="B141" s="30" t="s">
        <v>151</v>
      </c>
      <c r="C141" s="30" t="s">
        <v>4196</v>
      </c>
      <c r="D141" s="20">
        <v>12000</v>
      </c>
      <c r="E141" s="12">
        <v>42549</v>
      </c>
      <c r="F141" s="12">
        <v>44166</v>
      </c>
      <c r="G141" s="26">
        <v>15842</v>
      </c>
      <c r="H141" s="21">
        <f t="shared" ref="H141:H143" si="16">IF(I141&lt;=12000,$F$5+(I141/24),"error")</f>
        <v>45005.041666666664</v>
      </c>
      <c r="I141" s="22">
        <f t="shared" si="13"/>
        <v>8617</v>
      </c>
      <c r="J141" s="16" t="str">
        <f t="shared" si="12"/>
        <v>NOT DUE</v>
      </c>
      <c r="K141" s="30" t="s">
        <v>4197</v>
      </c>
      <c r="L141" s="19"/>
    </row>
    <row r="142" spans="1:12" ht="25.5" customHeight="1">
      <c r="A142" s="16" t="s">
        <v>1283</v>
      </c>
      <c r="B142" s="30" t="s">
        <v>151</v>
      </c>
      <c r="C142" s="30" t="s">
        <v>4198</v>
      </c>
      <c r="D142" s="20">
        <v>20000</v>
      </c>
      <c r="E142" s="12">
        <v>42549</v>
      </c>
      <c r="F142" s="12"/>
      <c r="G142" s="26"/>
      <c r="H142" s="21">
        <f t="shared" si="16"/>
        <v>44678.291666666664</v>
      </c>
      <c r="I142" s="22">
        <f t="shared" si="13"/>
        <v>775</v>
      </c>
      <c r="J142" s="16" t="str">
        <f t="shared" ref="J142:J207" si="17">IF(I142="","",IF(I142&lt;0,"OVERDUE","NOT DUE"))</f>
        <v>NOT DUE</v>
      </c>
      <c r="K142" s="30" t="s">
        <v>4197</v>
      </c>
      <c r="L142" s="19"/>
    </row>
    <row r="143" spans="1:12" ht="25.5" customHeight="1">
      <c r="A143" s="16" t="s">
        <v>1284</v>
      </c>
      <c r="B143" s="30" t="s">
        <v>152</v>
      </c>
      <c r="C143" s="30" t="s">
        <v>4196</v>
      </c>
      <c r="D143" s="20">
        <v>12000</v>
      </c>
      <c r="E143" s="12">
        <v>42549</v>
      </c>
      <c r="F143" s="12">
        <v>44166</v>
      </c>
      <c r="G143" s="26">
        <v>15842</v>
      </c>
      <c r="H143" s="21">
        <f t="shared" si="16"/>
        <v>45005.041666666664</v>
      </c>
      <c r="I143" s="22">
        <f t="shared" si="13"/>
        <v>8617</v>
      </c>
      <c r="J143" s="16" t="str">
        <f t="shared" si="17"/>
        <v>NOT DUE</v>
      </c>
      <c r="K143" s="30" t="s">
        <v>4197</v>
      </c>
      <c r="L143" s="19"/>
    </row>
    <row r="144" spans="1:12" ht="25.5" customHeight="1">
      <c r="A144" s="16" t="s">
        <v>1285</v>
      </c>
      <c r="B144" s="30" t="s">
        <v>152</v>
      </c>
      <c r="C144" s="30" t="s">
        <v>4198</v>
      </c>
      <c r="D144" s="20">
        <v>20000</v>
      </c>
      <c r="E144" s="12">
        <v>42549</v>
      </c>
      <c r="F144" s="12"/>
      <c r="G144" s="26"/>
      <c r="H144" s="21">
        <f>IF(I144&lt;=20000,$F$5+(I144/24),"error")</f>
        <v>44678.291666666664</v>
      </c>
      <c r="I144" s="22">
        <f t="shared" si="13"/>
        <v>775</v>
      </c>
      <c r="J144" s="16" t="str">
        <f t="shared" si="17"/>
        <v>NOT DUE</v>
      </c>
      <c r="K144" s="30" t="s">
        <v>4197</v>
      </c>
      <c r="L144" s="19"/>
    </row>
    <row r="145" spans="1:12" ht="25.5" customHeight="1">
      <c r="A145" s="16" t="s">
        <v>1286</v>
      </c>
      <c r="B145" s="30" t="s">
        <v>153</v>
      </c>
      <c r="C145" s="30" t="s">
        <v>4196</v>
      </c>
      <c r="D145" s="20">
        <v>12000</v>
      </c>
      <c r="E145" s="12">
        <v>42549</v>
      </c>
      <c r="F145" s="12">
        <v>44166</v>
      </c>
      <c r="G145" s="26">
        <v>15842</v>
      </c>
      <c r="H145" s="21">
        <f t="shared" ref="H145:H147" si="18">IF(I145&lt;=12000,$F$5+(I145/24),"error")</f>
        <v>45005.041666666664</v>
      </c>
      <c r="I145" s="22">
        <f t="shared" si="13"/>
        <v>8617</v>
      </c>
      <c r="J145" s="16" t="str">
        <f t="shared" si="17"/>
        <v>NOT DUE</v>
      </c>
      <c r="K145" s="30" t="s">
        <v>4197</v>
      </c>
      <c r="L145" s="19"/>
    </row>
    <row r="146" spans="1:12" ht="26.45" customHeight="1">
      <c r="A146" s="16" t="s">
        <v>1287</v>
      </c>
      <c r="B146" s="30" t="s">
        <v>153</v>
      </c>
      <c r="C146" s="30" t="s">
        <v>4198</v>
      </c>
      <c r="D146" s="20">
        <v>20000</v>
      </c>
      <c r="E146" s="12">
        <v>42549</v>
      </c>
      <c r="F146" s="12"/>
      <c r="G146" s="26"/>
      <c r="H146" s="21">
        <f t="shared" si="18"/>
        <v>44678.291666666664</v>
      </c>
      <c r="I146" s="22">
        <f t="shared" si="13"/>
        <v>775</v>
      </c>
      <c r="J146" s="16" t="str">
        <f t="shared" si="17"/>
        <v>NOT DUE</v>
      </c>
      <c r="K146" s="30" t="s">
        <v>4197</v>
      </c>
      <c r="L146" s="19"/>
    </row>
    <row r="147" spans="1:12" ht="26.45" customHeight="1">
      <c r="A147" s="16" t="s">
        <v>1288</v>
      </c>
      <c r="B147" s="30" t="s">
        <v>154</v>
      </c>
      <c r="C147" s="30" t="s">
        <v>4196</v>
      </c>
      <c r="D147" s="20">
        <v>12000</v>
      </c>
      <c r="E147" s="12">
        <v>42549</v>
      </c>
      <c r="F147" s="12">
        <v>44166</v>
      </c>
      <c r="G147" s="26">
        <v>15842</v>
      </c>
      <c r="H147" s="21">
        <f t="shared" si="18"/>
        <v>45005.041666666664</v>
      </c>
      <c r="I147" s="22">
        <f t="shared" si="13"/>
        <v>8617</v>
      </c>
      <c r="J147" s="16" t="str">
        <f t="shared" si="17"/>
        <v>NOT DUE</v>
      </c>
      <c r="K147" s="30" t="s">
        <v>4197</v>
      </c>
      <c r="L147" s="19"/>
    </row>
    <row r="148" spans="1:12" ht="25.5" customHeight="1">
      <c r="A148" s="16" t="s">
        <v>1289</v>
      </c>
      <c r="B148" s="30" t="s">
        <v>154</v>
      </c>
      <c r="C148" s="30" t="s">
        <v>4198</v>
      </c>
      <c r="D148" s="20">
        <v>20000</v>
      </c>
      <c r="E148" s="12">
        <v>42549</v>
      </c>
      <c r="F148" s="12"/>
      <c r="G148" s="26"/>
      <c r="H148" s="21">
        <f>IF(I148&lt;=20000,$F$5+(I148/24),"error")</f>
        <v>44678.291666666664</v>
      </c>
      <c r="I148" s="22">
        <f t="shared" si="13"/>
        <v>775</v>
      </c>
      <c r="J148" s="16" t="str">
        <f t="shared" si="17"/>
        <v>NOT DUE</v>
      </c>
      <c r="K148" s="30" t="s">
        <v>4197</v>
      </c>
      <c r="L148" s="19"/>
    </row>
    <row r="149" spans="1:12" ht="25.5" customHeight="1">
      <c r="A149" s="16" t="s">
        <v>1290</v>
      </c>
      <c r="B149" s="30" t="s">
        <v>155</v>
      </c>
      <c r="C149" s="30" t="s">
        <v>4196</v>
      </c>
      <c r="D149" s="20">
        <v>12000</v>
      </c>
      <c r="E149" s="12">
        <v>42549</v>
      </c>
      <c r="F149" s="12">
        <v>44166</v>
      </c>
      <c r="G149" s="26">
        <v>15842</v>
      </c>
      <c r="H149" s="21">
        <f t="shared" ref="H149:H150" si="19">IF(I149&lt;=12000,$F$5+(I149/24),"error")</f>
        <v>45005.041666666664</v>
      </c>
      <c r="I149" s="22">
        <f t="shared" si="13"/>
        <v>8617</v>
      </c>
      <c r="J149" s="16" t="str">
        <f t="shared" si="17"/>
        <v>NOT DUE</v>
      </c>
      <c r="K149" s="30" t="s">
        <v>4197</v>
      </c>
      <c r="L149" s="19"/>
    </row>
    <row r="150" spans="1:12" ht="25.5" customHeight="1">
      <c r="A150" s="16" t="s">
        <v>1291</v>
      </c>
      <c r="B150" s="30" t="s">
        <v>155</v>
      </c>
      <c r="C150" s="30" t="s">
        <v>4198</v>
      </c>
      <c r="D150" s="20">
        <v>20000</v>
      </c>
      <c r="E150" s="12">
        <v>42549</v>
      </c>
      <c r="F150" s="12"/>
      <c r="G150" s="26"/>
      <c r="H150" s="21">
        <f t="shared" si="19"/>
        <v>44678.291666666664</v>
      </c>
      <c r="I150" s="22">
        <f t="shared" si="13"/>
        <v>775</v>
      </c>
      <c r="J150" s="16" t="str">
        <f t="shared" si="17"/>
        <v>NOT DUE</v>
      </c>
      <c r="K150" s="30" t="s">
        <v>4197</v>
      </c>
      <c r="L150" s="19"/>
    </row>
    <row r="151" spans="1:12" ht="26.45" customHeight="1">
      <c r="A151" s="16" t="s">
        <v>1292</v>
      </c>
      <c r="B151" s="30" t="s">
        <v>156</v>
      </c>
      <c r="C151" s="30" t="s">
        <v>4196</v>
      </c>
      <c r="D151" s="20">
        <v>12000</v>
      </c>
      <c r="E151" s="12">
        <v>42549</v>
      </c>
      <c r="F151" s="12">
        <v>44166</v>
      </c>
      <c r="G151" s="26">
        <v>15842</v>
      </c>
      <c r="H151" s="21">
        <f>IF(I151&lt;=12000,$F$5+(I151/24),"error")</f>
        <v>45005.041666666664</v>
      </c>
      <c r="I151" s="22">
        <f t="shared" si="13"/>
        <v>8617</v>
      </c>
      <c r="J151" s="16" t="str">
        <f t="shared" si="17"/>
        <v>NOT DUE</v>
      </c>
      <c r="K151" s="30" t="s">
        <v>4197</v>
      </c>
      <c r="L151" s="19"/>
    </row>
    <row r="152" spans="1:12" ht="26.45" customHeight="1">
      <c r="A152" s="16" t="s">
        <v>1293</v>
      </c>
      <c r="B152" s="30" t="s">
        <v>156</v>
      </c>
      <c r="C152" s="30" t="s">
        <v>4198</v>
      </c>
      <c r="D152" s="20">
        <v>20000</v>
      </c>
      <c r="E152" s="12">
        <v>42549</v>
      </c>
      <c r="F152" s="12"/>
      <c r="G152" s="26"/>
      <c r="H152" s="21">
        <f>IF(I152&lt;=20000,$F$5+(I152/24),"error")</f>
        <v>44678.291666666664</v>
      </c>
      <c r="I152" s="22">
        <f t="shared" si="13"/>
        <v>775</v>
      </c>
      <c r="J152" s="16" t="str">
        <f t="shared" si="17"/>
        <v>NOT DUE</v>
      </c>
      <c r="K152" s="30" t="s">
        <v>4197</v>
      </c>
      <c r="L152" s="19"/>
    </row>
    <row r="153" spans="1:12" ht="25.5" customHeight="1">
      <c r="A153" s="16" t="s">
        <v>1294</v>
      </c>
      <c r="B153" s="30" t="s">
        <v>772</v>
      </c>
      <c r="C153" s="30" t="s">
        <v>4199</v>
      </c>
      <c r="D153" s="48">
        <v>12000</v>
      </c>
      <c r="E153" s="12">
        <v>42549</v>
      </c>
      <c r="F153" s="12">
        <v>44166</v>
      </c>
      <c r="G153" s="26">
        <v>15842</v>
      </c>
      <c r="H153" s="259">
        <f>IF(I153&lt;=12000,$F$5+(I153/24),"error")</f>
        <v>45005.041666666664</v>
      </c>
      <c r="I153" s="22">
        <f t="shared" si="13"/>
        <v>8617</v>
      </c>
      <c r="J153" s="16" t="str">
        <f t="shared" si="17"/>
        <v>NOT DUE</v>
      </c>
      <c r="K153" s="30" t="s">
        <v>4200</v>
      </c>
      <c r="L153" s="19"/>
    </row>
    <row r="154" spans="1:12" ht="26.1" customHeight="1">
      <c r="A154" s="16" t="s">
        <v>1295</v>
      </c>
      <c r="B154" s="30" t="s">
        <v>772</v>
      </c>
      <c r="C154" s="30" t="s">
        <v>4201</v>
      </c>
      <c r="D154" s="48">
        <v>2000</v>
      </c>
      <c r="E154" s="12">
        <v>42549</v>
      </c>
      <c r="F154" s="12">
        <v>44470</v>
      </c>
      <c r="G154" s="26">
        <v>17862</v>
      </c>
      <c r="H154" s="21">
        <f>IF(I154&lt;=2000,$F$5+(I154/24),"error")</f>
        <v>44672.541666666664</v>
      </c>
      <c r="I154" s="22">
        <f t="shared" si="13"/>
        <v>637</v>
      </c>
      <c r="J154" s="16" t="str">
        <f t="shared" si="17"/>
        <v>NOT DUE</v>
      </c>
      <c r="K154" s="30" t="s">
        <v>4200</v>
      </c>
      <c r="L154" s="19" t="s">
        <v>4569</v>
      </c>
    </row>
    <row r="155" spans="1:12" ht="15" customHeight="1">
      <c r="A155" s="16" t="s">
        <v>1296</v>
      </c>
      <c r="B155" s="30" t="s">
        <v>270</v>
      </c>
      <c r="C155" s="30" t="s">
        <v>4202</v>
      </c>
      <c r="D155" s="20">
        <v>12000</v>
      </c>
      <c r="E155" s="12">
        <v>42549</v>
      </c>
      <c r="F155" s="12">
        <v>44166</v>
      </c>
      <c r="G155" s="26">
        <v>15842</v>
      </c>
      <c r="H155" s="21">
        <f>IF(I155&lt;=12000,$F$5+(I155/24),"error")</f>
        <v>45005.041666666664</v>
      </c>
      <c r="I155" s="22">
        <f t="shared" si="13"/>
        <v>8617</v>
      </c>
      <c r="J155" s="16" t="str">
        <f t="shared" si="17"/>
        <v>NOT DUE</v>
      </c>
      <c r="K155" s="30" t="s">
        <v>4203</v>
      </c>
      <c r="L155" s="19"/>
    </row>
    <row r="156" spans="1:12" ht="26.45" customHeight="1">
      <c r="A156" s="16" t="s">
        <v>1297</v>
      </c>
      <c r="B156" s="30" t="s">
        <v>270</v>
      </c>
      <c r="C156" s="30" t="s">
        <v>4204</v>
      </c>
      <c r="D156" s="20">
        <v>12000</v>
      </c>
      <c r="E156" s="12">
        <v>42549</v>
      </c>
      <c r="F156" s="12">
        <v>44166</v>
      </c>
      <c r="G156" s="26">
        <v>15842</v>
      </c>
      <c r="H156" s="21">
        <f t="shared" ref="H156:H180" si="20">IF(I156&lt;=12000,$F$5+(I156/24),"error")</f>
        <v>45005.041666666664</v>
      </c>
      <c r="I156" s="22">
        <f t="shared" si="13"/>
        <v>8617</v>
      </c>
      <c r="J156" s="16" t="str">
        <f t="shared" si="17"/>
        <v>NOT DUE</v>
      </c>
      <c r="K156" s="30" t="s">
        <v>4203</v>
      </c>
      <c r="L156" s="19"/>
    </row>
    <row r="157" spans="1:12" ht="15" customHeight="1">
      <c r="A157" s="16" t="s">
        <v>1298</v>
      </c>
      <c r="B157" s="30" t="s">
        <v>270</v>
      </c>
      <c r="C157" s="30" t="s">
        <v>4205</v>
      </c>
      <c r="D157" s="48">
        <v>12000</v>
      </c>
      <c r="E157" s="12">
        <v>42549</v>
      </c>
      <c r="F157" s="12">
        <v>44166</v>
      </c>
      <c r="G157" s="26">
        <v>15842</v>
      </c>
      <c r="H157" s="21">
        <f t="shared" si="20"/>
        <v>45005.041666666664</v>
      </c>
      <c r="I157" s="22">
        <f t="shared" si="13"/>
        <v>8617</v>
      </c>
      <c r="J157" s="16" t="str">
        <f t="shared" si="17"/>
        <v>NOT DUE</v>
      </c>
      <c r="K157" s="30" t="s">
        <v>4203</v>
      </c>
      <c r="L157" s="19"/>
    </row>
    <row r="158" spans="1:12" ht="15" customHeight="1">
      <c r="A158" s="16" t="s">
        <v>1299</v>
      </c>
      <c r="B158" s="30" t="s">
        <v>271</v>
      </c>
      <c r="C158" s="30" t="s">
        <v>4202</v>
      </c>
      <c r="D158" s="20">
        <v>12000</v>
      </c>
      <c r="E158" s="12">
        <v>42549</v>
      </c>
      <c r="F158" s="12">
        <v>44166</v>
      </c>
      <c r="G158" s="26">
        <v>15842</v>
      </c>
      <c r="H158" s="21">
        <f t="shared" si="20"/>
        <v>45005.041666666664</v>
      </c>
      <c r="I158" s="22">
        <f t="shared" si="13"/>
        <v>8617</v>
      </c>
      <c r="J158" s="16" t="str">
        <f t="shared" si="17"/>
        <v>NOT DUE</v>
      </c>
      <c r="K158" s="30" t="s">
        <v>4203</v>
      </c>
      <c r="L158" s="19"/>
    </row>
    <row r="159" spans="1:12" ht="25.5" customHeight="1">
      <c r="A159" s="16" t="s">
        <v>1300</v>
      </c>
      <c r="B159" s="30" t="s">
        <v>271</v>
      </c>
      <c r="C159" s="30" t="s">
        <v>4204</v>
      </c>
      <c r="D159" s="20">
        <v>12000</v>
      </c>
      <c r="E159" s="12">
        <v>42549</v>
      </c>
      <c r="F159" s="12">
        <v>44166</v>
      </c>
      <c r="G159" s="26">
        <v>15842</v>
      </c>
      <c r="H159" s="21">
        <f t="shared" si="20"/>
        <v>45005.041666666664</v>
      </c>
      <c r="I159" s="22">
        <f t="shared" si="13"/>
        <v>8617</v>
      </c>
      <c r="J159" s="16" t="str">
        <f t="shared" si="17"/>
        <v>NOT DUE</v>
      </c>
      <c r="K159" s="30" t="s">
        <v>4203</v>
      </c>
      <c r="L159" s="19"/>
    </row>
    <row r="160" spans="1:12" ht="15" customHeight="1">
      <c r="A160" s="16" t="s">
        <v>1301</v>
      </c>
      <c r="B160" s="30" t="s">
        <v>271</v>
      </c>
      <c r="C160" s="30" t="s">
        <v>4205</v>
      </c>
      <c r="D160" s="48">
        <v>12000</v>
      </c>
      <c r="E160" s="12">
        <v>42549</v>
      </c>
      <c r="F160" s="12">
        <v>44166</v>
      </c>
      <c r="G160" s="26">
        <v>15842</v>
      </c>
      <c r="H160" s="21">
        <f t="shared" si="20"/>
        <v>45005.041666666664</v>
      </c>
      <c r="I160" s="22">
        <f t="shared" si="13"/>
        <v>8617</v>
      </c>
      <c r="J160" s="16" t="str">
        <f t="shared" si="17"/>
        <v>NOT DUE</v>
      </c>
      <c r="K160" s="30" t="s">
        <v>4203</v>
      </c>
      <c r="L160" s="19"/>
    </row>
    <row r="161" spans="1:12" ht="15" customHeight="1">
      <c r="A161" s="16" t="s">
        <v>1302</v>
      </c>
      <c r="B161" s="30" t="s">
        <v>272</v>
      </c>
      <c r="C161" s="30" t="s">
        <v>4202</v>
      </c>
      <c r="D161" s="20">
        <v>12000</v>
      </c>
      <c r="E161" s="12">
        <v>42549</v>
      </c>
      <c r="F161" s="12">
        <v>44166</v>
      </c>
      <c r="G161" s="26">
        <v>15842</v>
      </c>
      <c r="H161" s="21">
        <f t="shared" si="20"/>
        <v>45005.041666666664</v>
      </c>
      <c r="I161" s="22">
        <f t="shared" si="13"/>
        <v>8617</v>
      </c>
      <c r="J161" s="16" t="str">
        <f t="shared" si="17"/>
        <v>NOT DUE</v>
      </c>
      <c r="K161" s="30" t="s">
        <v>4203</v>
      </c>
      <c r="L161" s="19"/>
    </row>
    <row r="162" spans="1:12" ht="25.5">
      <c r="A162" s="16" t="s">
        <v>1303</v>
      </c>
      <c r="B162" s="30" t="s">
        <v>272</v>
      </c>
      <c r="C162" s="30" t="s">
        <v>4204</v>
      </c>
      <c r="D162" s="20">
        <v>12000</v>
      </c>
      <c r="E162" s="12">
        <v>42549</v>
      </c>
      <c r="F162" s="12">
        <v>44166</v>
      </c>
      <c r="G162" s="26">
        <v>15842</v>
      </c>
      <c r="H162" s="21">
        <f t="shared" si="20"/>
        <v>45005.041666666664</v>
      </c>
      <c r="I162" s="22">
        <f t="shared" si="13"/>
        <v>8617</v>
      </c>
      <c r="J162" s="16" t="str">
        <f t="shared" si="17"/>
        <v>NOT DUE</v>
      </c>
      <c r="K162" s="30" t="s">
        <v>4203</v>
      </c>
      <c r="L162" s="19"/>
    </row>
    <row r="163" spans="1:12" ht="15" customHeight="1">
      <c r="A163" s="16" t="s">
        <v>1304</v>
      </c>
      <c r="B163" s="30" t="s">
        <v>272</v>
      </c>
      <c r="C163" s="30" t="s">
        <v>4205</v>
      </c>
      <c r="D163" s="48">
        <v>12000</v>
      </c>
      <c r="E163" s="12">
        <v>42549</v>
      </c>
      <c r="F163" s="12">
        <v>44166</v>
      </c>
      <c r="G163" s="26">
        <v>15842</v>
      </c>
      <c r="H163" s="21">
        <f t="shared" si="20"/>
        <v>45005.041666666664</v>
      </c>
      <c r="I163" s="22">
        <f t="shared" si="13"/>
        <v>8617</v>
      </c>
      <c r="J163" s="16" t="str">
        <f t="shared" si="17"/>
        <v>NOT DUE</v>
      </c>
      <c r="K163" s="30" t="s">
        <v>4203</v>
      </c>
      <c r="L163" s="19"/>
    </row>
    <row r="164" spans="1:12" ht="15" customHeight="1">
      <c r="A164" s="16" t="s">
        <v>1305</v>
      </c>
      <c r="B164" s="30" t="s">
        <v>273</v>
      </c>
      <c r="C164" s="30" t="s">
        <v>4202</v>
      </c>
      <c r="D164" s="20">
        <v>12000</v>
      </c>
      <c r="E164" s="12">
        <v>42549</v>
      </c>
      <c r="F164" s="12">
        <v>44166</v>
      </c>
      <c r="G164" s="26">
        <v>15842</v>
      </c>
      <c r="H164" s="21">
        <f t="shared" si="20"/>
        <v>45005.041666666664</v>
      </c>
      <c r="I164" s="22">
        <f t="shared" si="13"/>
        <v>8617</v>
      </c>
      <c r="J164" s="16" t="str">
        <f t="shared" si="17"/>
        <v>NOT DUE</v>
      </c>
      <c r="K164" s="30" t="s">
        <v>4203</v>
      </c>
      <c r="L164" s="19"/>
    </row>
    <row r="165" spans="1:12" ht="25.5" customHeight="1">
      <c r="A165" s="16" t="s">
        <v>1306</v>
      </c>
      <c r="B165" s="30" t="s">
        <v>273</v>
      </c>
      <c r="C165" s="30" t="s">
        <v>4204</v>
      </c>
      <c r="D165" s="20">
        <v>12000</v>
      </c>
      <c r="E165" s="12">
        <v>42549</v>
      </c>
      <c r="F165" s="12">
        <v>44166</v>
      </c>
      <c r="G165" s="26">
        <v>15842</v>
      </c>
      <c r="H165" s="21">
        <f t="shared" si="20"/>
        <v>45005.041666666664</v>
      </c>
      <c r="I165" s="22">
        <f t="shared" si="13"/>
        <v>8617</v>
      </c>
      <c r="J165" s="16" t="str">
        <f t="shared" si="17"/>
        <v>NOT DUE</v>
      </c>
      <c r="K165" s="30" t="s">
        <v>4203</v>
      </c>
      <c r="L165" s="19"/>
    </row>
    <row r="166" spans="1:12" ht="15" customHeight="1">
      <c r="A166" s="16" t="s">
        <v>1307</v>
      </c>
      <c r="B166" s="30" t="s">
        <v>273</v>
      </c>
      <c r="C166" s="30" t="s">
        <v>4205</v>
      </c>
      <c r="D166" s="48">
        <v>12000</v>
      </c>
      <c r="E166" s="12">
        <v>42549</v>
      </c>
      <c r="F166" s="12">
        <v>44166</v>
      </c>
      <c r="G166" s="26">
        <v>15842</v>
      </c>
      <c r="H166" s="21">
        <f t="shared" si="20"/>
        <v>45005.041666666664</v>
      </c>
      <c r="I166" s="22">
        <f t="shared" si="13"/>
        <v>8617</v>
      </c>
      <c r="J166" s="16" t="str">
        <f t="shared" si="17"/>
        <v>NOT DUE</v>
      </c>
      <c r="K166" s="30" t="s">
        <v>4203</v>
      </c>
      <c r="L166" s="19"/>
    </row>
    <row r="167" spans="1:12" ht="15" customHeight="1">
      <c r="A167" s="16" t="s">
        <v>1308</v>
      </c>
      <c r="B167" s="30" t="s">
        <v>274</v>
      </c>
      <c r="C167" s="30" t="s">
        <v>4202</v>
      </c>
      <c r="D167" s="20">
        <v>12000</v>
      </c>
      <c r="E167" s="12">
        <v>42549</v>
      </c>
      <c r="F167" s="12">
        <v>44166</v>
      </c>
      <c r="G167" s="26">
        <v>15842</v>
      </c>
      <c r="H167" s="21">
        <f t="shared" si="20"/>
        <v>45005.041666666664</v>
      </c>
      <c r="I167" s="22">
        <f t="shared" si="13"/>
        <v>8617</v>
      </c>
      <c r="J167" s="16" t="str">
        <f t="shared" si="17"/>
        <v>NOT DUE</v>
      </c>
      <c r="K167" s="30" t="s">
        <v>4203</v>
      </c>
      <c r="L167" s="19"/>
    </row>
    <row r="168" spans="1:12" ht="25.5" customHeight="1">
      <c r="A168" s="16" t="s">
        <v>1309</v>
      </c>
      <c r="B168" s="30" t="s">
        <v>274</v>
      </c>
      <c r="C168" s="30" t="s">
        <v>4204</v>
      </c>
      <c r="D168" s="20">
        <v>12000</v>
      </c>
      <c r="E168" s="12">
        <v>42549</v>
      </c>
      <c r="F168" s="12">
        <v>44166</v>
      </c>
      <c r="G168" s="26">
        <v>15842</v>
      </c>
      <c r="H168" s="21">
        <f t="shared" si="20"/>
        <v>45005.041666666664</v>
      </c>
      <c r="I168" s="22">
        <f t="shared" ref="I168:I233" si="21">D168-($F$4-G168)</f>
        <v>8617</v>
      </c>
      <c r="J168" s="16" t="str">
        <f t="shared" si="17"/>
        <v>NOT DUE</v>
      </c>
      <c r="K168" s="30" t="s">
        <v>4203</v>
      </c>
      <c r="L168" s="19"/>
    </row>
    <row r="169" spans="1:12" ht="15" customHeight="1">
      <c r="A169" s="16" t="s">
        <v>1310</v>
      </c>
      <c r="B169" s="30" t="s">
        <v>274</v>
      </c>
      <c r="C169" s="30" t="s">
        <v>4205</v>
      </c>
      <c r="D169" s="48">
        <v>12000</v>
      </c>
      <c r="E169" s="12">
        <v>42549</v>
      </c>
      <c r="F169" s="12">
        <v>44166</v>
      </c>
      <c r="G169" s="26">
        <v>15842</v>
      </c>
      <c r="H169" s="21">
        <f t="shared" si="20"/>
        <v>45005.041666666664</v>
      </c>
      <c r="I169" s="22">
        <f t="shared" si="21"/>
        <v>8617</v>
      </c>
      <c r="J169" s="16" t="str">
        <f t="shared" si="17"/>
        <v>NOT DUE</v>
      </c>
      <c r="K169" s="30" t="s">
        <v>4203</v>
      </c>
      <c r="L169" s="19"/>
    </row>
    <row r="170" spans="1:12" ht="15" customHeight="1">
      <c r="A170" s="16" t="s">
        <v>1311</v>
      </c>
      <c r="B170" s="30" t="s">
        <v>275</v>
      </c>
      <c r="C170" s="30" t="s">
        <v>4202</v>
      </c>
      <c r="D170" s="20">
        <v>12000</v>
      </c>
      <c r="E170" s="12">
        <v>42549</v>
      </c>
      <c r="F170" s="12">
        <v>44166</v>
      </c>
      <c r="G170" s="26">
        <v>15842</v>
      </c>
      <c r="H170" s="21">
        <f t="shared" si="20"/>
        <v>45005.041666666664</v>
      </c>
      <c r="I170" s="22">
        <f t="shared" si="21"/>
        <v>8617</v>
      </c>
      <c r="J170" s="16" t="str">
        <f t="shared" si="17"/>
        <v>NOT DUE</v>
      </c>
      <c r="K170" s="30" t="s">
        <v>4203</v>
      </c>
      <c r="L170" s="19"/>
    </row>
    <row r="171" spans="1:12" ht="25.5" customHeight="1">
      <c r="A171" s="16" t="s">
        <v>1312</v>
      </c>
      <c r="B171" s="30" t="s">
        <v>275</v>
      </c>
      <c r="C171" s="30" t="s">
        <v>4204</v>
      </c>
      <c r="D171" s="20">
        <v>12000</v>
      </c>
      <c r="E171" s="12">
        <v>42549</v>
      </c>
      <c r="F171" s="12">
        <v>44166</v>
      </c>
      <c r="G171" s="26">
        <v>15842</v>
      </c>
      <c r="H171" s="21">
        <f t="shared" si="20"/>
        <v>45005.041666666664</v>
      </c>
      <c r="I171" s="22">
        <f t="shared" si="21"/>
        <v>8617</v>
      </c>
      <c r="J171" s="16" t="str">
        <f t="shared" si="17"/>
        <v>NOT DUE</v>
      </c>
      <c r="K171" s="30" t="s">
        <v>4203</v>
      </c>
      <c r="L171" s="19"/>
    </row>
    <row r="172" spans="1:12" ht="15" customHeight="1">
      <c r="A172" s="16" t="s">
        <v>1313</v>
      </c>
      <c r="B172" s="30" t="s">
        <v>275</v>
      </c>
      <c r="C172" s="30" t="s">
        <v>4205</v>
      </c>
      <c r="D172" s="48">
        <v>12000</v>
      </c>
      <c r="E172" s="12">
        <v>42549</v>
      </c>
      <c r="F172" s="12">
        <v>44166</v>
      </c>
      <c r="G172" s="26">
        <v>15842</v>
      </c>
      <c r="H172" s="21">
        <f t="shared" si="20"/>
        <v>45005.041666666664</v>
      </c>
      <c r="I172" s="22">
        <f t="shared" si="21"/>
        <v>8617</v>
      </c>
      <c r="J172" s="16" t="str">
        <f t="shared" si="17"/>
        <v>NOT DUE</v>
      </c>
      <c r="K172" s="30" t="s">
        <v>4203</v>
      </c>
      <c r="L172" s="19"/>
    </row>
    <row r="173" spans="1:12" ht="15" customHeight="1">
      <c r="A173" s="16" t="s">
        <v>1314</v>
      </c>
      <c r="B173" s="30" t="s">
        <v>4206</v>
      </c>
      <c r="C173" s="30" t="s">
        <v>4202</v>
      </c>
      <c r="D173" s="20">
        <v>12000</v>
      </c>
      <c r="E173" s="12">
        <v>42549</v>
      </c>
      <c r="F173" s="12">
        <v>44166</v>
      </c>
      <c r="G173" s="26">
        <v>15842</v>
      </c>
      <c r="H173" s="21">
        <f t="shared" si="20"/>
        <v>45005.041666666664</v>
      </c>
      <c r="I173" s="22">
        <f t="shared" si="21"/>
        <v>8617</v>
      </c>
      <c r="J173" s="16" t="str">
        <f t="shared" si="17"/>
        <v>NOT DUE</v>
      </c>
      <c r="K173" s="30" t="s">
        <v>4203</v>
      </c>
      <c r="L173" s="19"/>
    </row>
    <row r="174" spans="1:12" ht="25.5" customHeight="1">
      <c r="A174" s="16" t="s">
        <v>1315</v>
      </c>
      <c r="B174" s="30" t="s">
        <v>4206</v>
      </c>
      <c r="C174" s="30" t="s">
        <v>4204</v>
      </c>
      <c r="D174" s="20">
        <v>12000</v>
      </c>
      <c r="E174" s="12">
        <v>42549</v>
      </c>
      <c r="F174" s="12">
        <v>44166</v>
      </c>
      <c r="G174" s="26">
        <v>15842</v>
      </c>
      <c r="H174" s="21">
        <f t="shared" si="20"/>
        <v>45005.041666666664</v>
      </c>
      <c r="I174" s="22">
        <f t="shared" si="21"/>
        <v>8617</v>
      </c>
      <c r="J174" s="16" t="str">
        <f t="shared" si="17"/>
        <v>NOT DUE</v>
      </c>
      <c r="K174" s="30" t="s">
        <v>4203</v>
      </c>
      <c r="L174" s="19"/>
    </row>
    <row r="175" spans="1:12" ht="15" customHeight="1">
      <c r="A175" s="16" t="s">
        <v>1316</v>
      </c>
      <c r="B175" s="30" t="s">
        <v>4206</v>
      </c>
      <c r="C175" s="30" t="s">
        <v>4205</v>
      </c>
      <c r="D175" s="48">
        <v>12000</v>
      </c>
      <c r="E175" s="12">
        <v>42549</v>
      </c>
      <c r="F175" s="12">
        <v>44166</v>
      </c>
      <c r="G175" s="26">
        <v>15842</v>
      </c>
      <c r="H175" s="21">
        <f t="shared" si="20"/>
        <v>45005.041666666664</v>
      </c>
      <c r="I175" s="22">
        <f t="shared" si="21"/>
        <v>8617</v>
      </c>
      <c r="J175" s="16" t="str">
        <f t="shared" si="17"/>
        <v>NOT DUE</v>
      </c>
      <c r="K175" s="30" t="s">
        <v>4203</v>
      </c>
      <c r="L175" s="19"/>
    </row>
    <row r="176" spans="1:12" ht="24">
      <c r="A176" s="16" t="s">
        <v>1317</v>
      </c>
      <c r="B176" s="30" t="s">
        <v>784</v>
      </c>
      <c r="C176" s="30" t="s">
        <v>4207</v>
      </c>
      <c r="D176" s="20">
        <v>4000</v>
      </c>
      <c r="E176" s="12">
        <v>42549</v>
      </c>
      <c r="F176" s="12">
        <v>44566</v>
      </c>
      <c r="G176" s="26">
        <v>18607</v>
      </c>
      <c r="H176" s="14">
        <f>IF(I176&lt;=4000,$F$5+(I176/24),"error")</f>
        <v>44786.916666666664</v>
      </c>
      <c r="I176" s="22">
        <f t="shared" si="21"/>
        <v>3382</v>
      </c>
      <c r="J176" s="16" t="str">
        <f t="shared" si="17"/>
        <v>NOT DUE</v>
      </c>
      <c r="K176" s="30" t="s">
        <v>4208</v>
      </c>
      <c r="L176" s="19" t="s">
        <v>5380</v>
      </c>
    </row>
    <row r="177" spans="1:12">
      <c r="A177" s="16" t="s">
        <v>1318</v>
      </c>
      <c r="B177" s="30" t="s">
        <v>784</v>
      </c>
      <c r="C177" s="30" t="s">
        <v>4209</v>
      </c>
      <c r="D177" s="20">
        <v>12000</v>
      </c>
      <c r="E177" s="12">
        <v>42549</v>
      </c>
      <c r="F177" s="12">
        <v>44166</v>
      </c>
      <c r="G177" s="26">
        <v>15842</v>
      </c>
      <c r="H177" s="21">
        <f t="shared" si="20"/>
        <v>45005.041666666664</v>
      </c>
      <c r="I177" s="22">
        <f t="shared" si="21"/>
        <v>8617</v>
      </c>
      <c r="J177" s="16" t="str">
        <f t="shared" si="17"/>
        <v>NOT DUE</v>
      </c>
      <c r="K177" s="30" t="s">
        <v>4208</v>
      </c>
      <c r="L177" s="19"/>
    </row>
    <row r="178" spans="1:12" ht="25.5" customHeight="1">
      <c r="A178" s="16" t="s">
        <v>1319</v>
      </c>
      <c r="B178" s="30" t="s">
        <v>784</v>
      </c>
      <c r="C178" s="30" t="s">
        <v>4210</v>
      </c>
      <c r="D178" s="20">
        <v>12000</v>
      </c>
      <c r="E178" s="12">
        <v>42549</v>
      </c>
      <c r="F178" s="12">
        <v>44166</v>
      </c>
      <c r="G178" s="26">
        <v>15842</v>
      </c>
      <c r="H178" s="21">
        <f t="shared" si="20"/>
        <v>45005.041666666664</v>
      </c>
      <c r="I178" s="22">
        <f t="shared" si="21"/>
        <v>8617</v>
      </c>
      <c r="J178" s="16" t="str">
        <f t="shared" si="17"/>
        <v>NOT DUE</v>
      </c>
      <c r="K178" s="30" t="s">
        <v>4208</v>
      </c>
      <c r="L178" s="19"/>
    </row>
    <row r="179" spans="1:12" ht="25.5" customHeight="1">
      <c r="A179" s="16" t="s">
        <v>1320</v>
      </c>
      <c r="B179" s="30" t="s">
        <v>784</v>
      </c>
      <c r="C179" s="30" t="s">
        <v>4211</v>
      </c>
      <c r="D179" s="20">
        <v>20000</v>
      </c>
      <c r="E179" s="12">
        <v>42549</v>
      </c>
      <c r="F179" s="12"/>
      <c r="G179" s="26"/>
      <c r="H179" s="14">
        <f>IF(I179&lt;=20000,$F$5+(I179/24),"error")</f>
        <v>44678.291666666664</v>
      </c>
      <c r="I179" s="22">
        <f t="shared" si="21"/>
        <v>775</v>
      </c>
      <c r="J179" s="16" t="str">
        <f t="shared" si="17"/>
        <v>NOT DUE</v>
      </c>
      <c r="K179" s="30" t="s">
        <v>4208</v>
      </c>
      <c r="L179" s="19"/>
    </row>
    <row r="180" spans="1:12">
      <c r="A180" s="16" t="s">
        <v>1321</v>
      </c>
      <c r="B180" s="30" t="s">
        <v>4212</v>
      </c>
      <c r="C180" s="30" t="s">
        <v>4213</v>
      </c>
      <c r="D180" s="20">
        <v>12000</v>
      </c>
      <c r="E180" s="12">
        <v>42549</v>
      </c>
      <c r="F180" s="12">
        <v>44166</v>
      </c>
      <c r="G180" s="26">
        <v>15842</v>
      </c>
      <c r="H180" s="21">
        <f t="shared" si="20"/>
        <v>45005.041666666664</v>
      </c>
      <c r="I180" s="22">
        <f t="shared" si="21"/>
        <v>8617</v>
      </c>
      <c r="J180" s="16" t="str">
        <f t="shared" si="17"/>
        <v>NOT DUE</v>
      </c>
      <c r="K180" s="30" t="s">
        <v>4214</v>
      </c>
      <c r="L180" s="19"/>
    </row>
    <row r="181" spans="1:12" ht="25.5" customHeight="1">
      <c r="A181" s="16" t="s">
        <v>1322</v>
      </c>
      <c r="B181" s="30" t="s">
        <v>4212</v>
      </c>
      <c r="C181" s="30" t="s">
        <v>4215</v>
      </c>
      <c r="D181" s="20">
        <v>20000</v>
      </c>
      <c r="E181" s="12">
        <v>42549</v>
      </c>
      <c r="F181" s="12"/>
      <c r="G181" s="26"/>
      <c r="H181" s="14">
        <f>IF(I181&lt;=20000,$F$5+(I181/24),"error")</f>
        <v>44678.291666666664</v>
      </c>
      <c r="I181" s="22">
        <f t="shared" si="21"/>
        <v>775</v>
      </c>
      <c r="J181" s="16" t="str">
        <f t="shared" si="17"/>
        <v>NOT DUE</v>
      </c>
      <c r="K181" s="30" t="s">
        <v>4214</v>
      </c>
      <c r="L181" s="19"/>
    </row>
    <row r="182" spans="1:12" ht="25.5" customHeight="1">
      <c r="A182" s="16" t="s">
        <v>1323</v>
      </c>
      <c r="B182" s="30" t="s">
        <v>4212</v>
      </c>
      <c r="C182" s="30" t="s">
        <v>4216</v>
      </c>
      <c r="D182" s="20">
        <v>20000</v>
      </c>
      <c r="E182" s="12">
        <v>42549</v>
      </c>
      <c r="F182" s="12"/>
      <c r="G182" s="26"/>
      <c r="H182" s="14">
        <f>IF(I182&lt;=20000,$F$5+(I182/24),"error")</f>
        <v>44678.291666666664</v>
      </c>
      <c r="I182" s="22">
        <f t="shared" si="21"/>
        <v>775</v>
      </c>
      <c r="J182" s="16" t="str">
        <f t="shared" si="17"/>
        <v>NOT DUE</v>
      </c>
      <c r="K182" s="30" t="s">
        <v>4214</v>
      </c>
      <c r="L182" s="19"/>
    </row>
    <row r="183" spans="1:12">
      <c r="A183" s="16" t="s">
        <v>1324</v>
      </c>
      <c r="B183" s="30" t="s">
        <v>4138</v>
      </c>
      <c r="C183" s="30" t="s">
        <v>4217</v>
      </c>
      <c r="D183" s="20">
        <v>12000</v>
      </c>
      <c r="E183" s="12">
        <v>42549</v>
      </c>
      <c r="F183" s="12">
        <v>44166</v>
      </c>
      <c r="G183" s="26">
        <v>15842</v>
      </c>
      <c r="H183" s="21">
        <f t="shared" ref="H183:H197" si="22">IF(I183&lt;=12000,$F$5+(I183/24),"error")</f>
        <v>45005.041666666664</v>
      </c>
      <c r="I183" s="22">
        <f t="shared" si="21"/>
        <v>8617</v>
      </c>
      <c r="J183" s="16" t="str">
        <f t="shared" si="17"/>
        <v>NOT DUE</v>
      </c>
      <c r="K183" s="30" t="s">
        <v>4218</v>
      </c>
      <c r="L183" s="19"/>
    </row>
    <row r="184" spans="1:12" ht="25.5" customHeight="1">
      <c r="A184" s="16" t="s">
        <v>1325</v>
      </c>
      <c r="B184" s="30" t="s">
        <v>4138</v>
      </c>
      <c r="C184" s="30" t="s">
        <v>4219</v>
      </c>
      <c r="D184" s="20">
        <v>12000</v>
      </c>
      <c r="E184" s="12">
        <v>42549</v>
      </c>
      <c r="F184" s="12">
        <v>44166</v>
      </c>
      <c r="G184" s="26">
        <v>15842</v>
      </c>
      <c r="H184" s="21">
        <f t="shared" si="22"/>
        <v>45005.041666666664</v>
      </c>
      <c r="I184" s="22">
        <f t="shared" si="21"/>
        <v>8617</v>
      </c>
      <c r="J184" s="16" t="str">
        <f t="shared" si="17"/>
        <v>NOT DUE</v>
      </c>
      <c r="K184" s="30" t="s">
        <v>4218</v>
      </c>
      <c r="L184" s="19"/>
    </row>
    <row r="185" spans="1:12" ht="25.5" customHeight="1">
      <c r="A185" s="16" t="s">
        <v>1326</v>
      </c>
      <c r="B185" s="30" t="s">
        <v>4138</v>
      </c>
      <c r="C185" s="30" t="s">
        <v>4220</v>
      </c>
      <c r="D185" s="20">
        <v>12000</v>
      </c>
      <c r="E185" s="12">
        <v>42549</v>
      </c>
      <c r="F185" s="12">
        <v>44166</v>
      </c>
      <c r="G185" s="26">
        <v>15842</v>
      </c>
      <c r="H185" s="21">
        <f t="shared" si="22"/>
        <v>45005.041666666664</v>
      </c>
      <c r="I185" s="22">
        <f t="shared" si="21"/>
        <v>8617</v>
      </c>
      <c r="J185" s="16" t="str">
        <f t="shared" si="17"/>
        <v>NOT DUE</v>
      </c>
      <c r="K185" s="30" t="s">
        <v>4218</v>
      </c>
      <c r="L185" s="19"/>
    </row>
    <row r="186" spans="1:12" ht="15" customHeight="1">
      <c r="A186" s="16" t="s">
        <v>1327</v>
      </c>
      <c r="B186" s="30" t="s">
        <v>4221</v>
      </c>
      <c r="C186" s="30" t="s">
        <v>4217</v>
      </c>
      <c r="D186" s="20">
        <v>12000</v>
      </c>
      <c r="E186" s="12">
        <v>42549</v>
      </c>
      <c r="F186" s="12">
        <v>44166</v>
      </c>
      <c r="G186" s="26">
        <v>15842</v>
      </c>
      <c r="H186" s="21">
        <f t="shared" si="22"/>
        <v>45005.041666666664</v>
      </c>
      <c r="I186" s="22">
        <f t="shared" si="21"/>
        <v>8617</v>
      </c>
      <c r="J186" s="16" t="str">
        <f t="shared" si="17"/>
        <v>NOT DUE</v>
      </c>
      <c r="K186" s="30" t="s">
        <v>4222</v>
      </c>
      <c r="L186" s="19"/>
    </row>
    <row r="187" spans="1:12" ht="25.5" customHeight="1">
      <c r="A187" s="16" t="s">
        <v>1328</v>
      </c>
      <c r="B187" s="30" t="s">
        <v>4221</v>
      </c>
      <c r="C187" s="30" t="s">
        <v>4219</v>
      </c>
      <c r="D187" s="20">
        <v>12000</v>
      </c>
      <c r="E187" s="12">
        <v>42549</v>
      </c>
      <c r="F187" s="12">
        <v>44166</v>
      </c>
      <c r="G187" s="26">
        <v>15842</v>
      </c>
      <c r="H187" s="21">
        <f t="shared" si="22"/>
        <v>45005.041666666664</v>
      </c>
      <c r="I187" s="22">
        <f t="shared" si="21"/>
        <v>8617</v>
      </c>
      <c r="J187" s="16" t="str">
        <f t="shared" si="17"/>
        <v>NOT DUE</v>
      </c>
      <c r="K187" s="30" t="s">
        <v>4222</v>
      </c>
      <c r="L187" s="19"/>
    </row>
    <row r="188" spans="1:12" ht="25.5">
      <c r="A188" s="16" t="s">
        <v>1329</v>
      </c>
      <c r="B188" s="30" t="s">
        <v>4221</v>
      </c>
      <c r="C188" s="30" t="s">
        <v>4220</v>
      </c>
      <c r="D188" s="20">
        <v>12000</v>
      </c>
      <c r="E188" s="12">
        <v>42549</v>
      </c>
      <c r="F188" s="12">
        <v>44166</v>
      </c>
      <c r="G188" s="26">
        <v>15842</v>
      </c>
      <c r="H188" s="21">
        <f t="shared" si="22"/>
        <v>45005.041666666664</v>
      </c>
      <c r="I188" s="22">
        <f t="shared" si="21"/>
        <v>8617</v>
      </c>
      <c r="J188" s="16" t="str">
        <f t="shared" si="17"/>
        <v>NOT DUE</v>
      </c>
      <c r="K188" s="30" t="s">
        <v>4222</v>
      </c>
      <c r="L188" s="19"/>
    </row>
    <row r="189" spans="1:12" ht="25.5" customHeight="1">
      <c r="A189" s="16" t="s">
        <v>1330</v>
      </c>
      <c r="B189" s="30" t="s">
        <v>4223</v>
      </c>
      <c r="C189" s="30" t="s">
        <v>4217</v>
      </c>
      <c r="D189" s="20">
        <v>12000</v>
      </c>
      <c r="E189" s="12">
        <v>42549</v>
      </c>
      <c r="F189" s="12">
        <v>44495</v>
      </c>
      <c r="G189" s="26">
        <v>18031</v>
      </c>
      <c r="H189" s="21">
        <f t="shared" si="22"/>
        <v>45096.25</v>
      </c>
      <c r="I189" s="22">
        <f t="shared" si="21"/>
        <v>10806</v>
      </c>
      <c r="J189" s="16" t="str">
        <f t="shared" si="17"/>
        <v>NOT DUE</v>
      </c>
      <c r="K189" s="30" t="s">
        <v>4224</v>
      </c>
      <c r="L189" s="19"/>
    </row>
    <row r="190" spans="1:12" ht="25.5" customHeight="1">
      <c r="A190" s="16" t="s">
        <v>1331</v>
      </c>
      <c r="B190" s="30" t="s">
        <v>4223</v>
      </c>
      <c r="C190" s="30" t="s">
        <v>4219</v>
      </c>
      <c r="D190" s="20">
        <v>12000</v>
      </c>
      <c r="E190" s="12">
        <v>42549</v>
      </c>
      <c r="F190" s="12">
        <v>44495</v>
      </c>
      <c r="G190" s="26">
        <v>18031</v>
      </c>
      <c r="H190" s="21">
        <f t="shared" si="22"/>
        <v>45096.25</v>
      </c>
      <c r="I190" s="22">
        <f t="shared" si="21"/>
        <v>10806</v>
      </c>
      <c r="J190" s="16" t="str">
        <f t="shared" si="17"/>
        <v>NOT DUE</v>
      </c>
      <c r="K190" s="30" t="s">
        <v>4224</v>
      </c>
      <c r="L190" s="19" t="s">
        <v>5355</v>
      </c>
    </row>
    <row r="191" spans="1:12" ht="25.5" customHeight="1">
      <c r="A191" s="16" t="s">
        <v>1332</v>
      </c>
      <c r="B191" s="30" t="s">
        <v>4223</v>
      </c>
      <c r="C191" s="30" t="s">
        <v>4220</v>
      </c>
      <c r="D191" s="20">
        <v>12000</v>
      </c>
      <c r="E191" s="12">
        <v>42549</v>
      </c>
      <c r="F191" s="12">
        <v>44495</v>
      </c>
      <c r="G191" s="26">
        <v>18031</v>
      </c>
      <c r="H191" s="21">
        <f t="shared" si="22"/>
        <v>45096.25</v>
      </c>
      <c r="I191" s="22">
        <f t="shared" si="21"/>
        <v>10806</v>
      </c>
      <c r="J191" s="16" t="str">
        <f t="shared" si="17"/>
        <v>NOT DUE</v>
      </c>
      <c r="K191" s="30" t="s">
        <v>4224</v>
      </c>
      <c r="L191" s="19"/>
    </row>
    <row r="192" spans="1:12" ht="25.5" customHeight="1">
      <c r="A192" s="16" t="s">
        <v>1333</v>
      </c>
      <c r="B192" s="30" t="s">
        <v>4225</v>
      </c>
      <c r="C192" s="30" t="s">
        <v>4217</v>
      </c>
      <c r="D192" s="20">
        <v>12000</v>
      </c>
      <c r="E192" s="12">
        <v>42549</v>
      </c>
      <c r="F192" s="12">
        <v>44515</v>
      </c>
      <c r="G192" s="26">
        <v>18204</v>
      </c>
      <c r="H192" s="21">
        <f t="shared" si="22"/>
        <v>45103.458333333336</v>
      </c>
      <c r="I192" s="22">
        <f t="shared" si="21"/>
        <v>10979</v>
      </c>
      <c r="J192" s="16" t="str">
        <f t="shared" si="17"/>
        <v>NOT DUE</v>
      </c>
      <c r="K192" s="30" t="s">
        <v>4224</v>
      </c>
      <c r="L192" s="19"/>
    </row>
    <row r="193" spans="1:12" ht="25.5" customHeight="1">
      <c r="A193" s="16" t="s">
        <v>1334</v>
      </c>
      <c r="B193" s="30" t="s">
        <v>4225</v>
      </c>
      <c r="C193" s="30" t="s">
        <v>4219</v>
      </c>
      <c r="D193" s="20">
        <v>12000</v>
      </c>
      <c r="E193" s="12">
        <v>42549</v>
      </c>
      <c r="F193" s="12">
        <v>44515</v>
      </c>
      <c r="G193" s="26">
        <v>18204</v>
      </c>
      <c r="H193" s="21">
        <f t="shared" si="22"/>
        <v>45103.458333333336</v>
      </c>
      <c r="I193" s="22">
        <f t="shared" si="21"/>
        <v>10979</v>
      </c>
      <c r="J193" s="16" t="str">
        <f t="shared" si="17"/>
        <v>NOT DUE</v>
      </c>
      <c r="K193" s="30" t="s">
        <v>4224</v>
      </c>
      <c r="L193" s="19" t="s">
        <v>5355</v>
      </c>
    </row>
    <row r="194" spans="1:12" ht="25.5" customHeight="1">
      <c r="A194" s="16" t="s">
        <v>1335</v>
      </c>
      <c r="B194" s="30" t="s">
        <v>4225</v>
      </c>
      <c r="C194" s="30" t="s">
        <v>4220</v>
      </c>
      <c r="D194" s="20">
        <v>12000</v>
      </c>
      <c r="E194" s="12">
        <v>42549</v>
      </c>
      <c r="F194" s="12">
        <v>44515</v>
      </c>
      <c r="G194" s="26">
        <v>18204</v>
      </c>
      <c r="H194" s="21">
        <f t="shared" si="22"/>
        <v>45103.458333333336</v>
      </c>
      <c r="I194" s="22">
        <f t="shared" si="21"/>
        <v>10979</v>
      </c>
      <c r="J194" s="16" t="str">
        <f t="shared" si="17"/>
        <v>NOT DUE</v>
      </c>
      <c r="K194" s="30" t="s">
        <v>4224</v>
      </c>
      <c r="L194" s="19"/>
    </row>
    <row r="195" spans="1:12" ht="15" customHeight="1">
      <c r="A195" s="16" t="s">
        <v>1336</v>
      </c>
      <c r="B195" s="30" t="s">
        <v>789</v>
      </c>
      <c r="C195" s="30" t="s">
        <v>4226</v>
      </c>
      <c r="D195" s="20">
        <v>2000</v>
      </c>
      <c r="E195" s="12">
        <v>42549</v>
      </c>
      <c r="F195" s="12">
        <v>44620</v>
      </c>
      <c r="G195" s="26">
        <v>19079</v>
      </c>
      <c r="H195" s="14">
        <f>IF(I195&lt;=2000,F195+(D195/24),"error")</f>
        <v>44703.333333333336</v>
      </c>
      <c r="I195" s="22">
        <f t="shared" si="21"/>
        <v>1854</v>
      </c>
      <c r="J195" s="16" t="str">
        <f t="shared" si="17"/>
        <v>NOT DUE</v>
      </c>
      <c r="K195" s="30" t="s">
        <v>4227</v>
      </c>
      <c r="L195" s="19"/>
    </row>
    <row r="196" spans="1:12" ht="15" customHeight="1">
      <c r="A196" s="16" t="s">
        <v>1337</v>
      </c>
      <c r="B196" s="30" t="s">
        <v>789</v>
      </c>
      <c r="C196" s="30" t="s">
        <v>842</v>
      </c>
      <c r="D196" s="20">
        <v>12000</v>
      </c>
      <c r="E196" s="12">
        <v>42549</v>
      </c>
      <c r="F196" s="12">
        <v>44415</v>
      </c>
      <c r="G196" s="26">
        <v>17410</v>
      </c>
      <c r="H196" s="21">
        <f t="shared" si="22"/>
        <v>45070.375</v>
      </c>
      <c r="I196" s="22">
        <f t="shared" si="21"/>
        <v>10185</v>
      </c>
      <c r="J196" s="16" t="str">
        <f t="shared" si="17"/>
        <v>NOT DUE</v>
      </c>
      <c r="K196" s="30" t="s">
        <v>4228</v>
      </c>
      <c r="L196" s="19"/>
    </row>
    <row r="197" spans="1:12" ht="25.5" customHeight="1">
      <c r="A197" s="16" t="s">
        <v>1338</v>
      </c>
      <c r="B197" s="30" t="s">
        <v>4229</v>
      </c>
      <c r="C197" s="30" t="s">
        <v>4230</v>
      </c>
      <c r="D197" s="20">
        <v>12000</v>
      </c>
      <c r="E197" s="12">
        <v>42549</v>
      </c>
      <c r="F197" s="12">
        <v>44415</v>
      </c>
      <c r="G197" s="26">
        <v>17410</v>
      </c>
      <c r="H197" s="21">
        <f t="shared" si="22"/>
        <v>45070.375</v>
      </c>
      <c r="I197" s="22">
        <f t="shared" si="21"/>
        <v>10185</v>
      </c>
      <c r="J197" s="16" t="str">
        <f t="shared" si="17"/>
        <v>NOT DUE</v>
      </c>
      <c r="K197" s="30" t="s">
        <v>4228</v>
      </c>
      <c r="L197" s="19"/>
    </row>
    <row r="198" spans="1:12" ht="15" customHeight="1">
      <c r="A198" s="16" t="s">
        <v>1339</v>
      </c>
      <c r="B198" s="30" t="s">
        <v>4152</v>
      </c>
      <c r="C198" s="30" t="s">
        <v>4231</v>
      </c>
      <c r="D198" s="20">
        <v>2500</v>
      </c>
      <c r="E198" s="12">
        <v>42549</v>
      </c>
      <c r="F198" s="12">
        <v>44431</v>
      </c>
      <c r="G198" s="26">
        <v>17527</v>
      </c>
      <c r="H198" s="14">
        <f>IF(I198&lt;=2500,$F$5+(I198/24),"error")</f>
        <v>44679.416666666664</v>
      </c>
      <c r="I198" s="22">
        <f t="shared" si="21"/>
        <v>802</v>
      </c>
      <c r="J198" s="16" t="str">
        <f t="shared" si="17"/>
        <v>NOT DUE</v>
      </c>
      <c r="K198" s="30" t="s">
        <v>4151</v>
      </c>
      <c r="L198" s="19"/>
    </row>
    <row r="199" spans="1:12" ht="26.1" customHeight="1">
      <c r="A199" s="16" t="s">
        <v>1340</v>
      </c>
      <c r="B199" s="30" t="s">
        <v>4152</v>
      </c>
      <c r="C199" s="30" t="s">
        <v>4232</v>
      </c>
      <c r="D199" s="41">
        <v>6000</v>
      </c>
      <c r="E199" s="12">
        <v>42549</v>
      </c>
      <c r="F199" s="12">
        <v>44631</v>
      </c>
      <c r="G199" s="26">
        <v>19225</v>
      </c>
      <c r="H199" s="14">
        <f>IF(I199&lt;=6000,$F$5+(I199/24),"error")</f>
        <v>44896</v>
      </c>
      <c r="I199" s="22">
        <f t="shared" si="21"/>
        <v>6000</v>
      </c>
      <c r="J199" s="16" t="str">
        <f t="shared" si="17"/>
        <v>NOT DUE</v>
      </c>
      <c r="K199" s="30" t="s">
        <v>4151</v>
      </c>
      <c r="L199" s="19" t="s">
        <v>5444</v>
      </c>
    </row>
    <row r="200" spans="1:12" ht="26.1" customHeight="1">
      <c r="A200" s="16" t="s">
        <v>1341</v>
      </c>
      <c r="B200" s="30" t="s">
        <v>4152</v>
      </c>
      <c r="C200" s="30" t="s">
        <v>4233</v>
      </c>
      <c r="D200" s="20">
        <v>6000</v>
      </c>
      <c r="E200" s="12">
        <v>42549</v>
      </c>
      <c r="F200" s="12">
        <v>44631</v>
      </c>
      <c r="G200" s="26">
        <v>19225</v>
      </c>
      <c r="H200" s="14">
        <f t="shared" ref="H200:H201" si="23">IF(I200&lt;=6000,$F$5+(I200/24),"error")</f>
        <v>44896</v>
      </c>
      <c r="I200" s="22">
        <f t="shared" si="21"/>
        <v>6000</v>
      </c>
      <c r="J200" s="16" t="str">
        <f t="shared" si="17"/>
        <v>NOT DUE</v>
      </c>
      <c r="K200" s="30" t="s">
        <v>4151</v>
      </c>
      <c r="L200" s="19" t="s">
        <v>5422</v>
      </c>
    </row>
    <row r="201" spans="1:12" ht="26.1" customHeight="1">
      <c r="A201" s="16" t="s">
        <v>1342</v>
      </c>
      <c r="B201" s="30" t="s">
        <v>4152</v>
      </c>
      <c r="C201" s="30" t="s">
        <v>830</v>
      </c>
      <c r="D201" s="20">
        <v>6000</v>
      </c>
      <c r="E201" s="12">
        <v>42549</v>
      </c>
      <c r="F201" s="12">
        <v>44631</v>
      </c>
      <c r="G201" s="26">
        <v>19225</v>
      </c>
      <c r="H201" s="14">
        <f t="shared" si="23"/>
        <v>44896</v>
      </c>
      <c r="I201" s="22">
        <f t="shared" si="21"/>
        <v>6000</v>
      </c>
      <c r="J201" s="16" t="str">
        <f t="shared" si="17"/>
        <v>NOT DUE</v>
      </c>
      <c r="K201" s="30" t="s">
        <v>4151</v>
      </c>
      <c r="L201" s="19" t="s">
        <v>5443</v>
      </c>
    </row>
    <row r="202" spans="1:12" ht="15" customHeight="1">
      <c r="A202" s="16" t="s">
        <v>1343</v>
      </c>
      <c r="B202" s="30" t="s">
        <v>4156</v>
      </c>
      <c r="C202" s="30" t="s">
        <v>4231</v>
      </c>
      <c r="D202" s="20">
        <v>2500</v>
      </c>
      <c r="E202" s="12">
        <v>42549</v>
      </c>
      <c r="F202" s="12">
        <v>44431</v>
      </c>
      <c r="G202" s="26">
        <v>17527</v>
      </c>
      <c r="H202" s="14">
        <f>IF(I202&lt;=2500,$F$5+(I202/24),"error")</f>
        <v>44679.416666666664</v>
      </c>
      <c r="I202" s="22">
        <f t="shared" si="21"/>
        <v>802</v>
      </c>
      <c r="J202" s="16" t="str">
        <f t="shared" si="17"/>
        <v>NOT DUE</v>
      </c>
      <c r="K202" s="30" t="s">
        <v>4151</v>
      </c>
      <c r="L202" s="19"/>
    </row>
    <row r="203" spans="1:12" ht="26.1" customHeight="1">
      <c r="A203" s="16" t="s">
        <v>1344</v>
      </c>
      <c r="B203" s="30" t="s">
        <v>4156</v>
      </c>
      <c r="C203" s="30" t="s">
        <v>4234</v>
      </c>
      <c r="D203" s="41">
        <v>6000</v>
      </c>
      <c r="E203" s="12">
        <v>42549</v>
      </c>
      <c r="F203" s="12">
        <v>44631</v>
      </c>
      <c r="G203" s="26">
        <v>19225</v>
      </c>
      <c r="H203" s="14">
        <f>IF(I203&lt;=6000,$F$5+(I203/24),"error")</f>
        <v>44896</v>
      </c>
      <c r="I203" s="22">
        <f t="shared" si="21"/>
        <v>6000</v>
      </c>
      <c r="J203" s="16" t="str">
        <f t="shared" si="17"/>
        <v>NOT DUE</v>
      </c>
      <c r="K203" s="30" t="s">
        <v>4151</v>
      </c>
      <c r="L203" s="19" t="s">
        <v>5444</v>
      </c>
    </row>
    <row r="204" spans="1:12" ht="26.1" customHeight="1">
      <c r="A204" s="16" t="s">
        <v>1345</v>
      </c>
      <c r="B204" s="30" t="s">
        <v>4156</v>
      </c>
      <c r="C204" s="30" t="s">
        <v>4233</v>
      </c>
      <c r="D204" s="20">
        <v>6000</v>
      </c>
      <c r="E204" s="12">
        <v>42549</v>
      </c>
      <c r="F204" s="12">
        <v>44631</v>
      </c>
      <c r="G204" s="26">
        <v>19225</v>
      </c>
      <c r="H204" s="14">
        <f t="shared" ref="H204" si="24">IF(I204&lt;=6000,$F$5+(I204/24),"error")</f>
        <v>44896</v>
      </c>
      <c r="I204" s="22">
        <f t="shared" si="21"/>
        <v>6000</v>
      </c>
      <c r="J204" s="16" t="str">
        <f t="shared" si="17"/>
        <v>NOT DUE</v>
      </c>
      <c r="K204" s="30" t="s">
        <v>4151</v>
      </c>
      <c r="L204" s="19" t="s">
        <v>5422</v>
      </c>
    </row>
    <row r="205" spans="1:12" ht="26.1" customHeight="1">
      <c r="A205" s="16" t="s">
        <v>1346</v>
      </c>
      <c r="B205" s="30" t="s">
        <v>4156</v>
      </c>
      <c r="C205" s="30" t="s">
        <v>830</v>
      </c>
      <c r="D205" s="20">
        <v>6000</v>
      </c>
      <c r="E205" s="12">
        <v>42549</v>
      </c>
      <c r="F205" s="12">
        <v>44631</v>
      </c>
      <c r="G205" s="26">
        <v>19225</v>
      </c>
      <c r="H205" s="14">
        <f>IF(I205&lt;=6000,$F$5+(I205/24),"error")</f>
        <v>44896</v>
      </c>
      <c r="I205" s="22">
        <f t="shared" si="21"/>
        <v>6000</v>
      </c>
      <c r="J205" s="16" t="str">
        <f t="shared" si="17"/>
        <v>NOT DUE</v>
      </c>
      <c r="K205" s="30" t="s">
        <v>4151</v>
      </c>
      <c r="L205" s="19" t="s">
        <v>5443</v>
      </c>
    </row>
    <row r="206" spans="1:12" ht="15" customHeight="1">
      <c r="A206" s="16" t="s">
        <v>1347</v>
      </c>
      <c r="B206" s="30" t="s">
        <v>4157</v>
      </c>
      <c r="C206" s="30" t="s">
        <v>4231</v>
      </c>
      <c r="D206" s="20">
        <v>2500</v>
      </c>
      <c r="E206" s="12">
        <v>42549</v>
      </c>
      <c r="F206" s="12">
        <v>44431</v>
      </c>
      <c r="G206" s="26">
        <v>17527</v>
      </c>
      <c r="H206" s="14">
        <f>IF(I206&lt;=2500,$F$5+(I206/24),"error")</f>
        <v>44679.416666666664</v>
      </c>
      <c r="I206" s="22">
        <f t="shared" si="21"/>
        <v>802</v>
      </c>
      <c r="J206" s="16" t="str">
        <f t="shared" si="17"/>
        <v>NOT DUE</v>
      </c>
      <c r="K206" s="30" t="s">
        <v>4151</v>
      </c>
      <c r="L206" s="19"/>
    </row>
    <row r="207" spans="1:12" ht="26.1" customHeight="1">
      <c r="A207" s="16" t="s">
        <v>1348</v>
      </c>
      <c r="B207" s="30" t="s">
        <v>4157</v>
      </c>
      <c r="C207" s="30" t="s">
        <v>4234</v>
      </c>
      <c r="D207" s="41">
        <v>6000</v>
      </c>
      <c r="E207" s="12">
        <v>42549</v>
      </c>
      <c r="F207" s="12">
        <v>44631</v>
      </c>
      <c r="G207" s="26">
        <v>19225</v>
      </c>
      <c r="H207" s="14">
        <f>IF(I207&lt;=6000,$F$5+(I207/24),"error")</f>
        <v>44896</v>
      </c>
      <c r="I207" s="22">
        <f t="shared" si="21"/>
        <v>6000</v>
      </c>
      <c r="J207" s="16" t="str">
        <f t="shared" si="17"/>
        <v>NOT DUE</v>
      </c>
      <c r="K207" s="30" t="s">
        <v>4151</v>
      </c>
      <c r="L207" s="19" t="s">
        <v>5444</v>
      </c>
    </row>
    <row r="208" spans="1:12" ht="26.1" customHeight="1">
      <c r="A208" s="16" t="s">
        <v>1349</v>
      </c>
      <c r="B208" s="30" t="s">
        <v>4157</v>
      </c>
      <c r="C208" s="30" t="s">
        <v>4233</v>
      </c>
      <c r="D208" s="20">
        <v>6000</v>
      </c>
      <c r="E208" s="12">
        <v>42549</v>
      </c>
      <c r="F208" s="12">
        <v>44631</v>
      </c>
      <c r="G208" s="26">
        <v>19225</v>
      </c>
      <c r="H208" s="14">
        <f t="shared" ref="H208" si="25">IF(I208&lt;=6000,$F$5+(I208/24),"error")</f>
        <v>44896</v>
      </c>
      <c r="I208" s="22">
        <f t="shared" si="21"/>
        <v>6000</v>
      </c>
      <c r="J208" s="16" t="str">
        <f t="shared" ref="J208:J274" si="26">IF(I208="","",IF(I208&lt;0,"OVERDUE","NOT DUE"))</f>
        <v>NOT DUE</v>
      </c>
      <c r="K208" s="30" t="s">
        <v>4151</v>
      </c>
      <c r="L208" s="19" t="s">
        <v>5422</v>
      </c>
    </row>
    <row r="209" spans="1:12" ht="26.1" customHeight="1">
      <c r="A209" s="16" t="s">
        <v>1350</v>
      </c>
      <c r="B209" s="30" t="s">
        <v>4157</v>
      </c>
      <c r="C209" s="30" t="s">
        <v>830</v>
      </c>
      <c r="D209" s="20">
        <v>6000</v>
      </c>
      <c r="E209" s="12">
        <v>42549</v>
      </c>
      <c r="F209" s="12">
        <v>44631</v>
      </c>
      <c r="G209" s="26">
        <v>19225</v>
      </c>
      <c r="H209" s="14">
        <f>IF(I209&lt;=6000,$F$5+(I209/24),"error")</f>
        <v>44896</v>
      </c>
      <c r="I209" s="22">
        <f t="shared" si="21"/>
        <v>6000</v>
      </c>
      <c r="J209" s="16" t="str">
        <f t="shared" si="26"/>
        <v>NOT DUE</v>
      </c>
      <c r="K209" s="30" t="s">
        <v>4151</v>
      </c>
      <c r="L209" s="19" t="s">
        <v>5443</v>
      </c>
    </row>
    <row r="210" spans="1:12" ht="15" customHeight="1">
      <c r="A210" s="16" t="s">
        <v>1351</v>
      </c>
      <c r="B210" s="30" t="s">
        <v>4158</v>
      </c>
      <c r="C210" s="30" t="s">
        <v>4231</v>
      </c>
      <c r="D210" s="20">
        <v>2500</v>
      </c>
      <c r="E210" s="12">
        <v>42549</v>
      </c>
      <c r="F210" s="12">
        <v>44431</v>
      </c>
      <c r="G210" s="26">
        <v>17527</v>
      </c>
      <c r="H210" s="14">
        <f>IF(I210&lt;=2500,$F$5+(I210/24),"error")</f>
        <v>44679.416666666664</v>
      </c>
      <c r="I210" s="22">
        <f t="shared" si="21"/>
        <v>802</v>
      </c>
      <c r="J210" s="16" t="str">
        <f t="shared" si="26"/>
        <v>NOT DUE</v>
      </c>
      <c r="K210" s="30" t="s">
        <v>4151</v>
      </c>
      <c r="L210" s="19"/>
    </row>
    <row r="211" spans="1:12" ht="15" customHeight="1">
      <c r="A211" s="16" t="s">
        <v>1352</v>
      </c>
      <c r="B211" s="30" t="s">
        <v>4158</v>
      </c>
      <c r="C211" s="30" t="s">
        <v>4234</v>
      </c>
      <c r="D211" s="41">
        <v>6000</v>
      </c>
      <c r="E211" s="12">
        <v>42549</v>
      </c>
      <c r="F211" s="12">
        <v>43978</v>
      </c>
      <c r="G211" s="26">
        <v>13519</v>
      </c>
      <c r="H211" s="14">
        <f>IF(I211&lt;=6000,$F$5+(I211/24),"error")</f>
        <v>44658.25</v>
      </c>
      <c r="I211" s="22">
        <f t="shared" si="21"/>
        <v>294</v>
      </c>
      <c r="J211" s="16" t="str">
        <f t="shared" si="26"/>
        <v>NOT DUE</v>
      </c>
      <c r="K211" s="30" t="s">
        <v>4151</v>
      </c>
      <c r="L211" s="19"/>
    </row>
    <row r="212" spans="1:12" ht="15" customHeight="1">
      <c r="A212" s="16" t="s">
        <v>1353</v>
      </c>
      <c r="B212" s="30" t="s">
        <v>4158</v>
      </c>
      <c r="C212" s="30" t="s">
        <v>4233</v>
      </c>
      <c r="D212" s="20">
        <v>6000</v>
      </c>
      <c r="E212" s="12">
        <v>42549</v>
      </c>
      <c r="F212" s="12">
        <v>43978</v>
      </c>
      <c r="G212" s="26">
        <v>13519</v>
      </c>
      <c r="H212" s="14">
        <f t="shared" ref="H212" si="27">IF(I212&lt;=6000,$F$5+(I212/24),"error")</f>
        <v>44658.25</v>
      </c>
      <c r="I212" s="22">
        <f t="shared" si="21"/>
        <v>294</v>
      </c>
      <c r="J212" s="16" t="str">
        <f t="shared" si="26"/>
        <v>NOT DUE</v>
      </c>
      <c r="K212" s="30" t="s">
        <v>4151</v>
      </c>
      <c r="L212" s="19"/>
    </row>
    <row r="213" spans="1:12" ht="15" customHeight="1">
      <c r="A213" s="16" t="s">
        <v>1354</v>
      </c>
      <c r="B213" s="30" t="s">
        <v>4158</v>
      </c>
      <c r="C213" s="30" t="s">
        <v>830</v>
      </c>
      <c r="D213" s="20">
        <v>6000</v>
      </c>
      <c r="E213" s="12">
        <v>42549</v>
      </c>
      <c r="F213" s="12">
        <v>43978</v>
      </c>
      <c r="G213" s="26">
        <v>13519</v>
      </c>
      <c r="H213" s="14">
        <f>IF(I213&lt;=6000,$F$5+(I213/24),"error")</f>
        <v>44658.25</v>
      </c>
      <c r="I213" s="22">
        <f t="shared" si="21"/>
        <v>294</v>
      </c>
      <c r="J213" s="16" t="str">
        <f t="shared" si="26"/>
        <v>NOT DUE</v>
      </c>
      <c r="K213" s="30" t="s">
        <v>4151</v>
      </c>
      <c r="L213" s="19"/>
    </row>
    <row r="214" spans="1:12" ht="15" customHeight="1">
      <c r="A214" s="16" t="s">
        <v>1355</v>
      </c>
      <c r="B214" s="30" t="s">
        <v>4159</v>
      </c>
      <c r="C214" s="30" t="s">
        <v>4231</v>
      </c>
      <c r="D214" s="20">
        <v>2500</v>
      </c>
      <c r="E214" s="12">
        <v>42549</v>
      </c>
      <c r="F214" s="12">
        <v>44431</v>
      </c>
      <c r="G214" s="26">
        <v>17527</v>
      </c>
      <c r="H214" s="14">
        <f>IF(I214&lt;=2500,$F$5+(I214/24),"error")</f>
        <v>44679.416666666664</v>
      </c>
      <c r="I214" s="22">
        <f t="shared" si="21"/>
        <v>802</v>
      </c>
      <c r="J214" s="16" t="str">
        <f t="shared" si="26"/>
        <v>NOT DUE</v>
      </c>
      <c r="K214" s="30" t="s">
        <v>4151</v>
      </c>
      <c r="L214" s="19"/>
    </row>
    <row r="215" spans="1:12" ht="15" customHeight="1">
      <c r="A215" s="16" t="s">
        <v>1356</v>
      </c>
      <c r="B215" s="30" t="s">
        <v>4159</v>
      </c>
      <c r="C215" s="30" t="s">
        <v>4234</v>
      </c>
      <c r="D215" s="41">
        <v>6000</v>
      </c>
      <c r="E215" s="12">
        <v>42549</v>
      </c>
      <c r="F215" s="12">
        <v>43979</v>
      </c>
      <c r="G215" s="26">
        <v>13519</v>
      </c>
      <c r="H215" s="14">
        <f>IF(I215&lt;=6000,$F$5+(I215/24),"error")</f>
        <v>44658.25</v>
      </c>
      <c r="I215" s="22">
        <f t="shared" si="21"/>
        <v>294</v>
      </c>
      <c r="J215" s="16" t="str">
        <f t="shared" si="26"/>
        <v>NOT DUE</v>
      </c>
      <c r="K215" s="30" t="s">
        <v>4151</v>
      </c>
      <c r="L215" s="19"/>
    </row>
    <row r="216" spans="1:12" ht="15" customHeight="1">
      <c r="A216" s="16" t="s">
        <v>1357</v>
      </c>
      <c r="B216" s="30" t="s">
        <v>4159</v>
      </c>
      <c r="C216" s="30" t="s">
        <v>4233</v>
      </c>
      <c r="D216" s="20">
        <v>6000</v>
      </c>
      <c r="E216" s="12">
        <v>42549</v>
      </c>
      <c r="F216" s="12">
        <v>43979</v>
      </c>
      <c r="G216" s="26">
        <v>13519</v>
      </c>
      <c r="H216" s="14">
        <f t="shared" ref="H216" si="28">IF(I216&lt;=6000,$F$5+(I216/24),"error")</f>
        <v>44658.25</v>
      </c>
      <c r="I216" s="22">
        <f t="shared" si="21"/>
        <v>294</v>
      </c>
      <c r="J216" s="16" t="str">
        <f t="shared" si="26"/>
        <v>NOT DUE</v>
      </c>
      <c r="K216" s="30" t="s">
        <v>4151</v>
      </c>
      <c r="L216" s="19"/>
    </row>
    <row r="217" spans="1:12" ht="15" customHeight="1">
      <c r="A217" s="16" t="s">
        <v>1358</v>
      </c>
      <c r="B217" s="30" t="s">
        <v>4159</v>
      </c>
      <c r="C217" s="30" t="s">
        <v>830</v>
      </c>
      <c r="D217" s="20">
        <v>6000</v>
      </c>
      <c r="E217" s="12">
        <v>42549</v>
      </c>
      <c r="F217" s="12">
        <v>43979</v>
      </c>
      <c r="G217" s="26">
        <v>13519</v>
      </c>
      <c r="H217" s="14">
        <f>IF(I217&lt;=6000,$F$5+(I217/24),"error")</f>
        <v>44658.25</v>
      </c>
      <c r="I217" s="22">
        <f t="shared" si="21"/>
        <v>294</v>
      </c>
      <c r="J217" s="16" t="str">
        <f t="shared" si="26"/>
        <v>NOT DUE</v>
      </c>
      <c r="K217" s="30" t="s">
        <v>4151</v>
      </c>
      <c r="L217" s="19"/>
    </row>
    <row r="218" spans="1:12" ht="15" customHeight="1">
      <c r="A218" s="16" t="s">
        <v>1359</v>
      </c>
      <c r="B218" s="30" t="s">
        <v>4160</v>
      </c>
      <c r="C218" s="30" t="s">
        <v>4231</v>
      </c>
      <c r="D218" s="20">
        <v>2500</v>
      </c>
      <c r="E218" s="12">
        <v>42549</v>
      </c>
      <c r="F218" s="12">
        <v>44431</v>
      </c>
      <c r="G218" s="26">
        <v>17527</v>
      </c>
      <c r="H218" s="14">
        <f>IF(I218&lt;=2500,$F$5+(I218/24),"error")</f>
        <v>44679.416666666664</v>
      </c>
      <c r="I218" s="22">
        <f t="shared" si="21"/>
        <v>802</v>
      </c>
      <c r="J218" s="16" t="str">
        <f t="shared" si="26"/>
        <v>NOT DUE</v>
      </c>
      <c r="K218" s="30" t="s">
        <v>4151</v>
      </c>
      <c r="L218" s="19"/>
    </row>
    <row r="219" spans="1:12" ht="15" customHeight="1">
      <c r="A219" s="16" t="s">
        <v>1360</v>
      </c>
      <c r="B219" s="30" t="s">
        <v>4160</v>
      </c>
      <c r="C219" s="30" t="s">
        <v>4234</v>
      </c>
      <c r="D219" s="41">
        <v>6000</v>
      </c>
      <c r="E219" s="12">
        <v>42549</v>
      </c>
      <c r="F219" s="12">
        <v>44040</v>
      </c>
      <c r="G219" s="26">
        <v>14378</v>
      </c>
      <c r="H219" s="14">
        <f>IF(I219&lt;=6000,$F$5+(I219/24),"error")</f>
        <v>44694.041666666664</v>
      </c>
      <c r="I219" s="22">
        <f t="shared" si="21"/>
        <v>1153</v>
      </c>
      <c r="J219" s="16" t="str">
        <f t="shared" si="26"/>
        <v>NOT DUE</v>
      </c>
      <c r="K219" s="30" t="s">
        <v>4151</v>
      </c>
      <c r="L219" s="19"/>
    </row>
    <row r="220" spans="1:12" ht="15" customHeight="1">
      <c r="A220" s="16" t="s">
        <v>1361</v>
      </c>
      <c r="B220" s="30" t="s">
        <v>4160</v>
      </c>
      <c r="C220" s="30" t="s">
        <v>4233</v>
      </c>
      <c r="D220" s="20">
        <v>6000</v>
      </c>
      <c r="E220" s="12">
        <v>42549</v>
      </c>
      <c r="F220" s="12">
        <v>44040</v>
      </c>
      <c r="G220" s="26">
        <v>14378</v>
      </c>
      <c r="H220" s="14">
        <f t="shared" ref="H220" si="29">IF(I220&lt;=6000,$F$5+(I220/24),"error")</f>
        <v>44694.041666666664</v>
      </c>
      <c r="I220" s="22">
        <f t="shared" si="21"/>
        <v>1153</v>
      </c>
      <c r="J220" s="16" t="str">
        <f t="shared" si="26"/>
        <v>NOT DUE</v>
      </c>
      <c r="K220" s="30" t="s">
        <v>4151</v>
      </c>
      <c r="L220" s="19"/>
    </row>
    <row r="221" spans="1:12" ht="15" customHeight="1">
      <c r="A221" s="16" t="s">
        <v>1362</v>
      </c>
      <c r="B221" s="30" t="s">
        <v>4160</v>
      </c>
      <c r="C221" s="30" t="s">
        <v>830</v>
      </c>
      <c r="D221" s="20">
        <v>6000</v>
      </c>
      <c r="E221" s="12">
        <v>42549</v>
      </c>
      <c r="F221" s="12">
        <v>44040</v>
      </c>
      <c r="G221" s="26">
        <v>14378</v>
      </c>
      <c r="H221" s="14">
        <f>IF(I221&lt;=6000,$F$5+(I221/24),"error")</f>
        <v>44694.041666666664</v>
      </c>
      <c r="I221" s="22">
        <f t="shared" si="21"/>
        <v>1153</v>
      </c>
      <c r="J221" s="16" t="str">
        <f t="shared" si="26"/>
        <v>NOT DUE</v>
      </c>
      <c r="K221" s="30" t="s">
        <v>4151</v>
      </c>
      <c r="L221" s="19"/>
    </row>
    <row r="222" spans="1:12" ht="15" customHeight="1">
      <c r="A222" s="16" t="s">
        <v>1363</v>
      </c>
      <c r="B222" s="30" t="s">
        <v>4138</v>
      </c>
      <c r="C222" s="30" t="s">
        <v>842</v>
      </c>
      <c r="D222" s="20">
        <v>12000</v>
      </c>
      <c r="E222" s="12">
        <v>42549</v>
      </c>
      <c r="F222" s="12">
        <v>44166</v>
      </c>
      <c r="G222" s="26">
        <v>15842</v>
      </c>
      <c r="H222" s="14">
        <f>IF(I222&lt;=12000,$F$5+(I222/24),"error")</f>
        <v>45005.041666666664</v>
      </c>
      <c r="I222" s="22">
        <f t="shared" si="21"/>
        <v>8617</v>
      </c>
      <c r="J222" s="16" t="str">
        <f t="shared" si="26"/>
        <v>NOT DUE</v>
      </c>
      <c r="K222" s="30" t="s">
        <v>4218</v>
      </c>
      <c r="L222" s="19"/>
    </row>
    <row r="223" spans="1:12" ht="15" customHeight="1">
      <c r="A223" s="16" t="s">
        <v>1364</v>
      </c>
      <c r="B223" s="30" t="s">
        <v>4138</v>
      </c>
      <c r="C223" s="30" t="s">
        <v>4235</v>
      </c>
      <c r="D223" s="20">
        <v>12000</v>
      </c>
      <c r="E223" s="12">
        <v>42549</v>
      </c>
      <c r="F223" s="12">
        <v>44166</v>
      </c>
      <c r="G223" s="26">
        <v>15842</v>
      </c>
      <c r="H223" s="14">
        <f>IF(I223&lt;=12000,$F$5+(I223/24),"error")</f>
        <v>45005.041666666664</v>
      </c>
      <c r="I223" s="22">
        <f t="shared" si="21"/>
        <v>8617</v>
      </c>
      <c r="J223" s="16" t="str">
        <f t="shared" si="26"/>
        <v>NOT DUE</v>
      </c>
      <c r="K223" s="30" t="s">
        <v>4218</v>
      </c>
      <c r="L223" s="19"/>
    </row>
    <row r="224" spans="1:12" ht="15" customHeight="1">
      <c r="A224" s="16" t="s">
        <v>1365</v>
      </c>
      <c r="B224" s="30" t="s">
        <v>4236</v>
      </c>
      <c r="C224" s="30" t="s">
        <v>4237</v>
      </c>
      <c r="D224" s="20">
        <v>300</v>
      </c>
      <c r="E224" s="12">
        <v>42549</v>
      </c>
      <c r="F224" s="12">
        <v>44630</v>
      </c>
      <c r="G224" s="26">
        <v>19224</v>
      </c>
      <c r="H224" s="21">
        <f>IF(I224&lt;=300,$F$5+(I224/24),"error")</f>
        <v>44658.458333333336</v>
      </c>
      <c r="I224" s="22">
        <f>D224-($F$4-G224)</f>
        <v>299</v>
      </c>
      <c r="J224" s="16" t="str">
        <f>IF(I224="","",IF(I224&lt;0,"OVERDUE","NOT DUE"))</f>
        <v>NOT DUE</v>
      </c>
      <c r="K224" s="30" t="s">
        <v>4238</v>
      </c>
      <c r="L224" s="19" t="s">
        <v>5422</v>
      </c>
    </row>
    <row r="225" spans="1:12" ht="25.5" customHeight="1">
      <c r="A225" s="16" t="s">
        <v>1366</v>
      </c>
      <c r="B225" s="30" t="s">
        <v>4239</v>
      </c>
      <c r="C225" s="30" t="s">
        <v>4240</v>
      </c>
      <c r="D225" s="20">
        <v>1500</v>
      </c>
      <c r="E225" s="12">
        <v>42549</v>
      </c>
      <c r="F225" s="12">
        <v>44602</v>
      </c>
      <c r="G225" s="292">
        <v>18845</v>
      </c>
      <c r="H225" s="14">
        <f>IF(I225&lt;=1500,$F$5+(I225/24),"error")</f>
        <v>44692.666666666664</v>
      </c>
      <c r="I225" s="22">
        <f t="shared" si="21"/>
        <v>1120</v>
      </c>
      <c r="J225" s="16" t="str">
        <f t="shared" si="26"/>
        <v>NOT DUE</v>
      </c>
      <c r="K225" s="30" t="s">
        <v>4241</v>
      </c>
      <c r="L225" s="19"/>
    </row>
    <row r="226" spans="1:12" ht="26.45" customHeight="1">
      <c r="A226" s="16" t="s">
        <v>1367</v>
      </c>
      <c r="B226" s="30" t="s">
        <v>4239</v>
      </c>
      <c r="C226" s="30" t="s">
        <v>4242</v>
      </c>
      <c r="D226" s="48">
        <v>5000</v>
      </c>
      <c r="E226" s="12">
        <v>42549</v>
      </c>
      <c r="F226" s="12">
        <v>44505</v>
      </c>
      <c r="G226" s="26">
        <v>18204</v>
      </c>
      <c r="H226" s="21">
        <f>IF(I226&lt;=5000,$F$5+(I226/24),"error")</f>
        <v>44811.791666666664</v>
      </c>
      <c r="I226" s="22">
        <f t="shared" si="21"/>
        <v>3979</v>
      </c>
      <c r="J226" s="16" t="str">
        <f t="shared" si="26"/>
        <v>NOT DUE</v>
      </c>
      <c r="K226" s="30" t="s">
        <v>4241</v>
      </c>
      <c r="L226" s="19"/>
    </row>
    <row r="227" spans="1:12" ht="51" customHeight="1">
      <c r="A227" s="16" t="s">
        <v>1368</v>
      </c>
      <c r="B227" s="30" t="s">
        <v>4243</v>
      </c>
      <c r="C227" s="30" t="s">
        <v>4235</v>
      </c>
      <c r="D227" s="48">
        <v>20000</v>
      </c>
      <c r="E227" s="12">
        <v>42549</v>
      </c>
      <c r="F227" s="12"/>
      <c r="G227" s="26"/>
      <c r="H227" s="21">
        <f>IF(I227&lt;=20000,$F$5+(I227/24),"error")</f>
        <v>44678.291666666664</v>
      </c>
      <c r="I227" s="22">
        <f t="shared" si="21"/>
        <v>775</v>
      </c>
      <c r="J227" s="16" t="str">
        <f t="shared" si="26"/>
        <v>NOT DUE</v>
      </c>
      <c r="K227" s="30" t="s">
        <v>4241</v>
      </c>
      <c r="L227" s="19"/>
    </row>
    <row r="228" spans="1:12" ht="26.1" customHeight="1">
      <c r="A228" s="16" t="s">
        <v>1369</v>
      </c>
      <c r="B228" s="30" t="s">
        <v>38</v>
      </c>
      <c r="C228" s="30" t="s">
        <v>4244</v>
      </c>
      <c r="D228" s="48">
        <v>500</v>
      </c>
      <c r="E228" s="12">
        <v>42549</v>
      </c>
      <c r="F228" s="12">
        <v>44610</v>
      </c>
      <c r="G228" s="26">
        <v>19021</v>
      </c>
      <c r="H228" s="21">
        <f>IF(I228&lt;=500,$F$5+(I228/24),"error")</f>
        <v>44658.333333333336</v>
      </c>
      <c r="I228" s="22">
        <f t="shared" si="21"/>
        <v>296</v>
      </c>
      <c r="J228" s="16" t="str">
        <f t="shared" si="26"/>
        <v>NOT DUE</v>
      </c>
      <c r="K228" s="30"/>
      <c r="L228" s="19"/>
    </row>
    <row r="229" spans="1:12" ht="26.1" customHeight="1">
      <c r="A229" s="16" t="s">
        <v>1370</v>
      </c>
      <c r="B229" s="30" t="s">
        <v>38</v>
      </c>
      <c r="C229" s="30" t="s">
        <v>4245</v>
      </c>
      <c r="D229" s="48">
        <v>6000</v>
      </c>
      <c r="E229" s="12">
        <v>42549</v>
      </c>
      <c r="F229" s="12">
        <v>44526</v>
      </c>
      <c r="G229" s="26">
        <v>18205</v>
      </c>
      <c r="H229" s="14">
        <f>IF(I229&lt;=6000,$F$5+(I229/24),"error")</f>
        <v>44853.5</v>
      </c>
      <c r="I229" s="22">
        <f t="shared" si="21"/>
        <v>4980</v>
      </c>
      <c r="J229" s="16" t="str">
        <f t="shared" si="26"/>
        <v>NOT DUE</v>
      </c>
      <c r="K229" s="30"/>
      <c r="L229" s="19" t="s">
        <v>5375</v>
      </c>
    </row>
    <row r="230" spans="1:12" ht="26.45" customHeight="1">
      <c r="A230" s="16" t="s">
        <v>1371</v>
      </c>
      <c r="B230" s="30" t="s">
        <v>4246</v>
      </c>
      <c r="C230" s="30" t="s">
        <v>4247</v>
      </c>
      <c r="D230" s="48">
        <v>12000</v>
      </c>
      <c r="E230" s="12">
        <v>42549</v>
      </c>
      <c r="F230" s="12">
        <v>44644</v>
      </c>
      <c r="G230" s="26">
        <v>19225</v>
      </c>
      <c r="H230" s="14">
        <f>IF(I230&lt;=12000,$F$5+(I230/24),"error")</f>
        <v>45146</v>
      </c>
      <c r="I230" s="22">
        <f t="shared" si="21"/>
        <v>12000</v>
      </c>
      <c r="J230" s="16" t="str">
        <f t="shared" si="26"/>
        <v>NOT DUE</v>
      </c>
      <c r="K230" s="30" t="s">
        <v>4248</v>
      </c>
      <c r="L230" s="19" t="s">
        <v>5386</v>
      </c>
    </row>
    <row r="231" spans="1:12" ht="15" customHeight="1">
      <c r="A231" s="16" t="s">
        <v>1372</v>
      </c>
      <c r="B231" s="30" t="s">
        <v>4246</v>
      </c>
      <c r="C231" s="30" t="s">
        <v>4168</v>
      </c>
      <c r="D231" s="48">
        <v>6000</v>
      </c>
      <c r="E231" s="12">
        <v>42549</v>
      </c>
      <c r="F231" s="12">
        <v>44644</v>
      </c>
      <c r="G231" s="26">
        <v>19225</v>
      </c>
      <c r="H231" s="14">
        <f>IF(I231&lt;=6000,$F$5+(I231/24),"error")</f>
        <v>44896</v>
      </c>
      <c r="I231" s="22">
        <f t="shared" si="21"/>
        <v>6000</v>
      </c>
      <c r="J231" s="16" t="str">
        <f t="shared" si="26"/>
        <v>NOT DUE</v>
      </c>
      <c r="K231" s="30" t="s">
        <v>4248</v>
      </c>
      <c r="L231" s="19" t="s">
        <v>5452</v>
      </c>
    </row>
    <row r="232" spans="1:12" ht="25.5">
      <c r="A232" s="16" t="s">
        <v>1373</v>
      </c>
      <c r="B232" s="30" t="s">
        <v>4249</v>
      </c>
      <c r="C232" s="30" t="s">
        <v>4181</v>
      </c>
      <c r="D232" s="48">
        <v>5000</v>
      </c>
      <c r="E232" s="12">
        <v>42549</v>
      </c>
      <c r="F232" s="12">
        <v>44166</v>
      </c>
      <c r="G232" s="26">
        <v>15842</v>
      </c>
      <c r="H232" s="21">
        <f>IF(I232&lt;=5000,$F$5+(I232/24),"error")</f>
        <v>44713.375</v>
      </c>
      <c r="I232" s="22">
        <f t="shared" si="21"/>
        <v>1617</v>
      </c>
      <c r="J232" s="16" t="str">
        <f t="shared" si="26"/>
        <v>NOT DUE</v>
      </c>
      <c r="K232" s="30" t="s">
        <v>4250</v>
      </c>
      <c r="L232" s="19"/>
    </row>
    <row r="233" spans="1:12" ht="15" customHeight="1">
      <c r="A233" s="16" t="s">
        <v>1374</v>
      </c>
      <c r="B233" s="30" t="s">
        <v>4221</v>
      </c>
      <c r="C233" s="30" t="s">
        <v>4251</v>
      </c>
      <c r="D233" s="20">
        <v>12000</v>
      </c>
      <c r="E233" s="12">
        <v>42549</v>
      </c>
      <c r="F233" s="12">
        <v>44166</v>
      </c>
      <c r="G233" s="26">
        <v>15842</v>
      </c>
      <c r="H233" s="21">
        <f>IF(I233&lt;=12000,$F$5+(I233/24),"error")</f>
        <v>45005.041666666664</v>
      </c>
      <c r="I233" s="22">
        <f t="shared" si="21"/>
        <v>8617</v>
      </c>
      <c r="J233" s="16" t="str">
        <f t="shared" si="26"/>
        <v>NOT DUE</v>
      </c>
      <c r="K233" s="30" t="s">
        <v>4222</v>
      </c>
      <c r="L233" s="19"/>
    </row>
    <row r="234" spans="1:12" ht="15" customHeight="1">
      <c r="A234" s="16" t="s">
        <v>1375</v>
      </c>
      <c r="B234" s="30" t="s">
        <v>4221</v>
      </c>
      <c r="C234" s="30" t="s">
        <v>4252</v>
      </c>
      <c r="D234" s="20">
        <v>12000</v>
      </c>
      <c r="E234" s="12">
        <v>42549</v>
      </c>
      <c r="F234" s="12">
        <v>44166</v>
      </c>
      <c r="G234" s="26">
        <v>15842</v>
      </c>
      <c r="H234" s="21">
        <f t="shared" ref="H234:H235" si="30">IF(I234&lt;=12000,$F$5+(I234/24),"error")</f>
        <v>45005.041666666664</v>
      </c>
      <c r="I234" s="22">
        <f t="shared" ref="I234:I265" si="31">D234-($F$4-G234)</f>
        <v>8617</v>
      </c>
      <c r="J234" s="16" t="str">
        <f t="shared" si="26"/>
        <v>NOT DUE</v>
      </c>
      <c r="K234" s="30" t="s">
        <v>4222</v>
      </c>
      <c r="L234" s="19"/>
    </row>
    <row r="235" spans="1:12" ht="25.5" customHeight="1">
      <c r="A235" s="16" t="s">
        <v>1376</v>
      </c>
      <c r="B235" s="30" t="s">
        <v>4253</v>
      </c>
      <c r="C235" s="30" t="s">
        <v>4181</v>
      </c>
      <c r="D235" s="20">
        <v>12000</v>
      </c>
      <c r="E235" s="12">
        <v>42549</v>
      </c>
      <c r="F235" s="12">
        <v>44166</v>
      </c>
      <c r="G235" s="26">
        <v>15842</v>
      </c>
      <c r="H235" s="21">
        <f t="shared" si="30"/>
        <v>45005.041666666664</v>
      </c>
      <c r="I235" s="22">
        <f t="shared" si="31"/>
        <v>8617</v>
      </c>
      <c r="J235" s="16" t="str">
        <f t="shared" si="26"/>
        <v>NOT DUE</v>
      </c>
      <c r="K235" s="30" t="s">
        <v>4254</v>
      </c>
      <c r="L235" s="19"/>
    </row>
    <row r="236" spans="1:12" ht="26.25" customHeight="1">
      <c r="A236" s="16" t="s">
        <v>1377</v>
      </c>
      <c r="B236" s="30" t="s">
        <v>4255</v>
      </c>
      <c r="C236" s="30" t="s">
        <v>4237</v>
      </c>
      <c r="D236" s="20">
        <v>200</v>
      </c>
      <c r="E236" s="12">
        <v>42549</v>
      </c>
      <c r="F236" s="12">
        <v>44630</v>
      </c>
      <c r="G236" s="26">
        <v>19224</v>
      </c>
      <c r="H236" s="21">
        <f>IF(I236&lt;=200,$F$5+(I236/24),"error")</f>
        <v>44654.291666666664</v>
      </c>
      <c r="I236" s="22">
        <f>D236-($F$4-G236)</f>
        <v>199</v>
      </c>
      <c r="J236" s="16" t="str">
        <f>IF(I236="","",IF(I236&lt;0,"OVERDUE","NOT DUE"))</f>
        <v>NOT DUE</v>
      </c>
      <c r="K236" s="30" t="s">
        <v>4256</v>
      </c>
      <c r="L236" s="19" t="s">
        <v>5421</v>
      </c>
    </row>
    <row r="237" spans="1:12" ht="15" customHeight="1">
      <c r="A237" s="16" t="s">
        <v>1378</v>
      </c>
      <c r="B237" s="30" t="s">
        <v>4257</v>
      </c>
      <c r="C237" s="30" t="s">
        <v>4258</v>
      </c>
      <c r="D237" s="20">
        <v>10000</v>
      </c>
      <c r="E237" s="12">
        <v>42549</v>
      </c>
      <c r="F237" s="12">
        <v>43684</v>
      </c>
      <c r="G237" s="26">
        <v>10045</v>
      </c>
      <c r="H237" s="21">
        <f>IF(I237&lt;=10000,$F$5+(I237/24),"error")</f>
        <v>44680.166666666664</v>
      </c>
      <c r="I237" s="22">
        <f t="shared" si="31"/>
        <v>820</v>
      </c>
      <c r="J237" s="16" t="str">
        <f t="shared" si="26"/>
        <v>NOT DUE</v>
      </c>
      <c r="K237" s="30" t="s">
        <v>4259</v>
      </c>
      <c r="L237" s="19"/>
    </row>
    <row r="238" spans="1:12">
      <c r="A238" s="16" t="s">
        <v>1379</v>
      </c>
      <c r="B238" s="30" t="s">
        <v>4257</v>
      </c>
      <c r="C238" s="30" t="s">
        <v>4260</v>
      </c>
      <c r="D238" s="20">
        <v>20000</v>
      </c>
      <c r="E238" s="12">
        <v>42549</v>
      </c>
      <c r="F238" s="12"/>
      <c r="G238" s="26"/>
      <c r="H238" s="21">
        <f>IF(I238&lt;=20000,$F$5+(I238/24),"error")</f>
        <v>44678.291666666664</v>
      </c>
      <c r="I238" s="22">
        <f t="shared" si="31"/>
        <v>775</v>
      </c>
      <c r="J238" s="16" t="str">
        <f t="shared" si="26"/>
        <v>NOT DUE</v>
      </c>
      <c r="K238" s="30" t="s">
        <v>4259</v>
      </c>
      <c r="L238" s="19"/>
    </row>
    <row r="239" spans="1:12" ht="15" customHeight="1">
      <c r="A239" s="16" t="s">
        <v>1380</v>
      </c>
      <c r="B239" s="30" t="s">
        <v>4257</v>
      </c>
      <c r="C239" s="30" t="s">
        <v>4261</v>
      </c>
      <c r="D239" s="20">
        <v>5000</v>
      </c>
      <c r="E239" s="12">
        <v>42549</v>
      </c>
      <c r="F239" s="12">
        <v>44166</v>
      </c>
      <c r="G239" s="26">
        <v>15842</v>
      </c>
      <c r="H239" s="21">
        <f>IF(I239&lt;=5000,$F$5+(I239/24),"error")</f>
        <v>44713.375</v>
      </c>
      <c r="I239" s="22">
        <f t="shared" si="31"/>
        <v>1617</v>
      </c>
      <c r="J239" s="16" t="str">
        <f t="shared" si="26"/>
        <v>NOT DUE</v>
      </c>
      <c r="K239" s="30" t="s">
        <v>4259</v>
      </c>
      <c r="L239" s="19"/>
    </row>
    <row r="240" spans="1:12">
      <c r="A240" s="16" t="s">
        <v>1381</v>
      </c>
      <c r="B240" s="30" t="s">
        <v>4257</v>
      </c>
      <c r="C240" s="30" t="s">
        <v>4262</v>
      </c>
      <c r="D240" s="20">
        <v>20000</v>
      </c>
      <c r="E240" s="12">
        <v>42549</v>
      </c>
      <c r="F240" s="12"/>
      <c r="G240" s="26"/>
      <c r="H240" s="21">
        <f>IF(I240&lt;=20000,$F$5+(I240/24),"error")</f>
        <v>44678.291666666664</v>
      </c>
      <c r="I240" s="22">
        <f t="shared" si="31"/>
        <v>775</v>
      </c>
      <c r="J240" s="16" t="str">
        <f t="shared" si="26"/>
        <v>NOT DUE</v>
      </c>
      <c r="K240" s="30" t="s">
        <v>4259</v>
      </c>
      <c r="L240" s="19"/>
    </row>
    <row r="241" spans="1:12" ht="25.5">
      <c r="A241" s="16" t="s">
        <v>1382</v>
      </c>
      <c r="B241" s="30" t="s">
        <v>4879</v>
      </c>
      <c r="C241" s="30" t="s">
        <v>4263</v>
      </c>
      <c r="D241" s="20">
        <v>12000</v>
      </c>
      <c r="E241" s="12">
        <v>42549</v>
      </c>
      <c r="F241" s="12">
        <v>43986</v>
      </c>
      <c r="G241" s="26">
        <v>13614</v>
      </c>
      <c r="H241" s="21">
        <f>IF(I241&lt;=12000,$F$5+(I241/24),"error")</f>
        <v>44912.208333333336</v>
      </c>
      <c r="I241" s="22">
        <f t="shared" si="31"/>
        <v>6389</v>
      </c>
      <c r="J241" s="16" t="str">
        <f t="shared" si="26"/>
        <v>NOT DUE</v>
      </c>
      <c r="K241" s="30" t="s">
        <v>4264</v>
      </c>
      <c r="L241" s="19"/>
    </row>
    <row r="242" spans="1:12" s="260" customFormat="1" ht="25.5">
      <c r="A242" s="258" t="s">
        <v>855</v>
      </c>
      <c r="B242" s="255" t="s">
        <v>5347</v>
      </c>
      <c r="C242" s="255" t="s">
        <v>4880</v>
      </c>
      <c r="D242" s="266">
        <v>12000</v>
      </c>
      <c r="E242" s="12">
        <v>42549</v>
      </c>
      <c r="F242" s="12">
        <v>43986</v>
      </c>
      <c r="G242" s="26">
        <v>13614</v>
      </c>
      <c r="H242" s="21">
        <f>IF(I242&lt;=12000,$F$5+(I242/24),"error")</f>
        <v>44912.208333333336</v>
      </c>
      <c r="I242" s="22">
        <f t="shared" ref="I242" si="32">D242-($F$4-G242)</f>
        <v>6389</v>
      </c>
      <c r="J242" s="16" t="str">
        <f t="shared" ref="J242" si="33">IF(I242="","",IF(I242&lt;0,"OVERDUE","NOT DUE"))</f>
        <v>NOT DUE</v>
      </c>
      <c r="K242" s="30" t="s">
        <v>5348</v>
      </c>
      <c r="L242" s="265" t="s">
        <v>5198</v>
      </c>
    </row>
    <row r="243" spans="1:12" ht="25.5" customHeight="1">
      <c r="A243" s="258" t="s">
        <v>856</v>
      </c>
      <c r="B243" s="30" t="s">
        <v>4265</v>
      </c>
      <c r="C243" s="30" t="s">
        <v>4181</v>
      </c>
      <c r="D243" s="20">
        <v>2500</v>
      </c>
      <c r="E243" s="12">
        <v>42549</v>
      </c>
      <c r="F243" s="12">
        <v>44544</v>
      </c>
      <c r="G243" s="26">
        <v>18414</v>
      </c>
      <c r="H243" s="21">
        <f>IF(I243&lt;=2500,$F$5+(I243/24),"error")</f>
        <v>44716.375</v>
      </c>
      <c r="I243" s="22">
        <f t="shared" si="31"/>
        <v>1689</v>
      </c>
      <c r="J243" s="16" t="str">
        <f t="shared" si="26"/>
        <v>NOT DUE</v>
      </c>
      <c r="K243" s="30" t="s">
        <v>4266</v>
      </c>
      <c r="L243" s="19" t="s">
        <v>5379</v>
      </c>
    </row>
    <row r="244" spans="1:12" ht="25.5">
      <c r="A244" s="258" t="s">
        <v>857</v>
      </c>
      <c r="B244" s="30" t="s">
        <v>4223</v>
      </c>
      <c r="C244" s="30" t="s">
        <v>4251</v>
      </c>
      <c r="D244" s="20">
        <v>6000</v>
      </c>
      <c r="E244" s="12">
        <v>42549</v>
      </c>
      <c r="F244" s="12">
        <v>44644</v>
      </c>
      <c r="G244" s="26">
        <v>19225</v>
      </c>
      <c r="H244" s="21">
        <f>IF(I244&lt;=6000,$F$5+(I244/24),"error")</f>
        <v>44896</v>
      </c>
      <c r="I244" s="22">
        <f t="shared" si="31"/>
        <v>6000</v>
      </c>
      <c r="J244" s="16" t="str">
        <f t="shared" si="26"/>
        <v>NOT DUE</v>
      </c>
      <c r="K244" s="30" t="s">
        <v>4224</v>
      </c>
      <c r="L244" s="19" t="s">
        <v>5453</v>
      </c>
    </row>
    <row r="245" spans="1:12" ht="25.5" customHeight="1">
      <c r="A245" s="258" t="s">
        <v>859</v>
      </c>
      <c r="B245" s="30" t="s">
        <v>4223</v>
      </c>
      <c r="C245" s="30" t="s">
        <v>4267</v>
      </c>
      <c r="D245" s="20">
        <v>6000</v>
      </c>
      <c r="E245" s="12">
        <v>42549</v>
      </c>
      <c r="F245" s="12">
        <v>44644</v>
      </c>
      <c r="G245" s="26">
        <v>19225</v>
      </c>
      <c r="H245" s="21">
        <f t="shared" ref="H245:H247" si="34">IF(I245&lt;=6000,$F$5+(I245/24),"error")</f>
        <v>44896</v>
      </c>
      <c r="I245" s="22">
        <f t="shared" si="31"/>
        <v>6000</v>
      </c>
      <c r="J245" s="16" t="str">
        <f t="shared" si="26"/>
        <v>NOT DUE</v>
      </c>
      <c r="K245" s="30" t="s">
        <v>4224</v>
      </c>
      <c r="L245" s="19" t="s">
        <v>5453</v>
      </c>
    </row>
    <row r="246" spans="1:12" ht="25.5" customHeight="1">
      <c r="A246" s="258" t="s">
        <v>860</v>
      </c>
      <c r="B246" s="30" t="s">
        <v>4225</v>
      </c>
      <c r="C246" s="30" t="s">
        <v>4251</v>
      </c>
      <c r="D246" s="20">
        <v>6000</v>
      </c>
      <c r="E246" s="12">
        <v>42549</v>
      </c>
      <c r="F246" s="12">
        <v>44644</v>
      </c>
      <c r="G246" s="26">
        <v>19225</v>
      </c>
      <c r="H246" s="21">
        <f t="shared" si="34"/>
        <v>44896</v>
      </c>
      <c r="I246" s="22">
        <f t="shared" si="31"/>
        <v>6000</v>
      </c>
      <c r="J246" s="16" t="str">
        <f t="shared" si="26"/>
        <v>NOT DUE</v>
      </c>
      <c r="K246" s="30" t="s">
        <v>4224</v>
      </c>
      <c r="L246" s="19" t="s">
        <v>5453</v>
      </c>
    </row>
    <row r="247" spans="1:12" ht="36" customHeight="1">
      <c r="A247" s="258" t="s">
        <v>861</v>
      </c>
      <c r="B247" s="30" t="s">
        <v>4225</v>
      </c>
      <c r="C247" s="30" t="s">
        <v>4267</v>
      </c>
      <c r="D247" s="20">
        <v>6000</v>
      </c>
      <c r="E247" s="12">
        <v>42549</v>
      </c>
      <c r="F247" s="12">
        <v>44644</v>
      </c>
      <c r="G247" s="26">
        <v>19225</v>
      </c>
      <c r="H247" s="21">
        <f t="shared" si="34"/>
        <v>44896</v>
      </c>
      <c r="I247" s="22">
        <f t="shared" si="31"/>
        <v>6000</v>
      </c>
      <c r="J247" s="16" t="str">
        <f t="shared" si="26"/>
        <v>NOT DUE</v>
      </c>
      <c r="K247" s="30" t="s">
        <v>4224</v>
      </c>
      <c r="L247" s="19" t="s">
        <v>5453</v>
      </c>
    </row>
    <row r="248" spans="1:12" ht="26.1" customHeight="1">
      <c r="A248" s="258" t="s">
        <v>862</v>
      </c>
      <c r="B248" s="30" t="s">
        <v>4268</v>
      </c>
      <c r="C248" s="30" t="s">
        <v>4269</v>
      </c>
      <c r="D248" s="20">
        <v>2000</v>
      </c>
      <c r="E248" s="12">
        <v>42549</v>
      </c>
      <c r="F248" s="12">
        <v>44490</v>
      </c>
      <c r="G248" s="26">
        <v>18009</v>
      </c>
      <c r="H248" s="21">
        <f>IF(I248&lt;=2000,$F$5+(I248/24),"error")</f>
        <v>44678.666666666664</v>
      </c>
      <c r="I248" s="22">
        <f t="shared" si="31"/>
        <v>784</v>
      </c>
      <c r="J248" s="16" t="str">
        <f t="shared" si="26"/>
        <v>NOT DUE</v>
      </c>
      <c r="K248" s="30"/>
      <c r="L248" s="19" t="s">
        <v>4739</v>
      </c>
    </row>
    <row r="249" spans="1:12" ht="26.1" customHeight="1">
      <c r="A249" s="258" t="s">
        <v>863</v>
      </c>
      <c r="B249" s="30" t="s">
        <v>4270</v>
      </c>
      <c r="C249" s="30" t="s">
        <v>4269</v>
      </c>
      <c r="D249" s="20">
        <v>2000</v>
      </c>
      <c r="E249" s="12">
        <v>42549</v>
      </c>
      <c r="F249" s="12">
        <v>44490</v>
      </c>
      <c r="G249" s="26">
        <v>18009</v>
      </c>
      <c r="H249" s="21">
        <f>IF(I249&lt;=2000,$F$5+(I249/24),"error")</f>
        <v>44678.666666666664</v>
      </c>
      <c r="I249" s="22">
        <f t="shared" si="31"/>
        <v>784</v>
      </c>
      <c r="J249" s="16" t="str">
        <f t="shared" si="26"/>
        <v>NOT DUE</v>
      </c>
      <c r="K249" s="30"/>
      <c r="L249" s="19" t="s">
        <v>4739</v>
      </c>
    </row>
    <row r="250" spans="1:12" ht="25.5" customHeight="1">
      <c r="A250" s="258" t="s">
        <v>864</v>
      </c>
      <c r="B250" s="30" t="s">
        <v>4271</v>
      </c>
      <c r="C250" s="30" t="s">
        <v>4272</v>
      </c>
      <c r="D250" s="20">
        <v>2500</v>
      </c>
      <c r="E250" s="12">
        <v>42549</v>
      </c>
      <c r="F250" s="12">
        <v>44544</v>
      </c>
      <c r="G250" s="26">
        <v>18414</v>
      </c>
      <c r="H250" s="21">
        <f>IF(I250&lt;=2500,$F$5+(I250/24),"error")</f>
        <v>44716.375</v>
      </c>
      <c r="I250" s="22">
        <f>D250-($F$4-G250)</f>
        <v>1689</v>
      </c>
      <c r="J250" s="16" t="str">
        <f>IF(I250="","",IF(I250&lt;0,"OVERDUE","NOT DUE"))</f>
        <v>NOT DUE</v>
      </c>
      <c r="K250" s="30" t="s">
        <v>4273</v>
      </c>
      <c r="L250" s="19" t="s">
        <v>5165</v>
      </c>
    </row>
    <row r="251" spans="1:12" ht="25.5" customHeight="1">
      <c r="A251" s="258" t="s">
        <v>865</v>
      </c>
      <c r="B251" s="30" t="s">
        <v>4274</v>
      </c>
      <c r="C251" s="30" t="s">
        <v>4275</v>
      </c>
      <c r="D251" s="20">
        <v>2500</v>
      </c>
      <c r="E251" s="12">
        <v>42549</v>
      </c>
      <c r="F251" s="12">
        <v>44544</v>
      </c>
      <c r="G251" s="26">
        <v>18414</v>
      </c>
      <c r="H251" s="21">
        <f t="shared" ref="H251" si="35">IF(I251&lt;=2500,$F$5+(I251/24),"error")</f>
        <v>44716.375</v>
      </c>
      <c r="I251" s="22">
        <f t="shared" si="31"/>
        <v>1689</v>
      </c>
      <c r="J251" s="16" t="str">
        <f t="shared" si="26"/>
        <v>NOT DUE</v>
      </c>
      <c r="K251" s="30" t="s">
        <v>4273</v>
      </c>
      <c r="L251" s="19" t="s">
        <v>4570</v>
      </c>
    </row>
    <row r="252" spans="1:12" ht="25.5" customHeight="1">
      <c r="A252" s="258" t="s">
        <v>866</v>
      </c>
      <c r="B252" s="30" t="s">
        <v>4276</v>
      </c>
      <c r="C252" s="30" t="s">
        <v>4181</v>
      </c>
      <c r="D252" s="20">
        <v>2500</v>
      </c>
      <c r="E252" s="12">
        <v>42549</v>
      </c>
      <c r="F252" s="12">
        <v>44544</v>
      </c>
      <c r="G252" s="26">
        <v>18414</v>
      </c>
      <c r="H252" s="21">
        <f>IF(I252&lt;=2500,$F$5+(I252/24),"error")</f>
        <v>44716.375</v>
      </c>
      <c r="I252" s="22">
        <f t="shared" si="31"/>
        <v>1689</v>
      </c>
      <c r="J252" s="16" t="str">
        <f t="shared" si="26"/>
        <v>NOT DUE</v>
      </c>
      <c r="K252" s="30" t="s">
        <v>4273</v>
      </c>
      <c r="L252" s="19" t="s">
        <v>4570</v>
      </c>
    </row>
    <row r="253" spans="1:12" ht="25.5" customHeight="1">
      <c r="A253" s="258" t="s">
        <v>867</v>
      </c>
      <c r="B253" s="30" t="s">
        <v>4277</v>
      </c>
      <c r="C253" s="30" t="s">
        <v>4181</v>
      </c>
      <c r="D253" s="20">
        <v>5000</v>
      </c>
      <c r="E253" s="12">
        <v>42549</v>
      </c>
      <c r="F253" s="12">
        <v>44544</v>
      </c>
      <c r="G253" s="26">
        <v>18414</v>
      </c>
      <c r="H253" s="21">
        <f>IF(I253&lt;=5000,$F$5+(I253/24),"error")</f>
        <v>44820.541666666664</v>
      </c>
      <c r="I253" s="22">
        <f t="shared" si="31"/>
        <v>4189</v>
      </c>
      <c r="J253" s="16" t="str">
        <f t="shared" si="26"/>
        <v>NOT DUE</v>
      </c>
      <c r="K253" s="30" t="s">
        <v>4273</v>
      </c>
      <c r="L253" s="19" t="s">
        <v>4570</v>
      </c>
    </row>
    <row r="254" spans="1:12" ht="15" customHeight="1">
      <c r="A254" s="258" t="s">
        <v>868</v>
      </c>
      <c r="B254" s="30" t="s">
        <v>4278</v>
      </c>
      <c r="C254" s="30" t="s">
        <v>4279</v>
      </c>
      <c r="D254" s="20">
        <v>1000</v>
      </c>
      <c r="E254" s="12">
        <v>42549</v>
      </c>
      <c r="F254" s="12">
        <v>44602</v>
      </c>
      <c r="G254" s="26">
        <v>18845</v>
      </c>
      <c r="H254" s="21">
        <f>IF(I254&lt;=1000,$F$5+(I254/24),"error")</f>
        <v>44671.833333333336</v>
      </c>
      <c r="I254" s="15">
        <f t="shared" si="31"/>
        <v>620</v>
      </c>
      <c r="J254" s="16" t="str">
        <f t="shared" si="26"/>
        <v>NOT DUE</v>
      </c>
      <c r="K254" s="30" t="s">
        <v>4280</v>
      </c>
      <c r="L254" s="19" t="s">
        <v>5422</v>
      </c>
    </row>
    <row r="255" spans="1:12" ht="26.1" customHeight="1">
      <c r="A255" s="258" t="s">
        <v>869</v>
      </c>
      <c r="B255" s="30" t="s">
        <v>4281</v>
      </c>
      <c r="C255" s="30" t="s">
        <v>4282</v>
      </c>
      <c r="D255" s="20">
        <v>12000</v>
      </c>
      <c r="E255" s="12">
        <v>42549</v>
      </c>
      <c r="F255" s="12">
        <v>44166</v>
      </c>
      <c r="G255" s="26">
        <v>15842</v>
      </c>
      <c r="H255" s="21">
        <f>IF(I255&lt;=12000,$F$5+(I255/24),"error")</f>
        <v>45005.041666666664</v>
      </c>
      <c r="I255" s="22">
        <f t="shared" si="31"/>
        <v>8617</v>
      </c>
      <c r="J255" s="16" t="str">
        <f t="shared" si="26"/>
        <v>NOT DUE</v>
      </c>
      <c r="K255" s="30" t="s">
        <v>4283</v>
      </c>
      <c r="L255" s="19" t="s">
        <v>5409</v>
      </c>
    </row>
    <row r="256" spans="1:12">
      <c r="A256" s="258" t="s">
        <v>870</v>
      </c>
      <c r="B256" s="30" t="s">
        <v>4284</v>
      </c>
      <c r="C256" s="30" t="s">
        <v>4285</v>
      </c>
      <c r="D256" s="20">
        <v>5000</v>
      </c>
      <c r="E256" s="12">
        <v>42549</v>
      </c>
      <c r="F256" s="12">
        <v>44602</v>
      </c>
      <c r="G256" s="26">
        <v>18845</v>
      </c>
      <c r="H256" s="21">
        <f>IF(I256&lt;=5000,$F$5+(I256/24),"error")</f>
        <v>44838.5</v>
      </c>
      <c r="I256" s="22">
        <f t="shared" si="31"/>
        <v>4620</v>
      </c>
      <c r="J256" s="16" t="str">
        <f t="shared" si="26"/>
        <v>NOT DUE</v>
      </c>
      <c r="K256" s="30" t="s">
        <v>4286</v>
      </c>
      <c r="L256" s="19" t="s">
        <v>5386</v>
      </c>
    </row>
    <row r="257" spans="1:12" ht="26.1" customHeight="1">
      <c r="A257" s="258" t="s">
        <v>871</v>
      </c>
      <c r="B257" s="30" t="s">
        <v>4287</v>
      </c>
      <c r="C257" s="30" t="s">
        <v>4288</v>
      </c>
      <c r="D257" s="41">
        <v>2000</v>
      </c>
      <c r="E257" s="12">
        <v>42549</v>
      </c>
      <c r="F257" s="12">
        <v>44586</v>
      </c>
      <c r="G257" s="26">
        <v>18633</v>
      </c>
      <c r="H257" s="21">
        <f>IF(I257&lt;=2000,$F$5+(I257/24),"error")</f>
        <v>44704.666666666664</v>
      </c>
      <c r="I257" s="22">
        <f t="shared" si="31"/>
        <v>1408</v>
      </c>
      <c r="J257" s="16" t="str">
        <f t="shared" si="26"/>
        <v>NOT DUE</v>
      </c>
      <c r="K257" s="30" t="s">
        <v>4289</v>
      </c>
      <c r="L257" s="19" t="s">
        <v>5408</v>
      </c>
    </row>
    <row r="258" spans="1:12" ht="15" customHeight="1">
      <c r="A258" s="258" t="s">
        <v>872</v>
      </c>
      <c r="B258" s="30" t="s">
        <v>4290</v>
      </c>
      <c r="C258" s="30" t="s">
        <v>4291</v>
      </c>
      <c r="D258" s="41">
        <v>1000</v>
      </c>
      <c r="E258" s="12">
        <v>42549</v>
      </c>
      <c r="F258" s="12">
        <v>44614</v>
      </c>
      <c r="G258" s="26">
        <v>19027</v>
      </c>
      <c r="H258" s="21">
        <f>IF(I258&lt;=1000,$F$5+(I258/24),"error")</f>
        <v>44679.416666666664</v>
      </c>
      <c r="I258" s="22">
        <f t="shared" si="31"/>
        <v>802</v>
      </c>
      <c r="J258" s="16" t="str">
        <f t="shared" si="26"/>
        <v>NOT DUE</v>
      </c>
      <c r="K258" s="30"/>
      <c r="L258" s="19"/>
    </row>
    <row r="259" spans="1:12" ht="25.5" customHeight="1">
      <c r="A259" s="258" t="s">
        <v>873</v>
      </c>
      <c r="B259" s="30" t="s">
        <v>87</v>
      </c>
      <c r="C259" s="30" t="s">
        <v>4292</v>
      </c>
      <c r="D259" s="41">
        <v>6000</v>
      </c>
      <c r="E259" s="12">
        <v>42549</v>
      </c>
      <c r="F259" s="12">
        <v>44166</v>
      </c>
      <c r="G259" s="26">
        <v>15842</v>
      </c>
      <c r="H259" s="21">
        <f>IF(I259&lt;=6000,$F$5+(I259/24),"error")</f>
        <v>44755.041666666664</v>
      </c>
      <c r="I259" s="22">
        <f t="shared" si="31"/>
        <v>2617</v>
      </c>
      <c r="J259" s="16" t="str">
        <f t="shared" si="26"/>
        <v>NOT DUE</v>
      </c>
      <c r="K259" s="30" t="s">
        <v>4293</v>
      </c>
      <c r="L259" s="19" t="s">
        <v>5166</v>
      </c>
    </row>
    <row r="260" spans="1:12" ht="25.5" customHeight="1">
      <c r="A260" s="258" t="s">
        <v>874</v>
      </c>
      <c r="B260" s="30" t="s">
        <v>88</v>
      </c>
      <c r="C260" s="30" t="s">
        <v>4292</v>
      </c>
      <c r="D260" s="41">
        <v>6000</v>
      </c>
      <c r="E260" s="12">
        <v>42549</v>
      </c>
      <c r="F260" s="12">
        <v>44166</v>
      </c>
      <c r="G260" s="26">
        <v>15842</v>
      </c>
      <c r="H260" s="21">
        <f t="shared" ref="H260:H263" si="36">IF(I260&lt;=6000,$F$5+(I260/24),"error")</f>
        <v>44755.041666666664</v>
      </c>
      <c r="I260" s="22">
        <f t="shared" si="31"/>
        <v>2617</v>
      </c>
      <c r="J260" s="16" t="str">
        <f t="shared" si="26"/>
        <v>NOT DUE</v>
      </c>
      <c r="K260" s="30" t="s">
        <v>4293</v>
      </c>
      <c r="L260" s="19" t="s">
        <v>5166</v>
      </c>
    </row>
    <row r="261" spans="1:12" ht="25.5" customHeight="1">
      <c r="A261" s="258" t="s">
        <v>875</v>
      </c>
      <c r="B261" s="30" t="s">
        <v>89</v>
      </c>
      <c r="C261" s="30" t="s">
        <v>4292</v>
      </c>
      <c r="D261" s="41">
        <v>6000</v>
      </c>
      <c r="E261" s="12">
        <v>42549</v>
      </c>
      <c r="F261" s="12">
        <v>44166</v>
      </c>
      <c r="G261" s="26">
        <v>15842</v>
      </c>
      <c r="H261" s="21">
        <f t="shared" si="36"/>
        <v>44755.041666666664</v>
      </c>
      <c r="I261" s="22">
        <f t="shared" si="31"/>
        <v>2617</v>
      </c>
      <c r="J261" s="16" t="str">
        <f t="shared" si="26"/>
        <v>NOT DUE</v>
      </c>
      <c r="K261" s="30" t="s">
        <v>4293</v>
      </c>
      <c r="L261" s="19" t="s">
        <v>5166</v>
      </c>
    </row>
    <row r="262" spans="1:12" ht="25.5" customHeight="1">
      <c r="A262" s="258" t="s">
        <v>876</v>
      </c>
      <c r="B262" s="30" t="s">
        <v>90</v>
      </c>
      <c r="C262" s="30" t="s">
        <v>4292</v>
      </c>
      <c r="D262" s="41">
        <v>6000</v>
      </c>
      <c r="E262" s="12">
        <v>42549</v>
      </c>
      <c r="F262" s="12">
        <v>44166</v>
      </c>
      <c r="G262" s="26">
        <v>15842</v>
      </c>
      <c r="H262" s="21">
        <f t="shared" si="36"/>
        <v>44755.041666666664</v>
      </c>
      <c r="I262" s="22">
        <f t="shared" si="31"/>
        <v>2617</v>
      </c>
      <c r="J262" s="16" t="str">
        <f t="shared" si="26"/>
        <v>NOT DUE</v>
      </c>
      <c r="K262" s="30" t="s">
        <v>4293</v>
      </c>
      <c r="L262" s="19" t="s">
        <v>5166</v>
      </c>
    </row>
    <row r="263" spans="1:12" ht="25.5" customHeight="1">
      <c r="A263" s="258" t="s">
        <v>877</v>
      </c>
      <c r="B263" s="30" t="s">
        <v>91</v>
      </c>
      <c r="C263" s="30" t="s">
        <v>4292</v>
      </c>
      <c r="D263" s="41">
        <v>6000</v>
      </c>
      <c r="E263" s="12">
        <v>42549</v>
      </c>
      <c r="F263" s="12">
        <v>44166</v>
      </c>
      <c r="G263" s="26">
        <v>15842</v>
      </c>
      <c r="H263" s="21">
        <f t="shared" si="36"/>
        <v>44755.041666666664</v>
      </c>
      <c r="I263" s="22">
        <f t="shared" si="31"/>
        <v>2617</v>
      </c>
      <c r="J263" s="16" t="str">
        <f t="shared" si="26"/>
        <v>NOT DUE</v>
      </c>
      <c r="K263" s="30" t="s">
        <v>4293</v>
      </c>
      <c r="L263" s="19" t="s">
        <v>5166</v>
      </c>
    </row>
    <row r="264" spans="1:12" ht="25.5" customHeight="1">
      <c r="A264" s="258" t="s">
        <v>878</v>
      </c>
      <c r="B264" s="30" t="s">
        <v>92</v>
      </c>
      <c r="C264" s="30" t="s">
        <v>4292</v>
      </c>
      <c r="D264" s="41">
        <v>6000</v>
      </c>
      <c r="E264" s="12">
        <v>42549</v>
      </c>
      <c r="F264" s="12">
        <v>44166</v>
      </c>
      <c r="G264" s="26">
        <v>15842</v>
      </c>
      <c r="H264" s="21">
        <f>IF(I264&lt;=6000,$F$5+(I264/24),"error")</f>
        <v>44755.041666666664</v>
      </c>
      <c r="I264" s="22">
        <f t="shared" si="31"/>
        <v>2617</v>
      </c>
      <c r="J264" s="16" t="str">
        <f t="shared" si="26"/>
        <v>NOT DUE</v>
      </c>
      <c r="K264" s="30" t="s">
        <v>4293</v>
      </c>
      <c r="L264" s="19" t="s">
        <v>5166</v>
      </c>
    </row>
    <row r="265" spans="1:12" s="260" customFormat="1" ht="25.5" customHeight="1">
      <c r="A265" s="258" t="s">
        <v>880</v>
      </c>
      <c r="B265" s="255" t="s">
        <v>4882</v>
      </c>
      <c r="C265" s="255" t="s">
        <v>4883</v>
      </c>
      <c r="D265" s="41">
        <v>500</v>
      </c>
      <c r="E265" s="12">
        <v>42549</v>
      </c>
      <c r="F265" s="12">
        <v>44606</v>
      </c>
      <c r="G265" s="26">
        <v>18940</v>
      </c>
      <c r="H265" s="259">
        <f>IF(I265&lt;=500,$F$5+(I265/24),"error")</f>
        <v>44654.958333333336</v>
      </c>
      <c r="I265" s="22">
        <f t="shared" si="31"/>
        <v>215</v>
      </c>
      <c r="J265" s="258" t="str">
        <f t="shared" si="26"/>
        <v>NOT DUE</v>
      </c>
      <c r="K265" s="255"/>
      <c r="L265" s="265"/>
    </row>
    <row r="266" spans="1:12" ht="24">
      <c r="A266" s="258" t="s">
        <v>879</v>
      </c>
      <c r="B266" s="30" t="s">
        <v>4294</v>
      </c>
      <c r="C266" s="30" t="s">
        <v>4295</v>
      </c>
      <c r="D266" s="41" t="s">
        <v>4</v>
      </c>
      <c r="E266" s="12">
        <v>42549</v>
      </c>
      <c r="F266" s="12">
        <v>44643</v>
      </c>
      <c r="G266" s="72"/>
      <c r="H266" s="14">
        <f>EDATE(F266-1,1)</f>
        <v>44673</v>
      </c>
      <c r="I266" s="15">
        <f ca="1">IF(ISBLANK(H266),"",H266-DATE(YEAR(NOW()),MONTH(NOW()),DAY(NOW())))</f>
        <v>26</v>
      </c>
      <c r="J266" s="16" t="str">
        <f ca="1">IF(I266="","",IF(I266&lt;0,"OVERDUE","NOT DUE"))</f>
        <v>NOT DUE</v>
      </c>
      <c r="K266" s="30"/>
      <c r="L266" s="19" t="s">
        <v>4833</v>
      </c>
    </row>
    <row r="267" spans="1:12" ht="25.5">
      <c r="A267" s="258" t="s">
        <v>881</v>
      </c>
      <c r="B267" s="30" t="s">
        <v>4296</v>
      </c>
      <c r="C267" s="30" t="s">
        <v>390</v>
      </c>
      <c r="D267" s="41" t="s">
        <v>4</v>
      </c>
      <c r="E267" s="12">
        <v>42549</v>
      </c>
      <c r="F267" s="12">
        <v>44643</v>
      </c>
      <c r="G267" s="72"/>
      <c r="H267" s="14">
        <f>EDATE(F267-1,1)</f>
        <v>44673</v>
      </c>
      <c r="I267" s="15">
        <f ca="1">IF(ISBLANK(H267),"",H267-DATE(YEAR(NOW()),MONTH(NOW()),DAY(NOW())))</f>
        <v>26</v>
      </c>
      <c r="J267" s="16" t="str">
        <f t="shared" ca="1" si="26"/>
        <v>NOT DUE</v>
      </c>
      <c r="K267" s="30"/>
      <c r="L267" s="19" t="s">
        <v>4741</v>
      </c>
    </row>
    <row r="268" spans="1:12" ht="25.5">
      <c r="A268" s="258" t="s">
        <v>882</v>
      </c>
      <c r="B268" s="30" t="s">
        <v>4297</v>
      </c>
      <c r="C268" s="30" t="s">
        <v>4298</v>
      </c>
      <c r="D268" s="41" t="s">
        <v>793</v>
      </c>
      <c r="E268" s="12">
        <v>42549</v>
      </c>
      <c r="F268" s="12">
        <v>44643</v>
      </c>
      <c r="G268" s="72"/>
      <c r="H268" s="14">
        <f>DATE(YEAR(F268),MONTH(F268)+6,DAY(F268)-1)</f>
        <v>44826</v>
      </c>
      <c r="I268" s="15">
        <f ca="1">IF(ISBLANK(H268),"",H268-DATE(YEAR(NOW()),MONTH(NOW()),DAY(NOW())))</f>
        <v>179</v>
      </c>
      <c r="J268" s="16" t="str">
        <f t="shared" ca="1" si="26"/>
        <v>NOT DUE</v>
      </c>
      <c r="K268" s="30"/>
      <c r="L268" s="19"/>
    </row>
    <row r="269" spans="1:12" ht="25.5">
      <c r="A269" s="258" t="s">
        <v>907</v>
      </c>
      <c r="B269" s="30" t="s">
        <v>4299</v>
      </c>
      <c r="C269" s="30" t="s">
        <v>396</v>
      </c>
      <c r="D269" s="41" t="s">
        <v>381</v>
      </c>
      <c r="E269" s="12">
        <v>42549</v>
      </c>
      <c r="F269" s="12">
        <v>44643</v>
      </c>
      <c r="G269" s="72"/>
      <c r="H269" s="14">
        <f>DATE(YEAR(F269)+1,MONTH(F269),DAY(F269)-1)</f>
        <v>45007</v>
      </c>
      <c r="I269" s="15">
        <f t="shared" ref="I269:I332" ca="1" si="37">IF(ISBLANK(H269),"",H269-DATE(YEAR(NOW()),MONTH(NOW()),DAY(NOW())))</f>
        <v>360</v>
      </c>
      <c r="J269" s="16" t="str">
        <f t="shared" ca="1" si="26"/>
        <v>NOT DUE</v>
      </c>
      <c r="K269" s="30"/>
      <c r="L269" s="19"/>
    </row>
    <row r="270" spans="1:12" ht="25.5">
      <c r="A270" s="258" t="s">
        <v>908</v>
      </c>
      <c r="B270" s="30" t="s">
        <v>4300</v>
      </c>
      <c r="C270" s="30" t="s">
        <v>4301</v>
      </c>
      <c r="D270" s="41" t="s">
        <v>381</v>
      </c>
      <c r="E270" s="12">
        <v>42549</v>
      </c>
      <c r="F270" s="12">
        <v>44643</v>
      </c>
      <c r="G270" s="72"/>
      <c r="H270" s="14">
        <f>DATE(YEAR(F270)+1,MONTH(F270),DAY(F270)-1)</f>
        <v>45007</v>
      </c>
      <c r="I270" s="15">
        <f t="shared" ca="1" si="37"/>
        <v>360</v>
      </c>
      <c r="J270" s="16" t="str">
        <f t="shared" ca="1" si="26"/>
        <v>NOT DUE</v>
      </c>
      <c r="K270" s="30"/>
      <c r="L270" s="19"/>
    </row>
    <row r="271" spans="1:12" ht="26.45" customHeight="1">
      <c r="A271" s="258" t="s">
        <v>909</v>
      </c>
      <c r="B271" s="30" t="s">
        <v>883</v>
      </c>
      <c r="C271" s="30" t="s">
        <v>884</v>
      </c>
      <c r="D271" s="20" t="s">
        <v>1</v>
      </c>
      <c r="E271" s="12">
        <v>42549</v>
      </c>
      <c r="F271" s="12">
        <v>44646</v>
      </c>
      <c r="G271" s="72"/>
      <c r="H271" s="14">
        <f t="shared" ref="H271:H284" si="38">DATE(YEAR(F271),MONTH(F271),DAY(F271)+1)</f>
        <v>44647</v>
      </c>
      <c r="I271" s="15">
        <f t="shared" ca="1" si="37"/>
        <v>0</v>
      </c>
      <c r="J271" s="16" t="str">
        <f t="shared" ca="1" si="26"/>
        <v>NOT DUE</v>
      </c>
      <c r="K271" s="30" t="s">
        <v>910</v>
      </c>
      <c r="L271" s="19" t="s">
        <v>4748</v>
      </c>
    </row>
    <row r="272" spans="1:12" ht="25.5" customHeight="1">
      <c r="A272" s="258" t="s">
        <v>923</v>
      </c>
      <c r="B272" s="30" t="s">
        <v>885</v>
      </c>
      <c r="C272" s="30" t="s">
        <v>886</v>
      </c>
      <c r="D272" s="20" t="s">
        <v>1</v>
      </c>
      <c r="E272" s="12">
        <v>42549</v>
      </c>
      <c r="F272" s="12">
        <v>44646</v>
      </c>
      <c r="G272" s="72"/>
      <c r="H272" s="14">
        <f t="shared" si="38"/>
        <v>44647</v>
      </c>
      <c r="I272" s="15">
        <f t="shared" ca="1" si="37"/>
        <v>0</v>
      </c>
      <c r="J272" s="16" t="str">
        <f t="shared" ca="1" si="26"/>
        <v>NOT DUE</v>
      </c>
      <c r="K272" s="30" t="s">
        <v>911</v>
      </c>
      <c r="L272" s="19" t="s">
        <v>4748</v>
      </c>
    </row>
    <row r="273" spans="1:12" ht="25.5" customHeight="1">
      <c r="A273" s="258" t="s">
        <v>924</v>
      </c>
      <c r="B273" s="30" t="s">
        <v>887</v>
      </c>
      <c r="C273" s="30" t="s">
        <v>886</v>
      </c>
      <c r="D273" s="20" t="s">
        <v>1</v>
      </c>
      <c r="E273" s="12">
        <v>42549</v>
      </c>
      <c r="F273" s="12">
        <v>44646</v>
      </c>
      <c r="G273" s="72"/>
      <c r="H273" s="14">
        <f t="shared" si="38"/>
        <v>44647</v>
      </c>
      <c r="I273" s="15">
        <f t="shared" ca="1" si="37"/>
        <v>0</v>
      </c>
      <c r="J273" s="16" t="str">
        <f t="shared" ca="1" si="26"/>
        <v>NOT DUE</v>
      </c>
      <c r="K273" s="30" t="s">
        <v>912</v>
      </c>
      <c r="L273" s="19" t="s">
        <v>4748</v>
      </c>
    </row>
    <row r="274" spans="1:12" ht="25.5" customHeight="1">
      <c r="A274" s="258" t="s">
        <v>925</v>
      </c>
      <c r="B274" s="30" t="s">
        <v>888</v>
      </c>
      <c r="C274" s="30" t="s">
        <v>889</v>
      </c>
      <c r="D274" s="20" t="s">
        <v>1</v>
      </c>
      <c r="E274" s="12">
        <v>42549</v>
      </c>
      <c r="F274" s="12">
        <v>44646</v>
      </c>
      <c r="G274" s="72"/>
      <c r="H274" s="14">
        <f t="shared" si="38"/>
        <v>44647</v>
      </c>
      <c r="I274" s="15">
        <f t="shared" ca="1" si="37"/>
        <v>0</v>
      </c>
      <c r="J274" s="16" t="str">
        <f t="shared" ca="1" si="26"/>
        <v>NOT DUE</v>
      </c>
      <c r="K274" s="30" t="s">
        <v>913</v>
      </c>
      <c r="L274" s="19" t="s">
        <v>4748</v>
      </c>
    </row>
    <row r="275" spans="1:12" ht="15" customHeight="1">
      <c r="A275" s="258" t="s">
        <v>926</v>
      </c>
      <c r="B275" s="30" t="s">
        <v>890</v>
      </c>
      <c r="C275" s="30" t="s">
        <v>891</v>
      </c>
      <c r="D275" s="20" t="s">
        <v>1</v>
      </c>
      <c r="E275" s="12">
        <v>42549</v>
      </c>
      <c r="F275" s="12">
        <v>44646</v>
      </c>
      <c r="G275" s="72"/>
      <c r="H275" s="14">
        <f t="shared" si="38"/>
        <v>44647</v>
      </c>
      <c r="I275" s="15">
        <f t="shared" ca="1" si="37"/>
        <v>0</v>
      </c>
      <c r="J275" s="16" t="str">
        <f t="shared" ref="J275:J333" ca="1" si="39">IF(I275="","",IF(I275&lt;0,"OVERDUE","NOT DUE"))</f>
        <v>NOT DUE</v>
      </c>
      <c r="K275" s="30" t="s">
        <v>914</v>
      </c>
      <c r="L275" s="19" t="s">
        <v>4748</v>
      </c>
    </row>
    <row r="276" spans="1:12" ht="25.5" customHeight="1">
      <c r="A276" s="258" t="s">
        <v>927</v>
      </c>
      <c r="B276" s="30" t="s">
        <v>892</v>
      </c>
      <c r="C276" s="30" t="s">
        <v>893</v>
      </c>
      <c r="D276" s="20" t="s">
        <v>1</v>
      </c>
      <c r="E276" s="12">
        <v>42549</v>
      </c>
      <c r="F276" s="12">
        <v>44646</v>
      </c>
      <c r="G276" s="72"/>
      <c r="H276" s="14">
        <f t="shared" si="38"/>
        <v>44647</v>
      </c>
      <c r="I276" s="15">
        <f t="shared" ca="1" si="37"/>
        <v>0</v>
      </c>
      <c r="J276" s="16" t="str">
        <f t="shared" ca="1" si="39"/>
        <v>NOT DUE</v>
      </c>
      <c r="K276" s="30" t="s">
        <v>915</v>
      </c>
      <c r="L276" s="19" t="s">
        <v>4748</v>
      </c>
    </row>
    <row r="277" spans="1:12" ht="25.5" customHeight="1">
      <c r="A277" s="258" t="s">
        <v>928</v>
      </c>
      <c r="B277" s="30" t="s">
        <v>894</v>
      </c>
      <c r="C277" s="30" t="s">
        <v>895</v>
      </c>
      <c r="D277" s="20" t="s">
        <v>1</v>
      </c>
      <c r="E277" s="12">
        <v>42549</v>
      </c>
      <c r="F277" s="12">
        <v>44646</v>
      </c>
      <c r="G277" s="72"/>
      <c r="H277" s="14">
        <f t="shared" si="38"/>
        <v>44647</v>
      </c>
      <c r="I277" s="15">
        <f t="shared" ca="1" si="37"/>
        <v>0</v>
      </c>
      <c r="J277" s="16" t="str">
        <f t="shared" ca="1" si="39"/>
        <v>NOT DUE</v>
      </c>
      <c r="K277" s="30" t="s">
        <v>916</v>
      </c>
      <c r="L277" s="19" t="s">
        <v>4748</v>
      </c>
    </row>
    <row r="278" spans="1:12" ht="25.5" customHeight="1">
      <c r="A278" s="258" t="s">
        <v>929</v>
      </c>
      <c r="B278" s="30" t="s">
        <v>896</v>
      </c>
      <c r="C278" s="30" t="s">
        <v>897</v>
      </c>
      <c r="D278" s="20" t="s">
        <v>1</v>
      </c>
      <c r="E278" s="12">
        <v>42549</v>
      </c>
      <c r="F278" s="12">
        <v>44646</v>
      </c>
      <c r="G278" s="72"/>
      <c r="H278" s="14">
        <f t="shared" si="38"/>
        <v>44647</v>
      </c>
      <c r="I278" s="15">
        <f t="shared" ca="1" si="37"/>
        <v>0</v>
      </c>
      <c r="J278" s="16" t="str">
        <f t="shared" ca="1" si="39"/>
        <v>NOT DUE</v>
      </c>
      <c r="K278" s="30" t="s">
        <v>917</v>
      </c>
      <c r="L278" s="19" t="s">
        <v>4748</v>
      </c>
    </row>
    <row r="279" spans="1:12" ht="26.45" customHeight="1">
      <c r="A279" s="258" t="s">
        <v>930</v>
      </c>
      <c r="B279" s="30" t="s">
        <v>898</v>
      </c>
      <c r="C279" s="30" t="s">
        <v>899</v>
      </c>
      <c r="D279" s="20" t="s">
        <v>1</v>
      </c>
      <c r="E279" s="12">
        <v>42549</v>
      </c>
      <c r="F279" s="12">
        <v>44646</v>
      </c>
      <c r="G279" s="72"/>
      <c r="H279" s="14">
        <f t="shared" si="38"/>
        <v>44647</v>
      </c>
      <c r="I279" s="15">
        <f t="shared" ca="1" si="37"/>
        <v>0</v>
      </c>
      <c r="J279" s="16" t="str">
        <f t="shared" ca="1" si="39"/>
        <v>NOT DUE</v>
      </c>
      <c r="K279" s="30" t="s">
        <v>918</v>
      </c>
      <c r="L279" s="19" t="s">
        <v>4748</v>
      </c>
    </row>
    <row r="280" spans="1:12" ht="15" customHeight="1">
      <c r="A280" s="258" t="s">
        <v>931</v>
      </c>
      <c r="B280" s="30" t="s">
        <v>900</v>
      </c>
      <c r="C280" s="30" t="s">
        <v>901</v>
      </c>
      <c r="D280" s="20" t="s">
        <v>1</v>
      </c>
      <c r="E280" s="12">
        <v>42549</v>
      </c>
      <c r="F280" s="12">
        <v>44646</v>
      </c>
      <c r="G280" s="72"/>
      <c r="H280" s="14">
        <f t="shared" si="38"/>
        <v>44647</v>
      </c>
      <c r="I280" s="15">
        <f t="shared" ca="1" si="37"/>
        <v>0</v>
      </c>
      <c r="J280" s="16" t="str">
        <f t="shared" ca="1" si="39"/>
        <v>NOT DUE</v>
      </c>
      <c r="K280" s="30" t="s">
        <v>919</v>
      </c>
      <c r="L280" s="19" t="s">
        <v>4748</v>
      </c>
    </row>
    <row r="281" spans="1:12" ht="15" customHeight="1">
      <c r="A281" s="258" t="s">
        <v>932</v>
      </c>
      <c r="B281" s="30" t="s">
        <v>902</v>
      </c>
      <c r="C281" s="30" t="s">
        <v>901</v>
      </c>
      <c r="D281" s="20" t="s">
        <v>1</v>
      </c>
      <c r="E281" s="12">
        <v>42549</v>
      </c>
      <c r="F281" s="12">
        <v>44646</v>
      </c>
      <c r="G281" s="72"/>
      <c r="H281" s="14">
        <f t="shared" si="38"/>
        <v>44647</v>
      </c>
      <c r="I281" s="15">
        <f t="shared" ca="1" si="37"/>
        <v>0</v>
      </c>
      <c r="J281" s="16" t="str">
        <f t="shared" ca="1" si="39"/>
        <v>NOT DUE</v>
      </c>
      <c r="K281" s="30" t="s">
        <v>920</v>
      </c>
      <c r="L281" s="19" t="s">
        <v>4748</v>
      </c>
    </row>
    <row r="282" spans="1:12" ht="15" customHeight="1">
      <c r="A282" s="258" t="s">
        <v>933</v>
      </c>
      <c r="B282" s="30" t="s">
        <v>903</v>
      </c>
      <c r="C282" s="30" t="s">
        <v>904</v>
      </c>
      <c r="D282" s="20" t="s">
        <v>1</v>
      </c>
      <c r="E282" s="12">
        <v>42549</v>
      </c>
      <c r="F282" s="12">
        <v>44646</v>
      </c>
      <c r="G282" s="72"/>
      <c r="H282" s="14">
        <f t="shared" si="38"/>
        <v>44647</v>
      </c>
      <c r="I282" s="15">
        <f t="shared" ca="1" si="37"/>
        <v>0</v>
      </c>
      <c r="J282" s="16" t="str">
        <f t="shared" ca="1" si="39"/>
        <v>NOT DUE</v>
      </c>
      <c r="K282" s="30" t="s">
        <v>917</v>
      </c>
      <c r="L282" s="19" t="s">
        <v>4748</v>
      </c>
    </row>
    <row r="283" spans="1:12" ht="15" customHeight="1">
      <c r="A283" s="258" t="s">
        <v>944</v>
      </c>
      <c r="B283" s="30" t="s">
        <v>905</v>
      </c>
      <c r="C283" s="30" t="s">
        <v>901</v>
      </c>
      <c r="D283" s="20" t="s">
        <v>1</v>
      </c>
      <c r="E283" s="12">
        <v>42549</v>
      </c>
      <c r="F283" s="12">
        <v>44646</v>
      </c>
      <c r="G283" s="72"/>
      <c r="H283" s="14">
        <f t="shared" si="38"/>
        <v>44647</v>
      </c>
      <c r="I283" s="15">
        <f t="shared" ca="1" si="37"/>
        <v>0</v>
      </c>
      <c r="J283" s="16" t="str">
        <f t="shared" ca="1" si="39"/>
        <v>NOT DUE</v>
      </c>
      <c r="K283" s="30" t="s">
        <v>921</v>
      </c>
      <c r="L283" s="19" t="s">
        <v>4748</v>
      </c>
    </row>
    <row r="284" spans="1:12" ht="15" customHeight="1">
      <c r="A284" s="258" t="s">
        <v>945</v>
      </c>
      <c r="B284" s="30" t="s">
        <v>906</v>
      </c>
      <c r="C284" s="30" t="s">
        <v>901</v>
      </c>
      <c r="D284" s="20" t="s">
        <v>1</v>
      </c>
      <c r="E284" s="12">
        <v>42549</v>
      </c>
      <c r="F284" s="12">
        <v>44646</v>
      </c>
      <c r="G284" s="72"/>
      <c r="H284" s="14">
        <f t="shared" si="38"/>
        <v>44647</v>
      </c>
      <c r="I284" s="15">
        <f t="shared" ca="1" si="37"/>
        <v>0</v>
      </c>
      <c r="J284" s="16" t="str">
        <f t="shared" ca="1" si="39"/>
        <v>NOT DUE</v>
      </c>
      <c r="K284" s="30" t="s">
        <v>922</v>
      </c>
      <c r="L284" s="19" t="s">
        <v>4748</v>
      </c>
    </row>
    <row r="285" spans="1:12" ht="25.5">
      <c r="A285" s="258" t="s">
        <v>946</v>
      </c>
      <c r="B285" s="30" t="s">
        <v>894</v>
      </c>
      <c r="C285" s="30" t="s">
        <v>934</v>
      </c>
      <c r="D285" s="20" t="s">
        <v>26</v>
      </c>
      <c r="E285" s="12">
        <v>42549</v>
      </c>
      <c r="F285" s="12">
        <v>44646</v>
      </c>
      <c r="G285" s="72"/>
      <c r="H285" s="14">
        <f>DATE(YEAR(F285),MONTH(F285),DAY(F285)+7)</f>
        <v>44653</v>
      </c>
      <c r="I285" s="15">
        <f t="shared" ca="1" si="37"/>
        <v>6</v>
      </c>
      <c r="J285" s="16" t="str">
        <f t="shared" ca="1" si="39"/>
        <v>NOT DUE</v>
      </c>
      <c r="K285" s="30" t="s">
        <v>916</v>
      </c>
      <c r="L285" s="19" t="s">
        <v>4748</v>
      </c>
    </row>
    <row r="286" spans="1:12" ht="15" customHeight="1">
      <c r="A286" s="258" t="s">
        <v>947</v>
      </c>
      <c r="B286" s="30" t="s">
        <v>935</v>
      </c>
      <c r="C286" s="30" t="s">
        <v>936</v>
      </c>
      <c r="D286" s="20" t="s">
        <v>26</v>
      </c>
      <c r="E286" s="12">
        <v>42549</v>
      </c>
      <c r="F286" s="12">
        <v>44646</v>
      </c>
      <c r="G286" s="72"/>
      <c r="H286" s="14">
        <f>DATE(YEAR(F286),MONTH(F286),DAY(F286)+7)</f>
        <v>44653</v>
      </c>
      <c r="I286" s="15">
        <f t="shared" ca="1" si="37"/>
        <v>6</v>
      </c>
      <c r="J286" s="16" t="str">
        <f t="shared" ca="1" si="39"/>
        <v>NOT DUE</v>
      </c>
      <c r="K286" s="30" t="s">
        <v>940</v>
      </c>
      <c r="L286" s="19" t="s">
        <v>4748</v>
      </c>
    </row>
    <row r="287" spans="1:12" ht="15" customHeight="1">
      <c r="A287" s="258" t="s">
        <v>948</v>
      </c>
      <c r="B287" s="30" t="s">
        <v>937</v>
      </c>
      <c r="C287" s="30" t="s">
        <v>901</v>
      </c>
      <c r="D287" s="20" t="s">
        <v>26</v>
      </c>
      <c r="E287" s="12">
        <v>42549</v>
      </c>
      <c r="F287" s="12">
        <v>44646</v>
      </c>
      <c r="G287" s="72"/>
      <c r="H287" s="14">
        <f>DATE(YEAR(F287),MONTH(F287),DAY(F287)+7)</f>
        <v>44653</v>
      </c>
      <c r="I287" s="15">
        <f t="shared" ca="1" si="37"/>
        <v>6</v>
      </c>
      <c r="J287" s="16" t="str">
        <f t="shared" ca="1" si="39"/>
        <v>NOT DUE</v>
      </c>
      <c r="K287" s="30" t="s">
        <v>941</v>
      </c>
      <c r="L287" s="19" t="s">
        <v>4748</v>
      </c>
    </row>
    <row r="288" spans="1:12" ht="15" customHeight="1">
      <c r="A288" s="258" t="s">
        <v>953</v>
      </c>
      <c r="B288" s="30" t="s">
        <v>938</v>
      </c>
      <c r="C288" s="30" t="s">
        <v>939</v>
      </c>
      <c r="D288" s="20" t="s">
        <v>26</v>
      </c>
      <c r="E288" s="12">
        <v>42549</v>
      </c>
      <c r="F288" s="12">
        <v>44646</v>
      </c>
      <c r="G288" s="72"/>
      <c r="H288" s="14">
        <f>DATE(YEAR(F288),MONTH(F288),DAY(F288)+7)</f>
        <v>44653</v>
      </c>
      <c r="I288" s="15">
        <f t="shared" ca="1" si="37"/>
        <v>6</v>
      </c>
      <c r="J288" s="16" t="str">
        <f t="shared" ca="1" si="39"/>
        <v>NOT DUE</v>
      </c>
      <c r="K288" s="30" t="s">
        <v>942</v>
      </c>
      <c r="L288" s="19" t="s">
        <v>4748</v>
      </c>
    </row>
    <row r="289" spans="1:12" ht="26.1" customHeight="1">
      <c r="A289" s="258" t="s">
        <v>954</v>
      </c>
      <c r="B289" s="30" t="s">
        <v>4302</v>
      </c>
      <c r="C289" s="30" t="s">
        <v>393</v>
      </c>
      <c r="D289" s="20" t="s">
        <v>4</v>
      </c>
      <c r="E289" s="12">
        <v>42549</v>
      </c>
      <c r="F289" s="12">
        <v>44630</v>
      </c>
      <c r="G289" s="72"/>
      <c r="H289" s="14">
        <f>EDATE(F289-1,1)</f>
        <v>44660</v>
      </c>
      <c r="I289" s="15">
        <f t="shared" ca="1" si="37"/>
        <v>13</v>
      </c>
      <c r="J289" s="16" t="str">
        <f t="shared" ca="1" si="39"/>
        <v>NOT DUE</v>
      </c>
      <c r="K289" s="30" t="s">
        <v>943</v>
      </c>
      <c r="L289" s="19" t="s">
        <v>5425</v>
      </c>
    </row>
    <row r="290" spans="1:12">
      <c r="A290" s="258" t="s">
        <v>955</v>
      </c>
      <c r="B290" s="30" t="s">
        <v>949</v>
      </c>
      <c r="C290" s="30" t="s">
        <v>901</v>
      </c>
      <c r="D290" s="20" t="s">
        <v>4</v>
      </c>
      <c r="E290" s="12">
        <v>42549</v>
      </c>
      <c r="F290" s="12">
        <v>44630</v>
      </c>
      <c r="G290" s="72"/>
      <c r="H290" s="14">
        <f>EDATE(F290-1,1)</f>
        <v>44660</v>
      </c>
      <c r="I290" s="15">
        <f t="shared" ca="1" si="37"/>
        <v>13</v>
      </c>
      <c r="J290" s="16" t="str">
        <f t="shared" ca="1" si="39"/>
        <v>NOT DUE</v>
      </c>
      <c r="K290" s="30" t="s">
        <v>916</v>
      </c>
      <c r="L290" s="19" t="s">
        <v>4748</v>
      </c>
    </row>
    <row r="291" spans="1:12" ht="26.45" customHeight="1">
      <c r="A291" s="258" t="s">
        <v>956</v>
      </c>
      <c r="B291" s="30" t="s">
        <v>950</v>
      </c>
      <c r="C291" s="30" t="s">
        <v>901</v>
      </c>
      <c r="D291" s="20" t="s">
        <v>4</v>
      </c>
      <c r="E291" s="12">
        <v>42549</v>
      </c>
      <c r="F291" s="12">
        <v>44630</v>
      </c>
      <c r="G291" s="72"/>
      <c r="H291" s="14">
        <f>EDATE(F291-1,1)</f>
        <v>44660</v>
      </c>
      <c r="I291" s="15">
        <f t="shared" ca="1" si="37"/>
        <v>13</v>
      </c>
      <c r="J291" s="16" t="str">
        <f t="shared" ca="1" si="39"/>
        <v>NOT DUE</v>
      </c>
      <c r="K291" s="30" t="s">
        <v>957</v>
      </c>
      <c r="L291" s="19" t="s">
        <v>4748</v>
      </c>
    </row>
    <row r="292" spans="1:12" ht="15" customHeight="1">
      <c r="A292" s="258" t="s">
        <v>962</v>
      </c>
      <c r="B292" s="30" t="s">
        <v>937</v>
      </c>
      <c r="C292" s="30" t="s">
        <v>901</v>
      </c>
      <c r="D292" s="20" t="s">
        <v>4</v>
      </c>
      <c r="E292" s="12">
        <v>42549</v>
      </c>
      <c r="F292" s="12">
        <v>44630</v>
      </c>
      <c r="G292" s="72"/>
      <c r="H292" s="14">
        <f>EDATE(F292-1,1)</f>
        <v>44660</v>
      </c>
      <c r="I292" s="15">
        <f t="shared" ca="1" si="37"/>
        <v>13</v>
      </c>
      <c r="J292" s="16" t="str">
        <f t="shared" ca="1" si="39"/>
        <v>NOT DUE</v>
      </c>
      <c r="K292" s="30" t="s">
        <v>958</v>
      </c>
      <c r="L292" s="19" t="s">
        <v>4748</v>
      </c>
    </row>
    <row r="293" spans="1:12" ht="25.5">
      <c r="A293" s="258" t="s">
        <v>963</v>
      </c>
      <c r="B293" s="30" t="s">
        <v>951</v>
      </c>
      <c r="C293" s="30" t="s">
        <v>952</v>
      </c>
      <c r="D293" s="20" t="s">
        <v>4</v>
      </c>
      <c r="E293" s="12">
        <v>42549</v>
      </c>
      <c r="F293" s="12">
        <v>44630</v>
      </c>
      <c r="G293" s="72"/>
      <c r="H293" s="14">
        <f>EDATE(F293-1,1)</f>
        <v>44660</v>
      </c>
      <c r="I293" s="15">
        <f t="shared" ca="1" si="37"/>
        <v>13</v>
      </c>
      <c r="J293" s="16" t="str">
        <f t="shared" ca="1" si="39"/>
        <v>NOT DUE</v>
      </c>
      <c r="K293" s="30" t="s">
        <v>959</v>
      </c>
      <c r="L293" s="19" t="s">
        <v>4748</v>
      </c>
    </row>
    <row r="294" spans="1:12" ht="26.45" customHeight="1">
      <c r="A294" s="258" t="s">
        <v>985</v>
      </c>
      <c r="B294" s="30" t="s">
        <v>960</v>
      </c>
      <c r="C294" s="30" t="s">
        <v>4303</v>
      </c>
      <c r="D294" s="20" t="s">
        <v>793</v>
      </c>
      <c r="E294" s="12">
        <v>42549</v>
      </c>
      <c r="F294" s="12">
        <v>44569</v>
      </c>
      <c r="G294" s="72"/>
      <c r="H294" s="14">
        <f>DATE(YEAR(F294),MONTH(F294)+6,DAY(F294)-1)</f>
        <v>44749</v>
      </c>
      <c r="I294" s="15">
        <f t="shared" ca="1" si="37"/>
        <v>102</v>
      </c>
      <c r="J294" s="16" t="str">
        <f t="shared" ca="1" si="39"/>
        <v>NOT DUE</v>
      </c>
      <c r="K294" s="30" t="s">
        <v>964</v>
      </c>
      <c r="L294" s="19" t="s">
        <v>5410</v>
      </c>
    </row>
    <row r="295" spans="1:12" ht="15" customHeight="1">
      <c r="A295" s="258" t="s">
        <v>986</v>
      </c>
      <c r="B295" s="30" t="s">
        <v>961</v>
      </c>
      <c r="C295" s="30" t="s">
        <v>952</v>
      </c>
      <c r="D295" s="20" t="s">
        <v>793</v>
      </c>
      <c r="E295" s="12">
        <v>42549</v>
      </c>
      <c r="F295" s="12">
        <v>44614</v>
      </c>
      <c r="G295" s="72"/>
      <c r="H295" s="14">
        <f>DATE(YEAR(F295),MONTH(F295)+6,DAY(F295)-1)</f>
        <v>44794</v>
      </c>
      <c r="I295" s="15">
        <f t="shared" ca="1" si="37"/>
        <v>147</v>
      </c>
      <c r="J295" s="16" t="str">
        <f t="shared" ca="1" si="39"/>
        <v>NOT DUE</v>
      </c>
      <c r="K295" s="30" t="s">
        <v>965</v>
      </c>
      <c r="L295" s="19" t="s">
        <v>4748</v>
      </c>
    </row>
    <row r="296" spans="1:12" ht="26.45" customHeight="1">
      <c r="A296" s="258" t="s">
        <v>987</v>
      </c>
      <c r="B296" s="30" t="s">
        <v>966</v>
      </c>
      <c r="C296" s="30" t="s">
        <v>901</v>
      </c>
      <c r="D296" s="20" t="s">
        <v>381</v>
      </c>
      <c r="E296" s="12">
        <v>42549</v>
      </c>
      <c r="F296" s="12">
        <v>44614</v>
      </c>
      <c r="G296" s="72"/>
      <c r="H296" s="14">
        <f t="shared" ref="H296:H304" si="40">DATE(YEAR(F296)+1,MONTH(F296),DAY(F296)-1)</f>
        <v>44978</v>
      </c>
      <c r="I296" s="15">
        <f t="shared" ca="1" si="37"/>
        <v>331</v>
      </c>
      <c r="J296" s="16" t="str">
        <f t="shared" ca="1" si="39"/>
        <v>NOT DUE</v>
      </c>
      <c r="K296" s="30" t="s">
        <v>977</v>
      </c>
      <c r="L296" s="19" t="s">
        <v>4748</v>
      </c>
    </row>
    <row r="297" spans="1:12" ht="25.5">
      <c r="A297" s="258" t="s">
        <v>988</v>
      </c>
      <c r="B297" s="30" t="s">
        <v>967</v>
      </c>
      <c r="C297" s="30" t="s">
        <v>901</v>
      </c>
      <c r="D297" s="20" t="s">
        <v>381</v>
      </c>
      <c r="E297" s="12">
        <v>42549</v>
      </c>
      <c r="F297" s="12">
        <v>44614</v>
      </c>
      <c r="G297" s="72"/>
      <c r="H297" s="14">
        <f t="shared" si="40"/>
        <v>44978</v>
      </c>
      <c r="I297" s="15">
        <f t="shared" ca="1" si="37"/>
        <v>331</v>
      </c>
      <c r="J297" s="16" t="str">
        <f t="shared" ca="1" si="39"/>
        <v>NOT DUE</v>
      </c>
      <c r="K297" s="30" t="s">
        <v>978</v>
      </c>
      <c r="L297" s="19" t="s">
        <v>4748</v>
      </c>
    </row>
    <row r="298" spans="1:12" ht="26.45" customHeight="1">
      <c r="A298" s="258" t="s">
        <v>989</v>
      </c>
      <c r="B298" s="30" t="s">
        <v>968</v>
      </c>
      <c r="C298" s="30" t="s">
        <v>901</v>
      </c>
      <c r="D298" s="20" t="s">
        <v>381</v>
      </c>
      <c r="E298" s="12">
        <v>42549</v>
      </c>
      <c r="F298" s="12">
        <v>44614</v>
      </c>
      <c r="G298" s="72"/>
      <c r="H298" s="14">
        <f t="shared" si="40"/>
        <v>44978</v>
      </c>
      <c r="I298" s="15">
        <f t="shared" ca="1" si="37"/>
        <v>331</v>
      </c>
      <c r="J298" s="16" t="str">
        <f t="shared" ca="1" si="39"/>
        <v>NOT DUE</v>
      </c>
      <c r="K298" s="30" t="s">
        <v>979</v>
      </c>
      <c r="L298" s="19" t="s">
        <v>4748</v>
      </c>
    </row>
    <row r="299" spans="1:12" ht="15" customHeight="1">
      <c r="A299" s="258" t="s">
        <v>990</v>
      </c>
      <c r="B299" s="30" t="s">
        <v>969</v>
      </c>
      <c r="C299" s="30" t="s">
        <v>901</v>
      </c>
      <c r="D299" s="20" t="s">
        <v>381</v>
      </c>
      <c r="E299" s="12">
        <v>42549</v>
      </c>
      <c r="F299" s="12">
        <v>44614</v>
      </c>
      <c r="G299" s="72"/>
      <c r="H299" s="14">
        <f t="shared" si="40"/>
        <v>44978</v>
      </c>
      <c r="I299" s="15">
        <f t="shared" ca="1" si="37"/>
        <v>331</v>
      </c>
      <c r="J299" s="16" t="str">
        <f t="shared" ca="1" si="39"/>
        <v>NOT DUE</v>
      </c>
      <c r="K299" s="30" t="s">
        <v>980</v>
      </c>
      <c r="L299" s="19" t="s">
        <v>4748</v>
      </c>
    </row>
    <row r="300" spans="1:12" ht="15" customHeight="1">
      <c r="A300" s="258" t="s">
        <v>991</v>
      </c>
      <c r="B300" s="30" t="s">
        <v>970</v>
      </c>
      <c r="C300" s="30" t="s">
        <v>901</v>
      </c>
      <c r="D300" s="20" t="s">
        <v>381</v>
      </c>
      <c r="E300" s="12">
        <v>42549</v>
      </c>
      <c r="F300" s="12">
        <v>44614</v>
      </c>
      <c r="G300" s="72"/>
      <c r="H300" s="14">
        <f t="shared" si="40"/>
        <v>44978</v>
      </c>
      <c r="I300" s="15">
        <f t="shared" ca="1" si="37"/>
        <v>331</v>
      </c>
      <c r="J300" s="16" t="str">
        <f t="shared" ca="1" si="39"/>
        <v>NOT DUE</v>
      </c>
      <c r="K300" s="30" t="s">
        <v>978</v>
      </c>
      <c r="L300" s="19" t="s">
        <v>4748</v>
      </c>
    </row>
    <row r="301" spans="1:12" ht="15" customHeight="1">
      <c r="A301" s="258" t="s">
        <v>992</v>
      </c>
      <c r="B301" s="30" t="s">
        <v>971</v>
      </c>
      <c r="C301" s="30" t="s">
        <v>901</v>
      </c>
      <c r="D301" s="20" t="s">
        <v>381</v>
      </c>
      <c r="E301" s="12">
        <v>42549</v>
      </c>
      <c r="F301" s="12">
        <v>44614</v>
      </c>
      <c r="G301" s="72"/>
      <c r="H301" s="14">
        <f t="shared" si="40"/>
        <v>44978</v>
      </c>
      <c r="I301" s="15">
        <f t="shared" ca="1" si="37"/>
        <v>331</v>
      </c>
      <c r="J301" s="16" t="str">
        <f t="shared" ca="1" si="39"/>
        <v>NOT DUE</v>
      </c>
      <c r="K301" s="30" t="s">
        <v>981</v>
      </c>
      <c r="L301" s="19" t="s">
        <v>4748</v>
      </c>
    </row>
    <row r="302" spans="1:12" ht="15" customHeight="1">
      <c r="A302" s="258" t="s">
        <v>993</v>
      </c>
      <c r="B302" s="30" t="s">
        <v>972</v>
      </c>
      <c r="C302" s="30" t="s">
        <v>973</v>
      </c>
      <c r="D302" s="20" t="s">
        <v>381</v>
      </c>
      <c r="E302" s="12">
        <v>42549</v>
      </c>
      <c r="F302" s="12">
        <v>44614</v>
      </c>
      <c r="G302" s="72"/>
      <c r="H302" s="14">
        <f t="shared" si="40"/>
        <v>44978</v>
      </c>
      <c r="I302" s="15">
        <f t="shared" ca="1" si="37"/>
        <v>331</v>
      </c>
      <c r="J302" s="16" t="str">
        <f t="shared" ca="1" si="39"/>
        <v>NOT DUE</v>
      </c>
      <c r="K302" s="30" t="s">
        <v>982</v>
      </c>
      <c r="L302" s="19" t="s">
        <v>4742</v>
      </c>
    </row>
    <row r="303" spans="1:12" ht="25.5">
      <c r="A303" s="258" t="s">
        <v>1030</v>
      </c>
      <c r="B303" s="30" t="s">
        <v>974</v>
      </c>
      <c r="C303" s="30" t="s">
        <v>975</v>
      </c>
      <c r="D303" s="20" t="s">
        <v>381</v>
      </c>
      <c r="E303" s="12">
        <v>42549</v>
      </c>
      <c r="F303" s="12">
        <v>44614</v>
      </c>
      <c r="G303" s="72"/>
      <c r="H303" s="14">
        <f t="shared" si="40"/>
        <v>44978</v>
      </c>
      <c r="I303" s="15">
        <f t="shared" ca="1" si="37"/>
        <v>331</v>
      </c>
      <c r="J303" s="16" t="str">
        <f t="shared" ca="1" si="39"/>
        <v>NOT DUE</v>
      </c>
      <c r="K303" s="30" t="s">
        <v>983</v>
      </c>
      <c r="L303" s="19" t="s">
        <v>4742</v>
      </c>
    </row>
    <row r="304" spans="1:12" ht="26.45" customHeight="1">
      <c r="A304" s="258" t="s">
        <v>1031</v>
      </c>
      <c r="B304" s="30" t="s">
        <v>976</v>
      </c>
      <c r="C304" s="30" t="s">
        <v>901</v>
      </c>
      <c r="D304" s="20" t="s">
        <v>381</v>
      </c>
      <c r="E304" s="12">
        <v>42549</v>
      </c>
      <c r="F304" s="12">
        <v>44614</v>
      </c>
      <c r="G304" s="72"/>
      <c r="H304" s="14">
        <f t="shared" si="40"/>
        <v>44978</v>
      </c>
      <c r="I304" s="15">
        <f t="shared" ca="1" si="37"/>
        <v>331</v>
      </c>
      <c r="J304" s="16" t="str">
        <f t="shared" ca="1" si="39"/>
        <v>NOT DUE</v>
      </c>
      <c r="K304" s="30" t="s">
        <v>984</v>
      </c>
      <c r="L304" s="19" t="s">
        <v>4748</v>
      </c>
    </row>
    <row r="305" spans="1:12" ht="15" customHeight="1">
      <c r="A305" s="258" t="s">
        <v>1032</v>
      </c>
      <c r="B305" s="30" t="s">
        <v>994</v>
      </c>
      <c r="C305" s="30" t="s">
        <v>952</v>
      </c>
      <c r="D305" s="20" t="s">
        <v>1080</v>
      </c>
      <c r="E305" s="12">
        <v>42549</v>
      </c>
      <c r="F305" s="12">
        <v>43535</v>
      </c>
      <c r="G305" s="72"/>
      <c r="H305" s="14">
        <f t="shared" ref="H305:H333" si="41">DATE(YEAR(F305)+4,MONTH(F305),DAY(F305)-1)</f>
        <v>44995</v>
      </c>
      <c r="I305" s="15">
        <f t="shared" ca="1" si="37"/>
        <v>348</v>
      </c>
      <c r="J305" s="16" t="str">
        <f t="shared" ca="1" si="39"/>
        <v>NOT DUE</v>
      </c>
      <c r="K305" s="30" t="s">
        <v>1058</v>
      </c>
      <c r="L305" s="19" t="s">
        <v>4748</v>
      </c>
    </row>
    <row r="306" spans="1:12" ht="15" customHeight="1">
      <c r="A306" s="258" t="s">
        <v>1033</v>
      </c>
      <c r="B306" s="30" t="s">
        <v>995</v>
      </c>
      <c r="C306" s="30" t="s">
        <v>996</v>
      </c>
      <c r="D306" s="20" t="s">
        <v>1080</v>
      </c>
      <c r="E306" s="12">
        <v>42549</v>
      </c>
      <c r="F306" s="12">
        <v>43535</v>
      </c>
      <c r="G306" s="72"/>
      <c r="H306" s="14">
        <f t="shared" si="41"/>
        <v>44995</v>
      </c>
      <c r="I306" s="15">
        <f t="shared" ca="1" si="37"/>
        <v>348</v>
      </c>
      <c r="J306" s="16" t="str">
        <f t="shared" ca="1" si="39"/>
        <v>NOT DUE</v>
      </c>
      <c r="K306" s="30" t="s">
        <v>1059</v>
      </c>
      <c r="L306" s="19" t="s">
        <v>4748</v>
      </c>
    </row>
    <row r="307" spans="1:12" ht="15" customHeight="1">
      <c r="A307" s="258" t="s">
        <v>1034</v>
      </c>
      <c r="B307" s="30" t="s">
        <v>997</v>
      </c>
      <c r="C307" s="30" t="s">
        <v>952</v>
      </c>
      <c r="D307" s="20" t="s">
        <v>1080</v>
      </c>
      <c r="E307" s="12">
        <v>42549</v>
      </c>
      <c r="F307" s="12">
        <v>43535</v>
      </c>
      <c r="G307" s="72"/>
      <c r="H307" s="14">
        <f t="shared" si="41"/>
        <v>44995</v>
      </c>
      <c r="I307" s="15">
        <f t="shared" ca="1" si="37"/>
        <v>348</v>
      </c>
      <c r="J307" s="16" t="str">
        <f t="shared" ca="1" si="39"/>
        <v>NOT DUE</v>
      </c>
      <c r="K307" s="30" t="s">
        <v>1060</v>
      </c>
      <c r="L307" s="19" t="s">
        <v>4748</v>
      </c>
    </row>
    <row r="308" spans="1:12" ht="15" customHeight="1">
      <c r="A308" s="258" t="s">
        <v>1035</v>
      </c>
      <c r="B308" s="30" t="s">
        <v>998</v>
      </c>
      <c r="C308" s="30" t="s">
        <v>952</v>
      </c>
      <c r="D308" s="20" t="s">
        <v>1080</v>
      </c>
      <c r="E308" s="12">
        <v>42549</v>
      </c>
      <c r="F308" s="12">
        <v>43535</v>
      </c>
      <c r="G308" s="72"/>
      <c r="H308" s="14">
        <f t="shared" si="41"/>
        <v>44995</v>
      </c>
      <c r="I308" s="15">
        <f t="shared" ca="1" si="37"/>
        <v>348</v>
      </c>
      <c r="J308" s="16" t="str">
        <f t="shared" ca="1" si="39"/>
        <v>NOT DUE</v>
      </c>
      <c r="K308" s="30" t="s">
        <v>1061</v>
      </c>
      <c r="L308" s="19" t="s">
        <v>4748</v>
      </c>
    </row>
    <row r="309" spans="1:12" ht="15" customHeight="1">
      <c r="A309" s="258" t="s">
        <v>1036</v>
      </c>
      <c r="B309" s="30" t="s">
        <v>949</v>
      </c>
      <c r="C309" s="30" t="s">
        <v>952</v>
      </c>
      <c r="D309" s="20" t="s">
        <v>1080</v>
      </c>
      <c r="E309" s="12">
        <v>42549</v>
      </c>
      <c r="F309" s="12">
        <v>43535</v>
      </c>
      <c r="G309" s="72"/>
      <c r="H309" s="14">
        <f t="shared" si="41"/>
        <v>44995</v>
      </c>
      <c r="I309" s="15">
        <f t="shared" ca="1" si="37"/>
        <v>348</v>
      </c>
      <c r="J309" s="16" t="str">
        <f t="shared" ca="1" si="39"/>
        <v>NOT DUE</v>
      </c>
      <c r="K309" s="30" t="s">
        <v>1062</v>
      </c>
      <c r="L309" s="19" t="s">
        <v>4748</v>
      </c>
    </row>
    <row r="310" spans="1:12" ht="26.45" customHeight="1">
      <c r="A310" s="258" t="s">
        <v>1037</v>
      </c>
      <c r="B310" s="30" t="s">
        <v>950</v>
      </c>
      <c r="C310" s="30" t="s">
        <v>999</v>
      </c>
      <c r="D310" s="20" t="s">
        <v>1080</v>
      </c>
      <c r="E310" s="12">
        <v>42549</v>
      </c>
      <c r="F310" s="12">
        <v>43609</v>
      </c>
      <c r="G310" s="72"/>
      <c r="H310" s="14">
        <f t="shared" si="41"/>
        <v>45069</v>
      </c>
      <c r="I310" s="15">
        <f t="shared" ca="1" si="37"/>
        <v>422</v>
      </c>
      <c r="J310" s="16" t="str">
        <f t="shared" ca="1" si="39"/>
        <v>NOT DUE</v>
      </c>
      <c r="K310" s="30" t="s">
        <v>1063</v>
      </c>
      <c r="L310" s="19"/>
    </row>
    <row r="311" spans="1:12" ht="15" customHeight="1">
      <c r="A311" s="258" t="s">
        <v>1038</v>
      </c>
      <c r="B311" s="30" t="s">
        <v>1000</v>
      </c>
      <c r="C311" s="30" t="s">
        <v>901</v>
      </c>
      <c r="D311" s="20" t="s">
        <v>1080</v>
      </c>
      <c r="E311" s="12">
        <v>42549</v>
      </c>
      <c r="F311" s="12">
        <v>43535</v>
      </c>
      <c r="G311" s="72"/>
      <c r="H311" s="14">
        <f t="shared" si="41"/>
        <v>44995</v>
      </c>
      <c r="I311" s="15">
        <f t="shared" ca="1" si="37"/>
        <v>348</v>
      </c>
      <c r="J311" s="16" t="str">
        <f t="shared" ca="1" si="39"/>
        <v>NOT DUE</v>
      </c>
      <c r="K311" s="30" t="s">
        <v>1064</v>
      </c>
      <c r="L311" s="19" t="s">
        <v>4748</v>
      </c>
    </row>
    <row r="312" spans="1:12" ht="15" customHeight="1">
      <c r="A312" s="258" t="s">
        <v>1039</v>
      </c>
      <c r="B312" s="30" t="s">
        <v>1001</v>
      </c>
      <c r="C312" s="30" t="s">
        <v>1002</v>
      </c>
      <c r="D312" s="20" t="s">
        <v>1080</v>
      </c>
      <c r="E312" s="12">
        <v>42549</v>
      </c>
      <c r="F312" s="12">
        <v>43535</v>
      </c>
      <c r="G312" s="72"/>
      <c r="H312" s="14">
        <f t="shared" si="41"/>
        <v>44995</v>
      </c>
      <c r="I312" s="15">
        <f t="shared" ca="1" si="37"/>
        <v>348</v>
      </c>
      <c r="J312" s="16" t="str">
        <f t="shared" ca="1" si="39"/>
        <v>NOT DUE</v>
      </c>
      <c r="K312" s="30" t="s">
        <v>1064</v>
      </c>
      <c r="L312" s="19" t="s">
        <v>4748</v>
      </c>
    </row>
    <row r="313" spans="1:12" ht="25.5">
      <c r="A313" s="258" t="s">
        <v>1040</v>
      </c>
      <c r="B313" s="30" t="s">
        <v>1003</v>
      </c>
      <c r="C313" s="30" t="s">
        <v>901</v>
      </c>
      <c r="D313" s="20" t="s">
        <v>1080</v>
      </c>
      <c r="E313" s="12">
        <v>42549</v>
      </c>
      <c r="F313" s="12">
        <v>43535</v>
      </c>
      <c r="G313" s="72"/>
      <c r="H313" s="14">
        <f t="shared" si="41"/>
        <v>44995</v>
      </c>
      <c r="I313" s="15">
        <f t="shared" ca="1" si="37"/>
        <v>348</v>
      </c>
      <c r="J313" s="16" t="str">
        <f t="shared" ca="1" si="39"/>
        <v>NOT DUE</v>
      </c>
      <c r="K313" s="30" t="s">
        <v>1065</v>
      </c>
      <c r="L313" s="19" t="s">
        <v>4748</v>
      </c>
    </row>
    <row r="314" spans="1:12" ht="15" customHeight="1">
      <c r="A314" s="258" t="s">
        <v>1041</v>
      </c>
      <c r="B314" s="30" t="s">
        <v>1004</v>
      </c>
      <c r="C314" s="30" t="s">
        <v>1002</v>
      </c>
      <c r="D314" s="20" t="s">
        <v>1080</v>
      </c>
      <c r="E314" s="12">
        <v>42549</v>
      </c>
      <c r="F314" s="12">
        <v>43535</v>
      </c>
      <c r="G314" s="72"/>
      <c r="H314" s="14">
        <f t="shared" si="41"/>
        <v>44995</v>
      </c>
      <c r="I314" s="15">
        <f t="shared" ca="1" si="37"/>
        <v>348</v>
      </c>
      <c r="J314" s="16" t="str">
        <f t="shared" ca="1" si="39"/>
        <v>NOT DUE</v>
      </c>
      <c r="K314" s="30" t="s">
        <v>1058</v>
      </c>
      <c r="L314" s="19" t="s">
        <v>4748</v>
      </c>
    </row>
    <row r="315" spans="1:12" ht="15" customHeight="1">
      <c r="A315" s="258" t="s">
        <v>1042</v>
      </c>
      <c r="B315" s="30" t="s">
        <v>1005</v>
      </c>
      <c r="C315" s="30" t="s">
        <v>1002</v>
      </c>
      <c r="D315" s="20" t="s">
        <v>1080</v>
      </c>
      <c r="E315" s="12">
        <v>42549</v>
      </c>
      <c r="F315" s="12">
        <v>43535</v>
      </c>
      <c r="G315" s="72"/>
      <c r="H315" s="14">
        <f t="shared" si="41"/>
        <v>44995</v>
      </c>
      <c r="I315" s="15">
        <f t="shared" ca="1" si="37"/>
        <v>348</v>
      </c>
      <c r="J315" s="16" t="str">
        <f t="shared" ca="1" si="39"/>
        <v>NOT DUE</v>
      </c>
      <c r="K315" s="30" t="s">
        <v>1066</v>
      </c>
      <c r="L315" s="19" t="s">
        <v>4748</v>
      </c>
    </row>
    <row r="316" spans="1:12" ht="15" customHeight="1">
      <c r="A316" s="258" t="s">
        <v>1043</v>
      </c>
      <c r="B316" s="30" t="s">
        <v>1006</v>
      </c>
      <c r="C316" s="30" t="s">
        <v>1002</v>
      </c>
      <c r="D316" s="20" t="s">
        <v>1080</v>
      </c>
      <c r="E316" s="12">
        <v>42549</v>
      </c>
      <c r="F316" s="12">
        <v>43535</v>
      </c>
      <c r="G316" s="72"/>
      <c r="H316" s="14">
        <f t="shared" si="41"/>
        <v>44995</v>
      </c>
      <c r="I316" s="15">
        <f t="shared" ca="1" si="37"/>
        <v>348</v>
      </c>
      <c r="J316" s="16" t="str">
        <f t="shared" ca="1" si="39"/>
        <v>NOT DUE</v>
      </c>
      <c r="K316" s="30" t="s">
        <v>1067</v>
      </c>
      <c r="L316" s="19" t="s">
        <v>4748</v>
      </c>
    </row>
    <row r="317" spans="1:12" ht="26.45" customHeight="1">
      <c r="A317" s="258" t="s">
        <v>1044</v>
      </c>
      <c r="B317" s="30" t="s">
        <v>1007</v>
      </c>
      <c r="C317" s="30" t="s">
        <v>1002</v>
      </c>
      <c r="D317" s="20" t="s">
        <v>1080</v>
      </c>
      <c r="E317" s="12">
        <v>42549</v>
      </c>
      <c r="F317" s="12">
        <v>43535</v>
      </c>
      <c r="G317" s="72"/>
      <c r="H317" s="14">
        <f t="shared" si="41"/>
        <v>44995</v>
      </c>
      <c r="I317" s="15">
        <f t="shared" ca="1" si="37"/>
        <v>348</v>
      </c>
      <c r="J317" s="16" t="str">
        <f t="shared" ca="1" si="39"/>
        <v>NOT DUE</v>
      </c>
      <c r="K317" s="30" t="s">
        <v>1063</v>
      </c>
      <c r="L317" s="19" t="s">
        <v>4748</v>
      </c>
    </row>
    <row r="318" spans="1:12" ht="15" customHeight="1">
      <c r="A318" s="258" t="s">
        <v>1045</v>
      </c>
      <c r="B318" s="30" t="s">
        <v>1008</v>
      </c>
      <c r="C318" s="30" t="s">
        <v>901</v>
      </c>
      <c r="D318" s="20" t="s">
        <v>1080</v>
      </c>
      <c r="E318" s="12">
        <v>42549</v>
      </c>
      <c r="F318" s="12">
        <v>43535</v>
      </c>
      <c r="G318" s="72"/>
      <c r="H318" s="14">
        <f t="shared" si="41"/>
        <v>44995</v>
      </c>
      <c r="I318" s="15">
        <f t="shared" ca="1" si="37"/>
        <v>348</v>
      </c>
      <c r="J318" s="16" t="str">
        <f t="shared" ca="1" si="39"/>
        <v>NOT DUE</v>
      </c>
      <c r="K318" s="30" t="s">
        <v>1064</v>
      </c>
      <c r="L318" s="19" t="s">
        <v>4748</v>
      </c>
    </row>
    <row r="319" spans="1:12" ht="15" customHeight="1">
      <c r="A319" s="258" t="s">
        <v>1046</v>
      </c>
      <c r="B319" s="30" t="s">
        <v>1009</v>
      </c>
      <c r="C319" s="30" t="s">
        <v>1002</v>
      </c>
      <c r="D319" s="20" t="s">
        <v>1080</v>
      </c>
      <c r="E319" s="12">
        <v>42549</v>
      </c>
      <c r="F319" s="12">
        <v>43535</v>
      </c>
      <c r="G319" s="72"/>
      <c r="H319" s="14">
        <f t="shared" si="41"/>
        <v>44995</v>
      </c>
      <c r="I319" s="15">
        <f t="shared" ca="1" si="37"/>
        <v>348</v>
      </c>
      <c r="J319" s="16" t="str">
        <f t="shared" ca="1" si="39"/>
        <v>NOT DUE</v>
      </c>
      <c r="K319" s="30" t="s">
        <v>1064</v>
      </c>
      <c r="L319" s="19" t="s">
        <v>4748</v>
      </c>
    </row>
    <row r="320" spans="1:12">
      <c r="A320" s="258" t="s">
        <v>1047</v>
      </c>
      <c r="B320" s="30" t="s">
        <v>1010</v>
      </c>
      <c r="C320" s="30" t="s">
        <v>901</v>
      </c>
      <c r="D320" s="20" t="s">
        <v>1080</v>
      </c>
      <c r="E320" s="12">
        <v>42549</v>
      </c>
      <c r="F320" s="12">
        <v>43535</v>
      </c>
      <c r="G320" s="72"/>
      <c r="H320" s="14">
        <f t="shared" si="41"/>
        <v>44995</v>
      </c>
      <c r="I320" s="15">
        <f t="shared" ca="1" si="37"/>
        <v>348</v>
      </c>
      <c r="J320" s="16" t="str">
        <f t="shared" ca="1" si="39"/>
        <v>NOT DUE</v>
      </c>
      <c r="K320" s="30" t="s">
        <v>1065</v>
      </c>
      <c r="L320" s="19" t="s">
        <v>4748</v>
      </c>
    </row>
    <row r="321" spans="1:12" ht="25.5">
      <c r="A321" s="258" t="s">
        <v>1048</v>
      </c>
      <c r="B321" s="30" t="s">
        <v>1011</v>
      </c>
      <c r="C321" s="30" t="s">
        <v>901</v>
      </c>
      <c r="D321" s="20" t="s">
        <v>1080</v>
      </c>
      <c r="E321" s="12">
        <v>42549</v>
      </c>
      <c r="F321" s="12">
        <v>43535</v>
      </c>
      <c r="G321" s="72"/>
      <c r="H321" s="14">
        <f t="shared" si="41"/>
        <v>44995</v>
      </c>
      <c r="I321" s="15">
        <f t="shared" ca="1" si="37"/>
        <v>348</v>
      </c>
      <c r="J321" s="16" t="str">
        <f t="shared" ca="1" si="39"/>
        <v>NOT DUE</v>
      </c>
      <c r="K321" s="30" t="s">
        <v>1068</v>
      </c>
      <c r="L321" s="19" t="s">
        <v>4748</v>
      </c>
    </row>
    <row r="322" spans="1:12" ht="15" customHeight="1">
      <c r="A322" s="258" t="s">
        <v>1049</v>
      </c>
      <c r="B322" s="30" t="s">
        <v>1012</v>
      </c>
      <c r="C322" s="30" t="s">
        <v>1013</v>
      </c>
      <c r="D322" s="20" t="s">
        <v>1080</v>
      </c>
      <c r="E322" s="12">
        <v>42549</v>
      </c>
      <c r="F322" s="12">
        <v>44166</v>
      </c>
      <c r="G322" s="72"/>
      <c r="H322" s="14">
        <f t="shared" si="41"/>
        <v>45626</v>
      </c>
      <c r="I322" s="15">
        <f t="shared" ca="1" si="37"/>
        <v>979</v>
      </c>
      <c r="J322" s="16" t="str">
        <f t="shared" ca="1" si="39"/>
        <v>NOT DUE</v>
      </c>
      <c r="K322" s="30" t="s">
        <v>1069</v>
      </c>
      <c r="L322" s="19"/>
    </row>
    <row r="323" spans="1:12" ht="15" customHeight="1">
      <c r="A323" s="258" t="s">
        <v>1050</v>
      </c>
      <c r="B323" s="30" t="s">
        <v>1014</v>
      </c>
      <c r="C323" s="30" t="s">
        <v>1015</v>
      </c>
      <c r="D323" s="20" t="s">
        <v>1080</v>
      </c>
      <c r="E323" s="12">
        <v>42549</v>
      </c>
      <c r="F323" s="12">
        <v>43609</v>
      </c>
      <c r="G323" s="72"/>
      <c r="H323" s="14">
        <f t="shared" si="41"/>
        <v>45069</v>
      </c>
      <c r="I323" s="15">
        <f t="shared" ca="1" si="37"/>
        <v>422</v>
      </c>
      <c r="J323" s="16" t="str">
        <f t="shared" ca="1" si="39"/>
        <v>NOT DUE</v>
      </c>
      <c r="K323" s="30" t="s">
        <v>1070</v>
      </c>
      <c r="L323" s="19"/>
    </row>
    <row r="324" spans="1:12" ht="15" customHeight="1">
      <c r="A324" s="258" t="s">
        <v>1051</v>
      </c>
      <c r="B324" s="30" t="s">
        <v>1016</v>
      </c>
      <c r="C324" s="30" t="s">
        <v>1017</v>
      </c>
      <c r="D324" s="20" t="s">
        <v>1080</v>
      </c>
      <c r="E324" s="12">
        <v>42549</v>
      </c>
      <c r="F324" s="12">
        <v>43609</v>
      </c>
      <c r="G324" s="72"/>
      <c r="H324" s="14">
        <f t="shared" si="41"/>
        <v>45069</v>
      </c>
      <c r="I324" s="15">
        <f t="shared" ca="1" si="37"/>
        <v>422</v>
      </c>
      <c r="J324" s="16" t="str">
        <f t="shared" ca="1" si="39"/>
        <v>NOT DUE</v>
      </c>
      <c r="K324" s="30" t="s">
        <v>1071</v>
      </c>
      <c r="L324" s="19"/>
    </row>
    <row r="325" spans="1:12" ht="15" customHeight="1">
      <c r="A325" s="258" t="s">
        <v>1052</v>
      </c>
      <c r="B325" s="30" t="s">
        <v>1018</v>
      </c>
      <c r="C325" s="30" t="s">
        <v>901</v>
      </c>
      <c r="D325" s="20" t="s">
        <v>1080</v>
      </c>
      <c r="E325" s="12">
        <v>42549</v>
      </c>
      <c r="F325" s="12">
        <v>43535</v>
      </c>
      <c r="G325" s="72"/>
      <c r="H325" s="14">
        <f t="shared" si="41"/>
        <v>44995</v>
      </c>
      <c r="I325" s="15">
        <f t="shared" ca="1" si="37"/>
        <v>348</v>
      </c>
      <c r="J325" s="16" t="str">
        <f t="shared" ca="1" si="39"/>
        <v>NOT DUE</v>
      </c>
      <c r="K325" s="30" t="s">
        <v>964</v>
      </c>
      <c r="L325" s="19" t="s">
        <v>4748</v>
      </c>
    </row>
    <row r="326" spans="1:12" ht="15" customHeight="1">
      <c r="A326" s="258" t="s">
        <v>1053</v>
      </c>
      <c r="B326" s="30" t="s">
        <v>937</v>
      </c>
      <c r="C326" s="30" t="s">
        <v>901</v>
      </c>
      <c r="D326" s="20" t="s">
        <v>1080</v>
      </c>
      <c r="E326" s="12">
        <v>42549</v>
      </c>
      <c r="F326" s="12">
        <v>43535</v>
      </c>
      <c r="G326" s="72"/>
      <c r="H326" s="14">
        <f t="shared" si="41"/>
        <v>44995</v>
      </c>
      <c r="I326" s="15">
        <f t="shared" ca="1" si="37"/>
        <v>348</v>
      </c>
      <c r="J326" s="16" t="str">
        <f t="shared" ca="1" si="39"/>
        <v>NOT DUE</v>
      </c>
      <c r="K326" s="30" t="s">
        <v>1072</v>
      </c>
      <c r="L326" s="19" t="s">
        <v>4748</v>
      </c>
    </row>
    <row r="327" spans="1:12" ht="15" customHeight="1">
      <c r="A327" s="258" t="s">
        <v>1054</v>
      </c>
      <c r="B327" s="30" t="s">
        <v>1019</v>
      </c>
      <c r="C327" s="30" t="s">
        <v>1020</v>
      </c>
      <c r="D327" s="20" t="s">
        <v>1080</v>
      </c>
      <c r="E327" s="12">
        <v>42549</v>
      </c>
      <c r="F327" s="12">
        <v>44166</v>
      </c>
      <c r="G327" s="72"/>
      <c r="H327" s="14">
        <f t="shared" si="41"/>
        <v>45626</v>
      </c>
      <c r="I327" s="15">
        <f t="shared" ca="1" si="37"/>
        <v>979</v>
      </c>
      <c r="J327" s="16" t="str">
        <f t="shared" ca="1" si="39"/>
        <v>NOT DUE</v>
      </c>
      <c r="K327" s="30" t="s">
        <v>1073</v>
      </c>
      <c r="L327" s="19"/>
    </row>
    <row r="328" spans="1:12" ht="25.5">
      <c r="A328" s="258" t="s">
        <v>1055</v>
      </c>
      <c r="B328" s="30" t="s">
        <v>1021</v>
      </c>
      <c r="C328" s="30" t="s">
        <v>901</v>
      </c>
      <c r="D328" s="20" t="s">
        <v>1080</v>
      </c>
      <c r="E328" s="12">
        <v>42549</v>
      </c>
      <c r="F328" s="12">
        <v>43535</v>
      </c>
      <c r="G328" s="72"/>
      <c r="H328" s="14">
        <f t="shared" si="41"/>
        <v>44995</v>
      </c>
      <c r="I328" s="15">
        <f t="shared" ca="1" si="37"/>
        <v>348</v>
      </c>
      <c r="J328" s="16" t="str">
        <f t="shared" ca="1" si="39"/>
        <v>NOT DUE</v>
      </c>
      <c r="K328" s="30" t="s">
        <v>1074</v>
      </c>
      <c r="L328" s="19" t="s">
        <v>4748</v>
      </c>
    </row>
    <row r="329" spans="1:12" ht="26.45" customHeight="1">
      <c r="A329" s="258" t="s">
        <v>1056</v>
      </c>
      <c r="B329" s="30" t="s">
        <v>1022</v>
      </c>
      <c r="C329" s="30" t="s">
        <v>901</v>
      </c>
      <c r="D329" s="20" t="s">
        <v>1080</v>
      </c>
      <c r="E329" s="12">
        <v>42549</v>
      </c>
      <c r="F329" s="12">
        <v>43535</v>
      </c>
      <c r="G329" s="72"/>
      <c r="H329" s="14">
        <f t="shared" si="41"/>
        <v>44995</v>
      </c>
      <c r="I329" s="15">
        <f t="shared" ca="1" si="37"/>
        <v>348</v>
      </c>
      <c r="J329" s="16" t="str">
        <f t="shared" ca="1" si="39"/>
        <v>NOT DUE</v>
      </c>
      <c r="K329" s="30" t="s">
        <v>1075</v>
      </c>
      <c r="L329" s="19" t="s">
        <v>4748</v>
      </c>
    </row>
    <row r="330" spans="1:12" ht="25.5">
      <c r="A330" s="258" t="s">
        <v>1057</v>
      </c>
      <c r="B330" s="30" t="s">
        <v>1023</v>
      </c>
      <c r="C330" s="30" t="s">
        <v>901</v>
      </c>
      <c r="D330" s="20" t="s">
        <v>1080</v>
      </c>
      <c r="E330" s="12">
        <v>42549</v>
      </c>
      <c r="F330" s="12">
        <v>43535</v>
      </c>
      <c r="G330" s="72"/>
      <c r="H330" s="14">
        <f t="shared" si="41"/>
        <v>44995</v>
      </c>
      <c r="I330" s="15">
        <f t="shared" ca="1" si="37"/>
        <v>348</v>
      </c>
      <c r="J330" s="16" t="str">
        <f t="shared" ca="1" si="39"/>
        <v>NOT DUE</v>
      </c>
      <c r="K330" s="30" t="s">
        <v>1076</v>
      </c>
      <c r="L330" s="19" t="s">
        <v>4748</v>
      </c>
    </row>
    <row r="331" spans="1:12" ht="38.25" customHeight="1">
      <c r="A331" s="258" t="s">
        <v>4304</v>
      </c>
      <c r="B331" s="30" t="s">
        <v>1024</v>
      </c>
      <c r="C331" s="30" t="s">
        <v>1025</v>
      </c>
      <c r="D331" s="20" t="s">
        <v>1080</v>
      </c>
      <c r="E331" s="12">
        <v>42549</v>
      </c>
      <c r="F331" s="12">
        <v>43614</v>
      </c>
      <c r="G331" s="72"/>
      <c r="H331" s="14">
        <f t="shared" si="41"/>
        <v>45074</v>
      </c>
      <c r="I331" s="15">
        <f t="shared" ca="1" si="37"/>
        <v>427</v>
      </c>
      <c r="J331" s="16" t="str">
        <f t="shared" ca="1" si="39"/>
        <v>NOT DUE</v>
      </c>
      <c r="K331" s="30" t="s">
        <v>1077</v>
      </c>
      <c r="L331" s="19" t="s">
        <v>4749</v>
      </c>
    </row>
    <row r="332" spans="1:12" ht="48">
      <c r="A332" s="258" t="s">
        <v>4881</v>
      </c>
      <c r="B332" s="30" t="s">
        <v>1026</v>
      </c>
      <c r="C332" s="30" t="s">
        <v>1027</v>
      </c>
      <c r="D332" s="20" t="s">
        <v>1080</v>
      </c>
      <c r="E332" s="12">
        <v>42549</v>
      </c>
      <c r="F332" s="12">
        <v>43614</v>
      </c>
      <c r="G332" s="72"/>
      <c r="H332" s="14">
        <f t="shared" si="41"/>
        <v>45074</v>
      </c>
      <c r="I332" s="15">
        <f t="shared" ca="1" si="37"/>
        <v>427</v>
      </c>
      <c r="J332" s="16" t="str">
        <f t="shared" ca="1" si="39"/>
        <v>NOT DUE</v>
      </c>
      <c r="K332" s="30" t="s">
        <v>1078</v>
      </c>
      <c r="L332" s="19" t="s">
        <v>4749</v>
      </c>
    </row>
    <row r="333" spans="1:12" ht="38.25" customHeight="1">
      <c r="A333" s="258" t="s">
        <v>4884</v>
      </c>
      <c r="B333" s="30" t="s">
        <v>1028</v>
      </c>
      <c r="C333" s="30" t="s">
        <v>1029</v>
      </c>
      <c r="D333" s="20" t="s">
        <v>1080</v>
      </c>
      <c r="E333" s="12">
        <v>42549</v>
      </c>
      <c r="F333" s="12">
        <v>43614</v>
      </c>
      <c r="G333" s="72"/>
      <c r="H333" s="14">
        <f t="shared" si="41"/>
        <v>45074</v>
      </c>
      <c r="I333" s="15">
        <f t="shared" ref="I333" ca="1" si="42">IF(ISBLANK(H333),"",H333-DATE(YEAR(NOW()),MONTH(NOW()),DAY(NOW())))</f>
        <v>427</v>
      </c>
      <c r="J333" s="16" t="str">
        <f t="shared" ca="1" si="39"/>
        <v>NOT DUE</v>
      </c>
      <c r="K333" s="30" t="s">
        <v>1079</v>
      </c>
      <c r="L333" s="19" t="s">
        <v>4749</v>
      </c>
    </row>
    <row r="334" spans="1:12">
      <c r="A334" s="343"/>
    </row>
    <row r="335" spans="1:12">
      <c r="A335" s="343"/>
    </row>
    <row r="336" spans="1:12">
      <c r="A336" s="343"/>
      <c r="H336" s="344"/>
      <c r="I336" s="344"/>
      <c r="J336" s="344"/>
    </row>
    <row r="337" spans="1:10">
      <c r="A337" s="343"/>
      <c r="B337" s="345" t="s">
        <v>5225</v>
      </c>
      <c r="D337" s="47" t="s">
        <v>4631</v>
      </c>
      <c r="G337" s="296" t="s">
        <v>4632</v>
      </c>
      <c r="H337" s="349"/>
      <c r="I337" s="349"/>
      <c r="J337" s="349"/>
    </row>
    <row r="338" spans="1:10">
      <c r="A338" s="343"/>
      <c r="B338" s="346"/>
      <c r="C338" s="348"/>
      <c r="E338" s="454"/>
      <c r="F338" s="454"/>
      <c r="H338" s="454"/>
      <c r="I338" s="454"/>
      <c r="J338" s="454"/>
    </row>
    <row r="339" spans="1:10">
      <c r="A339" s="343"/>
      <c r="C339" s="347" t="s">
        <v>5345</v>
      </c>
      <c r="E339" s="449" t="s">
        <v>5442</v>
      </c>
      <c r="F339" s="449"/>
      <c r="H339" s="449" t="s">
        <v>5346</v>
      </c>
      <c r="I339" s="449"/>
      <c r="J339" s="449"/>
    </row>
    <row r="340" spans="1:10">
      <c r="A340" s="343"/>
    </row>
  </sheetData>
  <sheetProtection selectLockedCells="1"/>
  <protectedRanges>
    <protectedRange sqref="G225" name="Range3"/>
  </protectedRanges>
  <autoFilter ref="J1:J337"/>
  <mergeCells count="13">
    <mergeCell ref="E339:F339"/>
    <mergeCell ref="H339:J339"/>
    <mergeCell ref="A1:B1"/>
    <mergeCell ref="D1:E1"/>
    <mergeCell ref="A2:B2"/>
    <mergeCell ref="D2:E2"/>
    <mergeCell ref="A3:B3"/>
    <mergeCell ref="D3:E3"/>
    <mergeCell ref="A4:B4"/>
    <mergeCell ref="D4:E4"/>
    <mergeCell ref="A5:B5"/>
    <mergeCell ref="E338:F338"/>
    <mergeCell ref="H338:J338"/>
  </mergeCells>
  <phoneticPr fontId="37" type="noConversion"/>
  <conditionalFormatting sqref="J206:J208 J210:J212 J214:J216 J218:J220 J222:J230 J8:J22 J24:J25 J27:J28 J33:J34 J30:J31 J248:J257 J259:J264 J38:J204 J266:J333 J232:J245">
    <cfRule type="cellIs" dxfId="212" priority="19" operator="equal">
      <formula>"overdue"</formula>
    </cfRule>
  </conditionalFormatting>
  <conditionalFormatting sqref="J231">
    <cfRule type="cellIs" dxfId="211" priority="18" operator="equal">
      <formula>"overdue"</formula>
    </cfRule>
  </conditionalFormatting>
  <conditionalFormatting sqref="J205">
    <cfRule type="cellIs" dxfId="210" priority="17" operator="equal">
      <formula>"overdue"</formula>
    </cfRule>
  </conditionalFormatting>
  <conditionalFormatting sqref="J209">
    <cfRule type="cellIs" dxfId="209" priority="16" operator="equal">
      <formula>"overdue"</formula>
    </cfRule>
  </conditionalFormatting>
  <conditionalFormatting sqref="J213">
    <cfRule type="cellIs" dxfId="208" priority="15" operator="equal">
      <formula>"overdue"</formula>
    </cfRule>
  </conditionalFormatting>
  <conditionalFormatting sqref="J217">
    <cfRule type="cellIs" dxfId="207" priority="14" operator="equal">
      <formula>"overdue"</formula>
    </cfRule>
  </conditionalFormatting>
  <conditionalFormatting sqref="J221">
    <cfRule type="cellIs" dxfId="206" priority="13" operator="equal">
      <formula>"overdue"</formula>
    </cfRule>
  </conditionalFormatting>
  <conditionalFormatting sqref="J23">
    <cfRule type="cellIs" dxfId="205" priority="12" operator="equal">
      <formula>"overdue"</formula>
    </cfRule>
  </conditionalFormatting>
  <conditionalFormatting sqref="J26">
    <cfRule type="cellIs" dxfId="204" priority="11" operator="equal">
      <formula>"overdue"</formula>
    </cfRule>
  </conditionalFormatting>
  <conditionalFormatting sqref="J32">
    <cfRule type="cellIs" dxfId="203" priority="10" operator="equal">
      <formula>"overdue"</formula>
    </cfRule>
  </conditionalFormatting>
  <conditionalFormatting sqref="J35">
    <cfRule type="cellIs" dxfId="202" priority="9" operator="equal">
      <formula>"overdue"</formula>
    </cfRule>
  </conditionalFormatting>
  <conditionalFormatting sqref="J29">
    <cfRule type="cellIs" dxfId="201" priority="8" operator="equal">
      <formula>"overdue"</formula>
    </cfRule>
  </conditionalFormatting>
  <conditionalFormatting sqref="J246:J247">
    <cfRule type="cellIs" dxfId="200" priority="7" operator="equal">
      <formula>"overdue"</formula>
    </cfRule>
  </conditionalFormatting>
  <conditionalFormatting sqref="J258">
    <cfRule type="cellIs" dxfId="199" priority="6" operator="equal">
      <formula>"overdue"</formula>
    </cfRule>
  </conditionalFormatting>
  <conditionalFormatting sqref="J37">
    <cfRule type="cellIs" dxfId="198" priority="5" operator="equal">
      <formula>"overdue"</formula>
    </cfRule>
  </conditionalFormatting>
  <conditionalFormatting sqref="J36">
    <cfRule type="cellIs" dxfId="197" priority="4" operator="equal">
      <formula>"overdue"</formula>
    </cfRule>
  </conditionalFormatting>
  <conditionalFormatting sqref="J265">
    <cfRule type="cellIs" dxfId="196" priority="1" operator="equal">
      <formula>"overdue"</formula>
    </cfRule>
  </conditionalFormatting>
  <pageMargins left="0.7" right="0.7" top="0.75" bottom="0.75" header="0.3" footer="0.3"/>
  <pageSetup paperSize="9" scale="65" orientation="landscape"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340"/>
  <sheetViews>
    <sheetView topLeftCell="B1" zoomScaleNormal="100" workbookViewId="0">
      <selection activeCell="F294" sqref="F294"/>
    </sheetView>
  </sheetViews>
  <sheetFormatPr defaultRowHeight="15"/>
  <cols>
    <col min="1" max="1" width="10.570312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85546875" customWidth="1"/>
    <col min="9" max="9" width="12" customWidth="1"/>
    <col min="10" max="10" width="10.7109375" customWidth="1"/>
    <col min="11" max="12" width="21.7109375" customWidth="1"/>
    <col min="13" max="13" width="11.5703125" customWidth="1"/>
  </cols>
  <sheetData>
    <row r="1" spans="1:12" ht="20.25" customHeight="1">
      <c r="A1" s="376" t="s">
        <v>5</v>
      </c>
      <c r="B1" s="376"/>
      <c r="C1" s="34" t="str">
        <f>'[2]Main Engine'!C1</f>
        <v>VALIANT SUMMER</v>
      </c>
      <c r="D1" s="377" t="s">
        <v>7</v>
      </c>
      <c r="E1" s="377"/>
      <c r="F1" s="1" t="str">
        <f>IF(C1="GL COLMENA",'[3]List of Vessels'!B2,IF(C1="GL IGUAZU",'[3]List of Vessels'!B3,IF(C1="GL LA PAZ",'[3]List of Vessels'!B4,IF(C1="GL PIRAPO",'[3]List of Vessels'!B5,IF(C1="VALIANT SPRING",'[3]List of Vessels'!B6,IF(C1="VALIANT SUMMER",'[3]List of Vessels'!B7,""))))))</f>
        <v>NK 160240</v>
      </c>
    </row>
    <row r="2" spans="1:12" ht="19.5" customHeight="1">
      <c r="A2" s="376" t="s">
        <v>8</v>
      </c>
      <c r="B2" s="376"/>
      <c r="C2" s="35" t="str">
        <f>IF(C1="GL COLMENA",'[3]List of Vessels'!D2,IF(C1="GL IGUAZU",'[3]List of Vessels'!D3,IF(C1="GL LA PAZ",'[3]List of Vessels'!D4,IF(C1="GL PIRAPO",'[3]List of Vessels'!D5,IF(C1="VALIANT SPRING",'[3]List of Vessels'!D6,IF(C1="VALIANT SUMMER",'[3]List of Vessels'!D7,""))))))</f>
        <v>SINGAPORE</v>
      </c>
      <c r="D2" s="377" t="s">
        <v>9</v>
      </c>
      <c r="E2" s="377"/>
      <c r="F2" s="2">
        <f>IF(C1="GL COLMENA",'[3]List of Vessels'!C2,IF(C1="GL IGUAZU",'[3]List of Vessels'!C3,IF(C1="GL LA PAZ",'[3]List of Vessels'!C4,IF(C1="GL PIRAPO",'[3]List of Vessels'!C5,IF(C1="VALIANT SPRING",'[3]List of Vessels'!C6,IF(C1="VALIANT SUMMER",'[3]List of Vessels'!C7,""))))))</f>
        <v>9731195</v>
      </c>
    </row>
    <row r="3" spans="1:12" ht="19.5" customHeight="1">
      <c r="A3" s="376" t="s">
        <v>10</v>
      </c>
      <c r="B3" s="376"/>
      <c r="C3" s="36" t="s">
        <v>1082</v>
      </c>
      <c r="D3" s="377" t="s">
        <v>12</v>
      </c>
      <c r="E3" s="377"/>
      <c r="F3" s="4" t="s">
        <v>4305</v>
      </c>
    </row>
    <row r="4" spans="1:12" ht="18" customHeight="1">
      <c r="A4" s="376" t="s">
        <v>77</v>
      </c>
      <c r="B4" s="376"/>
      <c r="C4" s="36" t="s">
        <v>4132</v>
      </c>
      <c r="D4" s="377" t="s">
        <v>14</v>
      </c>
      <c r="E4" s="377"/>
      <c r="F4" s="5">
        <f>'Running Hours'!B9</f>
        <v>17292</v>
      </c>
    </row>
    <row r="5" spans="1:12" ht="18" customHeight="1">
      <c r="A5" s="376" t="s">
        <v>78</v>
      </c>
      <c r="B5" s="376"/>
      <c r="C5" s="37" t="s">
        <v>4133</v>
      </c>
      <c r="D5" s="44"/>
      <c r="E5" s="262" t="str">
        <f>'Running Hours'!$C3</f>
        <v>Date updated:</v>
      </c>
      <c r="F5" s="147">
        <f>'Running Hours'!D3</f>
        <v>44646</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15" customHeight="1">
      <c r="A8" s="16" t="s">
        <v>1148</v>
      </c>
      <c r="B8" s="30" t="s">
        <v>4134</v>
      </c>
      <c r="C8" s="30" t="s">
        <v>4135</v>
      </c>
      <c r="D8" s="20" t="s">
        <v>1</v>
      </c>
      <c r="E8" s="12">
        <v>42549</v>
      </c>
      <c r="F8" s="12">
        <v>44646</v>
      </c>
      <c r="G8" s="72"/>
      <c r="H8" s="14">
        <f t="shared" ref="H8:H16" si="0">DATE(YEAR(F8),MONTH(F8),DAY(F8)+1)</f>
        <v>44647</v>
      </c>
      <c r="I8" s="15">
        <f t="shared" ref="I8:I13" ca="1" si="1">IF(ISBLANK(H8),"",H8-DATE(YEAR(NOW()),MONTH(NOW()),DAY(NOW())))</f>
        <v>0</v>
      </c>
      <c r="J8" s="16" t="str">
        <f t="shared" ref="J8:J77" ca="1" si="2">IF(I8="","",IF(I8&lt;0,"OVERDUE","NOT DUE"))</f>
        <v>NOT DUE</v>
      </c>
      <c r="K8" s="30" t="s">
        <v>609</v>
      </c>
      <c r="L8" s="17"/>
    </row>
    <row r="9" spans="1:12" ht="39.75" customHeight="1">
      <c r="A9" s="16" t="s">
        <v>4306</v>
      </c>
      <c r="B9" s="30" t="s">
        <v>4136</v>
      </c>
      <c r="C9" s="30" t="s">
        <v>4137</v>
      </c>
      <c r="D9" s="20" t="s">
        <v>1</v>
      </c>
      <c r="E9" s="12">
        <v>42549</v>
      </c>
      <c r="F9" s="12">
        <v>44646</v>
      </c>
      <c r="G9" s="72"/>
      <c r="H9" s="14">
        <f t="shared" si="0"/>
        <v>44647</v>
      </c>
      <c r="I9" s="15">
        <f t="shared" ca="1" si="1"/>
        <v>0</v>
      </c>
      <c r="J9" s="16" t="str">
        <f t="shared" ca="1" si="2"/>
        <v>NOT DUE</v>
      </c>
      <c r="K9" s="30" t="s">
        <v>609</v>
      </c>
      <c r="L9" s="19"/>
    </row>
    <row r="10" spans="1:12" ht="15" customHeight="1">
      <c r="A10" s="16" t="s">
        <v>4307</v>
      </c>
      <c r="B10" s="30" t="s">
        <v>4138</v>
      </c>
      <c r="C10" s="30" t="s">
        <v>4139</v>
      </c>
      <c r="D10" s="20" t="s">
        <v>1</v>
      </c>
      <c r="E10" s="12">
        <v>42549</v>
      </c>
      <c r="F10" s="12">
        <v>44646</v>
      </c>
      <c r="G10" s="72"/>
      <c r="H10" s="14">
        <f t="shared" si="0"/>
        <v>44647</v>
      </c>
      <c r="I10" s="15">
        <f t="shared" ca="1" si="1"/>
        <v>0</v>
      </c>
      <c r="J10" s="16" t="str">
        <f t="shared" ca="1" si="2"/>
        <v>NOT DUE</v>
      </c>
      <c r="K10" s="30" t="s">
        <v>609</v>
      </c>
      <c r="L10" s="17"/>
    </row>
    <row r="11" spans="1:12" ht="15" customHeight="1">
      <c r="A11" s="16" t="s">
        <v>4308</v>
      </c>
      <c r="B11" s="30" t="s">
        <v>858</v>
      </c>
      <c r="C11" s="30" t="s">
        <v>4140</v>
      </c>
      <c r="D11" s="20" t="s">
        <v>1</v>
      </c>
      <c r="E11" s="12">
        <v>42549</v>
      </c>
      <c r="F11" s="12">
        <v>44646</v>
      </c>
      <c r="G11" s="72"/>
      <c r="H11" s="14">
        <f t="shared" si="0"/>
        <v>44647</v>
      </c>
      <c r="I11" s="15">
        <f t="shared" ca="1" si="1"/>
        <v>0</v>
      </c>
      <c r="J11" s="16" t="str">
        <f t="shared" ca="1" si="2"/>
        <v>NOT DUE</v>
      </c>
      <c r="K11" s="30" t="s">
        <v>609</v>
      </c>
      <c r="L11" s="19"/>
    </row>
    <row r="12" spans="1:12" ht="15" customHeight="1">
      <c r="A12" s="16" t="s">
        <v>4309</v>
      </c>
      <c r="B12" s="30" t="s">
        <v>4141</v>
      </c>
      <c r="C12" s="30" t="s">
        <v>4142</v>
      </c>
      <c r="D12" s="20" t="s">
        <v>1</v>
      </c>
      <c r="E12" s="12">
        <v>42549</v>
      </c>
      <c r="F12" s="12">
        <v>44646</v>
      </c>
      <c r="G12" s="72"/>
      <c r="H12" s="14">
        <f t="shared" si="0"/>
        <v>44647</v>
      </c>
      <c r="I12" s="15">
        <f t="shared" ca="1" si="1"/>
        <v>0</v>
      </c>
      <c r="J12" s="16" t="str">
        <f t="shared" ca="1" si="2"/>
        <v>NOT DUE</v>
      </c>
      <c r="K12" s="30" t="s">
        <v>609</v>
      </c>
      <c r="L12" s="19"/>
    </row>
    <row r="13" spans="1:12" ht="15" customHeight="1">
      <c r="A13" s="16" t="s">
        <v>4310</v>
      </c>
      <c r="B13" s="30" t="s">
        <v>4143</v>
      </c>
      <c r="C13" s="30" t="s">
        <v>4142</v>
      </c>
      <c r="D13" s="20" t="s">
        <v>1</v>
      </c>
      <c r="E13" s="12">
        <v>42549</v>
      </c>
      <c r="F13" s="12">
        <v>44646</v>
      </c>
      <c r="G13" s="72"/>
      <c r="H13" s="14">
        <f t="shared" si="0"/>
        <v>44647</v>
      </c>
      <c r="I13" s="15">
        <f t="shared" ca="1" si="1"/>
        <v>0</v>
      </c>
      <c r="J13" s="16" t="str">
        <f t="shared" ca="1" si="2"/>
        <v>NOT DUE</v>
      </c>
      <c r="K13" s="30" t="s">
        <v>609</v>
      </c>
      <c r="L13" s="19"/>
    </row>
    <row r="14" spans="1:12" ht="38.25">
      <c r="A14" s="16" t="s">
        <v>4311</v>
      </c>
      <c r="B14" s="30" t="s">
        <v>4144</v>
      </c>
      <c r="C14" s="30" t="s">
        <v>4145</v>
      </c>
      <c r="D14" s="20" t="s">
        <v>1</v>
      </c>
      <c r="E14" s="12">
        <v>42549</v>
      </c>
      <c r="F14" s="12">
        <v>44646</v>
      </c>
      <c r="G14" s="72"/>
      <c r="H14" s="14">
        <f t="shared" si="0"/>
        <v>44647</v>
      </c>
      <c r="I14" s="15">
        <f ca="1">IF(ISBLANK(H14),"",H14-DATE(YEAR(NOW()),MONTH(NOW()),DAY(NOW())))</f>
        <v>0</v>
      </c>
      <c r="J14" s="16" t="str">
        <f t="shared" ca="1" si="2"/>
        <v>NOT DUE</v>
      </c>
      <c r="K14" s="30" t="s">
        <v>609</v>
      </c>
      <c r="L14" s="17"/>
    </row>
    <row r="15" spans="1:12">
      <c r="A15" s="16" t="s">
        <v>4312</v>
      </c>
      <c r="B15" s="30" t="s">
        <v>4146</v>
      </c>
      <c r="C15" s="30" t="s">
        <v>4147</v>
      </c>
      <c r="D15" s="20" t="s">
        <v>1</v>
      </c>
      <c r="E15" s="12">
        <v>42549</v>
      </c>
      <c r="F15" s="12">
        <v>44646</v>
      </c>
      <c r="G15" s="72"/>
      <c r="H15" s="14">
        <f t="shared" si="0"/>
        <v>44647</v>
      </c>
      <c r="I15" s="15">
        <f ca="1">IF(ISBLANK(H15),"",H15-DATE(YEAR(NOW()),MONTH(NOW()),DAY(NOW())))</f>
        <v>0</v>
      </c>
      <c r="J15" s="16" t="str">
        <f t="shared" ca="1" si="2"/>
        <v>NOT DUE</v>
      </c>
      <c r="K15" s="30" t="s">
        <v>609</v>
      </c>
      <c r="L15" s="17"/>
    </row>
    <row r="16" spans="1:12" ht="15" customHeight="1">
      <c r="A16" s="16" t="s">
        <v>4313</v>
      </c>
      <c r="B16" s="30" t="s">
        <v>4148</v>
      </c>
      <c r="C16" s="30" t="s">
        <v>4149</v>
      </c>
      <c r="D16" s="20" t="s">
        <v>1</v>
      </c>
      <c r="E16" s="12">
        <v>42549</v>
      </c>
      <c r="F16" s="12">
        <v>44646</v>
      </c>
      <c r="G16" s="72"/>
      <c r="H16" s="14">
        <f t="shared" si="0"/>
        <v>44647</v>
      </c>
      <c r="I16" s="15">
        <f t="shared" ref="I16:I35" ca="1" si="3">IF(ISBLANK(H16),"",H16-DATE(YEAR(NOW()),MONTH(NOW()),DAY(NOW())))</f>
        <v>0</v>
      </c>
      <c r="J16" s="16" t="str">
        <f t="shared" ca="1" si="2"/>
        <v>NOT DUE</v>
      </c>
      <c r="K16" s="30" t="s">
        <v>609</v>
      </c>
      <c r="L16" s="17"/>
    </row>
    <row r="17" spans="1:12" ht="15" customHeight="1">
      <c r="A17" s="16" t="s">
        <v>4314</v>
      </c>
      <c r="B17" s="30" t="s">
        <v>4148</v>
      </c>
      <c r="C17" s="30" t="s">
        <v>4150</v>
      </c>
      <c r="D17" s="20" t="s">
        <v>4</v>
      </c>
      <c r="E17" s="12">
        <v>42549</v>
      </c>
      <c r="F17" s="12">
        <v>44641</v>
      </c>
      <c r="G17" s="72"/>
      <c r="H17" s="14">
        <f t="shared" ref="H17:H35" si="4">EDATE(F17-1,1)</f>
        <v>44671</v>
      </c>
      <c r="I17" s="15">
        <f t="shared" ca="1" si="3"/>
        <v>24</v>
      </c>
      <c r="J17" s="16" t="str">
        <f t="shared" ca="1" si="2"/>
        <v>NOT DUE</v>
      </c>
      <c r="K17" s="30" t="s">
        <v>4151</v>
      </c>
      <c r="L17" s="17" t="s">
        <v>4731</v>
      </c>
    </row>
    <row r="18" spans="1:12" ht="15" customHeight="1">
      <c r="A18" s="16" t="s">
        <v>4315</v>
      </c>
      <c r="B18" s="30" t="s">
        <v>4152</v>
      </c>
      <c r="C18" s="30" t="s">
        <v>4153</v>
      </c>
      <c r="D18" s="20" t="s">
        <v>4</v>
      </c>
      <c r="E18" s="12">
        <v>42549</v>
      </c>
      <c r="F18" s="12">
        <v>44641</v>
      </c>
      <c r="G18" s="72"/>
      <c r="H18" s="14">
        <f t="shared" si="4"/>
        <v>44671</v>
      </c>
      <c r="I18" s="15">
        <f t="shared" ca="1" si="3"/>
        <v>24</v>
      </c>
      <c r="J18" s="16" t="str">
        <f t="shared" ca="1" si="2"/>
        <v>NOT DUE</v>
      </c>
      <c r="K18" s="30" t="s">
        <v>4151</v>
      </c>
      <c r="L18" s="17" t="s">
        <v>4731</v>
      </c>
    </row>
    <row r="19" spans="1:12" ht="15" customHeight="1">
      <c r="A19" s="16" t="s">
        <v>4316</v>
      </c>
      <c r="B19" s="30" t="s">
        <v>4152</v>
      </c>
      <c r="C19" s="30" t="s">
        <v>4154</v>
      </c>
      <c r="D19" s="20" t="s">
        <v>4</v>
      </c>
      <c r="E19" s="12">
        <v>42549</v>
      </c>
      <c r="F19" s="12">
        <v>44641</v>
      </c>
      <c r="G19" s="72"/>
      <c r="H19" s="14">
        <f t="shared" si="4"/>
        <v>44671</v>
      </c>
      <c r="I19" s="15">
        <f t="shared" ca="1" si="3"/>
        <v>24</v>
      </c>
      <c r="J19" s="16" t="str">
        <f t="shared" ca="1" si="2"/>
        <v>NOT DUE</v>
      </c>
      <c r="K19" s="30" t="s">
        <v>4151</v>
      </c>
      <c r="L19" s="17" t="s">
        <v>4731</v>
      </c>
    </row>
    <row r="20" spans="1:12" ht="15" customHeight="1">
      <c r="A20" s="16" t="s">
        <v>4317</v>
      </c>
      <c r="B20" s="30" t="s">
        <v>4152</v>
      </c>
      <c r="C20" s="30" t="s">
        <v>4155</v>
      </c>
      <c r="D20" s="20" t="s">
        <v>4</v>
      </c>
      <c r="E20" s="12">
        <v>42549</v>
      </c>
      <c r="F20" s="12">
        <v>44641</v>
      </c>
      <c r="G20" s="72"/>
      <c r="H20" s="14">
        <f t="shared" si="4"/>
        <v>44671</v>
      </c>
      <c r="I20" s="15">
        <f t="shared" ca="1" si="3"/>
        <v>24</v>
      </c>
      <c r="J20" s="16" t="str">
        <f t="shared" ca="1" si="2"/>
        <v>NOT DUE</v>
      </c>
      <c r="K20" s="30" t="s">
        <v>4151</v>
      </c>
      <c r="L20" s="17" t="s">
        <v>4731</v>
      </c>
    </row>
    <row r="21" spans="1:12" ht="15" customHeight="1">
      <c r="A21" s="16" t="s">
        <v>4318</v>
      </c>
      <c r="B21" s="30" t="s">
        <v>4156</v>
      </c>
      <c r="C21" s="30" t="s">
        <v>4153</v>
      </c>
      <c r="D21" s="20" t="s">
        <v>4</v>
      </c>
      <c r="E21" s="12">
        <v>42549</v>
      </c>
      <c r="F21" s="12">
        <v>44641</v>
      </c>
      <c r="G21" s="72"/>
      <c r="H21" s="14">
        <f t="shared" si="4"/>
        <v>44671</v>
      </c>
      <c r="I21" s="15">
        <f t="shared" ca="1" si="3"/>
        <v>24</v>
      </c>
      <c r="J21" s="16" t="str">
        <f t="shared" ca="1" si="2"/>
        <v>NOT DUE</v>
      </c>
      <c r="K21" s="30" t="s">
        <v>4151</v>
      </c>
      <c r="L21" s="17" t="s">
        <v>4731</v>
      </c>
    </row>
    <row r="22" spans="1:12" ht="15" customHeight="1">
      <c r="A22" s="16" t="s">
        <v>4319</v>
      </c>
      <c r="B22" s="30" t="s">
        <v>4156</v>
      </c>
      <c r="C22" s="30" t="s">
        <v>4154</v>
      </c>
      <c r="D22" s="20" t="s">
        <v>4</v>
      </c>
      <c r="E22" s="12">
        <v>42549</v>
      </c>
      <c r="F22" s="12">
        <v>44641</v>
      </c>
      <c r="G22" s="72"/>
      <c r="H22" s="14">
        <f t="shared" si="4"/>
        <v>44671</v>
      </c>
      <c r="I22" s="15">
        <f t="shared" ca="1" si="3"/>
        <v>24</v>
      </c>
      <c r="J22" s="16" t="str">
        <f t="shared" ca="1" si="2"/>
        <v>NOT DUE</v>
      </c>
      <c r="K22" s="30" t="s">
        <v>4151</v>
      </c>
      <c r="L22" s="17" t="s">
        <v>4731</v>
      </c>
    </row>
    <row r="23" spans="1:12" ht="15" customHeight="1">
      <c r="A23" s="16" t="s">
        <v>4320</v>
      </c>
      <c r="B23" s="30" t="s">
        <v>4156</v>
      </c>
      <c r="C23" s="30" t="s">
        <v>4155</v>
      </c>
      <c r="D23" s="20" t="s">
        <v>4</v>
      </c>
      <c r="E23" s="12">
        <v>42549</v>
      </c>
      <c r="F23" s="12">
        <v>44641</v>
      </c>
      <c r="G23" s="72"/>
      <c r="H23" s="14">
        <f t="shared" si="4"/>
        <v>44671</v>
      </c>
      <c r="I23" s="15">
        <f t="shared" ca="1" si="3"/>
        <v>24</v>
      </c>
      <c r="J23" s="16" t="str">
        <f t="shared" ca="1" si="2"/>
        <v>NOT DUE</v>
      </c>
      <c r="K23" s="30" t="s">
        <v>4151</v>
      </c>
      <c r="L23" s="17" t="s">
        <v>4731</v>
      </c>
    </row>
    <row r="24" spans="1:12" ht="15" customHeight="1">
      <c r="A24" s="16" t="s">
        <v>4321</v>
      </c>
      <c r="B24" s="30" t="s">
        <v>4157</v>
      </c>
      <c r="C24" s="30" t="s">
        <v>4153</v>
      </c>
      <c r="D24" s="20" t="s">
        <v>4</v>
      </c>
      <c r="E24" s="12">
        <v>42549</v>
      </c>
      <c r="F24" s="12">
        <v>44641</v>
      </c>
      <c r="G24" s="72"/>
      <c r="H24" s="14">
        <f t="shared" si="4"/>
        <v>44671</v>
      </c>
      <c r="I24" s="15">
        <f t="shared" ca="1" si="3"/>
        <v>24</v>
      </c>
      <c r="J24" s="16" t="str">
        <f t="shared" ca="1" si="2"/>
        <v>NOT DUE</v>
      </c>
      <c r="K24" s="30" t="s">
        <v>4151</v>
      </c>
      <c r="L24" s="17" t="s">
        <v>4731</v>
      </c>
    </row>
    <row r="25" spans="1:12" ht="15" customHeight="1">
      <c r="A25" s="16" t="s">
        <v>4322</v>
      </c>
      <c r="B25" s="30" t="s">
        <v>4157</v>
      </c>
      <c r="C25" s="30" t="s">
        <v>4154</v>
      </c>
      <c r="D25" s="20" t="s">
        <v>4</v>
      </c>
      <c r="E25" s="12">
        <v>42549</v>
      </c>
      <c r="F25" s="12">
        <v>44641</v>
      </c>
      <c r="G25" s="72"/>
      <c r="H25" s="14">
        <f t="shared" si="4"/>
        <v>44671</v>
      </c>
      <c r="I25" s="15">
        <f t="shared" ca="1" si="3"/>
        <v>24</v>
      </c>
      <c r="J25" s="16" t="str">
        <f t="shared" ca="1" si="2"/>
        <v>NOT DUE</v>
      </c>
      <c r="K25" s="30" t="s">
        <v>4151</v>
      </c>
      <c r="L25" s="17" t="s">
        <v>4731</v>
      </c>
    </row>
    <row r="26" spans="1:12" ht="15" customHeight="1">
      <c r="A26" s="16" t="s">
        <v>4323</v>
      </c>
      <c r="B26" s="30" t="s">
        <v>4157</v>
      </c>
      <c r="C26" s="30" t="s">
        <v>4155</v>
      </c>
      <c r="D26" s="20" t="s">
        <v>4</v>
      </c>
      <c r="E26" s="12">
        <v>42549</v>
      </c>
      <c r="F26" s="12">
        <v>44641</v>
      </c>
      <c r="G26" s="72"/>
      <c r="H26" s="14">
        <f t="shared" si="4"/>
        <v>44671</v>
      </c>
      <c r="I26" s="15">
        <f t="shared" ca="1" si="3"/>
        <v>24</v>
      </c>
      <c r="J26" s="16" t="str">
        <f t="shared" ca="1" si="2"/>
        <v>NOT DUE</v>
      </c>
      <c r="K26" s="30" t="s">
        <v>4151</v>
      </c>
      <c r="L26" s="17" t="s">
        <v>4731</v>
      </c>
    </row>
    <row r="27" spans="1:12" ht="15" customHeight="1">
      <c r="A27" s="16" t="s">
        <v>4324</v>
      </c>
      <c r="B27" s="30" t="s">
        <v>4158</v>
      </c>
      <c r="C27" s="30" t="s">
        <v>4153</v>
      </c>
      <c r="D27" s="20" t="s">
        <v>4</v>
      </c>
      <c r="E27" s="12">
        <v>42549</v>
      </c>
      <c r="F27" s="12">
        <v>44641</v>
      </c>
      <c r="G27" s="72"/>
      <c r="H27" s="14">
        <f t="shared" si="4"/>
        <v>44671</v>
      </c>
      <c r="I27" s="15">
        <f t="shared" ca="1" si="3"/>
        <v>24</v>
      </c>
      <c r="J27" s="16" t="str">
        <f t="shared" ca="1" si="2"/>
        <v>NOT DUE</v>
      </c>
      <c r="K27" s="30" t="s">
        <v>4151</v>
      </c>
      <c r="L27" s="17" t="s">
        <v>4731</v>
      </c>
    </row>
    <row r="28" spans="1:12" ht="15" customHeight="1">
      <c r="A28" s="16" t="s">
        <v>4325</v>
      </c>
      <c r="B28" s="30" t="s">
        <v>4158</v>
      </c>
      <c r="C28" s="30" t="s">
        <v>4154</v>
      </c>
      <c r="D28" s="20" t="s">
        <v>4</v>
      </c>
      <c r="E28" s="12">
        <v>42549</v>
      </c>
      <c r="F28" s="12">
        <v>44641</v>
      </c>
      <c r="G28" s="72"/>
      <c r="H28" s="14">
        <f t="shared" si="4"/>
        <v>44671</v>
      </c>
      <c r="I28" s="15">
        <f t="shared" ca="1" si="3"/>
        <v>24</v>
      </c>
      <c r="J28" s="16" t="str">
        <f t="shared" ca="1" si="2"/>
        <v>NOT DUE</v>
      </c>
      <c r="K28" s="30" t="s">
        <v>4151</v>
      </c>
      <c r="L28" s="17" t="s">
        <v>4731</v>
      </c>
    </row>
    <row r="29" spans="1:12" ht="15" customHeight="1">
      <c r="A29" s="16" t="s">
        <v>4326</v>
      </c>
      <c r="B29" s="30" t="s">
        <v>4158</v>
      </c>
      <c r="C29" s="30" t="s">
        <v>4155</v>
      </c>
      <c r="D29" s="20" t="s">
        <v>4</v>
      </c>
      <c r="E29" s="12">
        <v>42549</v>
      </c>
      <c r="F29" s="12">
        <v>44641</v>
      </c>
      <c r="G29" s="72"/>
      <c r="H29" s="14">
        <f t="shared" si="4"/>
        <v>44671</v>
      </c>
      <c r="I29" s="15">
        <f t="shared" ca="1" si="3"/>
        <v>24</v>
      </c>
      <c r="J29" s="16" t="str">
        <f t="shared" ca="1" si="2"/>
        <v>NOT DUE</v>
      </c>
      <c r="K29" s="30" t="s">
        <v>4151</v>
      </c>
      <c r="L29" s="17" t="s">
        <v>4731</v>
      </c>
    </row>
    <row r="30" spans="1:12" ht="15" customHeight="1">
      <c r="A30" s="16" t="s">
        <v>4327</v>
      </c>
      <c r="B30" s="30" t="s">
        <v>4159</v>
      </c>
      <c r="C30" s="30" t="s">
        <v>4153</v>
      </c>
      <c r="D30" s="20" t="s">
        <v>4</v>
      </c>
      <c r="E30" s="12">
        <v>42549</v>
      </c>
      <c r="F30" s="12">
        <v>44641</v>
      </c>
      <c r="G30" s="72"/>
      <c r="H30" s="14">
        <f t="shared" si="4"/>
        <v>44671</v>
      </c>
      <c r="I30" s="15">
        <f t="shared" ca="1" si="3"/>
        <v>24</v>
      </c>
      <c r="J30" s="16" t="str">
        <f t="shared" ca="1" si="2"/>
        <v>NOT DUE</v>
      </c>
      <c r="K30" s="30" t="s">
        <v>4151</v>
      </c>
      <c r="L30" s="17" t="s">
        <v>4731</v>
      </c>
    </row>
    <row r="31" spans="1:12" ht="15" customHeight="1">
      <c r="A31" s="16" t="s">
        <v>4328</v>
      </c>
      <c r="B31" s="30" t="s">
        <v>4159</v>
      </c>
      <c r="C31" s="30" t="s">
        <v>4154</v>
      </c>
      <c r="D31" s="20" t="s">
        <v>4</v>
      </c>
      <c r="E31" s="12">
        <v>42549</v>
      </c>
      <c r="F31" s="12">
        <v>44641</v>
      </c>
      <c r="G31" s="72"/>
      <c r="H31" s="14">
        <f t="shared" si="4"/>
        <v>44671</v>
      </c>
      <c r="I31" s="15">
        <f t="shared" ca="1" si="3"/>
        <v>24</v>
      </c>
      <c r="J31" s="16" t="str">
        <f t="shared" ca="1" si="2"/>
        <v>NOT DUE</v>
      </c>
      <c r="K31" s="30" t="s">
        <v>4151</v>
      </c>
      <c r="L31" s="17" t="s">
        <v>4731</v>
      </c>
    </row>
    <row r="32" spans="1:12" ht="15" customHeight="1">
      <c r="A32" s="16" t="s">
        <v>4329</v>
      </c>
      <c r="B32" s="30" t="s">
        <v>4159</v>
      </c>
      <c r="C32" s="30" t="s">
        <v>4155</v>
      </c>
      <c r="D32" s="20" t="s">
        <v>4</v>
      </c>
      <c r="E32" s="12">
        <v>42549</v>
      </c>
      <c r="F32" s="12">
        <v>44641</v>
      </c>
      <c r="G32" s="72"/>
      <c r="H32" s="14">
        <f t="shared" si="4"/>
        <v>44671</v>
      </c>
      <c r="I32" s="15">
        <f t="shared" ca="1" si="3"/>
        <v>24</v>
      </c>
      <c r="J32" s="16" t="str">
        <f t="shared" ca="1" si="2"/>
        <v>NOT DUE</v>
      </c>
      <c r="K32" s="30" t="s">
        <v>4151</v>
      </c>
      <c r="L32" s="17" t="s">
        <v>4731</v>
      </c>
    </row>
    <row r="33" spans="1:12" ht="15" customHeight="1">
      <c r="A33" s="16" t="s">
        <v>4330</v>
      </c>
      <c r="B33" s="30" t="s">
        <v>4160</v>
      </c>
      <c r="C33" s="30" t="s">
        <v>4153</v>
      </c>
      <c r="D33" s="20" t="s">
        <v>4</v>
      </c>
      <c r="E33" s="12">
        <v>42549</v>
      </c>
      <c r="F33" s="12">
        <v>44641</v>
      </c>
      <c r="G33" s="72"/>
      <c r="H33" s="14">
        <f t="shared" si="4"/>
        <v>44671</v>
      </c>
      <c r="I33" s="15">
        <f t="shared" ca="1" si="3"/>
        <v>24</v>
      </c>
      <c r="J33" s="16" t="str">
        <f t="shared" ca="1" si="2"/>
        <v>NOT DUE</v>
      </c>
      <c r="K33" s="30" t="s">
        <v>4151</v>
      </c>
      <c r="L33" s="17" t="s">
        <v>4731</v>
      </c>
    </row>
    <row r="34" spans="1:12" ht="15" customHeight="1">
      <c r="A34" s="16" t="s">
        <v>4331</v>
      </c>
      <c r="B34" s="30" t="s">
        <v>4160</v>
      </c>
      <c r="C34" s="30" t="s">
        <v>4154</v>
      </c>
      <c r="D34" s="20" t="s">
        <v>4</v>
      </c>
      <c r="E34" s="12">
        <v>42549</v>
      </c>
      <c r="F34" s="12">
        <v>44641</v>
      </c>
      <c r="G34" s="72"/>
      <c r="H34" s="14">
        <f t="shared" si="4"/>
        <v>44671</v>
      </c>
      <c r="I34" s="15">
        <f t="shared" ca="1" si="3"/>
        <v>24</v>
      </c>
      <c r="J34" s="16" t="str">
        <f t="shared" ca="1" si="2"/>
        <v>NOT DUE</v>
      </c>
      <c r="K34" s="30" t="s">
        <v>4151</v>
      </c>
      <c r="L34" s="17" t="s">
        <v>4731</v>
      </c>
    </row>
    <row r="35" spans="1:12" ht="15" customHeight="1">
      <c r="A35" s="16" t="s">
        <v>4332</v>
      </c>
      <c r="B35" s="30" t="s">
        <v>4160</v>
      </c>
      <c r="C35" s="30" t="s">
        <v>4155</v>
      </c>
      <c r="D35" s="20" t="s">
        <v>4</v>
      </c>
      <c r="E35" s="12">
        <v>42549</v>
      </c>
      <c r="F35" s="12">
        <v>44641</v>
      </c>
      <c r="G35" s="72"/>
      <c r="H35" s="14">
        <f t="shared" si="4"/>
        <v>44671</v>
      </c>
      <c r="I35" s="15">
        <f t="shared" ca="1" si="3"/>
        <v>24</v>
      </c>
      <c r="J35" s="16" t="str">
        <f t="shared" ca="1" si="2"/>
        <v>NOT DUE</v>
      </c>
      <c r="K35" s="30" t="s">
        <v>4151</v>
      </c>
      <c r="L35" s="17" t="s">
        <v>4731</v>
      </c>
    </row>
    <row r="36" spans="1:12" ht="26.1" customHeight="1">
      <c r="A36" s="16" t="s">
        <v>4333</v>
      </c>
      <c r="B36" s="30" t="s">
        <v>570</v>
      </c>
      <c r="C36" s="30" t="s">
        <v>4566</v>
      </c>
      <c r="D36" s="20">
        <v>200</v>
      </c>
      <c r="E36" s="12">
        <v>42549</v>
      </c>
      <c r="F36" s="12">
        <v>44641</v>
      </c>
      <c r="G36" s="26">
        <v>17292</v>
      </c>
      <c r="H36" s="21">
        <f>IF(I36&lt;=200,$F$5+(I36/24),"error")</f>
        <v>44654.333333333336</v>
      </c>
      <c r="I36" s="22">
        <f>D36-($F$4-G36)</f>
        <v>200</v>
      </c>
      <c r="J36" s="16" t="str">
        <f>IF(I36="","",IF(I36&lt;0,"OVERDUE","NOT DUE"))</f>
        <v>NOT DUE</v>
      </c>
      <c r="K36" s="30" t="s">
        <v>609</v>
      </c>
      <c r="L36" s="19" t="s">
        <v>5411</v>
      </c>
    </row>
    <row r="37" spans="1:12" ht="15" customHeight="1">
      <c r="A37" s="16" t="s">
        <v>4334</v>
      </c>
      <c r="B37" s="30" t="s">
        <v>570</v>
      </c>
      <c r="C37" s="30" t="s">
        <v>4567</v>
      </c>
      <c r="D37" s="20">
        <v>2000</v>
      </c>
      <c r="E37" s="12">
        <v>42549</v>
      </c>
      <c r="F37" s="12">
        <v>44560</v>
      </c>
      <c r="G37" s="26">
        <v>16561</v>
      </c>
      <c r="H37" s="21">
        <f>IF(I37&lt;=2000,$F$5+(I37/24),"error")</f>
        <v>44698.875</v>
      </c>
      <c r="I37" s="22">
        <f>D37-($F$4-G37)</f>
        <v>1269</v>
      </c>
      <c r="J37" s="16" t="str">
        <f>IF(I37="","",IF(I37&lt;0,"OVERDUE","NOT DUE"))</f>
        <v>NOT DUE</v>
      </c>
      <c r="K37" s="30" t="s">
        <v>4161</v>
      </c>
      <c r="L37" s="19"/>
    </row>
    <row r="38" spans="1:12" ht="15" customHeight="1">
      <c r="A38" s="16" t="s">
        <v>4335</v>
      </c>
      <c r="B38" s="30" t="s">
        <v>570</v>
      </c>
      <c r="C38" s="30" t="s">
        <v>4162</v>
      </c>
      <c r="D38" s="20">
        <v>200</v>
      </c>
      <c r="E38" s="12">
        <v>42549</v>
      </c>
      <c r="F38" s="12">
        <v>44641</v>
      </c>
      <c r="G38" s="26">
        <v>17292</v>
      </c>
      <c r="H38" s="21">
        <f>IF(I38&lt;=200,$F$5+(I38/24),"error")</f>
        <v>44654.333333333336</v>
      </c>
      <c r="I38" s="22">
        <f>D38-($F$4-G38)</f>
        <v>200</v>
      </c>
      <c r="J38" s="16" t="str">
        <f>IF(I38="","",IF(I38&lt;0,"OVERDUE","NOT DUE"))</f>
        <v>NOT DUE</v>
      </c>
      <c r="K38" s="30" t="s">
        <v>609</v>
      </c>
      <c r="L38" s="19"/>
    </row>
    <row r="39" spans="1:12" ht="15" customHeight="1">
      <c r="A39" s="16" t="s">
        <v>4336</v>
      </c>
      <c r="B39" s="30" t="s">
        <v>570</v>
      </c>
      <c r="C39" s="30" t="s">
        <v>4163</v>
      </c>
      <c r="D39" s="20">
        <v>100</v>
      </c>
      <c r="E39" s="12">
        <v>42549</v>
      </c>
      <c r="F39" s="12">
        <v>44641</v>
      </c>
      <c r="G39" s="26">
        <v>17292</v>
      </c>
      <c r="H39" s="21">
        <f>IF(I39&lt;=100,$F$5+(I39/24),"error")</f>
        <v>44650.166666666664</v>
      </c>
      <c r="I39" s="22">
        <f>D39-($F$4-G39)</f>
        <v>100</v>
      </c>
      <c r="J39" s="16" t="str">
        <f>IF(I39="","",IF(I39&lt;0,"OVERDUE","NOT DUE"))</f>
        <v>NOT DUE</v>
      </c>
      <c r="K39" s="30" t="s">
        <v>609</v>
      </c>
      <c r="L39" s="19"/>
    </row>
    <row r="40" spans="1:12" ht="26.1" customHeight="1">
      <c r="A40" s="16" t="s">
        <v>4337</v>
      </c>
      <c r="B40" s="30" t="s">
        <v>570</v>
      </c>
      <c r="C40" s="30" t="s">
        <v>4164</v>
      </c>
      <c r="D40" s="20">
        <v>8000</v>
      </c>
      <c r="E40" s="12">
        <v>42549</v>
      </c>
      <c r="F40" s="12">
        <v>44417</v>
      </c>
      <c r="G40" s="26">
        <v>15321</v>
      </c>
      <c r="H40" s="21">
        <f>IF(I40&lt;=8000,$F$5+(I40/24),"error")</f>
        <v>44897.208333333336</v>
      </c>
      <c r="I40" s="22">
        <f t="shared" ref="I40:I103" si="5">D40-($F$4-G40)</f>
        <v>6029</v>
      </c>
      <c r="J40" s="16" t="str">
        <f t="shared" ref="J40:J44" si="6">IF(I40="","",IF(I40&lt;0,"OVERDUE","NOT DUE"))</f>
        <v>NOT DUE</v>
      </c>
      <c r="K40" s="30" t="s">
        <v>4161</v>
      </c>
      <c r="L40" s="19" t="s">
        <v>5412</v>
      </c>
    </row>
    <row r="41" spans="1:12" ht="26.1" customHeight="1">
      <c r="A41" s="16" t="s">
        <v>4338</v>
      </c>
      <c r="B41" s="30" t="s">
        <v>570</v>
      </c>
      <c r="C41" s="30" t="s">
        <v>4165</v>
      </c>
      <c r="D41" s="20">
        <v>8000</v>
      </c>
      <c r="E41" s="12">
        <v>42549</v>
      </c>
      <c r="F41" s="12">
        <v>44417</v>
      </c>
      <c r="G41" s="26">
        <v>15321</v>
      </c>
      <c r="H41" s="21">
        <f t="shared" ref="H41" si="7">IF(I41&lt;=8000,$F$5+(I41/24),"error")</f>
        <v>44897.208333333336</v>
      </c>
      <c r="I41" s="22">
        <f t="shared" si="5"/>
        <v>6029</v>
      </c>
      <c r="J41" s="16" t="str">
        <f t="shared" si="6"/>
        <v>NOT DUE</v>
      </c>
      <c r="K41" s="30" t="s">
        <v>4161</v>
      </c>
      <c r="L41" s="19" t="s">
        <v>5412</v>
      </c>
    </row>
    <row r="42" spans="1:12" ht="26.1" customHeight="1">
      <c r="A42" s="16" t="s">
        <v>4339</v>
      </c>
      <c r="B42" s="30" t="s">
        <v>570</v>
      </c>
      <c r="C42" s="30" t="s">
        <v>4166</v>
      </c>
      <c r="D42" s="20">
        <v>8000</v>
      </c>
      <c r="E42" s="12">
        <v>42549</v>
      </c>
      <c r="F42" s="12">
        <v>44417</v>
      </c>
      <c r="G42" s="26">
        <v>15321</v>
      </c>
      <c r="H42" s="21">
        <f>IF(I42&lt;=8000,$F$5+(I42/24),"error")</f>
        <v>44897.208333333336</v>
      </c>
      <c r="I42" s="22">
        <f t="shared" si="5"/>
        <v>6029</v>
      </c>
      <c r="J42" s="16" t="str">
        <f t="shared" si="6"/>
        <v>NOT DUE</v>
      </c>
      <c r="K42" s="30" t="s">
        <v>4161</v>
      </c>
      <c r="L42" s="19" t="s">
        <v>5412</v>
      </c>
    </row>
    <row r="43" spans="1:12" ht="15" customHeight="1">
      <c r="A43" s="16" t="s">
        <v>4340</v>
      </c>
      <c r="B43" s="30" t="s">
        <v>4167</v>
      </c>
      <c r="C43" s="30" t="s">
        <v>4568</v>
      </c>
      <c r="D43" s="20">
        <v>6000</v>
      </c>
      <c r="E43" s="12">
        <v>42549</v>
      </c>
      <c r="F43" s="12">
        <v>44293</v>
      </c>
      <c r="G43" s="26">
        <v>14149</v>
      </c>
      <c r="H43" s="21">
        <f>IF(I43&lt;=6000,$F$5+(I43/24),"error")</f>
        <v>44765.041666666664</v>
      </c>
      <c r="I43" s="22">
        <f t="shared" si="5"/>
        <v>2857</v>
      </c>
      <c r="J43" s="16" t="str">
        <f t="shared" si="6"/>
        <v>NOT DUE</v>
      </c>
      <c r="K43" s="30" t="s">
        <v>4161</v>
      </c>
      <c r="L43" s="19"/>
    </row>
    <row r="44" spans="1:12" ht="15" customHeight="1">
      <c r="A44" s="16" t="s">
        <v>4341</v>
      </c>
      <c r="B44" s="30" t="s">
        <v>4167</v>
      </c>
      <c r="C44" s="30" t="s">
        <v>4168</v>
      </c>
      <c r="D44" s="20">
        <v>6000</v>
      </c>
      <c r="E44" s="12">
        <v>42549</v>
      </c>
      <c r="F44" s="12">
        <v>44293</v>
      </c>
      <c r="G44" s="26">
        <v>14149</v>
      </c>
      <c r="H44" s="21">
        <f>IF(I44&lt;=6000,$F$5+(I44/24),"error")</f>
        <v>44765.041666666664</v>
      </c>
      <c r="I44" s="22">
        <f t="shared" si="5"/>
        <v>2857</v>
      </c>
      <c r="J44" s="16" t="str">
        <f t="shared" si="6"/>
        <v>NOT DUE</v>
      </c>
      <c r="K44" s="30" t="s">
        <v>4161</v>
      </c>
      <c r="L44" s="19"/>
    </row>
    <row r="45" spans="1:12" ht="26.1" customHeight="1">
      <c r="A45" s="16" t="s">
        <v>4342</v>
      </c>
      <c r="B45" s="30" t="s">
        <v>4169</v>
      </c>
      <c r="C45" s="30" t="s">
        <v>4170</v>
      </c>
      <c r="D45" s="20">
        <v>1500</v>
      </c>
      <c r="E45" s="12">
        <v>42549</v>
      </c>
      <c r="F45" s="12">
        <v>44553</v>
      </c>
      <c r="G45" s="26">
        <v>16557</v>
      </c>
      <c r="H45" s="21">
        <f>IF(I45&lt;=1500,$F$5+(I45/24),"error")</f>
        <v>44677.875</v>
      </c>
      <c r="I45" s="22">
        <f t="shared" si="5"/>
        <v>765</v>
      </c>
      <c r="J45" s="16" t="str">
        <f t="shared" si="2"/>
        <v>NOT DUE</v>
      </c>
      <c r="K45" s="30" t="s">
        <v>4171</v>
      </c>
      <c r="L45" s="19" t="s">
        <v>5206</v>
      </c>
    </row>
    <row r="46" spans="1:12" ht="26.1" customHeight="1">
      <c r="A46" s="16" t="s">
        <v>4343</v>
      </c>
      <c r="B46" s="30" t="s">
        <v>4172</v>
      </c>
      <c r="C46" s="30" t="s">
        <v>4170</v>
      </c>
      <c r="D46" s="20">
        <v>1500</v>
      </c>
      <c r="E46" s="12">
        <v>42549</v>
      </c>
      <c r="F46" s="12">
        <v>44567</v>
      </c>
      <c r="G46" s="26">
        <v>16561</v>
      </c>
      <c r="H46" s="21">
        <f t="shared" ref="H46:H49" si="8">IF(I46&lt;=1500,$F$5+(I46/24),"error")</f>
        <v>44678.041666666664</v>
      </c>
      <c r="I46" s="22">
        <f t="shared" si="5"/>
        <v>769</v>
      </c>
      <c r="J46" s="16" t="str">
        <f t="shared" si="2"/>
        <v>NOT DUE</v>
      </c>
      <c r="K46" s="30" t="s">
        <v>4171</v>
      </c>
      <c r="L46" s="19" t="s">
        <v>5426</v>
      </c>
    </row>
    <row r="47" spans="1:12" ht="26.1" customHeight="1">
      <c r="A47" s="16" t="s">
        <v>4344</v>
      </c>
      <c r="B47" s="30" t="s">
        <v>4173</v>
      </c>
      <c r="C47" s="30" t="s">
        <v>4170</v>
      </c>
      <c r="D47" s="20">
        <v>1500</v>
      </c>
      <c r="E47" s="12">
        <v>42549</v>
      </c>
      <c r="F47" s="12">
        <v>44553</v>
      </c>
      <c r="G47" s="26">
        <v>16557</v>
      </c>
      <c r="H47" s="21">
        <f t="shared" si="8"/>
        <v>44677.875</v>
      </c>
      <c r="I47" s="22">
        <f t="shared" si="5"/>
        <v>765</v>
      </c>
      <c r="J47" s="16" t="str">
        <f t="shared" si="2"/>
        <v>NOT DUE</v>
      </c>
      <c r="K47" s="30" t="s">
        <v>4171</v>
      </c>
      <c r="L47" s="19" t="s">
        <v>5206</v>
      </c>
    </row>
    <row r="48" spans="1:12" ht="26.1" customHeight="1">
      <c r="A48" s="16" t="s">
        <v>4345</v>
      </c>
      <c r="B48" s="30" t="s">
        <v>4174</v>
      </c>
      <c r="C48" s="30" t="s">
        <v>4170</v>
      </c>
      <c r="D48" s="20">
        <v>1500</v>
      </c>
      <c r="E48" s="12">
        <v>42549</v>
      </c>
      <c r="F48" s="12">
        <v>44553</v>
      </c>
      <c r="G48" s="26">
        <v>16557</v>
      </c>
      <c r="H48" s="21">
        <f t="shared" si="8"/>
        <v>44677.875</v>
      </c>
      <c r="I48" s="22">
        <f t="shared" si="5"/>
        <v>765</v>
      </c>
      <c r="J48" s="16" t="str">
        <f t="shared" si="2"/>
        <v>NOT DUE</v>
      </c>
      <c r="K48" s="30" t="s">
        <v>4171</v>
      </c>
      <c r="L48" s="19" t="s">
        <v>5206</v>
      </c>
    </row>
    <row r="49" spans="1:12" ht="26.1" customHeight="1">
      <c r="A49" s="16" t="s">
        <v>4346</v>
      </c>
      <c r="B49" s="30" t="s">
        <v>4175</v>
      </c>
      <c r="C49" s="30" t="s">
        <v>4170</v>
      </c>
      <c r="D49" s="20">
        <v>1500</v>
      </c>
      <c r="E49" s="12">
        <v>42549</v>
      </c>
      <c r="F49" s="12">
        <v>44553</v>
      </c>
      <c r="G49" s="26">
        <v>16557</v>
      </c>
      <c r="H49" s="21">
        <f t="shared" si="8"/>
        <v>44677.875</v>
      </c>
      <c r="I49" s="22">
        <f t="shared" si="5"/>
        <v>765</v>
      </c>
      <c r="J49" s="16" t="str">
        <f t="shared" si="2"/>
        <v>NOT DUE</v>
      </c>
      <c r="K49" s="30" t="s">
        <v>4171</v>
      </c>
      <c r="L49" s="19" t="s">
        <v>5206</v>
      </c>
    </row>
    <row r="50" spans="1:12" ht="26.1" customHeight="1">
      <c r="A50" s="16" t="s">
        <v>4347</v>
      </c>
      <c r="B50" s="30" t="s">
        <v>4176</v>
      </c>
      <c r="C50" s="30" t="s">
        <v>4170</v>
      </c>
      <c r="D50" s="20">
        <v>1500</v>
      </c>
      <c r="E50" s="12">
        <v>42549</v>
      </c>
      <c r="F50" s="12">
        <v>44553</v>
      </c>
      <c r="G50" s="26">
        <v>16557</v>
      </c>
      <c r="H50" s="21">
        <f>IF(I50&lt;=1500,$F$5+(I50/24),"error")</f>
        <v>44677.875</v>
      </c>
      <c r="I50" s="22">
        <f t="shared" si="5"/>
        <v>765</v>
      </c>
      <c r="J50" s="16" t="str">
        <f t="shared" si="2"/>
        <v>NOT DUE</v>
      </c>
      <c r="K50" s="30" t="s">
        <v>4171</v>
      </c>
      <c r="L50" s="19" t="s">
        <v>5206</v>
      </c>
    </row>
    <row r="51" spans="1:12" ht="26.1" customHeight="1">
      <c r="A51" s="16" t="s">
        <v>4348</v>
      </c>
      <c r="B51" s="30" t="s">
        <v>682</v>
      </c>
      <c r="C51" s="30" t="s">
        <v>4177</v>
      </c>
      <c r="D51" s="20">
        <v>1500</v>
      </c>
      <c r="E51" s="12">
        <v>42549</v>
      </c>
      <c r="F51" s="12">
        <v>44553</v>
      </c>
      <c r="G51" s="26">
        <v>16557</v>
      </c>
      <c r="H51" s="21">
        <f>IF(I51&lt;=1500,$F$5+(I51/24),"error")</f>
        <v>44677.875</v>
      </c>
      <c r="I51" s="22">
        <f t="shared" si="5"/>
        <v>765</v>
      </c>
      <c r="J51" s="16" t="str">
        <f t="shared" si="2"/>
        <v>NOT DUE</v>
      </c>
      <c r="K51" s="30" t="s">
        <v>4178</v>
      </c>
      <c r="L51" s="19" t="s">
        <v>4836</v>
      </c>
    </row>
    <row r="52" spans="1:12" ht="15" customHeight="1">
      <c r="A52" s="16" t="s">
        <v>4349</v>
      </c>
      <c r="B52" s="30" t="s">
        <v>682</v>
      </c>
      <c r="C52" s="30" t="s">
        <v>4179</v>
      </c>
      <c r="D52" s="20">
        <v>12000</v>
      </c>
      <c r="E52" s="12">
        <v>42549</v>
      </c>
      <c r="F52" s="12">
        <v>44351</v>
      </c>
      <c r="G52" s="26">
        <v>14948</v>
      </c>
      <c r="H52" s="21">
        <f>IF(I52&lt;=12000,$F$5+(I52/24),"error")</f>
        <v>45048.333333333336</v>
      </c>
      <c r="I52" s="22">
        <f t="shared" si="5"/>
        <v>9656</v>
      </c>
      <c r="J52" s="16" t="str">
        <f t="shared" si="2"/>
        <v>NOT DUE</v>
      </c>
      <c r="K52" s="30" t="s">
        <v>4178</v>
      </c>
      <c r="L52" s="19"/>
    </row>
    <row r="53" spans="1:12" ht="15" customHeight="1">
      <c r="A53" s="16" t="s">
        <v>4350</v>
      </c>
      <c r="B53" s="30" t="s">
        <v>682</v>
      </c>
      <c r="C53" s="30" t="s">
        <v>4180</v>
      </c>
      <c r="D53" s="20">
        <v>12000</v>
      </c>
      <c r="E53" s="12">
        <v>42549</v>
      </c>
      <c r="F53" s="12">
        <v>44351</v>
      </c>
      <c r="G53" s="26">
        <v>14948</v>
      </c>
      <c r="H53" s="21">
        <f t="shared" ref="H53:H57" si="9">IF(I53&lt;=12000,$F$5+(I53/24),"error")</f>
        <v>45048.333333333336</v>
      </c>
      <c r="I53" s="22">
        <f t="shared" si="5"/>
        <v>9656</v>
      </c>
      <c r="J53" s="16" t="str">
        <f t="shared" si="2"/>
        <v>NOT DUE</v>
      </c>
      <c r="K53" s="30" t="s">
        <v>4178</v>
      </c>
      <c r="L53" s="19"/>
    </row>
    <row r="54" spans="1:12" ht="15" customHeight="1">
      <c r="A54" s="16" t="s">
        <v>4351</v>
      </c>
      <c r="B54" s="30" t="s">
        <v>682</v>
      </c>
      <c r="C54" s="30" t="s">
        <v>4181</v>
      </c>
      <c r="D54" s="20">
        <v>12000</v>
      </c>
      <c r="E54" s="12">
        <v>42549</v>
      </c>
      <c r="F54" s="12">
        <v>44351</v>
      </c>
      <c r="G54" s="26">
        <v>14948</v>
      </c>
      <c r="H54" s="21">
        <f t="shared" si="9"/>
        <v>45048.333333333336</v>
      </c>
      <c r="I54" s="22">
        <f t="shared" si="5"/>
        <v>9656</v>
      </c>
      <c r="J54" s="16" t="str">
        <f t="shared" si="2"/>
        <v>NOT DUE</v>
      </c>
      <c r="K54" s="30" t="s">
        <v>4178</v>
      </c>
      <c r="L54" s="19"/>
    </row>
    <row r="55" spans="1:12" ht="15" customHeight="1">
      <c r="A55" s="16" t="s">
        <v>4352</v>
      </c>
      <c r="B55" s="30" t="s">
        <v>682</v>
      </c>
      <c r="C55" s="30" t="s">
        <v>4182</v>
      </c>
      <c r="D55" s="20">
        <v>12000</v>
      </c>
      <c r="E55" s="12">
        <v>42549</v>
      </c>
      <c r="F55" s="12">
        <v>44351</v>
      </c>
      <c r="G55" s="26">
        <v>14948</v>
      </c>
      <c r="H55" s="21">
        <f t="shared" si="9"/>
        <v>45048.333333333336</v>
      </c>
      <c r="I55" s="22">
        <f t="shared" si="5"/>
        <v>9656</v>
      </c>
      <c r="J55" s="16" t="str">
        <f t="shared" si="2"/>
        <v>NOT DUE</v>
      </c>
      <c r="K55" s="30" t="s">
        <v>4178</v>
      </c>
      <c r="L55" s="19"/>
    </row>
    <row r="56" spans="1:12" ht="15" customHeight="1">
      <c r="A56" s="16" t="s">
        <v>4353</v>
      </c>
      <c r="B56" s="30" t="s">
        <v>682</v>
      </c>
      <c r="C56" s="30" t="s">
        <v>4183</v>
      </c>
      <c r="D56" s="20">
        <v>12000</v>
      </c>
      <c r="E56" s="12">
        <v>42549</v>
      </c>
      <c r="F56" s="12">
        <v>44351</v>
      </c>
      <c r="G56" s="26">
        <v>14948</v>
      </c>
      <c r="H56" s="21">
        <f t="shared" si="9"/>
        <v>45048.333333333336</v>
      </c>
      <c r="I56" s="22">
        <f t="shared" si="5"/>
        <v>9656</v>
      </c>
      <c r="J56" s="16" t="str">
        <f t="shared" si="2"/>
        <v>NOT DUE</v>
      </c>
      <c r="K56" s="30" t="s">
        <v>4178</v>
      </c>
      <c r="L56" s="19"/>
    </row>
    <row r="57" spans="1:12" ht="15" customHeight="1">
      <c r="A57" s="16" t="s">
        <v>4354</v>
      </c>
      <c r="B57" s="30" t="s">
        <v>682</v>
      </c>
      <c r="C57" s="30" t="s">
        <v>4184</v>
      </c>
      <c r="D57" s="20">
        <v>12000</v>
      </c>
      <c r="E57" s="12">
        <v>42549</v>
      </c>
      <c r="F57" s="12">
        <v>44351</v>
      </c>
      <c r="G57" s="26">
        <v>14948</v>
      </c>
      <c r="H57" s="21">
        <f t="shared" si="9"/>
        <v>45048.333333333336</v>
      </c>
      <c r="I57" s="22">
        <f t="shared" si="5"/>
        <v>9656</v>
      </c>
      <c r="J57" s="16" t="str">
        <f t="shared" si="2"/>
        <v>NOT DUE</v>
      </c>
      <c r="K57" s="30" t="s">
        <v>4178</v>
      </c>
      <c r="L57" s="19"/>
    </row>
    <row r="58" spans="1:12" ht="15" customHeight="1">
      <c r="A58" s="16" t="s">
        <v>4355</v>
      </c>
      <c r="B58" s="30" t="s">
        <v>682</v>
      </c>
      <c r="C58" s="30" t="s">
        <v>4185</v>
      </c>
      <c r="D58" s="20">
        <v>12000</v>
      </c>
      <c r="E58" s="12">
        <v>42549</v>
      </c>
      <c r="F58" s="12">
        <v>44351</v>
      </c>
      <c r="G58" s="26">
        <v>14948</v>
      </c>
      <c r="H58" s="21">
        <f>IF(I58&lt;=12000,$F$5+(I58/24),"error")</f>
        <v>45048.333333333336</v>
      </c>
      <c r="I58" s="22">
        <f t="shared" si="5"/>
        <v>9656</v>
      </c>
      <c r="J58" s="16" t="str">
        <f t="shared" si="2"/>
        <v>NOT DUE</v>
      </c>
      <c r="K58" s="30" t="s">
        <v>4178</v>
      </c>
      <c r="L58" s="19"/>
    </row>
    <row r="59" spans="1:12" ht="25.5" customHeight="1">
      <c r="A59" s="16" t="s">
        <v>4356</v>
      </c>
      <c r="B59" s="30" t="s">
        <v>683</v>
      </c>
      <c r="C59" s="30" t="s">
        <v>4177</v>
      </c>
      <c r="D59" s="20">
        <v>1500</v>
      </c>
      <c r="E59" s="12">
        <v>42549</v>
      </c>
      <c r="F59" s="12">
        <v>44553</v>
      </c>
      <c r="G59" s="26">
        <v>16557</v>
      </c>
      <c r="H59" s="21">
        <f>IF(I59&lt;=1500,$F$5+(I59/24),"error")</f>
        <v>44677.875</v>
      </c>
      <c r="I59" s="22">
        <f t="shared" si="5"/>
        <v>765</v>
      </c>
      <c r="J59" s="16" t="str">
        <f t="shared" si="2"/>
        <v>NOT DUE</v>
      </c>
      <c r="K59" s="30" t="s">
        <v>4178</v>
      </c>
      <c r="L59" s="19" t="s">
        <v>4836</v>
      </c>
    </row>
    <row r="60" spans="1:12" ht="15" customHeight="1">
      <c r="A60" s="16" t="s">
        <v>4357</v>
      </c>
      <c r="B60" s="30" t="s">
        <v>683</v>
      </c>
      <c r="C60" s="30" t="s">
        <v>4179</v>
      </c>
      <c r="D60" s="20">
        <v>12000</v>
      </c>
      <c r="E60" s="12">
        <v>42549</v>
      </c>
      <c r="F60" s="12">
        <v>44351</v>
      </c>
      <c r="G60" s="26">
        <v>14948</v>
      </c>
      <c r="H60" s="21">
        <f>IF(I60&lt;=12000,$F$5+(I60/24),"error")</f>
        <v>45048.333333333336</v>
      </c>
      <c r="I60" s="22">
        <f t="shared" si="5"/>
        <v>9656</v>
      </c>
      <c r="J60" s="16" t="str">
        <f t="shared" si="2"/>
        <v>NOT DUE</v>
      </c>
      <c r="K60" s="30" t="s">
        <v>4178</v>
      </c>
      <c r="L60" s="19"/>
    </row>
    <row r="61" spans="1:12" ht="15" customHeight="1">
      <c r="A61" s="16" t="s">
        <v>4358</v>
      </c>
      <c r="B61" s="30" t="s">
        <v>683</v>
      </c>
      <c r="C61" s="30" t="s">
        <v>4180</v>
      </c>
      <c r="D61" s="20">
        <v>12000</v>
      </c>
      <c r="E61" s="12">
        <v>42549</v>
      </c>
      <c r="F61" s="12">
        <v>44351</v>
      </c>
      <c r="G61" s="26">
        <v>14948</v>
      </c>
      <c r="H61" s="21">
        <f>IF(I61&lt;=12000,$F$5+(I61/24),"error")</f>
        <v>45048.333333333336</v>
      </c>
      <c r="I61" s="22">
        <f t="shared" si="5"/>
        <v>9656</v>
      </c>
      <c r="J61" s="16" t="str">
        <f t="shared" si="2"/>
        <v>NOT DUE</v>
      </c>
      <c r="K61" s="30" t="s">
        <v>4178</v>
      </c>
      <c r="L61" s="19"/>
    </row>
    <row r="62" spans="1:12" ht="15" customHeight="1">
      <c r="A62" s="16" t="s">
        <v>4359</v>
      </c>
      <c r="B62" s="30" t="s">
        <v>683</v>
      </c>
      <c r="C62" s="30" t="s">
        <v>4181</v>
      </c>
      <c r="D62" s="20">
        <v>12000</v>
      </c>
      <c r="E62" s="12">
        <v>42549</v>
      </c>
      <c r="F62" s="12">
        <v>44351</v>
      </c>
      <c r="G62" s="26">
        <v>14948</v>
      </c>
      <c r="H62" s="21">
        <f>IF(I62&lt;=12000,$F$5+(I62/24),"error")</f>
        <v>45048.333333333336</v>
      </c>
      <c r="I62" s="22">
        <f t="shared" si="5"/>
        <v>9656</v>
      </c>
      <c r="J62" s="16" t="str">
        <f t="shared" si="2"/>
        <v>NOT DUE</v>
      </c>
      <c r="K62" s="30" t="s">
        <v>4178</v>
      </c>
      <c r="L62" s="19"/>
    </row>
    <row r="63" spans="1:12" ht="15" customHeight="1">
      <c r="A63" s="16" t="s">
        <v>4360</v>
      </c>
      <c r="B63" s="30" t="s">
        <v>683</v>
      </c>
      <c r="C63" s="30" t="s">
        <v>4182</v>
      </c>
      <c r="D63" s="20">
        <v>12000</v>
      </c>
      <c r="E63" s="12">
        <v>42549</v>
      </c>
      <c r="F63" s="12">
        <v>44351</v>
      </c>
      <c r="G63" s="26">
        <v>14948</v>
      </c>
      <c r="H63" s="21">
        <f t="shared" ref="H63:H65" si="10">IF(I63&lt;=12000,$F$5+(I63/24),"error")</f>
        <v>45048.333333333336</v>
      </c>
      <c r="I63" s="22">
        <f t="shared" si="5"/>
        <v>9656</v>
      </c>
      <c r="J63" s="16" t="str">
        <f t="shared" si="2"/>
        <v>NOT DUE</v>
      </c>
      <c r="K63" s="30" t="s">
        <v>4178</v>
      </c>
      <c r="L63" s="19"/>
    </row>
    <row r="64" spans="1:12" ht="15" customHeight="1">
      <c r="A64" s="16" t="s">
        <v>4361</v>
      </c>
      <c r="B64" s="30" t="s">
        <v>683</v>
      </c>
      <c r="C64" s="30" t="s">
        <v>4183</v>
      </c>
      <c r="D64" s="20">
        <v>12000</v>
      </c>
      <c r="E64" s="12">
        <v>42549</v>
      </c>
      <c r="F64" s="12">
        <v>44351</v>
      </c>
      <c r="G64" s="26">
        <v>14948</v>
      </c>
      <c r="H64" s="21">
        <f t="shared" si="10"/>
        <v>45048.333333333336</v>
      </c>
      <c r="I64" s="22">
        <f t="shared" si="5"/>
        <v>9656</v>
      </c>
      <c r="J64" s="16" t="str">
        <f t="shared" si="2"/>
        <v>NOT DUE</v>
      </c>
      <c r="K64" s="30" t="s">
        <v>4178</v>
      </c>
      <c r="L64" s="19"/>
    </row>
    <row r="65" spans="1:12" ht="15" customHeight="1">
      <c r="A65" s="16" t="s">
        <v>4362</v>
      </c>
      <c r="B65" s="30" t="s">
        <v>683</v>
      </c>
      <c r="C65" s="30" t="s">
        <v>4184</v>
      </c>
      <c r="D65" s="20">
        <v>12000</v>
      </c>
      <c r="E65" s="12">
        <v>42549</v>
      </c>
      <c r="F65" s="12">
        <v>44351</v>
      </c>
      <c r="G65" s="26">
        <v>14948</v>
      </c>
      <c r="H65" s="21">
        <f t="shared" si="10"/>
        <v>45048.333333333336</v>
      </c>
      <c r="I65" s="22">
        <f t="shared" si="5"/>
        <v>9656</v>
      </c>
      <c r="J65" s="16" t="str">
        <f t="shared" si="2"/>
        <v>NOT DUE</v>
      </c>
      <c r="K65" s="30" t="s">
        <v>4178</v>
      </c>
      <c r="L65" s="19"/>
    </row>
    <row r="66" spans="1:12" ht="15" customHeight="1">
      <c r="A66" s="16" t="s">
        <v>4363</v>
      </c>
      <c r="B66" s="30" t="s">
        <v>683</v>
      </c>
      <c r="C66" s="30" t="s">
        <v>4185</v>
      </c>
      <c r="D66" s="20">
        <v>12000</v>
      </c>
      <c r="E66" s="12">
        <v>42549</v>
      </c>
      <c r="F66" s="12">
        <v>44351</v>
      </c>
      <c r="G66" s="26">
        <v>14948</v>
      </c>
      <c r="H66" s="21">
        <f>IF(I66&lt;=12000,$F$5+(I66/24),"error")</f>
        <v>45048.333333333336</v>
      </c>
      <c r="I66" s="22">
        <f t="shared" si="5"/>
        <v>9656</v>
      </c>
      <c r="J66" s="16" t="str">
        <f t="shared" si="2"/>
        <v>NOT DUE</v>
      </c>
      <c r="K66" s="30" t="s">
        <v>4178</v>
      </c>
      <c r="L66" s="19"/>
    </row>
    <row r="67" spans="1:12" ht="25.5" customHeight="1">
      <c r="A67" s="16" t="s">
        <v>4364</v>
      </c>
      <c r="B67" s="30" t="s">
        <v>684</v>
      </c>
      <c r="C67" s="30" t="s">
        <v>4177</v>
      </c>
      <c r="D67" s="20">
        <v>1500</v>
      </c>
      <c r="E67" s="12">
        <v>42549</v>
      </c>
      <c r="F67" s="12">
        <v>44553</v>
      </c>
      <c r="G67" s="26">
        <v>16557</v>
      </c>
      <c r="H67" s="21">
        <f>IF(I67&lt;=1500,$F$5+(I67/24),"error")</f>
        <v>44677.875</v>
      </c>
      <c r="I67" s="22">
        <f t="shared" si="5"/>
        <v>765</v>
      </c>
      <c r="J67" s="16" t="str">
        <f t="shared" si="2"/>
        <v>NOT DUE</v>
      </c>
      <c r="K67" s="30" t="s">
        <v>4178</v>
      </c>
      <c r="L67" s="19" t="s">
        <v>4836</v>
      </c>
    </row>
    <row r="68" spans="1:12" ht="15" customHeight="1">
      <c r="A68" s="16" t="s">
        <v>4365</v>
      </c>
      <c r="B68" s="30" t="s">
        <v>684</v>
      </c>
      <c r="C68" s="30" t="s">
        <v>4179</v>
      </c>
      <c r="D68" s="20">
        <v>12000</v>
      </c>
      <c r="E68" s="12">
        <v>42549</v>
      </c>
      <c r="F68" s="12">
        <v>44351</v>
      </c>
      <c r="G68" s="26">
        <v>14948</v>
      </c>
      <c r="H68" s="21">
        <f>IF(I68&lt;=12000,$F$5+(I68/24),"error")</f>
        <v>45048.333333333336</v>
      </c>
      <c r="I68" s="22">
        <f t="shared" si="5"/>
        <v>9656</v>
      </c>
      <c r="J68" s="16" t="str">
        <f t="shared" si="2"/>
        <v>NOT DUE</v>
      </c>
      <c r="K68" s="30" t="s">
        <v>4178</v>
      </c>
      <c r="L68" s="19"/>
    </row>
    <row r="69" spans="1:12" ht="15" customHeight="1">
      <c r="A69" s="16" t="s">
        <v>4366</v>
      </c>
      <c r="B69" s="30" t="s">
        <v>684</v>
      </c>
      <c r="C69" s="30" t="s">
        <v>4180</v>
      </c>
      <c r="D69" s="20">
        <v>12000</v>
      </c>
      <c r="E69" s="12">
        <v>42549</v>
      </c>
      <c r="F69" s="12">
        <v>44351</v>
      </c>
      <c r="G69" s="26">
        <v>14948</v>
      </c>
      <c r="H69" s="21">
        <f t="shared" ref="H69:H133" si="11">IF(I69&lt;=12000,$F$5+(I69/24),"error")</f>
        <v>45048.333333333336</v>
      </c>
      <c r="I69" s="22">
        <f t="shared" si="5"/>
        <v>9656</v>
      </c>
      <c r="J69" s="16" t="str">
        <f t="shared" si="2"/>
        <v>NOT DUE</v>
      </c>
      <c r="K69" s="30" t="s">
        <v>4178</v>
      </c>
      <c r="L69" s="19"/>
    </row>
    <row r="70" spans="1:12" ht="15" customHeight="1">
      <c r="A70" s="16" t="s">
        <v>4367</v>
      </c>
      <c r="B70" s="30" t="s">
        <v>684</v>
      </c>
      <c r="C70" s="30" t="s">
        <v>4181</v>
      </c>
      <c r="D70" s="20">
        <v>12000</v>
      </c>
      <c r="E70" s="12">
        <v>42549</v>
      </c>
      <c r="F70" s="12">
        <v>44351</v>
      </c>
      <c r="G70" s="26">
        <v>14948</v>
      </c>
      <c r="H70" s="21">
        <f t="shared" si="11"/>
        <v>45048.333333333336</v>
      </c>
      <c r="I70" s="22">
        <f t="shared" si="5"/>
        <v>9656</v>
      </c>
      <c r="J70" s="16" t="str">
        <f t="shared" si="2"/>
        <v>NOT DUE</v>
      </c>
      <c r="K70" s="30" t="s">
        <v>4178</v>
      </c>
      <c r="L70" s="19"/>
    </row>
    <row r="71" spans="1:12" ht="15" customHeight="1">
      <c r="A71" s="16" t="s">
        <v>4368</v>
      </c>
      <c r="B71" s="30" t="s">
        <v>684</v>
      </c>
      <c r="C71" s="30" t="s">
        <v>4182</v>
      </c>
      <c r="D71" s="20">
        <v>12000</v>
      </c>
      <c r="E71" s="12">
        <v>42549</v>
      </c>
      <c r="F71" s="12">
        <v>44351</v>
      </c>
      <c r="G71" s="26">
        <v>14948</v>
      </c>
      <c r="H71" s="21">
        <f t="shared" si="11"/>
        <v>45048.333333333336</v>
      </c>
      <c r="I71" s="22">
        <f t="shared" si="5"/>
        <v>9656</v>
      </c>
      <c r="J71" s="16" t="str">
        <f t="shared" si="2"/>
        <v>NOT DUE</v>
      </c>
      <c r="K71" s="30" t="s">
        <v>4178</v>
      </c>
      <c r="L71" s="19"/>
    </row>
    <row r="72" spans="1:12" ht="15" customHeight="1">
      <c r="A72" s="16" t="s">
        <v>4369</v>
      </c>
      <c r="B72" s="30" t="s">
        <v>684</v>
      </c>
      <c r="C72" s="30" t="s">
        <v>4183</v>
      </c>
      <c r="D72" s="20">
        <v>12000</v>
      </c>
      <c r="E72" s="12">
        <v>42549</v>
      </c>
      <c r="F72" s="12">
        <v>44351</v>
      </c>
      <c r="G72" s="26">
        <v>14948</v>
      </c>
      <c r="H72" s="21">
        <f t="shared" si="11"/>
        <v>45048.333333333336</v>
      </c>
      <c r="I72" s="22">
        <f t="shared" si="5"/>
        <v>9656</v>
      </c>
      <c r="J72" s="16" t="str">
        <f t="shared" si="2"/>
        <v>NOT DUE</v>
      </c>
      <c r="K72" s="30" t="s">
        <v>4178</v>
      </c>
      <c r="L72" s="19"/>
    </row>
    <row r="73" spans="1:12" ht="15" customHeight="1">
      <c r="A73" s="16" t="s">
        <v>4370</v>
      </c>
      <c r="B73" s="30" t="s">
        <v>684</v>
      </c>
      <c r="C73" s="30" t="s">
        <v>4184</v>
      </c>
      <c r="D73" s="20">
        <v>12000</v>
      </c>
      <c r="E73" s="12">
        <v>42549</v>
      </c>
      <c r="F73" s="12">
        <v>44351</v>
      </c>
      <c r="G73" s="26">
        <v>14948</v>
      </c>
      <c r="H73" s="21">
        <f t="shared" si="11"/>
        <v>45048.333333333336</v>
      </c>
      <c r="I73" s="22">
        <f t="shared" si="5"/>
        <v>9656</v>
      </c>
      <c r="J73" s="16" t="str">
        <f t="shared" si="2"/>
        <v>NOT DUE</v>
      </c>
      <c r="K73" s="30" t="s">
        <v>4178</v>
      </c>
      <c r="L73" s="19"/>
    </row>
    <row r="74" spans="1:12" ht="15" customHeight="1">
      <c r="A74" s="16" t="s">
        <v>4371</v>
      </c>
      <c r="B74" s="30" t="s">
        <v>684</v>
      </c>
      <c r="C74" s="30" t="s">
        <v>4185</v>
      </c>
      <c r="D74" s="20">
        <v>12000</v>
      </c>
      <c r="E74" s="12">
        <v>42549</v>
      </c>
      <c r="F74" s="12">
        <v>44351</v>
      </c>
      <c r="G74" s="26">
        <v>14948</v>
      </c>
      <c r="H74" s="21">
        <f t="shared" si="11"/>
        <v>45048.333333333336</v>
      </c>
      <c r="I74" s="22">
        <f t="shared" si="5"/>
        <v>9656</v>
      </c>
      <c r="J74" s="16" t="str">
        <f t="shared" si="2"/>
        <v>NOT DUE</v>
      </c>
      <c r="K74" s="30" t="s">
        <v>4178</v>
      </c>
      <c r="L74" s="19"/>
    </row>
    <row r="75" spans="1:12" ht="25.5" customHeight="1">
      <c r="A75" s="16" t="s">
        <v>4372</v>
      </c>
      <c r="B75" s="30" t="s">
        <v>685</v>
      </c>
      <c r="C75" s="30" t="s">
        <v>4177</v>
      </c>
      <c r="D75" s="20">
        <v>1500</v>
      </c>
      <c r="E75" s="12">
        <v>42549</v>
      </c>
      <c r="F75" s="12">
        <v>44553</v>
      </c>
      <c r="G75" s="26">
        <v>16557</v>
      </c>
      <c r="H75" s="21">
        <f>IF(I75&lt;=1500,$F$5+(I75/24),"error")</f>
        <v>44677.875</v>
      </c>
      <c r="I75" s="22">
        <f t="shared" si="5"/>
        <v>765</v>
      </c>
      <c r="J75" s="16" t="str">
        <f t="shared" si="2"/>
        <v>NOT DUE</v>
      </c>
      <c r="K75" s="30" t="s">
        <v>4178</v>
      </c>
      <c r="L75" s="19" t="s">
        <v>4836</v>
      </c>
    </row>
    <row r="76" spans="1:12" ht="15" customHeight="1">
      <c r="A76" s="16" t="s">
        <v>4373</v>
      </c>
      <c r="B76" s="30" t="s">
        <v>685</v>
      </c>
      <c r="C76" s="30" t="s">
        <v>4179</v>
      </c>
      <c r="D76" s="20">
        <v>12000</v>
      </c>
      <c r="E76" s="12">
        <v>42549</v>
      </c>
      <c r="F76" s="12">
        <v>44351</v>
      </c>
      <c r="G76" s="26">
        <v>14948</v>
      </c>
      <c r="H76" s="21">
        <f t="shared" si="11"/>
        <v>45048.333333333336</v>
      </c>
      <c r="I76" s="22">
        <f t="shared" si="5"/>
        <v>9656</v>
      </c>
      <c r="J76" s="16" t="str">
        <f t="shared" si="2"/>
        <v>NOT DUE</v>
      </c>
      <c r="K76" s="30" t="s">
        <v>4178</v>
      </c>
      <c r="L76" s="19"/>
    </row>
    <row r="77" spans="1:12" ht="15" customHeight="1">
      <c r="A77" s="16" t="s">
        <v>4374</v>
      </c>
      <c r="B77" s="30" t="s">
        <v>685</v>
      </c>
      <c r="C77" s="30" t="s">
        <v>4180</v>
      </c>
      <c r="D77" s="20">
        <v>12000</v>
      </c>
      <c r="E77" s="12">
        <v>42549</v>
      </c>
      <c r="F77" s="12">
        <v>44351</v>
      </c>
      <c r="G77" s="26">
        <v>14948</v>
      </c>
      <c r="H77" s="21">
        <f t="shared" si="11"/>
        <v>45048.333333333336</v>
      </c>
      <c r="I77" s="22">
        <f t="shared" si="5"/>
        <v>9656</v>
      </c>
      <c r="J77" s="16" t="str">
        <f t="shared" si="2"/>
        <v>NOT DUE</v>
      </c>
      <c r="K77" s="30" t="s">
        <v>4178</v>
      </c>
      <c r="L77" s="19"/>
    </row>
    <row r="78" spans="1:12" ht="15" customHeight="1">
      <c r="A78" s="16" t="s">
        <v>4375</v>
      </c>
      <c r="B78" s="30" t="s">
        <v>685</v>
      </c>
      <c r="C78" s="30" t="s">
        <v>4181</v>
      </c>
      <c r="D78" s="20">
        <v>12000</v>
      </c>
      <c r="E78" s="12">
        <v>42549</v>
      </c>
      <c r="F78" s="12">
        <v>44351</v>
      </c>
      <c r="G78" s="26">
        <v>14948</v>
      </c>
      <c r="H78" s="21">
        <f t="shared" si="11"/>
        <v>45048.333333333336</v>
      </c>
      <c r="I78" s="22">
        <f t="shared" si="5"/>
        <v>9656</v>
      </c>
      <c r="J78" s="16" t="str">
        <f t="shared" ref="J78:J141" si="12">IF(I78="","",IF(I78&lt;0,"OVERDUE","NOT DUE"))</f>
        <v>NOT DUE</v>
      </c>
      <c r="K78" s="30" t="s">
        <v>4178</v>
      </c>
      <c r="L78" s="19"/>
    </row>
    <row r="79" spans="1:12" ht="15" customHeight="1">
      <c r="A79" s="16" t="s">
        <v>4376</v>
      </c>
      <c r="B79" s="30" t="s">
        <v>685</v>
      </c>
      <c r="C79" s="30" t="s">
        <v>4182</v>
      </c>
      <c r="D79" s="20">
        <v>12000</v>
      </c>
      <c r="E79" s="12">
        <v>42549</v>
      </c>
      <c r="F79" s="12">
        <v>44351</v>
      </c>
      <c r="G79" s="26">
        <v>14948</v>
      </c>
      <c r="H79" s="21">
        <f t="shared" si="11"/>
        <v>45048.333333333336</v>
      </c>
      <c r="I79" s="22">
        <f t="shared" si="5"/>
        <v>9656</v>
      </c>
      <c r="J79" s="16" t="str">
        <f t="shared" si="12"/>
        <v>NOT DUE</v>
      </c>
      <c r="K79" s="30" t="s">
        <v>4178</v>
      </c>
      <c r="L79" s="19"/>
    </row>
    <row r="80" spans="1:12" ht="15" customHeight="1">
      <c r="A80" s="16" t="s">
        <v>4377</v>
      </c>
      <c r="B80" s="30" t="s">
        <v>685</v>
      </c>
      <c r="C80" s="30" t="s">
        <v>4183</v>
      </c>
      <c r="D80" s="20">
        <v>12000</v>
      </c>
      <c r="E80" s="12">
        <v>42549</v>
      </c>
      <c r="F80" s="12">
        <v>44351</v>
      </c>
      <c r="G80" s="26">
        <v>14948</v>
      </c>
      <c r="H80" s="21">
        <f t="shared" si="11"/>
        <v>45048.333333333336</v>
      </c>
      <c r="I80" s="22">
        <f t="shared" si="5"/>
        <v>9656</v>
      </c>
      <c r="J80" s="16" t="str">
        <f t="shared" si="12"/>
        <v>NOT DUE</v>
      </c>
      <c r="K80" s="30" t="s">
        <v>4178</v>
      </c>
      <c r="L80" s="19"/>
    </row>
    <row r="81" spans="1:12" ht="15" customHeight="1">
      <c r="A81" s="16" t="s">
        <v>4378</v>
      </c>
      <c r="B81" s="30" t="s">
        <v>685</v>
      </c>
      <c r="C81" s="30" t="s">
        <v>4184</v>
      </c>
      <c r="D81" s="20">
        <v>12000</v>
      </c>
      <c r="E81" s="12">
        <v>42549</v>
      </c>
      <c r="F81" s="12">
        <v>44351</v>
      </c>
      <c r="G81" s="26">
        <v>14948</v>
      </c>
      <c r="H81" s="21">
        <f t="shared" si="11"/>
        <v>45048.333333333336</v>
      </c>
      <c r="I81" s="22">
        <f t="shared" si="5"/>
        <v>9656</v>
      </c>
      <c r="J81" s="16" t="str">
        <f t="shared" si="12"/>
        <v>NOT DUE</v>
      </c>
      <c r="K81" s="30" t="s">
        <v>4178</v>
      </c>
      <c r="L81" s="19"/>
    </row>
    <row r="82" spans="1:12" ht="15" customHeight="1">
      <c r="A82" s="16" t="s">
        <v>4379</v>
      </c>
      <c r="B82" s="30" t="s">
        <v>685</v>
      </c>
      <c r="C82" s="30" t="s">
        <v>4185</v>
      </c>
      <c r="D82" s="20">
        <v>12000</v>
      </c>
      <c r="E82" s="12">
        <v>42549</v>
      </c>
      <c r="F82" s="12">
        <v>44351</v>
      </c>
      <c r="G82" s="26">
        <v>14948</v>
      </c>
      <c r="H82" s="21">
        <f t="shared" si="11"/>
        <v>45048.333333333336</v>
      </c>
      <c r="I82" s="22">
        <f t="shared" si="5"/>
        <v>9656</v>
      </c>
      <c r="J82" s="16" t="str">
        <f t="shared" si="12"/>
        <v>NOT DUE</v>
      </c>
      <c r="K82" s="30" t="s">
        <v>4178</v>
      </c>
      <c r="L82" s="19"/>
    </row>
    <row r="83" spans="1:12" ht="25.5" customHeight="1">
      <c r="A83" s="16" t="s">
        <v>4380</v>
      </c>
      <c r="B83" s="30" t="s">
        <v>686</v>
      </c>
      <c r="C83" s="30" t="s">
        <v>4177</v>
      </c>
      <c r="D83" s="20">
        <v>1500</v>
      </c>
      <c r="E83" s="12">
        <v>42549</v>
      </c>
      <c r="F83" s="12">
        <v>44553</v>
      </c>
      <c r="G83" s="26">
        <v>16557</v>
      </c>
      <c r="H83" s="21">
        <f>IF(I83&lt;=1500,$F$5+(I83/24),"error")</f>
        <v>44677.875</v>
      </c>
      <c r="I83" s="22">
        <f t="shared" si="5"/>
        <v>765</v>
      </c>
      <c r="J83" s="16" t="str">
        <f t="shared" si="12"/>
        <v>NOT DUE</v>
      </c>
      <c r="K83" s="30" t="s">
        <v>4178</v>
      </c>
      <c r="L83" s="19" t="s">
        <v>4836</v>
      </c>
    </row>
    <row r="84" spans="1:12" ht="15" customHeight="1">
      <c r="A84" s="16" t="s">
        <v>4381</v>
      </c>
      <c r="B84" s="30" t="s">
        <v>686</v>
      </c>
      <c r="C84" s="30" t="s">
        <v>4179</v>
      </c>
      <c r="D84" s="20">
        <v>12000</v>
      </c>
      <c r="E84" s="12">
        <v>42549</v>
      </c>
      <c r="F84" s="12">
        <v>44351</v>
      </c>
      <c r="G84" s="26">
        <v>14948</v>
      </c>
      <c r="H84" s="21">
        <f t="shared" si="11"/>
        <v>45048.333333333336</v>
      </c>
      <c r="I84" s="22">
        <f t="shared" si="5"/>
        <v>9656</v>
      </c>
      <c r="J84" s="16" t="str">
        <f t="shared" si="12"/>
        <v>NOT DUE</v>
      </c>
      <c r="K84" s="30" t="s">
        <v>4178</v>
      </c>
      <c r="L84" s="19"/>
    </row>
    <row r="85" spans="1:12" ht="15" customHeight="1">
      <c r="A85" s="16" t="s">
        <v>4382</v>
      </c>
      <c r="B85" s="30" t="s">
        <v>686</v>
      </c>
      <c r="C85" s="30" t="s">
        <v>4180</v>
      </c>
      <c r="D85" s="20">
        <v>12000</v>
      </c>
      <c r="E85" s="12">
        <v>42549</v>
      </c>
      <c r="F85" s="12">
        <v>44351</v>
      </c>
      <c r="G85" s="26">
        <v>14948</v>
      </c>
      <c r="H85" s="21">
        <f t="shared" si="11"/>
        <v>45048.333333333336</v>
      </c>
      <c r="I85" s="22">
        <f t="shared" si="5"/>
        <v>9656</v>
      </c>
      <c r="J85" s="16" t="str">
        <f t="shared" si="12"/>
        <v>NOT DUE</v>
      </c>
      <c r="K85" s="30" t="s">
        <v>4178</v>
      </c>
      <c r="L85" s="19"/>
    </row>
    <row r="86" spans="1:12" ht="15" customHeight="1">
      <c r="A86" s="16" t="s">
        <v>4383</v>
      </c>
      <c r="B86" s="30" t="s">
        <v>686</v>
      </c>
      <c r="C86" s="30" t="s">
        <v>4181</v>
      </c>
      <c r="D86" s="20">
        <v>12000</v>
      </c>
      <c r="E86" s="12">
        <v>42549</v>
      </c>
      <c r="F86" s="12">
        <v>44351</v>
      </c>
      <c r="G86" s="26">
        <v>14948</v>
      </c>
      <c r="H86" s="21">
        <f t="shared" si="11"/>
        <v>45048.333333333336</v>
      </c>
      <c r="I86" s="22">
        <f t="shared" si="5"/>
        <v>9656</v>
      </c>
      <c r="J86" s="16" t="str">
        <f t="shared" si="12"/>
        <v>NOT DUE</v>
      </c>
      <c r="K86" s="30" t="s">
        <v>4178</v>
      </c>
      <c r="L86" s="19"/>
    </row>
    <row r="87" spans="1:12" ht="15" customHeight="1">
      <c r="A87" s="16" t="s">
        <v>4384</v>
      </c>
      <c r="B87" s="30" t="s">
        <v>686</v>
      </c>
      <c r="C87" s="30" t="s">
        <v>4182</v>
      </c>
      <c r="D87" s="20">
        <v>12000</v>
      </c>
      <c r="E87" s="12">
        <v>42549</v>
      </c>
      <c r="F87" s="12">
        <v>44351</v>
      </c>
      <c r="G87" s="26">
        <v>14948</v>
      </c>
      <c r="H87" s="21">
        <f t="shared" si="11"/>
        <v>45048.333333333336</v>
      </c>
      <c r="I87" s="22">
        <f t="shared" si="5"/>
        <v>9656</v>
      </c>
      <c r="J87" s="16" t="str">
        <f t="shared" si="12"/>
        <v>NOT DUE</v>
      </c>
      <c r="K87" s="30" t="s">
        <v>4178</v>
      </c>
      <c r="L87" s="19"/>
    </row>
    <row r="88" spans="1:12" ht="15" customHeight="1">
      <c r="A88" s="16" t="s">
        <v>4385</v>
      </c>
      <c r="B88" s="30" t="s">
        <v>686</v>
      </c>
      <c r="C88" s="30" t="s">
        <v>4183</v>
      </c>
      <c r="D88" s="20">
        <v>12000</v>
      </c>
      <c r="E88" s="12">
        <v>42549</v>
      </c>
      <c r="F88" s="12">
        <v>44351</v>
      </c>
      <c r="G88" s="26">
        <v>14948</v>
      </c>
      <c r="H88" s="21">
        <f t="shared" si="11"/>
        <v>45048.333333333336</v>
      </c>
      <c r="I88" s="22">
        <f t="shared" si="5"/>
        <v>9656</v>
      </c>
      <c r="J88" s="16" t="str">
        <f t="shared" si="12"/>
        <v>NOT DUE</v>
      </c>
      <c r="K88" s="30" t="s">
        <v>4178</v>
      </c>
      <c r="L88" s="19"/>
    </row>
    <row r="89" spans="1:12" ht="15" customHeight="1">
      <c r="A89" s="16" t="s">
        <v>4386</v>
      </c>
      <c r="B89" s="30" t="s">
        <v>686</v>
      </c>
      <c r="C89" s="30" t="s">
        <v>4184</v>
      </c>
      <c r="D89" s="20">
        <v>12000</v>
      </c>
      <c r="E89" s="12">
        <v>42549</v>
      </c>
      <c r="F89" s="12">
        <v>44351</v>
      </c>
      <c r="G89" s="26">
        <v>14948</v>
      </c>
      <c r="H89" s="21">
        <f t="shared" si="11"/>
        <v>45048.333333333336</v>
      </c>
      <c r="I89" s="22">
        <f t="shared" si="5"/>
        <v>9656</v>
      </c>
      <c r="J89" s="16" t="str">
        <f t="shared" si="12"/>
        <v>NOT DUE</v>
      </c>
      <c r="K89" s="30" t="s">
        <v>4178</v>
      </c>
      <c r="L89" s="19"/>
    </row>
    <row r="90" spans="1:12" ht="15" customHeight="1">
      <c r="A90" s="16" t="s">
        <v>4387</v>
      </c>
      <c r="B90" s="30" t="s">
        <v>686</v>
      </c>
      <c r="C90" s="30" t="s">
        <v>4185</v>
      </c>
      <c r="D90" s="20">
        <v>12000</v>
      </c>
      <c r="E90" s="12">
        <v>42549</v>
      </c>
      <c r="F90" s="12">
        <v>44351</v>
      </c>
      <c r="G90" s="26">
        <v>14948</v>
      </c>
      <c r="H90" s="21">
        <f t="shared" si="11"/>
        <v>45048.333333333336</v>
      </c>
      <c r="I90" s="22">
        <f t="shared" si="5"/>
        <v>9656</v>
      </c>
      <c r="J90" s="16" t="str">
        <f t="shared" si="12"/>
        <v>NOT DUE</v>
      </c>
      <c r="K90" s="30" t="s">
        <v>4178</v>
      </c>
      <c r="L90" s="19"/>
    </row>
    <row r="91" spans="1:12" ht="25.5" customHeight="1">
      <c r="A91" s="16" t="s">
        <v>4388</v>
      </c>
      <c r="B91" s="30" t="s">
        <v>4186</v>
      </c>
      <c r="C91" s="30" t="s">
        <v>4177</v>
      </c>
      <c r="D91" s="20">
        <v>1500</v>
      </c>
      <c r="E91" s="12">
        <v>42549</v>
      </c>
      <c r="F91" s="12">
        <v>44553</v>
      </c>
      <c r="G91" s="26">
        <v>16557</v>
      </c>
      <c r="H91" s="21">
        <f>IF(I91&lt;=1500,$F$5+(I91/24),"error")</f>
        <v>44677.875</v>
      </c>
      <c r="I91" s="22">
        <f t="shared" si="5"/>
        <v>765</v>
      </c>
      <c r="J91" s="16" t="str">
        <f t="shared" si="12"/>
        <v>NOT DUE</v>
      </c>
      <c r="K91" s="30" t="s">
        <v>4178</v>
      </c>
      <c r="L91" s="19" t="s">
        <v>4836</v>
      </c>
    </row>
    <row r="92" spans="1:12" ht="15" customHeight="1">
      <c r="A92" s="16" t="s">
        <v>4389</v>
      </c>
      <c r="B92" s="30" t="s">
        <v>4186</v>
      </c>
      <c r="C92" s="30" t="s">
        <v>4179</v>
      </c>
      <c r="D92" s="20">
        <v>12000</v>
      </c>
      <c r="E92" s="12">
        <v>42549</v>
      </c>
      <c r="F92" s="12">
        <v>44351</v>
      </c>
      <c r="G92" s="26">
        <v>14948</v>
      </c>
      <c r="H92" s="21">
        <f t="shared" si="11"/>
        <v>45048.333333333336</v>
      </c>
      <c r="I92" s="22">
        <f t="shared" si="5"/>
        <v>9656</v>
      </c>
      <c r="J92" s="16" t="str">
        <f t="shared" si="12"/>
        <v>NOT DUE</v>
      </c>
      <c r="K92" s="30" t="s">
        <v>4178</v>
      </c>
      <c r="L92" s="19"/>
    </row>
    <row r="93" spans="1:12" ht="15" customHeight="1">
      <c r="A93" s="16" t="s">
        <v>4390</v>
      </c>
      <c r="B93" s="30" t="s">
        <v>4186</v>
      </c>
      <c r="C93" s="30" t="s">
        <v>4180</v>
      </c>
      <c r="D93" s="20">
        <v>12000</v>
      </c>
      <c r="E93" s="12">
        <v>42549</v>
      </c>
      <c r="F93" s="12">
        <v>44351</v>
      </c>
      <c r="G93" s="26">
        <v>14948</v>
      </c>
      <c r="H93" s="21">
        <f t="shared" si="11"/>
        <v>45048.333333333336</v>
      </c>
      <c r="I93" s="22">
        <f t="shared" si="5"/>
        <v>9656</v>
      </c>
      <c r="J93" s="16" t="str">
        <f t="shared" si="12"/>
        <v>NOT DUE</v>
      </c>
      <c r="K93" s="30" t="s">
        <v>4178</v>
      </c>
      <c r="L93" s="19"/>
    </row>
    <row r="94" spans="1:12" ht="15" customHeight="1">
      <c r="A94" s="16" t="s">
        <v>4391</v>
      </c>
      <c r="B94" s="30" t="s">
        <v>4186</v>
      </c>
      <c r="C94" s="30" t="s">
        <v>4181</v>
      </c>
      <c r="D94" s="20">
        <v>12000</v>
      </c>
      <c r="E94" s="12">
        <v>42549</v>
      </c>
      <c r="F94" s="12">
        <v>44351</v>
      </c>
      <c r="G94" s="26">
        <v>14948</v>
      </c>
      <c r="H94" s="21">
        <f t="shared" si="11"/>
        <v>45048.333333333336</v>
      </c>
      <c r="I94" s="22">
        <f t="shared" si="5"/>
        <v>9656</v>
      </c>
      <c r="J94" s="16" t="str">
        <f t="shared" si="12"/>
        <v>NOT DUE</v>
      </c>
      <c r="K94" s="30" t="s">
        <v>4178</v>
      </c>
      <c r="L94" s="19"/>
    </row>
    <row r="95" spans="1:12" ht="15" customHeight="1">
      <c r="A95" s="16" t="s">
        <v>4392</v>
      </c>
      <c r="B95" s="30" t="s">
        <v>4186</v>
      </c>
      <c r="C95" s="30" t="s">
        <v>4182</v>
      </c>
      <c r="D95" s="20">
        <v>12000</v>
      </c>
      <c r="E95" s="12">
        <v>42549</v>
      </c>
      <c r="F95" s="12">
        <v>44351</v>
      </c>
      <c r="G95" s="26">
        <v>14948</v>
      </c>
      <c r="H95" s="21">
        <f t="shared" si="11"/>
        <v>45048.333333333336</v>
      </c>
      <c r="I95" s="22">
        <f t="shared" si="5"/>
        <v>9656</v>
      </c>
      <c r="J95" s="16" t="str">
        <f t="shared" si="12"/>
        <v>NOT DUE</v>
      </c>
      <c r="K95" s="30" t="s">
        <v>4178</v>
      </c>
      <c r="L95" s="19"/>
    </row>
    <row r="96" spans="1:12" ht="15" customHeight="1">
      <c r="A96" s="16" t="s">
        <v>4393</v>
      </c>
      <c r="B96" s="30" t="s">
        <v>4186</v>
      </c>
      <c r="C96" s="30" t="s">
        <v>4183</v>
      </c>
      <c r="D96" s="20">
        <v>12000</v>
      </c>
      <c r="E96" s="12">
        <v>42549</v>
      </c>
      <c r="F96" s="12">
        <v>44351</v>
      </c>
      <c r="G96" s="26">
        <v>14948</v>
      </c>
      <c r="H96" s="21">
        <f t="shared" si="11"/>
        <v>45048.333333333336</v>
      </c>
      <c r="I96" s="22">
        <f t="shared" si="5"/>
        <v>9656</v>
      </c>
      <c r="J96" s="16" t="str">
        <f t="shared" si="12"/>
        <v>NOT DUE</v>
      </c>
      <c r="K96" s="30" t="s">
        <v>4178</v>
      </c>
      <c r="L96" s="19"/>
    </row>
    <row r="97" spans="1:12" ht="15" customHeight="1">
      <c r="A97" s="16" t="s">
        <v>4394</v>
      </c>
      <c r="B97" s="30" t="s">
        <v>4186</v>
      </c>
      <c r="C97" s="30" t="s">
        <v>4184</v>
      </c>
      <c r="D97" s="20">
        <v>12000</v>
      </c>
      <c r="E97" s="12">
        <v>42549</v>
      </c>
      <c r="F97" s="12">
        <v>44351</v>
      </c>
      <c r="G97" s="26">
        <v>14948</v>
      </c>
      <c r="H97" s="21">
        <f t="shared" si="11"/>
        <v>45048.333333333336</v>
      </c>
      <c r="I97" s="22">
        <f t="shared" si="5"/>
        <v>9656</v>
      </c>
      <c r="J97" s="16" t="str">
        <f t="shared" si="12"/>
        <v>NOT DUE</v>
      </c>
      <c r="K97" s="30" t="s">
        <v>4178</v>
      </c>
      <c r="L97" s="19"/>
    </row>
    <row r="98" spans="1:12" ht="15" customHeight="1">
      <c r="A98" s="16" t="s">
        <v>4395</v>
      </c>
      <c r="B98" s="30" t="s">
        <v>4186</v>
      </c>
      <c r="C98" s="30" t="s">
        <v>4185</v>
      </c>
      <c r="D98" s="20">
        <v>12000</v>
      </c>
      <c r="E98" s="12">
        <v>42549</v>
      </c>
      <c r="F98" s="12">
        <v>44351</v>
      </c>
      <c r="G98" s="26">
        <v>14948</v>
      </c>
      <c r="H98" s="21">
        <f t="shared" si="11"/>
        <v>45048.333333333336</v>
      </c>
      <c r="I98" s="22">
        <f t="shared" si="5"/>
        <v>9656</v>
      </c>
      <c r="J98" s="16" t="str">
        <f t="shared" si="12"/>
        <v>NOT DUE</v>
      </c>
      <c r="K98" s="30" t="s">
        <v>4178</v>
      </c>
      <c r="L98" s="19"/>
    </row>
    <row r="99" spans="1:12" ht="25.5" customHeight="1">
      <c r="A99" s="16" t="s">
        <v>4396</v>
      </c>
      <c r="B99" s="30" t="s">
        <v>99</v>
      </c>
      <c r="C99" s="30" t="s">
        <v>4187</v>
      </c>
      <c r="D99" s="20">
        <v>12000</v>
      </c>
      <c r="E99" s="12">
        <v>42549</v>
      </c>
      <c r="F99" s="12">
        <v>44351</v>
      </c>
      <c r="G99" s="26">
        <v>14948</v>
      </c>
      <c r="H99" s="21">
        <f t="shared" si="11"/>
        <v>45048.333333333336</v>
      </c>
      <c r="I99" s="22">
        <f t="shared" si="5"/>
        <v>9656</v>
      </c>
      <c r="J99" s="16" t="str">
        <f t="shared" si="12"/>
        <v>NOT DUE</v>
      </c>
      <c r="K99" s="30" t="s">
        <v>4188</v>
      </c>
      <c r="L99" s="19"/>
    </row>
    <row r="100" spans="1:12" ht="15" customHeight="1">
      <c r="A100" s="16" t="s">
        <v>4397</v>
      </c>
      <c r="B100" s="30" t="s">
        <v>99</v>
      </c>
      <c r="C100" s="30" t="s">
        <v>4189</v>
      </c>
      <c r="D100" s="20">
        <v>12000</v>
      </c>
      <c r="E100" s="12">
        <v>42549</v>
      </c>
      <c r="F100" s="12">
        <v>44351</v>
      </c>
      <c r="G100" s="26">
        <v>14948</v>
      </c>
      <c r="H100" s="21">
        <f t="shared" si="11"/>
        <v>45048.333333333336</v>
      </c>
      <c r="I100" s="22">
        <f t="shared" si="5"/>
        <v>9656</v>
      </c>
      <c r="J100" s="16" t="str">
        <f t="shared" si="12"/>
        <v>NOT DUE</v>
      </c>
      <c r="K100" s="30" t="s">
        <v>4188</v>
      </c>
      <c r="L100" s="19"/>
    </row>
    <row r="101" spans="1:12" ht="15" customHeight="1">
      <c r="A101" s="16" t="s">
        <v>4398</v>
      </c>
      <c r="B101" s="30" t="s">
        <v>99</v>
      </c>
      <c r="C101" s="30" t="s">
        <v>4190</v>
      </c>
      <c r="D101" s="20">
        <v>12000</v>
      </c>
      <c r="E101" s="12">
        <v>42549</v>
      </c>
      <c r="F101" s="12">
        <v>44351</v>
      </c>
      <c r="G101" s="26">
        <v>14948</v>
      </c>
      <c r="H101" s="21">
        <f t="shared" si="11"/>
        <v>45048.333333333336</v>
      </c>
      <c r="I101" s="22">
        <f t="shared" si="5"/>
        <v>9656</v>
      </c>
      <c r="J101" s="16" t="str">
        <f t="shared" si="12"/>
        <v>NOT DUE</v>
      </c>
      <c r="K101" s="30" t="s">
        <v>4188</v>
      </c>
      <c r="L101" s="19"/>
    </row>
    <row r="102" spans="1:12" ht="26.45" customHeight="1">
      <c r="A102" s="16" t="s">
        <v>4399</v>
      </c>
      <c r="B102" s="30" t="s">
        <v>100</v>
      </c>
      <c r="C102" s="30" t="s">
        <v>4187</v>
      </c>
      <c r="D102" s="20">
        <v>12000</v>
      </c>
      <c r="E102" s="12">
        <v>42549</v>
      </c>
      <c r="F102" s="12">
        <v>44351</v>
      </c>
      <c r="G102" s="26">
        <v>14948</v>
      </c>
      <c r="H102" s="21">
        <f t="shared" si="11"/>
        <v>45048.333333333336</v>
      </c>
      <c r="I102" s="22">
        <f t="shared" si="5"/>
        <v>9656</v>
      </c>
      <c r="J102" s="16" t="str">
        <f t="shared" si="12"/>
        <v>NOT DUE</v>
      </c>
      <c r="K102" s="30" t="s">
        <v>4188</v>
      </c>
      <c r="L102" s="19"/>
    </row>
    <row r="103" spans="1:12" ht="15" customHeight="1">
      <c r="A103" s="16" t="s">
        <v>4400</v>
      </c>
      <c r="B103" s="30" t="s">
        <v>100</v>
      </c>
      <c r="C103" s="30" t="s">
        <v>4189</v>
      </c>
      <c r="D103" s="20">
        <v>12000</v>
      </c>
      <c r="E103" s="12">
        <v>42549</v>
      </c>
      <c r="F103" s="12">
        <v>44351</v>
      </c>
      <c r="G103" s="26">
        <v>14948</v>
      </c>
      <c r="H103" s="21">
        <f t="shared" si="11"/>
        <v>45048.333333333336</v>
      </c>
      <c r="I103" s="22">
        <f t="shared" si="5"/>
        <v>9656</v>
      </c>
      <c r="J103" s="16" t="str">
        <f t="shared" si="12"/>
        <v>NOT DUE</v>
      </c>
      <c r="K103" s="30" t="s">
        <v>4188</v>
      </c>
      <c r="L103" s="19"/>
    </row>
    <row r="104" spans="1:12" ht="15" customHeight="1">
      <c r="A104" s="16" t="s">
        <v>4401</v>
      </c>
      <c r="B104" s="30" t="s">
        <v>100</v>
      </c>
      <c r="C104" s="30" t="s">
        <v>4190</v>
      </c>
      <c r="D104" s="20">
        <v>12000</v>
      </c>
      <c r="E104" s="12">
        <v>42549</v>
      </c>
      <c r="F104" s="12">
        <v>44351</v>
      </c>
      <c r="G104" s="26">
        <v>14948</v>
      </c>
      <c r="H104" s="21">
        <f t="shared" si="11"/>
        <v>45048.333333333336</v>
      </c>
      <c r="I104" s="22">
        <f t="shared" ref="I104:I167" si="13">D104-($F$4-G104)</f>
        <v>9656</v>
      </c>
      <c r="J104" s="16" t="str">
        <f t="shared" si="12"/>
        <v>NOT DUE</v>
      </c>
      <c r="K104" s="30" t="s">
        <v>4188</v>
      </c>
      <c r="L104" s="19"/>
    </row>
    <row r="105" spans="1:12" ht="25.5" customHeight="1">
      <c r="A105" s="16" t="s">
        <v>4402</v>
      </c>
      <c r="B105" s="30" t="s">
        <v>101</v>
      </c>
      <c r="C105" s="30" t="s">
        <v>4187</v>
      </c>
      <c r="D105" s="20">
        <v>12000</v>
      </c>
      <c r="E105" s="12">
        <v>42549</v>
      </c>
      <c r="F105" s="12">
        <v>44351</v>
      </c>
      <c r="G105" s="26">
        <v>14948</v>
      </c>
      <c r="H105" s="21">
        <f t="shared" si="11"/>
        <v>45048.333333333336</v>
      </c>
      <c r="I105" s="22">
        <f t="shared" si="13"/>
        <v>9656</v>
      </c>
      <c r="J105" s="16" t="str">
        <f t="shared" si="12"/>
        <v>NOT DUE</v>
      </c>
      <c r="K105" s="30" t="s">
        <v>4188</v>
      </c>
      <c r="L105" s="19"/>
    </row>
    <row r="106" spans="1:12" ht="15" customHeight="1">
      <c r="A106" s="16" t="s">
        <v>4403</v>
      </c>
      <c r="B106" s="30" t="s">
        <v>101</v>
      </c>
      <c r="C106" s="30" t="s">
        <v>4189</v>
      </c>
      <c r="D106" s="20">
        <v>12000</v>
      </c>
      <c r="E106" s="12">
        <v>42549</v>
      </c>
      <c r="F106" s="12">
        <v>44351</v>
      </c>
      <c r="G106" s="26">
        <v>14948</v>
      </c>
      <c r="H106" s="21">
        <f t="shared" si="11"/>
        <v>45048.333333333336</v>
      </c>
      <c r="I106" s="22">
        <f t="shared" si="13"/>
        <v>9656</v>
      </c>
      <c r="J106" s="16" t="str">
        <f t="shared" si="12"/>
        <v>NOT DUE</v>
      </c>
      <c r="K106" s="30" t="s">
        <v>4188</v>
      </c>
      <c r="L106" s="19"/>
    </row>
    <row r="107" spans="1:12" ht="15" customHeight="1">
      <c r="A107" s="16" t="s">
        <v>4404</v>
      </c>
      <c r="B107" s="30" t="s">
        <v>101</v>
      </c>
      <c r="C107" s="30" t="s">
        <v>4190</v>
      </c>
      <c r="D107" s="20">
        <v>12000</v>
      </c>
      <c r="E107" s="12">
        <v>42549</v>
      </c>
      <c r="F107" s="12">
        <v>44351</v>
      </c>
      <c r="G107" s="26">
        <v>14948</v>
      </c>
      <c r="H107" s="21">
        <f t="shared" si="11"/>
        <v>45048.333333333336</v>
      </c>
      <c r="I107" s="22">
        <f t="shared" si="13"/>
        <v>9656</v>
      </c>
      <c r="J107" s="16" t="str">
        <f t="shared" si="12"/>
        <v>NOT DUE</v>
      </c>
      <c r="K107" s="30" t="s">
        <v>4188</v>
      </c>
      <c r="L107" s="19"/>
    </row>
    <row r="108" spans="1:12" ht="25.5" customHeight="1">
      <c r="A108" s="16" t="s">
        <v>4405</v>
      </c>
      <c r="B108" s="30" t="s">
        <v>102</v>
      </c>
      <c r="C108" s="30" t="s">
        <v>4187</v>
      </c>
      <c r="D108" s="20">
        <v>12000</v>
      </c>
      <c r="E108" s="12">
        <v>42549</v>
      </c>
      <c r="F108" s="12">
        <v>44351</v>
      </c>
      <c r="G108" s="26">
        <v>14948</v>
      </c>
      <c r="H108" s="21">
        <f t="shared" si="11"/>
        <v>45048.333333333336</v>
      </c>
      <c r="I108" s="22">
        <f t="shared" si="13"/>
        <v>9656</v>
      </c>
      <c r="J108" s="16" t="str">
        <f t="shared" si="12"/>
        <v>NOT DUE</v>
      </c>
      <c r="K108" s="30" t="s">
        <v>4188</v>
      </c>
      <c r="L108" s="19"/>
    </row>
    <row r="109" spans="1:12" ht="15" customHeight="1">
      <c r="A109" s="16" t="s">
        <v>4406</v>
      </c>
      <c r="B109" s="30" t="s">
        <v>102</v>
      </c>
      <c r="C109" s="30" t="s">
        <v>4189</v>
      </c>
      <c r="D109" s="20">
        <v>12000</v>
      </c>
      <c r="E109" s="12">
        <v>42549</v>
      </c>
      <c r="F109" s="12">
        <v>44351</v>
      </c>
      <c r="G109" s="26">
        <v>14948</v>
      </c>
      <c r="H109" s="21">
        <f t="shared" si="11"/>
        <v>45048.333333333336</v>
      </c>
      <c r="I109" s="22">
        <f t="shared" si="13"/>
        <v>9656</v>
      </c>
      <c r="J109" s="16" t="str">
        <f t="shared" si="12"/>
        <v>NOT DUE</v>
      </c>
      <c r="K109" s="30" t="s">
        <v>4188</v>
      </c>
      <c r="L109" s="19"/>
    </row>
    <row r="110" spans="1:12" ht="15" customHeight="1">
      <c r="A110" s="16" t="s">
        <v>4407</v>
      </c>
      <c r="B110" s="30" t="s">
        <v>102</v>
      </c>
      <c r="C110" s="30" t="s">
        <v>4190</v>
      </c>
      <c r="D110" s="20">
        <v>12000</v>
      </c>
      <c r="E110" s="12">
        <v>42549</v>
      </c>
      <c r="F110" s="12">
        <v>44351</v>
      </c>
      <c r="G110" s="26">
        <v>14948</v>
      </c>
      <c r="H110" s="21">
        <f t="shared" si="11"/>
        <v>45048.333333333336</v>
      </c>
      <c r="I110" s="22">
        <f t="shared" si="13"/>
        <v>9656</v>
      </c>
      <c r="J110" s="16" t="str">
        <f t="shared" si="12"/>
        <v>NOT DUE</v>
      </c>
      <c r="K110" s="30" t="s">
        <v>4188</v>
      </c>
      <c r="L110" s="19"/>
    </row>
    <row r="111" spans="1:12" ht="25.5" customHeight="1">
      <c r="A111" s="16" t="s">
        <v>4408</v>
      </c>
      <c r="B111" s="30" t="s">
        <v>103</v>
      </c>
      <c r="C111" s="30" t="s">
        <v>4187</v>
      </c>
      <c r="D111" s="20">
        <v>12000</v>
      </c>
      <c r="E111" s="12">
        <v>42549</v>
      </c>
      <c r="F111" s="12">
        <v>44351</v>
      </c>
      <c r="G111" s="26">
        <v>14948</v>
      </c>
      <c r="H111" s="21">
        <f t="shared" si="11"/>
        <v>45048.333333333336</v>
      </c>
      <c r="I111" s="22">
        <f t="shared" si="13"/>
        <v>9656</v>
      </c>
      <c r="J111" s="16" t="str">
        <f t="shared" si="12"/>
        <v>NOT DUE</v>
      </c>
      <c r="K111" s="30" t="s">
        <v>4188</v>
      </c>
      <c r="L111" s="19"/>
    </row>
    <row r="112" spans="1:12" ht="15" customHeight="1">
      <c r="A112" s="16" t="s">
        <v>4409</v>
      </c>
      <c r="B112" s="30" t="s">
        <v>103</v>
      </c>
      <c r="C112" s="30" t="s">
        <v>4189</v>
      </c>
      <c r="D112" s="20">
        <v>12000</v>
      </c>
      <c r="E112" s="12">
        <v>42549</v>
      </c>
      <c r="F112" s="12">
        <v>44351</v>
      </c>
      <c r="G112" s="26">
        <v>14948</v>
      </c>
      <c r="H112" s="21">
        <f t="shared" si="11"/>
        <v>45048.333333333336</v>
      </c>
      <c r="I112" s="22">
        <f t="shared" si="13"/>
        <v>9656</v>
      </c>
      <c r="J112" s="16" t="str">
        <f t="shared" si="12"/>
        <v>NOT DUE</v>
      </c>
      <c r="K112" s="30" t="s">
        <v>4188</v>
      </c>
      <c r="L112" s="19"/>
    </row>
    <row r="113" spans="1:12" ht="15" customHeight="1">
      <c r="A113" s="16" t="s">
        <v>4410</v>
      </c>
      <c r="B113" s="30" t="s">
        <v>103</v>
      </c>
      <c r="C113" s="30" t="s">
        <v>4190</v>
      </c>
      <c r="D113" s="20">
        <v>12000</v>
      </c>
      <c r="E113" s="12">
        <v>42549</v>
      </c>
      <c r="F113" s="12">
        <v>44351</v>
      </c>
      <c r="G113" s="26">
        <v>14948</v>
      </c>
      <c r="H113" s="21">
        <f t="shared" si="11"/>
        <v>45048.333333333336</v>
      </c>
      <c r="I113" s="22">
        <f t="shared" si="13"/>
        <v>9656</v>
      </c>
      <c r="J113" s="16" t="str">
        <f t="shared" si="12"/>
        <v>NOT DUE</v>
      </c>
      <c r="K113" s="30" t="s">
        <v>4188</v>
      </c>
      <c r="L113" s="19"/>
    </row>
    <row r="114" spans="1:12" ht="25.5" customHeight="1">
      <c r="A114" s="16" t="s">
        <v>4411</v>
      </c>
      <c r="B114" s="30" t="s">
        <v>104</v>
      </c>
      <c r="C114" s="30" t="s">
        <v>4187</v>
      </c>
      <c r="D114" s="20">
        <v>12000</v>
      </c>
      <c r="E114" s="12">
        <v>42549</v>
      </c>
      <c r="F114" s="12">
        <v>44351</v>
      </c>
      <c r="G114" s="26">
        <v>14948</v>
      </c>
      <c r="H114" s="21">
        <f t="shared" si="11"/>
        <v>45048.333333333336</v>
      </c>
      <c r="I114" s="22">
        <f t="shared" si="13"/>
        <v>9656</v>
      </c>
      <c r="J114" s="16" t="str">
        <f t="shared" si="12"/>
        <v>NOT DUE</v>
      </c>
      <c r="K114" s="30" t="s">
        <v>4188</v>
      </c>
      <c r="L114" s="19"/>
    </row>
    <row r="115" spans="1:12" ht="15" customHeight="1">
      <c r="A115" s="16" t="s">
        <v>4412</v>
      </c>
      <c r="B115" s="30" t="s">
        <v>104</v>
      </c>
      <c r="C115" s="30" t="s">
        <v>4189</v>
      </c>
      <c r="D115" s="20">
        <v>12000</v>
      </c>
      <c r="E115" s="12">
        <v>42549</v>
      </c>
      <c r="F115" s="12">
        <v>44351</v>
      </c>
      <c r="G115" s="26">
        <v>14948</v>
      </c>
      <c r="H115" s="21">
        <f t="shared" si="11"/>
        <v>45048.333333333336</v>
      </c>
      <c r="I115" s="22">
        <f t="shared" si="13"/>
        <v>9656</v>
      </c>
      <c r="J115" s="16" t="str">
        <f t="shared" si="12"/>
        <v>NOT DUE</v>
      </c>
      <c r="K115" s="30" t="s">
        <v>4188</v>
      </c>
      <c r="L115" s="19"/>
    </row>
    <row r="116" spans="1:12" ht="15" customHeight="1">
      <c r="A116" s="16" t="s">
        <v>4413</v>
      </c>
      <c r="B116" s="30" t="s">
        <v>104</v>
      </c>
      <c r="C116" s="30" t="s">
        <v>4190</v>
      </c>
      <c r="D116" s="20">
        <v>12000</v>
      </c>
      <c r="E116" s="12">
        <v>42549</v>
      </c>
      <c r="F116" s="12">
        <v>44351</v>
      </c>
      <c r="G116" s="26">
        <v>14948</v>
      </c>
      <c r="H116" s="21">
        <f t="shared" si="11"/>
        <v>45048.333333333336</v>
      </c>
      <c r="I116" s="22">
        <f t="shared" si="13"/>
        <v>9656</v>
      </c>
      <c r="J116" s="16" t="str">
        <f t="shared" si="12"/>
        <v>NOT DUE</v>
      </c>
      <c r="K116" s="30" t="s">
        <v>4188</v>
      </c>
      <c r="L116" s="19"/>
    </row>
    <row r="117" spans="1:12" ht="15" customHeight="1">
      <c r="A117" s="16" t="s">
        <v>4414</v>
      </c>
      <c r="B117" s="30" t="s">
        <v>257</v>
      </c>
      <c r="C117" s="30" t="s">
        <v>4191</v>
      </c>
      <c r="D117" s="20">
        <v>12000</v>
      </c>
      <c r="E117" s="12">
        <v>42549</v>
      </c>
      <c r="F117" s="12">
        <v>44351</v>
      </c>
      <c r="G117" s="26">
        <v>14948</v>
      </c>
      <c r="H117" s="21">
        <f t="shared" si="11"/>
        <v>45048.333333333336</v>
      </c>
      <c r="I117" s="22">
        <f t="shared" si="13"/>
        <v>9656</v>
      </c>
      <c r="J117" s="16" t="str">
        <f t="shared" si="12"/>
        <v>NOT DUE</v>
      </c>
      <c r="K117" s="30" t="s">
        <v>4192</v>
      </c>
      <c r="L117" s="19"/>
    </row>
    <row r="118" spans="1:12" ht="15" customHeight="1">
      <c r="A118" s="16" t="s">
        <v>4415</v>
      </c>
      <c r="B118" s="30" t="s">
        <v>257</v>
      </c>
      <c r="C118" s="30" t="s">
        <v>4193</v>
      </c>
      <c r="D118" s="20">
        <v>12000</v>
      </c>
      <c r="E118" s="12">
        <v>42549</v>
      </c>
      <c r="F118" s="12">
        <v>44351</v>
      </c>
      <c r="G118" s="26">
        <v>14948</v>
      </c>
      <c r="H118" s="21">
        <f t="shared" si="11"/>
        <v>45048.333333333336</v>
      </c>
      <c r="I118" s="22">
        <f t="shared" si="13"/>
        <v>9656</v>
      </c>
      <c r="J118" s="16" t="str">
        <f t="shared" si="12"/>
        <v>NOT DUE</v>
      </c>
      <c r="K118" s="30" t="s">
        <v>4192</v>
      </c>
      <c r="L118" s="19"/>
    </row>
    <row r="119" spans="1:12" ht="25.5" customHeight="1">
      <c r="A119" s="16" t="s">
        <v>4416</v>
      </c>
      <c r="B119" s="30" t="s">
        <v>257</v>
      </c>
      <c r="C119" s="30" t="s">
        <v>4194</v>
      </c>
      <c r="D119" s="20">
        <v>12000</v>
      </c>
      <c r="E119" s="12">
        <v>42549</v>
      </c>
      <c r="F119" s="12">
        <v>44351</v>
      </c>
      <c r="G119" s="26">
        <v>14948</v>
      </c>
      <c r="H119" s="21">
        <f t="shared" si="11"/>
        <v>45048.333333333336</v>
      </c>
      <c r="I119" s="22">
        <f t="shared" si="13"/>
        <v>9656</v>
      </c>
      <c r="J119" s="16" t="str">
        <f t="shared" si="12"/>
        <v>NOT DUE</v>
      </c>
      <c r="K119" s="30" t="s">
        <v>4192</v>
      </c>
      <c r="L119" s="19"/>
    </row>
    <row r="120" spans="1:12" ht="15" customHeight="1">
      <c r="A120" s="16" t="s">
        <v>4417</v>
      </c>
      <c r="B120" s="30" t="s">
        <v>257</v>
      </c>
      <c r="C120" s="30" t="s">
        <v>4195</v>
      </c>
      <c r="D120" s="20">
        <v>20000</v>
      </c>
      <c r="E120" s="12">
        <v>42549</v>
      </c>
      <c r="F120" s="12"/>
      <c r="G120" s="26"/>
      <c r="H120" s="21">
        <f>IF(I120&lt;=20000,$F$5+(I120/24),"error")</f>
        <v>44758.833333333336</v>
      </c>
      <c r="I120" s="22">
        <f t="shared" si="13"/>
        <v>2708</v>
      </c>
      <c r="J120" s="16" t="str">
        <f t="shared" si="12"/>
        <v>NOT DUE</v>
      </c>
      <c r="K120" s="30" t="s">
        <v>4192</v>
      </c>
      <c r="L120" s="19"/>
    </row>
    <row r="121" spans="1:12" ht="15" customHeight="1">
      <c r="A121" s="16" t="s">
        <v>4418</v>
      </c>
      <c r="B121" s="30" t="s">
        <v>258</v>
      </c>
      <c r="C121" s="30" t="s">
        <v>4191</v>
      </c>
      <c r="D121" s="20">
        <v>12000</v>
      </c>
      <c r="E121" s="12">
        <v>42549</v>
      </c>
      <c r="F121" s="12">
        <v>44351</v>
      </c>
      <c r="G121" s="26">
        <v>14948</v>
      </c>
      <c r="H121" s="21">
        <f t="shared" si="11"/>
        <v>45048.333333333336</v>
      </c>
      <c r="I121" s="22">
        <f t="shared" si="13"/>
        <v>9656</v>
      </c>
      <c r="J121" s="16" t="str">
        <f t="shared" si="12"/>
        <v>NOT DUE</v>
      </c>
      <c r="K121" s="30" t="s">
        <v>4192</v>
      </c>
      <c r="L121" s="19"/>
    </row>
    <row r="122" spans="1:12" ht="15" customHeight="1">
      <c r="A122" s="16" t="s">
        <v>4419</v>
      </c>
      <c r="B122" s="30" t="s">
        <v>258</v>
      </c>
      <c r="C122" s="30" t="s">
        <v>4193</v>
      </c>
      <c r="D122" s="20">
        <v>12000</v>
      </c>
      <c r="E122" s="12">
        <v>42549</v>
      </c>
      <c r="F122" s="12">
        <v>44351</v>
      </c>
      <c r="G122" s="26">
        <v>14948</v>
      </c>
      <c r="H122" s="21">
        <f t="shared" si="11"/>
        <v>45048.333333333336</v>
      </c>
      <c r="I122" s="22">
        <f t="shared" si="13"/>
        <v>9656</v>
      </c>
      <c r="J122" s="16" t="str">
        <f t="shared" si="12"/>
        <v>NOT DUE</v>
      </c>
      <c r="K122" s="30" t="s">
        <v>4192</v>
      </c>
      <c r="L122" s="19"/>
    </row>
    <row r="123" spans="1:12" ht="25.5" customHeight="1">
      <c r="A123" s="16" t="s">
        <v>4420</v>
      </c>
      <c r="B123" s="30" t="s">
        <v>258</v>
      </c>
      <c r="C123" s="30" t="s">
        <v>4194</v>
      </c>
      <c r="D123" s="20">
        <v>12000</v>
      </c>
      <c r="E123" s="12">
        <v>42549</v>
      </c>
      <c r="F123" s="12">
        <v>44351</v>
      </c>
      <c r="G123" s="26">
        <v>14948</v>
      </c>
      <c r="H123" s="21">
        <f t="shared" si="11"/>
        <v>45048.333333333336</v>
      </c>
      <c r="I123" s="22">
        <f t="shared" si="13"/>
        <v>9656</v>
      </c>
      <c r="J123" s="16" t="str">
        <f t="shared" si="12"/>
        <v>NOT DUE</v>
      </c>
      <c r="K123" s="30" t="s">
        <v>4192</v>
      </c>
      <c r="L123" s="19"/>
    </row>
    <row r="124" spans="1:12" ht="15" customHeight="1">
      <c r="A124" s="16" t="s">
        <v>4421</v>
      </c>
      <c r="B124" s="30" t="s">
        <v>258</v>
      </c>
      <c r="C124" s="30" t="s">
        <v>4195</v>
      </c>
      <c r="D124" s="20">
        <v>20000</v>
      </c>
      <c r="E124" s="12">
        <v>42549</v>
      </c>
      <c r="F124" s="12"/>
      <c r="G124" s="26"/>
      <c r="H124" s="21">
        <f>IF(I124&lt;=20000,$F$5+(I124/24),"error")</f>
        <v>44758.833333333336</v>
      </c>
      <c r="I124" s="22">
        <f t="shared" si="13"/>
        <v>2708</v>
      </c>
      <c r="J124" s="16" t="str">
        <f t="shared" si="12"/>
        <v>NOT DUE</v>
      </c>
      <c r="K124" s="30" t="s">
        <v>4192</v>
      </c>
      <c r="L124" s="19"/>
    </row>
    <row r="125" spans="1:12" ht="15" customHeight="1">
      <c r="A125" s="16" t="s">
        <v>4422</v>
      </c>
      <c r="B125" s="30" t="s">
        <v>259</v>
      </c>
      <c r="C125" s="30" t="s">
        <v>4191</v>
      </c>
      <c r="D125" s="20">
        <v>12000</v>
      </c>
      <c r="E125" s="12">
        <v>42549</v>
      </c>
      <c r="F125" s="12">
        <v>44351</v>
      </c>
      <c r="G125" s="26">
        <v>14948</v>
      </c>
      <c r="H125" s="21">
        <f t="shared" si="11"/>
        <v>45048.333333333336</v>
      </c>
      <c r="I125" s="22">
        <f t="shared" si="13"/>
        <v>9656</v>
      </c>
      <c r="J125" s="16" t="str">
        <f t="shared" si="12"/>
        <v>NOT DUE</v>
      </c>
      <c r="K125" s="30" t="s">
        <v>4192</v>
      </c>
      <c r="L125" s="19"/>
    </row>
    <row r="126" spans="1:12" ht="15" customHeight="1">
      <c r="A126" s="16" t="s">
        <v>4423</v>
      </c>
      <c r="B126" s="30" t="s">
        <v>259</v>
      </c>
      <c r="C126" s="30" t="s">
        <v>4193</v>
      </c>
      <c r="D126" s="20">
        <v>12000</v>
      </c>
      <c r="E126" s="12">
        <v>42549</v>
      </c>
      <c r="F126" s="12">
        <v>44351</v>
      </c>
      <c r="G126" s="26">
        <v>14948</v>
      </c>
      <c r="H126" s="21">
        <f t="shared" si="11"/>
        <v>45048.333333333336</v>
      </c>
      <c r="I126" s="22">
        <f t="shared" si="13"/>
        <v>9656</v>
      </c>
      <c r="J126" s="16" t="str">
        <f t="shared" si="12"/>
        <v>NOT DUE</v>
      </c>
      <c r="K126" s="30" t="s">
        <v>4192</v>
      </c>
      <c r="L126" s="19"/>
    </row>
    <row r="127" spans="1:12" ht="25.5" customHeight="1">
      <c r="A127" s="16" t="s">
        <v>4424</v>
      </c>
      <c r="B127" s="30" t="s">
        <v>259</v>
      </c>
      <c r="C127" s="30" t="s">
        <v>4194</v>
      </c>
      <c r="D127" s="20">
        <v>12000</v>
      </c>
      <c r="E127" s="12">
        <v>42549</v>
      </c>
      <c r="F127" s="12">
        <v>44351</v>
      </c>
      <c r="G127" s="26">
        <v>14948</v>
      </c>
      <c r="H127" s="21">
        <f t="shared" si="11"/>
        <v>45048.333333333336</v>
      </c>
      <c r="I127" s="22">
        <f t="shared" si="13"/>
        <v>9656</v>
      </c>
      <c r="J127" s="16" t="str">
        <f t="shared" si="12"/>
        <v>NOT DUE</v>
      </c>
      <c r="K127" s="30" t="s">
        <v>4192</v>
      </c>
      <c r="L127" s="19"/>
    </row>
    <row r="128" spans="1:12" ht="15" customHeight="1">
      <c r="A128" s="16" t="s">
        <v>4425</v>
      </c>
      <c r="B128" s="30" t="s">
        <v>259</v>
      </c>
      <c r="C128" s="30" t="s">
        <v>4195</v>
      </c>
      <c r="D128" s="20">
        <v>20000</v>
      </c>
      <c r="E128" s="12">
        <v>42549</v>
      </c>
      <c r="F128" s="12"/>
      <c r="G128" s="26"/>
      <c r="H128" s="21">
        <f>IF(I128&lt;=20000,$F$5+(I128/24),"error")</f>
        <v>44758.833333333336</v>
      </c>
      <c r="I128" s="22">
        <f t="shared" si="13"/>
        <v>2708</v>
      </c>
      <c r="J128" s="16" t="str">
        <f t="shared" si="12"/>
        <v>NOT DUE</v>
      </c>
      <c r="K128" s="30" t="s">
        <v>4192</v>
      </c>
      <c r="L128" s="19"/>
    </row>
    <row r="129" spans="1:12" ht="15" customHeight="1">
      <c r="A129" s="16" t="s">
        <v>4426</v>
      </c>
      <c r="B129" s="30" t="s">
        <v>260</v>
      </c>
      <c r="C129" s="30" t="s">
        <v>4191</v>
      </c>
      <c r="D129" s="20">
        <v>12000</v>
      </c>
      <c r="E129" s="12">
        <v>42549</v>
      </c>
      <c r="F129" s="12">
        <v>44351</v>
      </c>
      <c r="G129" s="26">
        <v>14948</v>
      </c>
      <c r="H129" s="21">
        <f t="shared" si="11"/>
        <v>45048.333333333336</v>
      </c>
      <c r="I129" s="22">
        <f t="shared" si="13"/>
        <v>9656</v>
      </c>
      <c r="J129" s="16" t="str">
        <f t="shared" si="12"/>
        <v>NOT DUE</v>
      </c>
      <c r="K129" s="30" t="s">
        <v>4192</v>
      </c>
      <c r="L129" s="19"/>
    </row>
    <row r="130" spans="1:12" ht="15" customHeight="1">
      <c r="A130" s="16" t="s">
        <v>4427</v>
      </c>
      <c r="B130" s="30" t="s">
        <v>260</v>
      </c>
      <c r="C130" s="30" t="s">
        <v>4193</v>
      </c>
      <c r="D130" s="20">
        <v>12000</v>
      </c>
      <c r="E130" s="12">
        <v>42549</v>
      </c>
      <c r="F130" s="12">
        <v>44351</v>
      </c>
      <c r="G130" s="26">
        <v>14948</v>
      </c>
      <c r="H130" s="21">
        <f t="shared" si="11"/>
        <v>45048.333333333336</v>
      </c>
      <c r="I130" s="22">
        <f t="shared" si="13"/>
        <v>9656</v>
      </c>
      <c r="J130" s="16" t="str">
        <f t="shared" si="12"/>
        <v>NOT DUE</v>
      </c>
      <c r="K130" s="30" t="s">
        <v>4192</v>
      </c>
      <c r="L130" s="19"/>
    </row>
    <row r="131" spans="1:12" ht="25.5">
      <c r="A131" s="16" t="s">
        <v>4428</v>
      </c>
      <c r="B131" s="30" t="s">
        <v>260</v>
      </c>
      <c r="C131" s="30" t="s">
        <v>4194</v>
      </c>
      <c r="D131" s="20">
        <v>12000</v>
      </c>
      <c r="E131" s="12">
        <v>42549</v>
      </c>
      <c r="F131" s="12">
        <v>44351</v>
      </c>
      <c r="G131" s="26">
        <v>14948</v>
      </c>
      <c r="H131" s="21">
        <f t="shared" si="11"/>
        <v>45048.333333333336</v>
      </c>
      <c r="I131" s="22">
        <f t="shared" si="13"/>
        <v>9656</v>
      </c>
      <c r="J131" s="16" t="str">
        <f t="shared" si="12"/>
        <v>NOT DUE</v>
      </c>
      <c r="K131" s="30" t="s">
        <v>4192</v>
      </c>
      <c r="L131" s="19"/>
    </row>
    <row r="132" spans="1:12" ht="15" customHeight="1">
      <c r="A132" s="16" t="s">
        <v>4429</v>
      </c>
      <c r="B132" s="30" t="s">
        <v>260</v>
      </c>
      <c r="C132" s="30" t="s">
        <v>4195</v>
      </c>
      <c r="D132" s="20">
        <v>20000</v>
      </c>
      <c r="E132" s="12">
        <v>42549</v>
      </c>
      <c r="F132" s="12"/>
      <c r="G132" s="26"/>
      <c r="H132" s="21">
        <f>IF(I132&lt;=20000,$F$5+(I132/24),"error")</f>
        <v>44758.833333333336</v>
      </c>
      <c r="I132" s="22">
        <f t="shared" si="13"/>
        <v>2708</v>
      </c>
      <c r="J132" s="16" t="str">
        <f t="shared" si="12"/>
        <v>NOT DUE</v>
      </c>
      <c r="K132" s="30" t="s">
        <v>4192</v>
      </c>
      <c r="L132" s="19"/>
    </row>
    <row r="133" spans="1:12" ht="15" customHeight="1">
      <c r="A133" s="16" t="s">
        <v>4430</v>
      </c>
      <c r="B133" s="30" t="s">
        <v>261</v>
      </c>
      <c r="C133" s="30" t="s">
        <v>4191</v>
      </c>
      <c r="D133" s="20">
        <v>12000</v>
      </c>
      <c r="E133" s="12">
        <v>42549</v>
      </c>
      <c r="F133" s="12">
        <v>44351</v>
      </c>
      <c r="G133" s="26">
        <v>14948</v>
      </c>
      <c r="H133" s="21">
        <f t="shared" si="11"/>
        <v>45048.333333333336</v>
      </c>
      <c r="I133" s="22">
        <f t="shared" si="13"/>
        <v>9656</v>
      </c>
      <c r="J133" s="16" t="str">
        <f t="shared" si="12"/>
        <v>NOT DUE</v>
      </c>
      <c r="K133" s="30" t="s">
        <v>4192</v>
      </c>
      <c r="L133" s="19"/>
    </row>
    <row r="134" spans="1:12" ht="15" customHeight="1">
      <c r="A134" s="16" t="s">
        <v>4431</v>
      </c>
      <c r="B134" s="30" t="s">
        <v>261</v>
      </c>
      <c r="C134" s="30" t="s">
        <v>4193</v>
      </c>
      <c r="D134" s="20">
        <v>12000</v>
      </c>
      <c r="E134" s="12">
        <v>42549</v>
      </c>
      <c r="F134" s="12">
        <v>44351</v>
      </c>
      <c r="G134" s="26">
        <v>14948</v>
      </c>
      <c r="H134" s="21">
        <f t="shared" ref="H134:H135" si="14">IF(I134&lt;=12000,$F$5+(I134/24),"error")</f>
        <v>45048.333333333336</v>
      </c>
      <c r="I134" s="22">
        <f t="shared" si="13"/>
        <v>9656</v>
      </c>
      <c r="J134" s="16" t="str">
        <f t="shared" si="12"/>
        <v>NOT DUE</v>
      </c>
      <c r="K134" s="30" t="s">
        <v>4192</v>
      </c>
      <c r="L134" s="19"/>
    </row>
    <row r="135" spans="1:12" ht="25.5" customHeight="1">
      <c r="A135" s="16" t="s">
        <v>4432</v>
      </c>
      <c r="B135" s="30" t="s">
        <v>261</v>
      </c>
      <c r="C135" s="30" t="s">
        <v>4194</v>
      </c>
      <c r="D135" s="20">
        <v>12000</v>
      </c>
      <c r="E135" s="12">
        <v>42549</v>
      </c>
      <c r="F135" s="12">
        <v>44351</v>
      </c>
      <c r="G135" s="26">
        <v>14948</v>
      </c>
      <c r="H135" s="21">
        <f t="shared" si="14"/>
        <v>45048.333333333336</v>
      </c>
      <c r="I135" s="22">
        <f t="shared" si="13"/>
        <v>9656</v>
      </c>
      <c r="J135" s="16" t="str">
        <f t="shared" si="12"/>
        <v>NOT DUE</v>
      </c>
      <c r="K135" s="30" t="s">
        <v>4192</v>
      </c>
      <c r="L135" s="19"/>
    </row>
    <row r="136" spans="1:12" ht="15" customHeight="1">
      <c r="A136" s="16" t="s">
        <v>4433</v>
      </c>
      <c r="B136" s="30" t="s">
        <v>261</v>
      </c>
      <c r="C136" s="30" t="s">
        <v>4195</v>
      </c>
      <c r="D136" s="20">
        <v>20000</v>
      </c>
      <c r="E136" s="12">
        <v>42549</v>
      </c>
      <c r="F136" s="12"/>
      <c r="G136" s="26"/>
      <c r="H136" s="21">
        <f>IF(I136&lt;=20000,$F$5+(I136/24),"error")</f>
        <v>44758.833333333336</v>
      </c>
      <c r="I136" s="22">
        <f t="shared" si="13"/>
        <v>2708</v>
      </c>
      <c r="J136" s="16" t="str">
        <f t="shared" si="12"/>
        <v>NOT DUE</v>
      </c>
      <c r="K136" s="30" t="s">
        <v>4192</v>
      </c>
      <c r="L136" s="19"/>
    </row>
    <row r="137" spans="1:12" ht="15" customHeight="1">
      <c r="A137" s="16" t="s">
        <v>4434</v>
      </c>
      <c r="B137" s="30" t="s">
        <v>262</v>
      </c>
      <c r="C137" s="30" t="s">
        <v>4191</v>
      </c>
      <c r="D137" s="20">
        <v>12000</v>
      </c>
      <c r="E137" s="12">
        <v>42549</v>
      </c>
      <c r="F137" s="12">
        <v>44351</v>
      </c>
      <c r="G137" s="26">
        <v>14948</v>
      </c>
      <c r="H137" s="21">
        <f t="shared" ref="H137:H139" si="15">IF(I137&lt;=12000,$F$5+(I137/24),"error")</f>
        <v>45048.333333333336</v>
      </c>
      <c r="I137" s="22">
        <f t="shared" si="13"/>
        <v>9656</v>
      </c>
      <c r="J137" s="16" t="str">
        <f t="shared" si="12"/>
        <v>NOT DUE</v>
      </c>
      <c r="K137" s="30" t="s">
        <v>4192</v>
      </c>
      <c r="L137" s="19"/>
    </row>
    <row r="138" spans="1:12" ht="15" customHeight="1">
      <c r="A138" s="16" t="s">
        <v>4435</v>
      </c>
      <c r="B138" s="30" t="s">
        <v>262</v>
      </c>
      <c r="C138" s="30" t="s">
        <v>4193</v>
      </c>
      <c r="D138" s="20">
        <v>12000</v>
      </c>
      <c r="E138" s="12">
        <v>42549</v>
      </c>
      <c r="F138" s="12">
        <v>44351</v>
      </c>
      <c r="G138" s="26">
        <v>14948</v>
      </c>
      <c r="H138" s="21">
        <f t="shared" si="15"/>
        <v>45048.333333333336</v>
      </c>
      <c r="I138" s="22">
        <f t="shared" si="13"/>
        <v>9656</v>
      </c>
      <c r="J138" s="16" t="str">
        <f t="shared" si="12"/>
        <v>NOT DUE</v>
      </c>
      <c r="K138" s="30" t="s">
        <v>4192</v>
      </c>
      <c r="L138" s="19"/>
    </row>
    <row r="139" spans="1:12" ht="25.5" customHeight="1">
      <c r="A139" s="16" t="s">
        <v>4436</v>
      </c>
      <c r="B139" s="30" t="s">
        <v>262</v>
      </c>
      <c r="C139" s="30" t="s">
        <v>4194</v>
      </c>
      <c r="D139" s="20">
        <v>12000</v>
      </c>
      <c r="E139" s="12">
        <v>42549</v>
      </c>
      <c r="F139" s="12">
        <v>44351</v>
      </c>
      <c r="G139" s="26">
        <v>14948</v>
      </c>
      <c r="H139" s="21">
        <f t="shared" si="15"/>
        <v>45048.333333333336</v>
      </c>
      <c r="I139" s="22">
        <f t="shared" si="13"/>
        <v>9656</v>
      </c>
      <c r="J139" s="16" t="str">
        <f t="shared" si="12"/>
        <v>NOT DUE</v>
      </c>
      <c r="K139" s="30" t="s">
        <v>4192</v>
      </c>
      <c r="L139" s="19"/>
    </row>
    <row r="140" spans="1:12" ht="15" customHeight="1">
      <c r="A140" s="16" t="s">
        <v>4437</v>
      </c>
      <c r="B140" s="30" t="s">
        <v>262</v>
      </c>
      <c r="C140" s="30" t="s">
        <v>4195</v>
      </c>
      <c r="D140" s="20">
        <v>20000</v>
      </c>
      <c r="E140" s="12">
        <v>42549</v>
      </c>
      <c r="F140" s="12"/>
      <c r="G140" s="26"/>
      <c r="H140" s="21">
        <f>IF(I140&lt;=20000,$F$5+(I140/24),"error")</f>
        <v>44758.833333333336</v>
      </c>
      <c r="I140" s="22">
        <f t="shared" si="13"/>
        <v>2708</v>
      </c>
      <c r="J140" s="16" t="str">
        <f t="shared" si="12"/>
        <v>NOT DUE</v>
      </c>
      <c r="K140" s="30" t="s">
        <v>4192</v>
      </c>
      <c r="L140" s="19"/>
    </row>
    <row r="141" spans="1:12" ht="25.5">
      <c r="A141" s="16" t="s">
        <v>4438</v>
      </c>
      <c r="B141" s="30" t="s">
        <v>151</v>
      </c>
      <c r="C141" s="30" t="s">
        <v>4196</v>
      </c>
      <c r="D141" s="20">
        <v>12000</v>
      </c>
      <c r="E141" s="12">
        <v>42549</v>
      </c>
      <c r="F141" s="12"/>
      <c r="G141" s="26">
        <v>14948</v>
      </c>
      <c r="H141" s="21">
        <f t="shared" ref="H141:H143" si="16">IF(I141&lt;=12000,$F$5+(I141/24),"error")</f>
        <v>45048.333333333336</v>
      </c>
      <c r="I141" s="22">
        <f t="shared" si="13"/>
        <v>9656</v>
      </c>
      <c r="J141" s="16" t="str">
        <f t="shared" si="12"/>
        <v>NOT DUE</v>
      </c>
      <c r="K141" s="30" t="s">
        <v>4197</v>
      </c>
      <c r="L141" s="19"/>
    </row>
    <row r="142" spans="1:12" ht="25.5" customHeight="1">
      <c r="A142" s="16" t="s">
        <v>4439</v>
      </c>
      <c r="B142" s="30" t="s">
        <v>151</v>
      </c>
      <c r="C142" s="30" t="s">
        <v>4198</v>
      </c>
      <c r="D142" s="20">
        <v>20000</v>
      </c>
      <c r="E142" s="12">
        <v>42549</v>
      </c>
      <c r="F142" s="12"/>
      <c r="G142" s="26"/>
      <c r="H142" s="21">
        <f t="shared" si="16"/>
        <v>44758.833333333336</v>
      </c>
      <c r="I142" s="22">
        <f t="shared" si="13"/>
        <v>2708</v>
      </c>
      <c r="J142" s="16" t="str">
        <f t="shared" ref="J142:J207" si="17">IF(I142="","",IF(I142&lt;0,"OVERDUE","NOT DUE"))</f>
        <v>NOT DUE</v>
      </c>
      <c r="K142" s="30" t="s">
        <v>4197</v>
      </c>
      <c r="L142" s="19"/>
    </row>
    <row r="143" spans="1:12" ht="25.5" customHeight="1">
      <c r="A143" s="16" t="s">
        <v>4440</v>
      </c>
      <c r="B143" s="30" t="s">
        <v>152</v>
      </c>
      <c r="C143" s="30" t="s">
        <v>4196</v>
      </c>
      <c r="D143" s="20">
        <v>12000</v>
      </c>
      <c r="E143" s="12">
        <v>42549</v>
      </c>
      <c r="F143" s="12"/>
      <c r="G143" s="26">
        <v>14948</v>
      </c>
      <c r="H143" s="21">
        <f t="shared" si="16"/>
        <v>45048.333333333336</v>
      </c>
      <c r="I143" s="22">
        <f t="shared" si="13"/>
        <v>9656</v>
      </c>
      <c r="J143" s="16" t="str">
        <f t="shared" si="17"/>
        <v>NOT DUE</v>
      </c>
      <c r="K143" s="30" t="s">
        <v>4197</v>
      </c>
      <c r="L143" s="19"/>
    </row>
    <row r="144" spans="1:12" ht="25.5" customHeight="1">
      <c r="A144" s="16" t="s">
        <v>4441</v>
      </c>
      <c r="B144" s="30" t="s">
        <v>152</v>
      </c>
      <c r="C144" s="30" t="s">
        <v>4198</v>
      </c>
      <c r="D144" s="20">
        <v>20000</v>
      </c>
      <c r="E144" s="12">
        <v>42549</v>
      </c>
      <c r="F144" s="12"/>
      <c r="G144" s="26"/>
      <c r="H144" s="21">
        <f>IF(I144&lt;=20000,$F$5+(I144/24),"error")</f>
        <v>44758.833333333336</v>
      </c>
      <c r="I144" s="22">
        <f t="shared" si="13"/>
        <v>2708</v>
      </c>
      <c r="J144" s="16" t="str">
        <f t="shared" si="17"/>
        <v>NOT DUE</v>
      </c>
      <c r="K144" s="30" t="s">
        <v>4197</v>
      </c>
      <c r="L144" s="19"/>
    </row>
    <row r="145" spans="1:12" ht="25.5" customHeight="1">
      <c r="A145" s="16" t="s">
        <v>4442</v>
      </c>
      <c r="B145" s="30" t="s">
        <v>153</v>
      </c>
      <c r="C145" s="30" t="s">
        <v>4196</v>
      </c>
      <c r="D145" s="20">
        <v>12000</v>
      </c>
      <c r="E145" s="12">
        <v>42549</v>
      </c>
      <c r="F145" s="12"/>
      <c r="G145" s="26">
        <v>14948</v>
      </c>
      <c r="H145" s="21">
        <f t="shared" ref="H145:H147" si="18">IF(I145&lt;=12000,$F$5+(I145/24),"error")</f>
        <v>45048.333333333336</v>
      </c>
      <c r="I145" s="22">
        <f t="shared" si="13"/>
        <v>9656</v>
      </c>
      <c r="J145" s="16" t="str">
        <f t="shared" si="17"/>
        <v>NOT DUE</v>
      </c>
      <c r="K145" s="30" t="s">
        <v>4197</v>
      </c>
      <c r="L145" s="19"/>
    </row>
    <row r="146" spans="1:12" ht="26.45" customHeight="1">
      <c r="A146" s="16" t="s">
        <v>4443</v>
      </c>
      <c r="B146" s="30" t="s">
        <v>153</v>
      </c>
      <c r="C146" s="30" t="s">
        <v>4198</v>
      </c>
      <c r="D146" s="20">
        <v>20000</v>
      </c>
      <c r="E146" s="12">
        <v>42549</v>
      </c>
      <c r="F146" s="12"/>
      <c r="G146" s="26"/>
      <c r="H146" s="21">
        <f t="shared" si="18"/>
        <v>44758.833333333336</v>
      </c>
      <c r="I146" s="22">
        <f t="shared" si="13"/>
        <v>2708</v>
      </c>
      <c r="J146" s="16" t="str">
        <f t="shared" si="17"/>
        <v>NOT DUE</v>
      </c>
      <c r="K146" s="30" t="s">
        <v>4197</v>
      </c>
      <c r="L146" s="19"/>
    </row>
    <row r="147" spans="1:12" ht="26.45" customHeight="1">
      <c r="A147" s="16" t="s">
        <v>4444</v>
      </c>
      <c r="B147" s="30" t="s">
        <v>154</v>
      </c>
      <c r="C147" s="30" t="s">
        <v>4196</v>
      </c>
      <c r="D147" s="20">
        <v>12000</v>
      </c>
      <c r="E147" s="12">
        <v>42549</v>
      </c>
      <c r="F147" s="12"/>
      <c r="G147" s="26">
        <v>14948</v>
      </c>
      <c r="H147" s="21">
        <f t="shared" si="18"/>
        <v>45048.333333333336</v>
      </c>
      <c r="I147" s="22">
        <f t="shared" si="13"/>
        <v>9656</v>
      </c>
      <c r="J147" s="16" t="str">
        <f t="shared" si="17"/>
        <v>NOT DUE</v>
      </c>
      <c r="K147" s="30" t="s">
        <v>4197</v>
      </c>
      <c r="L147" s="19"/>
    </row>
    <row r="148" spans="1:12" ht="25.5" customHeight="1">
      <c r="A148" s="16" t="s">
        <v>4445</v>
      </c>
      <c r="B148" s="30" t="s">
        <v>154</v>
      </c>
      <c r="C148" s="30" t="s">
        <v>4198</v>
      </c>
      <c r="D148" s="20">
        <v>20000</v>
      </c>
      <c r="E148" s="12">
        <v>42549</v>
      </c>
      <c r="F148" s="12"/>
      <c r="G148" s="26"/>
      <c r="H148" s="21">
        <f>IF(I148&lt;=20000,$F$5+(I148/24),"error")</f>
        <v>44758.833333333336</v>
      </c>
      <c r="I148" s="22">
        <f t="shared" si="13"/>
        <v>2708</v>
      </c>
      <c r="J148" s="16" t="str">
        <f t="shared" si="17"/>
        <v>NOT DUE</v>
      </c>
      <c r="K148" s="30" t="s">
        <v>4197</v>
      </c>
      <c r="L148" s="19"/>
    </row>
    <row r="149" spans="1:12" ht="25.5" customHeight="1">
      <c r="A149" s="16" t="s">
        <v>4446</v>
      </c>
      <c r="B149" s="30" t="s">
        <v>155</v>
      </c>
      <c r="C149" s="30" t="s">
        <v>4196</v>
      </c>
      <c r="D149" s="20">
        <v>12000</v>
      </c>
      <c r="E149" s="12">
        <v>42549</v>
      </c>
      <c r="F149" s="12"/>
      <c r="G149" s="26">
        <v>14948</v>
      </c>
      <c r="H149" s="21">
        <f t="shared" ref="H149:H150" si="19">IF(I149&lt;=12000,$F$5+(I149/24),"error")</f>
        <v>45048.333333333336</v>
      </c>
      <c r="I149" s="22">
        <f t="shared" si="13"/>
        <v>9656</v>
      </c>
      <c r="J149" s="16" t="str">
        <f t="shared" si="17"/>
        <v>NOT DUE</v>
      </c>
      <c r="K149" s="30" t="s">
        <v>4197</v>
      </c>
      <c r="L149" s="19"/>
    </row>
    <row r="150" spans="1:12" ht="25.5" customHeight="1">
      <c r="A150" s="16" t="s">
        <v>4447</v>
      </c>
      <c r="B150" s="30" t="s">
        <v>155</v>
      </c>
      <c r="C150" s="30" t="s">
        <v>4198</v>
      </c>
      <c r="D150" s="20">
        <v>20000</v>
      </c>
      <c r="E150" s="12">
        <v>42549</v>
      </c>
      <c r="F150" s="12"/>
      <c r="G150" s="26"/>
      <c r="H150" s="21">
        <f t="shared" si="19"/>
        <v>44758.833333333336</v>
      </c>
      <c r="I150" s="22">
        <f t="shared" si="13"/>
        <v>2708</v>
      </c>
      <c r="J150" s="16" t="str">
        <f t="shared" si="17"/>
        <v>NOT DUE</v>
      </c>
      <c r="K150" s="30" t="s">
        <v>4197</v>
      </c>
      <c r="L150" s="19"/>
    </row>
    <row r="151" spans="1:12" ht="26.45" customHeight="1">
      <c r="A151" s="16" t="s">
        <v>4448</v>
      </c>
      <c r="B151" s="30" t="s">
        <v>156</v>
      </c>
      <c r="C151" s="30" t="s">
        <v>4196</v>
      </c>
      <c r="D151" s="20">
        <v>12000</v>
      </c>
      <c r="E151" s="12">
        <v>42549</v>
      </c>
      <c r="F151" s="12"/>
      <c r="G151" s="26">
        <v>14948</v>
      </c>
      <c r="H151" s="21">
        <f>IF(I151&lt;=12000,$F$5+(I151/24),"error")</f>
        <v>45048.333333333336</v>
      </c>
      <c r="I151" s="22">
        <f t="shared" si="13"/>
        <v>9656</v>
      </c>
      <c r="J151" s="16" t="str">
        <f t="shared" si="17"/>
        <v>NOT DUE</v>
      </c>
      <c r="K151" s="30" t="s">
        <v>4197</v>
      </c>
      <c r="L151" s="19"/>
    </row>
    <row r="152" spans="1:12" ht="26.45" customHeight="1">
      <c r="A152" s="16" t="s">
        <v>4449</v>
      </c>
      <c r="B152" s="30" t="s">
        <v>156</v>
      </c>
      <c r="C152" s="30" t="s">
        <v>4198</v>
      </c>
      <c r="D152" s="20">
        <v>20000</v>
      </c>
      <c r="E152" s="12">
        <v>42549</v>
      </c>
      <c r="F152" s="12"/>
      <c r="G152" s="26"/>
      <c r="H152" s="21">
        <f>IF(I152&lt;=20000,$F$5+(I152/24),"error")</f>
        <v>44758.833333333336</v>
      </c>
      <c r="I152" s="22">
        <f t="shared" si="13"/>
        <v>2708</v>
      </c>
      <c r="J152" s="16" t="str">
        <f t="shared" si="17"/>
        <v>NOT DUE</v>
      </c>
      <c r="K152" s="30" t="s">
        <v>4197</v>
      </c>
      <c r="L152" s="19"/>
    </row>
    <row r="153" spans="1:12" s="260" customFormat="1" ht="25.5" customHeight="1">
      <c r="A153" s="258" t="s">
        <v>4450</v>
      </c>
      <c r="B153" s="255" t="s">
        <v>772</v>
      </c>
      <c r="C153" s="255" t="s">
        <v>4199</v>
      </c>
      <c r="D153" s="264">
        <v>12000</v>
      </c>
      <c r="E153" s="12">
        <v>42549</v>
      </c>
      <c r="F153" s="12"/>
      <c r="G153" s="26">
        <v>14948</v>
      </c>
      <c r="H153" s="259">
        <f>IF(I153&lt;=12000,$F$5+(I153/24),"error")</f>
        <v>45048.333333333336</v>
      </c>
      <c r="I153" s="257">
        <f>D153-($F$4-G153)</f>
        <v>9656</v>
      </c>
      <c r="J153" s="258" t="str">
        <f t="shared" si="17"/>
        <v>NOT DUE</v>
      </c>
      <c r="K153" s="255" t="s">
        <v>4200</v>
      </c>
      <c r="L153" s="265"/>
    </row>
    <row r="154" spans="1:12" ht="26.1" customHeight="1">
      <c r="A154" s="16" t="s">
        <v>4451</v>
      </c>
      <c r="B154" s="30" t="s">
        <v>772</v>
      </c>
      <c r="C154" s="30" t="s">
        <v>4201</v>
      </c>
      <c r="D154" s="48">
        <v>2000</v>
      </c>
      <c r="E154" s="12">
        <v>42549</v>
      </c>
      <c r="F154" s="12">
        <v>44619</v>
      </c>
      <c r="G154" s="26">
        <v>17103</v>
      </c>
      <c r="H154" s="21">
        <f>IF(I154&lt;=2000,$F$5+(I154/24),"error")</f>
        <v>44721.458333333336</v>
      </c>
      <c r="I154" s="22">
        <f t="shared" si="13"/>
        <v>1811</v>
      </c>
      <c r="J154" s="16" t="str">
        <f t="shared" si="17"/>
        <v>NOT DUE</v>
      </c>
      <c r="K154" s="30" t="s">
        <v>4200</v>
      </c>
      <c r="L154" s="19"/>
    </row>
    <row r="155" spans="1:12" ht="15" customHeight="1">
      <c r="A155" s="16" t="s">
        <v>4452</v>
      </c>
      <c r="B155" s="30" t="s">
        <v>270</v>
      </c>
      <c r="C155" s="30" t="s">
        <v>4202</v>
      </c>
      <c r="D155" s="20">
        <v>12000</v>
      </c>
      <c r="E155" s="12">
        <v>42549</v>
      </c>
      <c r="F155" s="12">
        <v>44351</v>
      </c>
      <c r="G155" s="26">
        <v>14948</v>
      </c>
      <c r="H155" s="21">
        <f>IF(I155&lt;=12000,$F$5+(I155/24),"error")</f>
        <v>45048.333333333336</v>
      </c>
      <c r="I155" s="22">
        <f t="shared" si="13"/>
        <v>9656</v>
      </c>
      <c r="J155" s="16" t="str">
        <f t="shared" si="17"/>
        <v>NOT DUE</v>
      </c>
      <c r="K155" s="30" t="s">
        <v>4203</v>
      </c>
      <c r="L155" s="19"/>
    </row>
    <row r="156" spans="1:12" ht="26.45" customHeight="1">
      <c r="A156" s="16" t="s">
        <v>4453</v>
      </c>
      <c r="B156" s="30" t="s">
        <v>270</v>
      </c>
      <c r="C156" s="30" t="s">
        <v>4204</v>
      </c>
      <c r="D156" s="20">
        <v>12000</v>
      </c>
      <c r="E156" s="12">
        <v>42549</v>
      </c>
      <c r="F156" s="12">
        <v>44351</v>
      </c>
      <c r="G156" s="26">
        <v>14948</v>
      </c>
      <c r="H156" s="21">
        <f t="shared" ref="H156:H180" si="20">IF(I156&lt;=12000,$F$5+(I156/24),"error")</f>
        <v>45048.333333333336</v>
      </c>
      <c r="I156" s="22">
        <f t="shared" si="13"/>
        <v>9656</v>
      </c>
      <c r="J156" s="16" t="str">
        <f t="shared" si="17"/>
        <v>NOT DUE</v>
      </c>
      <c r="K156" s="30" t="s">
        <v>4203</v>
      </c>
      <c r="L156" s="19"/>
    </row>
    <row r="157" spans="1:12" ht="15" customHeight="1">
      <c r="A157" s="16" t="s">
        <v>4454</v>
      </c>
      <c r="B157" s="30" t="s">
        <v>270</v>
      </c>
      <c r="C157" s="30" t="s">
        <v>4205</v>
      </c>
      <c r="D157" s="48">
        <v>12000</v>
      </c>
      <c r="E157" s="12">
        <v>42549</v>
      </c>
      <c r="F157" s="12">
        <v>44351</v>
      </c>
      <c r="G157" s="26">
        <v>14948</v>
      </c>
      <c r="H157" s="21">
        <f t="shared" si="20"/>
        <v>45048.333333333336</v>
      </c>
      <c r="I157" s="22">
        <f t="shared" si="13"/>
        <v>9656</v>
      </c>
      <c r="J157" s="16" t="str">
        <f t="shared" si="17"/>
        <v>NOT DUE</v>
      </c>
      <c r="K157" s="30" t="s">
        <v>4203</v>
      </c>
      <c r="L157" s="19"/>
    </row>
    <row r="158" spans="1:12" ht="15" customHeight="1">
      <c r="A158" s="16" t="s">
        <v>4455</v>
      </c>
      <c r="B158" s="30" t="s">
        <v>271</v>
      </c>
      <c r="C158" s="30" t="s">
        <v>4202</v>
      </c>
      <c r="D158" s="20">
        <v>12000</v>
      </c>
      <c r="E158" s="12">
        <v>42549</v>
      </c>
      <c r="F158" s="12">
        <v>44351</v>
      </c>
      <c r="G158" s="26">
        <v>14948</v>
      </c>
      <c r="H158" s="21">
        <f t="shared" si="20"/>
        <v>45048.333333333336</v>
      </c>
      <c r="I158" s="22">
        <f t="shared" si="13"/>
        <v>9656</v>
      </c>
      <c r="J158" s="16" t="str">
        <f t="shared" si="17"/>
        <v>NOT DUE</v>
      </c>
      <c r="K158" s="30" t="s">
        <v>4203</v>
      </c>
      <c r="L158" s="19"/>
    </row>
    <row r="159" spans="1:12" ht="25.5" customHeight="1">
      <c r="A159" s="16" t="s">
        <v>4456</v>
      </c>
      <c r="B159" s="30" t="s">
        <v>271</v>
      </c>
      <c r="C159" s="30" t="s">
        <v>4204</v>
      </c>
      <c r="D159" s="20">
        <v>12000</v>
      </c>
      <c r="E159" s="12">
        <v>42549</v>
      </c>
      <c r="F159" s="12">
        <v>44351</v>
      </c>
      <c r="G159" s="26">
        <v>14948</v>
      </c>
      <c r="H159" s="21">
        <f t="shared" si="20"/>
        <v>45048.333333333336</v>
      </c>
      <c r="I159" s="22">
        <f t="shared" si="13"/>
        <v>9656</v>
      </c>
      <c r="J159" s="16" t="str">
        <f t="shared" si="17"/>
        <v>NOT DUE</v>
      </c>
      <c r="K159" s="30" t="s">
        <v>4203</v>
      </c>
      <c r="L159" s="19"/>
    </row>
    <row r="160" spans="1:12" ht="15" customHeight="1">
      <c r="A160" s="16" t="s">
        <v>4457</v>
      </c>
      <c r="B160" s="30" t="s">
        <v>271</v>
      </c>
      <c r="C160" s="30" t="s">
        <v>4205</v>
      </c>
      <c r="D160" s="48">
        <v>12000</v>
      </c>
      <c r="E160" s="12">
        <v>42549</v>
      </c>
      <c r="F160" s="12">
        <v>44351</v>
      </c>
      <c r="G160" s="26">
        <v>14948</v>
      </c>
      <c r="H160" s="21">
        <f t="shared" si="20"/>
        <v>45048.333333333336</v>
      </c>
      <c r="I160" s="22">
        <f t="shared" si="13"/>
        <v>9656</v>
      </c>
      <c r="J160" s="16" t="str">
        <f t="shared" si="17"/>
        <v>NOT DUE</v>
      </c>
      <c r="K160" s="30" t="s">
        <v>4203</v>
      </c>
      <c r="L160" s="19"/>
    </row>
    <row r="161" spans="1:12" ht="15" customHeight="1">
      <c r="A161" s="16" t="s">
        <v>4458</v>
      </c>
      <c r="B161" s="30" t="s">
        <v>272</v>
      </c>
      <c r="C161" s="30" t="s">
        <v>4202</v>
      </c>
      <c r="D161" s="20">
        <v>12000</v>
      </c>
      <c r="E161" s="12">
        <v>42549</v>
      </c>
      <c r="F161" s="12">
        <v>44351</v>
      </c>
      <c r="G161" s="26">
        <v>14948</v>
      </c>
      <c r="H161" s="21">
        <f t="shared" si="20"/>
        <v>45048.333333333336</v>
      </c>
      <c r="I161" s="22">
        <f t="shared" si="13"/>
        <v>9656</v>
      </c>
      <c r="J161" s="16" t="str">
        <f t="shared" si="17"/>
        <v>NOT DUE</v>
      </c>
      <c r="K161" s="30" t="s">
        <v>4203</v>
      </c>
      <c r="L161" s="19"/>
    </row>
    <row r="162" spans="1:12" ht="25.5">
      <c r="A162" s="16" t="s">
        <v>4459</v>
      </c>
      <c r="B162" s="30" t="s">
        <v>272</v>
      </c>
      <c r="C162" s="30" t="s">
        <v>4204</v>
      </c>
      <c r="D162" s="20">
        <v>12000</v>
      </c>
      <c r="E162" s="12">
        <v>42549</v>
      </c>
      <c r="F162" s="12">
        <v>44351</v>
      </c>
      <c r="G162" s="26">
        <v>14948</v>
      </c>
      <c r="H162" s="21">
        <f t="shared" si="20"/>
        <v>45048.333333333336</v>
      </c>
      <c r="I162" s="22">
        <f t="shared" si="13"/>
        <v>9656</v>
      </c>
      <c r="J162" s="16" t="str">
        <f t="shared" si="17"/>
        <v>NOT DUE</v>
      </c>
      <c r="K162" s="30" t="s">
        <v>4203</v>
      </c>
      <c r="L162" s="19"/>
    </row>
    <row r="163" spans="1:12" ht="15" customHeight="1">
      <c r="A163" s="16" t="s">
        <v>4460</v>
      </c>
      <c r="B163" s="30" t="s">
        <v>272</v>
      </c>
      <c r="C163" s="30" t="s">
        <v>4205</v>
      </c>
      <c r="D163" s="48">
        <v>12000</v>
      </c>
      <c r="E163" s="12">
        <v>42549</v>
      </c>
      <c r="F163" s="12">
        <v>44351</v>
      </c>
      <c r="G163" s="26">
        <v>14948</v>
      </c>
      <c r="H163" s="21">
        <f t="shared" si="20"/>
        <v>45048.333333333336</v>
      </c>
      <c r="I163" s="22">
        <f t="shared" si="13"/>
        <v>9656</v>
      </c>
      <c r="J163" s="16" t="str">
        <f t="shared" si="17"/>
        <v>NOT DUE</v>
      </c>
      <c r="K163" s="30" t="s">
        <v>4203</v>
      </c>
      <c r="L163" s="19"/>
    </row>
    <row r="164" spans="1:12" ht="15" customHeight="1">
      <c r="A164" s="16" t="s">
        <v>4461</v>
      </c>
      <c r="B164" s="30" t="s">
        <v>273</v>
      </c>
      <c r="C164" s="30" t="s">
        <v>4202</v>
      </c>
      <c r="D164" s="20">
        <v>12000</v>
      </c>
      <c r="E164" s="12">
        <v>42549</v>
      </c>
      <c r="F164" s="12">
        <v>44351</v>
      </c>
      <c r="G164" s="26">
        <v>14948</v>
      </c>
      <c r="H164" s="21">
        <f t="shared" si="20"/>
        <v>45048.333333333336</v>
      </c>
      <c r="I164" s="22">
        <f t="shared" si="13"/>
        <v>9656</v>
      </c>
      <c r="J164" s="16" t="str">
        <f t="shared" si="17"/>
        <v>NOT DUE</v>
      </c>
      <c r="K164" s="30" t="s">
        <v>4203</v>
      </c>
      <c r="L164" s="19"/>
    </row>
    <row r="165" spans="1:12" ht="25.5" customHeight="1">
      <c r="A165" s="16" t="s">
        <v>4462</v>
      </c>
      <c r="B165" s="30" t="s">
        <v>273</v>
      </c>
      <c r="C165" s="30" t="s">
        <v>4204</v>
      </c>
      <c r="D165" s="20">
        <v>12000</v>
      </c>
      <c r="E165" s="12">
        <v>42549</v>
      </c>
      <c r="F165" s="12">
        <v>44351</v>
      </c>
      <c r="G165" s="26">
        <v>14948</v>
      </c>
      <c r="H165" s="21">
        <f t="shared" si="20"/>
        <v>45048.333333333336</v>
      </c>
      <c r="I165" s="22">
        <f t="shared" si="13"/>
        <v>9656</v>
      </c>
      <c r="J165" s="16" t="str">
        <f t="shared" si="17"/>
        <v>NOT DUE</v>
      </c>
      <c r="K165" s="30" t="s">
        <v>4203</v>
      </c>
      <c r="L165" s="19"/>
    </row>
    <row r="166" spans="1:12" ht="15" customHeight="1">
      <c r="A166" s="16" t="s">
        <v>4463</v>
      </c>
      <c r="B166" s="30" t="s">
        <v>273</v>
      </c>
      <c r="C166" s="30" t="s">
        <v>4205</v>
      </c>
      <c r="D166" s="48">
        <v>12000</v>
      </c>
      <c r="E166" s="12">
        <v>42549</v>
      </c>
      <c r="F166" s="12">
        <v>44351</v>
      </c>
      <c r="G166" s="26">
        <v>14948</v>
      </c>
      <c r="H166" s="21">
        <f t="shared" si="20"/>
        <v>45048.333333333336</v>
      </c>
      <c r="I166" s="22">
        <f t="shared" si="13"/>
        <v>9656</v>
      </c>
      <c r="J166" s="16" t="str">
        <f t="shared" si="17"/>
        <v>NOT DUE</v>
      </c>
      <c r="K166" s="30" t="s">
        <v>4203</v>
      </c>
      <c r="L166" s="19"/>
    </row>
    <row r="167" spans="1:12" ht="15" customHeight="1">
      <c r="A167" s="16" t="s">
        <v>4464</v>
      </c>
      <c r="B167" s="30" t="s">
        <v>274</v>
      </c>
      <c r="C167" s="30" t="s">
        <v>4202</v>
      </c>
      <c r="D167" s="20">
        <v>12000</v>
      </c>
      <c r="E167" s="12">
        <v>42549</v>
      </c>
      <c r="F167" s="12">
        <v>44351</v>
      </c>
      <c r="G167" s="26">
        <v>14948</v>
      </c>
      <c r="H167" s="21">
        <f t="shared" si="20"/>
        <v>45048.333333333336</v>
      </c>
      <c r="I167" s="22">
        <f t="shared" si="13"/>
        <v>9656</v>
      </c>
      <c r="J167" s="16" t="str">
        <f t="shared" si="17"/>
        <v>NOT DUE</v>
      </c>
      <c r="K167" s="30" t="s">
        <v>4203</v>
      </c>
      <c r="L167" s="19"/>
    </row>
    <row r="168" spans="1:12" ht="25.5" customHeight="1">
      <c r="A168" s="16" t="s">
        <v>4465</v>
      </c>
      <c r="B168" s="30" t="s">
        <v>274</v>
      </c>
      <c r="C168" s="30" t="s">
        <v>4204</v>
      </c>
      <c r="D168" s="20">
        <v>12000</v>
      </c>
      <c r="E168" s="12">
        <v>42549</v>
      </c>
      <c r="F168" s="12">
        <v>44351</v>
      </c>
      <c r="G168" s="26">
        <v>14948</v>
      </c>
      <c r="H168" s="21">
        <f t="shared" si="20"/>
        <v>45048.333333333336</v>
      </c>
      <c r="I168" s="22">
        <f t="shared" ref="I168:I233" si="21">D168-($F$4-G168)</f>
        <v>9656</v>
      </c>
      <c r="J168" s="16" t="str">
        <f t="shared" si="17"/>
        <v>NOT DUE</v>
      </c>
      <c r="K168" s="30" t="s">
        <v>4203</v>
      </c>
      <c r="L168" s="19"/>
    </row>
    <row r="169" spans="1:12" ht="15" customHeight="1">
      <c r="A169" s="16" t="s">
        <v>4466</v>
      </c>
      <c r="B169" s="30" t="s">
        <v>274</v>
      </c>
      <c r="C169" s="30" t="s">
        <v>4205</v>
      </c>
      <c r="D169" s="48">
        <v>12000</v>
      </c>
      <c r="E169" s="12">
        <v>42549</v>
      </c>
      <c r="F169" s="12">
        <v>44351</v>
      </c>
      <c r="G169" s="26">
        <v>14948</v>
      </c>
      <c r="H169" s="21">
        <f t="shared" si="20"/>
        <v>45048.333333333336</v>
      </c>
      <c r="I169" s="22">
        <f t="shared" si="21"/>
        <v>9656</v>
      </c>
      <c r="J169" s="16" t="str">
        <f t="shared" si="17"/>
        <v>NOT DUE</v>
      </c>
      <c r="K169" s="30" t="s">
        <v>4203</v>
      </c>
      <c r="L169" s="19"/>
    </row>
    <row r="170" spans="1:12" ht="15" customHeight="1">
      <c r="A170" s="16" t="s">
        <v>4467</v>
      </c>
      <c r="B170" s="30" t="s">
        <v>275</v>
      </c>
      <c r="C170" s="30" t="s">
        <v>4202</v>
      </c>
      <c r="D170" s="20">
        <v>12000</v>
      </c>
      <c r="E170" s="12">
        <v>42549</v>
      </c>
      <c r="F170" s="12">
        <v>44351</v>
      </c>
      <c r="G170" s="26">
        <v>14948</v>
      </c>
      <c r="H170" s="21">
        <f t="shared" si="20"/>
        <v>45048.333333333336</v>
      </c>
      <c r="I170" s="22">
        <f t="shared" si="21"/>
        <v>9656</v>
      </c>
      <c r="J170" s="16" t="str">
        <f t="shared" si="17"/>
        <v>NOT DUE</v>
      </c>
      <c r="K170" s="30" t="s">
        <v>4203</v>
      </c>
      <c r="L170" s="19"/>
    </row>
    <row r="171" spans="1:12" ht="25.5" customHeight="1">
      <c r="A171" s="16" t="s">
        <v>4468</v>
      </c>
      <c r="B171" s="30" t="s">
        <v>275</v>
      </c>
      <c r="C171" s="30" t="s">
        <v>4204</v>
      </c>
      <c r="D171" s="20">
        <v>12000</v>
      </c>
      <c r="E171" s="12">
        <v>42549</v>
      </c>
      <c r="F171" s="12">
        <v>44351</v>
      </c>
      <c r="G171" s="26">
        <v>14948</v>
      </c>
      <c r="H171" s="21">
        <f t="shared" si="20"/>
        <v>45048.333333333336</v>
      </c>
      <c r="I171" s="22">
        <f t="shared" si="21"/>
        <v>9656</v>
      </c>
      <c r="J171" s="16" t="str">
        <f t="shared" si="17"/>
        <v>NOT DUE</v>
      </c>
      <c r="K171" s="30" t="s">
        <v>4203</v>
      </c>
      <c r="L171" s="19"/>
    </row>
    <row r="172" spans="1:12" ht="15" customHeight="1">
      <c r="A172" s="16" t="s">
        <v>4469</v>
      </c>
      <c r="B172" s="30" t="s">
        <v>275</v>
      </c>
      <c r="C172" s="30" t="s">
        <v>4205</v>
      </c>
      <c r="D172" s="48">
        <v>12000</v>
      </c>
      <c r="E172" s="12">
        <v>42549</v>
      </c>
      <c r="F172" s="12">
        <v>44351</v>
      </c>
      <c r="G172" s="26">
        <v>14948</v>
      </c>
      <c r="H172" s="21">
        <f t="shared" si="20"/>
        <v>45048.333333333336</v>
      </c>
      <c r="I172" s="22">
        <f t="shared" si="21"/>
        <v>9656</v>
      </c>
      <c r="J172" s="16" t="str">
        <f t="shared" si="17"/>
        <v>NOT DUE</v>
      </c>
      <c r="K172" s="30" t="s">
        <v>4203</v>
      </c>
      <c r="L172" s="19"/>
    </row>
    <row r="173" spans="1:12" ht="15" customHeight="1">
      <c r="A173" s="16" t="s">
        <v>4470</v>
      </c>
      <c r="B173" s="30" t="s">
        <v>4206</v>
      </c>
      <c r="C173" s="30" t="s">
        <v>4202</v>
      </c>
      <c r="D173" s="20">
        <v>12000</v>
      </c>
      <c r="E173" s="12">
        <v>42549</v>
      </c>
      <c r="F173" s="12">
        <v>44351</v>
      </c>
      <c r="G173" s="26">
        <v>14948</v>
      </c>
      <c r="H173" s="21">
        <f t="shared" si="20"/>
        <v>45048.333333333336</v>
      </c>
      <c r="I173" s="22">
        <f t="shared" si="21"/>
        <v>9656</v>
      </c>
      <c r="J173" s="16" t="str">
        <f t="shared" si="17"/>
        <v>NOT DUE</v>
      </c>
      <c r="K173" s="30" t="s">
        <v>4203</v>
      </c>
      <c r="L173" s="19"/>
    </row>
    <row r="174" spans="1:12" ht="25.5" customHeight="1">
      <c r="A174" s="16" t="s">
        <v>4471</v>
      </c>
      <c r="B174" s="30" t="s">
        <v>4206</v>
      </c>
      <c r="C174" s="30" t="s">
        <v>4204</v>
      </c>
      <c r="D174" s="20">
        <v>12000</v>
      </c>
      <c r="E174" s="12">
        <v>42549</v>
      </c>
      <c r="F174" s="12">
        <v>44351</v>
      </c>
      <c r="G174" s="26">
        <v>14948</v>
      </c>
      <c r="H174" s="21">
        <f t="shared" si="20"/>
        <v>45048.333333333336</v>
      </c>
      <c r="I174" s="22">
        <f t="shared" si="21"/>
        <v>9656</v>
      </c>
      <c r="J174" s="16" t="str">
        <f t="shared" si="17"/>
        <v>NOT DUE</v>
      </c>
      <c r="K174" s="30" t="s">
        <v>4203</v>
      </c>
      <c r="L174" s="19"/>
    </row>
    <row r="175" spans="1:12" ht="15" customHeight="1">
      <c r="A175" s="16" t="s">
        <v>4472</v>
      </c>
      <c r="B175" s="30" t="s">
        <v>4206</v>
      </c>
      <c r="C175" s="30" t="s">
        <v>4205</v>
      </c>
      <c r="D175" s="48">
        <v>12000</v>
      </c>
      <c r="E175" s="12">
        <v>42549</v>
      </c>
      <c r="F175" s="12">
        <v>44351</v>
      </c>
      <c r="G175" s="26">
        <v>14948</v>
      </c>
      <c r="H175" s="21">
        <f t="shared" si="20"/>
        <v>45048.333333333336</v>
      </c>
      <c r="I175" s="22">
        <f t="shared" si="21"/>
        <v>9656</v>
      </c>
      <c r="J175" s="16" t="str">
        <f t="shared" si="17"/>
        <v>NOT DUE</v>
      </c>
      <c r="K175" s="30" t="s">
        <v>4203</v>
      </c>
      <c r="L175" s="19"/>
    </row>
    <row r="176" spans="1:12" ht="24">
      <c r="A176" s="16" t="s">
        <v>4473</v>
      </c>
      <c r="B176" s="30" t="s">
        <v>784</v>
      </c>
      <c r="C176" s="30" t="s">
        <v>4207</v>
      </c>
      <c r="D176" s="20">
        <v>4000</v>
      </c>
      <c r="E176" s="12">
        <v>42549</v>
      </c>
      <c r="F176" s="12">
        <v>44567</v>
      </c>
      <c r="G176" s="26">
        <v>16561</v>
      </c>
      <c r="H176" s="14">
        <f>IF(I176&lt;=4000,$F$5+(I176/24),"error")</f>
        <v>44782.208333333336</v>
      </c>
      <c r="I176" s="22">
        <f t="shared" si="21"/>
        <v>3269</v>
      </c>
      <c r="J176" s="16" t="str">
        <f t="shared" si="17"/>
        <v>NOT DUE</v>
      </c>
      <c r="K176" s="30" t="s">
        <v>4208</v>
      </c>
      <c r="L176" s="19" t="s">
        <v>5380</v>
      </c>
    </row>
    <row r="177" spans="1:12">
      <c r="A177" s="16" t="s">
        <v>4474</v>
      </c>
      <c r="B177" s="30" t="s">
        <v>784</v>
      </c>
      <c r="C177" s="30" t="s">
        <v>4209</v>
      </c>
      <c r="D177" s="20">
        <v>12000</v>
      </c>
      <c r="E177" s="12">
        <v>42549</v>
      </c>
      <c r="F177" s="12">
        <v>44351</v>
      </c>
      <c r="G177" s="26">
        <v>14948</v>
      </c>
      <c r="H177" s="21">
        <f t="shared" si="20"/>
        <v>45048.333333333336</v>
      </c>
      <c r="I177" s="22">
        <f t="shared" si="21"/>
        <v>9656</v>
      </c>
      <c r="J177" s="16" t="str">
        <f t="shared" si="17"/>
        <v>NOT DUE</v>
      </c>
      <c r="K177" s="30" t="s">
        <v>4208</v>
      </c>
      <c r="L177" s="19"/>
    </row>
    <row r="178" spans="1:12" ht="25.5" customHeight="1">
      <c r="A178" s="16" t="s">
        <v>4475</v>
      </c>
      <c r="B178" s="30" t="s">
        <v>784</v>
      </c>
      <c r="C178" s="30" t="s">
        <v>4210</v>
      </c>
      <c r="D178" s="20">
        <v>12000</v>
      </c>
      <c r="E178" s="12">
        <v>42549</v>
      </c>
      <c r="F178" s="12">
        <v>44351</v>
      </c>
      <c r="G178" s="26">
        <v>14948</v>
      </c>
      <c r="H178" s="21">
        <f t="shared" si="20"/>
        <v>45048.333333333336</v>
      </c>
      <c r="I178" s="22">
        <f t="shared" si="21"/>
        <v>9656</v>
      </c>
      <c r="J178" s="16" t="str">
        <f t="shared" si="17"/>
        <v>NOT DUE</v>
      </c>
      <c r="K178" s="30" t="s">
        <v>4208</v>
      </c>
      <c r="L178" s="19"/>
    </row>
    <row r="179" spans="1:12" ht="25.5" customHeight="1">
      <c r="A179" s="16" t="s">
        <v>4476</v>
      </c>
      <c r="B179" s="30" t="s">
        <v>784</v>
      </c>
      <c r="C179" s="30" t="s">
        <v>4211</v>
      </c>
      <c r="D179" s="20">
        <v>20000</v>
      </c>
      <c r="E179" s="12">
        <v>42549</v>
      </c>
      <c r="F179" s="12"/>
      <c r="G179" s="26"/>
      <c r="H179" s="14">
        <f>IF(I179&lt;=20000,$F$5+(I179/24),"error")</f>
        <v>44758.833333333336</v>
      </c>
      <c r="I179" s="22">
        <f t="shared" si="21"/>
        <v>2708</v>
      </c>
      <c r="J179" s="16" t="str">
        <f t="shared" si="17"/>
        <v>NOT DUE</v>
      </c>
      <c r="K179" s="30" t="s">
        <v>4208</v>
      </c>
      <c r="L179" s="19"/>
    </row>
    <row r="180" spans="1:12">
      <c r="A180" s="16" t="s">
        <v>4477</v>
      </c>
      <c r="B180" s="30" t="s">
        <v>4212</v>
      </c>
      <c r="C180" s="30" t="s">
        <v>4213</v>
      </c>
      <c r="D180" s="20">
        <v>12000</v>
      </c>
      <c r="E180" s="12">
        <v>42549</v>
      </c>
      <c r="F180" s="12">
        <v>44351</v>
      </c>
      <c r="G180" s="26">
        <v>14948</v>
      </c>
      <c r="H180" s="21">
        <f t="shared" si="20"/>
        <v>45048.333333333336</v>
      </c>
      <c r="I180" s="22">
        <f t="shared" si="21"/>
        <v>9656</v>
      </c>
      <c r="J180" s="16" t="str">
        <f t="shared" si="17"/>
        <v>NOT DUE</v>
      </c>
      <c r="K180" s="30" t="s">
        <v>4214</v>
      </c>
      <c r="L180" s="19"/>
    </row>
    <row r="181" spans="1:12" ht="25.5" customHeight="1">
      <c r="A181" s="16" t="s">
        <v>4478</v>
      </c>
      <c r="B181" s="30" t="s">
        <v>4212</v>
      </c>
      <c r="C181" s="30" t="s">
        <v>4215</v>
      </c>
      <c r="D181" s="20">
        <v>20000</v>
      </c>
      <c r="E181" s="12">
        <v>42549</v>
      </c>
      <c r="F181" s="12"/>
      <c r="G181" s="26"/>
      <c r="H181" s="14">
        <f>IF(I181&lt;=20000,$F$5+(I181/24),"error")</f>
        <v>44758.833333333336</v>
      </c>
      <c r="I181" s="22">
        <f t="shared" si="21"/>
        <v>2708</v>
      </c>
      <c r="J181" s="16" t="str">
        <f t="shared" si="17"/>
        <v>NOT DUE</v>
      </c>
      <c r="K181" s="30" t="s">
        <v>4214</v>
      </c>
      <c r="L181" s="19"/>
    </row>
    <row r="182" spans="1:12" ht="25.5" customHeight="1">
      <c r="A182" s="16" t="s">
        <v>4479</v>
      </c>
      <c r="B182" s="30" t="s">
        <v>4212</v>
      </c>
      <c r="C182" s="30" t="s">
        <v>4216</v>
      </c>
      <c r="D182" s="20">
        <v>20000</v>
      </c>
      <c r="E182" s="12">
        <v>42549</v>
      </c>
      <c r="F182" s="12"/>
      <c r="G182" s="26"/>
      <c r="H182" s="14">
        <f>IF(I182&lt;=20000,$F$5+(I182/24),"error")</f>
        <v>44758.833333333336</v>
      </c>
      <c r="I182" s="22">
        <f t="shared" si="21"/>
        <v>2708</v>
      </c>
      <c r="J182" s="16" t="str">
        <f t="shared" si="17"/>
        <v>NOT DUE</v>
      </c>
      <c r="K182" s="30" t="s">
        <v>4214</v>
      </c>
      <c r="L182" s="19"/>
    </row>
    <row r="183" spans="1:12">
      <c r="A183" s="16" t="s">
        <v>4480</v>
      </c>
      <c r="B183" s="30" t="s">
        <v>4138</v>
      </c>
      <c r="C183" s="30" t="s">
        <v>4217</v>
      </c>
      <c r="D183" s="20">
        <v>12000</v>
      </c>
      <c r="E183" s="12">
        <v>42549</v>
      </c>
      <c r="F183" s="12">
        <v>44498</v>
      </c>
      <c r="G183" s="26">
        <v>16076</v>
      </c>
      <c r="H183" s="21">
        <f t="shared" ref="H183:H197" si="22">IF(I183&lt;=12000,$F$5+(I183/24),"error")</f>
        <v>45095.333333333336</v>
      </c>
      <c r="I183" s="22">
        <f t="shared" si="21"/>
        <v>10784</v>
      </c>
      <c r="J183" s="16" t="str">
        <f t="shared" si="17"/>
        <v>NOT DUE</v>
      </c>
      <c r="K183" s="30" t="s">
        <v>4218</v>
      </c>
      <c r="L183" s="19" t="s">
        <v>4570</v>
      </c>
    </row>
    <row r="184" spans="1:12" ht="25.5" customHeight="1">
      <c r="A184" s="16" t="s">
        <v>4481</v>
      </c>
      <c r="B184" s="30" t="s">
        <v>4138</v>
      </c>
      <c r="C184" s="30" t="s">
        <v>4219</v>
      </c>
      <c r="D184" s="20">
        <v>12000</v>
      </c>
      <c r="E184" s="12">
        <v>42549</v>
      </c>
      <c r="F184" s="12">
        <v>44498</v>
      </c>
      <c r="G184" s="26">
        <v>16076</v>
      </c>
      <c r="H184" s="21">
        <f t="shared" si="22"/>
        <v>45095.333333333336</v>
      </c>
      <c r="I184" s="22">
        <f t="shared" si="21"/>
        <v>10784</v>
      </c>
      <c r="J184" s="16" t="str">
        <f t="shared" si="17"/>
        <v>NOT DUE</v>
      </c>
      <c r="K184" s="30" t="s">
        <v>4218</v>
      </c>
      <c r="L184" s="19" t="s">
        <v>4570</v>
      </c>
    </row>
    <row r="185" spans="1:12" ht="25.5" customHeight="1">
      <c r="A185" s="16" t="s">
        <v>4482</v>
      </c>
      <c r="B185" s="30" t="s">
        <v>4138</v>
      </c>
      <c r="C185" s="30" t="s">
        <v>4220</v>
      </c>
      <c r="D185" s="20">
        <v>12000</v>
      </c>
      <c r="E185" s="12">
        <v>42549</v>
      </c>
      <c r="F185" s="12">
        <v>44498</v>
      </c>
      <c r="G185" s="26">
        <v>16076</v>
      </c>
      <c r="H185" s="21">
        <f t="shared" si="22"/>
        <v>45095.333333333336</v>
      </c>
      <c r="I185" s="22">
        <f t="shared" si="21"/>
        <v>10784</v>
      </c>
      <c r="J185" s="16" t="str">
        <f t="shared" si="17"/>
        <v>NOT DUE</v>
      </c>
      <c r="K185" s="30" t="s">
        <v>4218</v>
      </c>
      <c r="L185" s="19" t="s">
        <v>4570</v>
      </c>
    </row>
    <row r="186" spans="1:12" ht="15" customHeight="1">
      <c r="A186" s="16" t="s">
        <v>4483</v>
      </c>
      <c r="B186" s="30" t="s">
        <v>4221</v>
      </c>
      <c r="C186" s="30" t="s">
        <v>4217</v>
      </c>
      <c r="D186" s="20">
        <v>12000</v>
      </c>
      <c r="E186" s="12">
        <v>42549</v>
      </c>
      <c r="F186" s="12">
        <v>44498</v>
      </c>
      <c r="G186" s="26">
        <v>16076</v>
      </c>
      <c r="H186" s="21">
        <f t="shared" si="22"/>
        <v>45095.333333333336</v>
      </c>
      <c r="I186" s="22">
        <f t="shared" si="21"/>
        <v>10784</v>
      </c>
      <c r="J186" s="16" t="str">
        <f t="shared" si="17"/>
        <v>NOT DUE</v>
      </c>
      <c r="K186" s="30" t="s">
        <v>4222</v>
      </c>
      <c r="L186" s="19" t="s">
        <v>4570</v>
      </c>
    </row>
    <row r="187" spans="1:12" ht="25.5" customHeight="1">
      <c r="A187" s="16" t="s">
        <v>4484</v>
      </c>
      <c r="B187" s="30" t="s">
        <v>4221</v>
      </c>
      <c r="C187" s="30" t="s">
        <v>4219</v>
      </c>
      <c r="D187" s="20">
        <v>12000</v>
      </c>
      <c r="E187" s="12">
        <v>42549</v>
      </c>
      <c r="F187" s="12">
        <v>44498</v>
      </c>
      <c r="G187" s="26">
        <v>16076</v>
      </c>
      <c r="H187" s="21">
        <f t="shared" si="22"/>
        <v>45095.333333333336</v>
      </c>
      <c r="I187" s="22">
        <f t="shared" si="21"/>
        <v>10784</v>
      </c>
      <c r="J187" s="16" t="str">
        <f t="shared" si="17"/>
        <v>NOT DUE</v>
      </c>
      <c r="K187" s="30" t="s">
        <v>4222</v>
      </c>
      <c r="L187" s="19" t="s">
        <v>4570</v>
      </c>
    </row>
    <row r="188" spans="1:12" ht="25.5">
      <c r="A188" s="16" t="s">
        <v>4485</v>
      </c>
      <c r="B188" s="30" t="s">
        <v>4221</v>
      </c>
      <c r="C188" s="30" t="s">
        <v>4220</v>
      </c>
      <c r="D188" s="20">
        <v>12000</v>
      </c>
      <c r="E188" s="12">
        <v>42549</v>
      </c>
      <c r="F188" s="12">
        <v>44498</v>
      </c>
      <c r="G188" s="26">
        <v>16076</v>
      </c>
      <c r="H188" s="21">
        <f t="shared" si="22"/>
        <v>45095.333333333336</v>
      </c>
      <c r="I188" s="22">
        <f t="shared" si="21"/>
        <v>10784</v>
      </c>
      <c r="J188" s="16" t="str">
        <f t="shared" si="17"/>
        <v>NOT DUE</v>
      </c>
      <c r="K188" s="30" t="s">
        <v>4222</v>
      </c>
      <c r="L188" s="19" t="s">
        <v>4570</v>
      </c>
    </row>
    <row r="189" spans="1:12" ht="25.5" customHeight="1">
      <c r="A189" s="16" t="s">
        <v>4486</v>
      </c>
      <c r="B189" s="30" t="s">
        <v>4223</v>
      </c>
      <c r="C189" s="30" t="s">
        <v>4217</v>
      </c>
      <c r="D189" s="20">
        <v>12000</v>
      </c>
      <c r="E189" s="12">
        <v>42549</v>
      </c>
      <c r="F189" s="12">
        <v>44498</v>
      </c>
      <c r="G189" s="26">
        <v>16076</v>
      </c>
      <c r="H189" s="21">
        <f t="shared" si="22"/>
        <v>45095.333333333336</v>
      </c>
      <c r="I189" s="22">
        <f t="shared" si="21"/>
        <v>10784</v>
      </c>
      <c r="J189" s="16" t="str">
        <f t="shared" si="17"/>
        <v>NOT DUE</v>
      </c>
      <c r="K189" s="30" t="s">
        <v>4224</v>
      </c>
      <c r="L189" s="19" t="s">
        <v>4570</v>
      </c>
    </row>
    <row r="190" spans="1:12" ht="25.5" customHeight="1">
      <c r="A190" s="16" t="s">
        <v>4487</v>
      </c>
      <c r="B190" s="30" t="s">
        <v>4223</v>
      </c>
      <c r="C190" s="30" t="s">
        <v>4219</v>
      </c>
      <c r="D190" s="20">
        <v>12000</v>
      </c>
      <c r="E190" s="12">
        <v>42549</v>
      </c>
      <c r="F190" s="12">
        <v>44498</v>
      </c>
      <c r="G190" s="26">
        <v>16076</v>
      </c>
      <c r="H190" s="21">
        <f t="shared" si="22"/>
        <v>45095.333333333336</v>
      </c>
      <c r="I190" s="22">
        <f t="shared" si="21"/>
        <v>10784</v>
      </c>
      <c r="J190" s="16" t="str">
        <f t="shared" si="17"/>
        <v>NOT DUE</v>
      </c>
      <c r="K190" s="30" t="s">
        <v>4224</v>
      </c>
      <c r="L190" s="19" t="s">
        <v>5357</v>
      </c>
    </row>
    <row r="191" spans="1:12" ht="25.5" customHeight="1">
      <c r="A191" s="16" t="s">
        <v>4488</v>
      </c>
      <c r="B191" s="30" t="s">
        <v>4223</v>
      </c>
      <c r="C191" s="30" t="s">
        <v>4220</v>
      </c>
      <c r="D191" s="20">
        <v>12000</v>
      </c>
      <c r="E191" s="12">
        <v>42549</v>
      </c>
      <c r="F191" s="12">
        <v>44498</v>
      </c>
      <c r="G191" s="26">
        <v>16076</v>
      </c>
      <c r="H191" s="21">
        <f t="shared" si="22"/>
        <v>45095.333333333336</v>
      </c>
      <c r="I191" s="22">
        <f t="shared" si="21"/>
        <v>10784</v>
      </c>
      <c r="J191" s="16" t="str">
        <f t="shared" si="17"/>
        <v>NOT DUE</v>
      </c>
      <c r="K191" s="30" t="s">
        <v>4224</v>
      </c>
      <c r="L191" s="19" t="s">
        <v>4570</v>
      </c>
    </row>
    <row r="192" spans="1:12" ht="25.5" customHeight="1">
      <c r="A192" s="16" t="s">
        <v>4489</v>
      </c>
      <c r="B192" s="30" t="s">
        <v>4225</v>
      </c>
      <c r="C192" s="30" t="s">
        <v>4217</v>
      </c>
      <c r="D192" s="20">
        <v>12000</v>
      </c>
      <c r="E192" s="12">
        <v>42549</v>
      </c>
      <c r="F192" s="12">
        <v>44498</v>
      </c>
      <c r="G192" s="26">
        <v>16076</v>
      </c>
      <c r="H192" s="21">
        <f t="shared" si="22"/>
        <v>45095.333333333336</v>
      </c>
      <c r="I192" s="22">
        <f t="shared" si="21"/>
        <v>10784</v>
      </c>
      <c r="J192" s="16" t="str">
        <f t="shared" si="17"/>
        <v>NOT DUE</v>
      </c>
      <c r="K192" s="30" t="s">
        <v>4224</v>
      </c>
      <c r="L192" s="19" t="s">
        <v>4570</v>
      </c>
    </row>
    <row r="193" spans="1:12" ht="25.5" customHeight="1">
      <c r="A193" s="16" t="s">
        <v>4490</v>
      </c>
      <c r="B193" s="30" t="s">
        <v>4225</v>
      </c>
      <c r="C193" s="30" t="s">
        <v>4219</v>
      </c>
      <c r="D193" s="20">
        <v>12000</v>
      </c>
      <c r="E193" s="12">
        <v>42549</v>
      </c>
      <c r="F193" s="12">
        <v>44498</v>
      </c>
      <c r="G193" s="26">
        <v>16076</v>
      </c>
      <c r="H193" s="21">
        <f t="shared" si="22"/>
        <v>45095.333333333336</v>
      </c>
      <c r="I193" s="22">
        <f t="shared" si="21"/>
        <v>10784</v>
      </c>
      <c r="J193" s="16" t="str">
        <f t="shared" si="17"/>
        <v>NOT DUE</v>
      </c>
      <c r="K193" s="30" t="s">
        <v>4224</v>
      </c>
      <c r="L193" s="19" t="s">
        <v>4570</v>
      </c>
    </row>
    <row r="194" spans="1:12" ht="25.5" customHeight="1">
      <c r="A194" s="16" t="s">
        <v>4491</v>
      </c>
      <c r="B194" s="30" t="s">
        <v>4225</v>
      </c>
      <c r="C194" s="30" t="s">
        <v>4220</v>
      </c>
      <c r="D194" s="20">
        <v>12000</v>
      </c>
      <c r="E194" s="12">
        <v>42549</v>
      </c>
      <c r="F194" s="12">
        <v>44498</v>
      </c>
      <c r="G194" s="26">
        <v>16076</v>
      </c>
      <c r="H194" s="21">
        <f t="shared" si="22"/>
        <v>45095.333333333336</v>
      </c>
      <c r="I194" s="22">
        <f t="shared" si="21"/>
        <v>10784</v>
      </c>
      <c r="J194" s="16" t="str">
        <f t="shared" si="17"/>
        <v>NOT DUE</v>
      </c>
      <c r="K194" s="30" t="s">
        <v>4224</v>
      </c>
      <c r="L194" s="19" t="s">
        <v>4570</v>
      </c>
    </row>
    <row r="195" spans="1:12" ht="15" customHeight="1">
      <c r="A195" s="16" t="s">
        <v>4492</v>
      </c>
      <c r="B195" s="30" t="s">
        <v>789</v>
      </c>
      <c r="C195" s="30" t="s">
        <v>4226</v>
      </c>
      <c r="D195" s="20">
        <v>2000</v>
      </c>
      <c r="E195" s="12">
        <v>42549</v>
      </c>
      <c r="F195" s="12">
        <v>44624</v>
      </c>
      <c r="G195" s="26">
        <v>17104</v>
      </c>
      <c r="H195" s="14">
        <f>IF(I195&lt;=2000,F195+(D195/24),"error")</f>
        <v>44707.333333333336</v>
      </c>
      <c r="I195" s="22">
        <f t="shared" si="21"/>
        <v>1812</v>
      </c>
      <c r="J195" s="16" t="str">
        <f t="shared" si="17"/>
        <v>NOT DUE</v>
      </c>
      <c r="K195" s="30" t="s">
        <v>4227</v>
      </c>
      <c r="L195" s="19"/>
    </row>
    <row r="196" spans="1:12" ht="15" customHeight="1">
      <c r="A196" s="16" t="s">
        <v>4493</v>
      </c>
      <c r="B196" s="30" t="s">
        <v>789</v>
      </c>
      <c r="C196" s="30" t="s">
        <v>842</v>
      </c>
      <c r="D196" s="20">
        <v>12000</v>
      </c>
      <c r="E196" s="12">
        <v>42549</v>
      </c>
      <c r="F196" s="12">
        <v>44412</v>
      </c>
      <c r="G196" s="26">
        <v>15321</v>
      </c>
      <c r="H196" s="21">
        <f t="shared" si="22"/>
        <v>45063.875</v>
      </c>
      <c r="I196" s="22">
        <f t="shared" si="21"/>
        <v>10029</v>
      </c>
      <c r="J196" s="16" t="str">
        <f t="shared" si="17"/>
        <v>NOT DUE</v>
      </c>
      <c r="K196" s="30" t="s">
        <v>4228</v>
      </c>
      <c r="L196" s="19"/>
    </row>
    <row r="197" spans="1:12" ht="25.5" customHeight="1">
      <c r="A197" s="16" t="s">
        <v>4494</v>
      </c>
      <c r="B197" s="30" t="s">
        <v>4229</v>
      </c>
      <c r="C197" s="30" t="s">
        <v>4230</v>
      </c>
      <c r="D197" s="20">
        <v>12000</v>
      </c>
      <c r="E197" s="12">
        <v>42549</v>
      </c>
      <c r="F197" s="12">
        <v>44412</v>
      </c>
      <c r="G197" s="26">
        <v>15321</v>
      </c>
      <c r="H197" s="21">
        <f t="shared" si="22"/>
        <v>45063.875</v>
      </c>
      <c r="I197" s="22">
        <f t="shared" si="21"/>
        <v>10029</v>
      </c>
      <c r="J197" s="16" t="str">
        <f t="shared" si="17"/>
        <v>NOT DUE</v>
      </c>
      <c r="K197" s="30" t="s">
        <v>4228</v>
      </c>
      <c r="L197" s="19"/>
    </row>
    <row r="198" spans="1:12" ht="15" customHeight="1">
      <c r="A198" s="16" t="s">
        <v>4495</v>
      </c>
      <c r="B198" s="30" t="s">
        <v>4152</v>
      </c>
      <c r="C198" s="30" t="s">
        <v>4231</v>
      </c>
      <c r="D198" s="20">
        <v>2500</v>
      </c>
      <c r="E198" s="12">
        <v>42549</v>
      </c>
      <c r="F198" s="12">
        <v>44351</v>
      </c>
      <c r="G198" s="26">
        <v>14948</v>
      </c>
      <c r="H198" s="14">
        <f>IF(I198&lt;=2500,$F$5+(I198/24),"error")</f>
        <v>44652.5</v>
      </c>
      <c r="I198" s="22">
        <f t="shared" si="21"/>
        <v>156</v>
      </c>
      <c r="J198" s="16" t="str">
        <f t="shared" si="17"/>
        <v>NOT DUE</v>
      </c>
      <c r="K198" s="30" t="s">
        <v>4151</v>
      </c>
      <c r="L198" s="19"/>
    </row>
    <row r="199" spans="1:12" ht="15" customHeight="1">
      <c r="A199" s="16" t="s">
        <v>4496</v>
      </c>
      <c r="B199" s="30" t="s">
        <v>4152</v>
      </c>
      <c r="C199" s="30" t="s">
        <v>4232</v>
      </c>
      <c r="D199" s="41">
        <v>6000</v>
      </c>
      <c r="E199" s="12">
        <v>42549</v>
      </c>
      <c r="F199" s="12">
        <v>44351</v>
      </c>
      <c r="G199" s="26">
        <v>14948</v>
      </c>
      <c r="H199" s="14">
        <f>IF(I199&lt;=6000,$F$5+(I199/24),"error")</f>
        <v>44798.333333333336</v>
      </c>
      <c r="I199" s="22">
        <f t="shared" si="21"/>
        <v>3656</v>
      </c>
      <c r="J199" s="16" t="str">
        <f t="shared" si="17"/>
        <v>NOT DUE</v>
      </c>
      <c r="K199" s="30" t="s">
        <v>4151</v>
      </c>
      <c r="L199" s="19"/>
    </row>
    <row r="200" spans="1:12" ht="15" customHeight="1">
      <c r="A200" s="16" t="s">
        <v>4497</v>
      </c>
      <c r="B200" s="30" t="s">
        <v>4152</v>
      </c>
      <c r="C200" s="30" t="s">
        <v>4233</v>
      </c>
      <c r="D200" s="20">
        <v>6000</v>
      </c>
      <c r="E200" s="12">
        <v>42549</v>
      </c>
      <c r="F200" s="12">
        <v>44351</v>
      </c>
      <c r="G200" s="26">
        <v>14948</v>
      </c>
      <c r="H200" s="14">
        <f t="shared" ref="H200:H201" si="23">IF(I200&lt;=6000,$F$5+(I200/24),"error")</f>
        <v>44798.333333333336</v>
      </c>
      <c r="I200" s="22">
        <f t="shared" si="21"/>
        <v>3656</v>
      </c>
      <c r="J200" s="16" t="str">
        <f t="shared" si="17"/>
        <v>NOT DUE</v>
      </c>
      <c r="K200" s="30" t="s">
        <v>4151</v>
      </c>
      <c r="L200" s="19"/>
    </row>
    <row r="201" spans="1:12" ht="15" customHeight="1">
      <c r="A201" s="16" t="s">
        <v>4498</v>
      </c>
      <c r="B201" s="30" t="s">
        <v>4152</v>
      </c>
      <c r="C201" s="30" t="s">
        <v>830</v>
      </c>
      <c r="D201" s="20">
        <v>6000</v>
      </c>
      <c r="E201" s="12">
        <v>42549</v>
      </c>
      <c r="F201" s="12">
        <v>44351</v>
      </c>
      <c r="G201" s="26">
        <v>14948</v>
      </c>
      <c r="H201" s="14">
        <f t="shared" si="23"/>
        <v>44798.333333333336</v>
      </c>
      <c r="I201" s="22">
        <f t="shared" si="21"/>
        <v>3656</v>
      </c>
      <c r="J201" s="16" t="str">
        <f t="shared" si="17"/>
        <v>NOT DUE</v>
      </c>
      <c r="K201" s="30" t="s">
        <v>4151</v>
      </c>
      <c r="L201" s="19"/>
    </row>
    <row r="202" spans="1:12" ht="15" customHeight="1">
      <c r="A202" s="16" t="s">
        <v>4499</v>
      </c>
      <c r="B202" s="30" t="s">
        <v>4156</v>
      </c>
      <c r="C202" s="30" t="s">
        <v>4231</v>
      </c>
      <c r="D202" s="20">
        <v>2500</v>
      </c>
      <c r="E202" s="12">
        <v>42549</v>
      </c>
      <c r="F202" s="12">
        <v>44351</v>
      </c>
      <c r="G202" s="26">
        <v>14948</v>
      </c>
      <c r="H202" s="14">
        <f>IF(I202&lt;=2500,$F$5+(I202/24),"error")</f>
        <v>44652.5</v>
      </c>
      <c r="I202" s="22">
        <f t="shared" si="21"/>
        <v>156</v>
      </c>
      <c r="J202" s="16" t="str">
        <f t="shared" si="17"/>
        <v>NOT DUE</v>
      </c>
      <c r="K202" s="30" t="s">
        <v>4151</v>
      </c>
      <c r="L202" s="19"/>
    </row>
    <row r="203" spans="1:12" ht="15" customHeight="1">
      <c r="A203" s="16" t="s">
        <v>4500</v>
      </c>
      <c r="B203" s="30" t="s">
        <v>4156</v>
      </c>
      <c r="C203" s="30" t="s">
        <v>4234</v>
      </c>
      <c r="D203" s="41">
        <v>6000</v>
      </c>
      <c r="E203" s="12">
        <v>42549</v>
      </c>
      <c r="F203" s="12">
        <v>44351</v>
      </c>
      <c r="G203" s="26">
        <v>14948</v>
      </c>
      <c r="H203" s="14">
        <f>IF(I203&lt;=6000,$F$5+(I203/24),"error")</f>
        <v>44798.333333333336</v>
      </c>
      <c r="I203" s="22">
        <f t="shared" si="21"/>
        <v>3656</v>
      </c>
      <c r="J203" s="16" t="str">
        <f t="shared" si="17"/>
        <v>NOT DUE</v>
      </c>
      <c r="K203" s="30" t="s">
        <v>4151</v>
      </c>
      <c r="L203" s="19"/>
    </row>
    <row r="204" spans="1:12" ht="15" customHeight="1">
      <c r="A204" s="16" t="s">
        <v>4501</v>
      </c>
      <c r="B204" s="30" t="s">
        <v>4156</v>
      </c>
      <c r="C204" s="30" t="s">
        <v>4233</v>
      </c>
      <c r="D204" s="20">
        <v>6000</v>
      </c>
      <c r="E204" s="12">
        <v>42549</v>
      </c>
      <c r="F204" s="12">
        <v>44351</v>
      </c>
      <c r="G204" s="26">
        <v>14948</v>
      </c>
      <c r="H204" s="14">
        <f t="shared" ref="H204" si="24">IF(I204&lt;=6000,$F$5+(I204/24),"error")</f>
        <v>44798.333333333336</v>
      </c>
      <c r="I204" s="22">
        <f t="shared" si="21"/>
        <v>3656</v>
      </c>
      <c r="J204" s="16" t="str">
        <f t="shared" si="17"/>
        <v>NOT DUE</v>
      </c>
      <c r="K204" s="30" t="s">
        <v>4151</v>
      </c>
      <c r="L204" s="19"/>
    </row>
    <row r="205" spans="1:12" ht="15" customHeight="1">
      <c r="A205" s="16" t="s">
        <v>4502</v>
      </c>
      <c r="B205" s="30" t="s">
        <v>4156</v>
      </c>
      <c r="C205" s="30" t="s">
        <v>830</v>
      </c>
      <c r="D205" s="20">
        <v>6000</v>
      </c>
      <c r="E205" s="12">
        <v>42549</v>
      </c>
      <c r="F205" s="12">
        <v>44351</v>
      </c>
      <c r="G205" s="26">
        <v>14948</v>
      </c>
      <c r="H205" s="14">
        <f>IF(I205&lt;=6000,$F$5+(I205/24),"error")</f>
        <v>44798.333333333336</v>
      </c>
      <c r="I205" s="22">
        <f t="shared" si="21"/>
        <v>3656</v>
      </c>
      <c r="J205" s="16" t="str">
        <f t="shared" si="17"/>
        <v>NOT DUE</v>
      </c>
      <c r="K205" s="30" t="s">
        <v>4151</v>
      </c>
      <c r="L205" s="19"/>
    </row>
    <row r="206" spans="1:12" ht="15" customHeight="1">
      <c r="A206" s="16" t="s">
        <v>4503</v>
      </c>
      <c r="B206" s="30" t="s">
        <v>4157</v>
      </c>
      <c r="C206" s="30" t="s">
        <v>4231</v>
      </c>
      <c r="D206" s="20">
        <v>2500</v>
      </c>
      <c r="E206" s="12">
        <v>42549</v>
      </c>
      <c r="F206" s="12">
        <v>44351</v>
      </c>
      <c r="G206" s="26">
        <v>14948</v>
      </c>
      <c r="H206" s="14">
        <f>IF(I206&lt;=2500,$F$5+(I206/24),"error")</f>
        <v>44652.5</v>
      </c>
      <c r="I206" s="22">
        <f t="shared" si="21"/>
        <v>156</v>
      </c>
      <c r="J206" s="16" t="str">
        <f t="shared" si="17"/>
        <v>NOT DUE</v>
      </c>
      <c r="K206" s="30" t="s">
        <v>4151</v>
      </c>
      <c r="L206" s="19"/>
    </row>
    <row r="207" spans="1:12" ht="15" customHeight="1">
      <c r="A207" s="16" t="s">
        <v>4504</v>
      </c>
      <c r="B207" s="30" t="s">
        <v>4157</v>
      </c>
      <c r="C207" s="30" t="s">
        <v>4234</v>
      </c>
      <c r="D207" s="41">
        <v>6000</v>
      </c>
      <c r="E207" s="12">
        <v>42549</v>
      </c>
      <c r="F207" s="12">
        <v>44351</v>
      </c>
      <c r="G207" s="26">
        <v>14948</v>
      </c>
      <c r="H207" s="14">
        <f>IF(I207&lt;=6000,$F$5+(I207/24),"error")</f>
        <v>44798.333333333336</v>
      </c>
      <c r="I207" s="22">
        <f t="shared" si="21"/>
        <v>3656</v>
      </c>
      <c r="J207" s="16" t="str">
        <f t="shared" si="17"/>
        <v>NOT DUE</v>
      </c>
      <c r="K207" s="30" t="s">
        <v>4151</v>
      </c>
      <c r="L207" s="19"/>
    </row>
    <row r="208" spans="1:12" ht="15" customHeight="1">
      <c r="A208" s="16" t="s">
        <v>4505</v>
      </c>
      <c r="B208" s="30" t="s">
        <v>4157</v>
      </c>
      <c r="C208" s="30" t="s">
        <v>4233</v>
      </c>
      <c r="D208" s="20">
        <v>6000</v>
      </c>
      <c r="E208" s="12">
        <v>42549</v>
      </c>
      <c r="F208" s="12">
        <v>44351</v>
      </c>
      <c r="G208" s="26">
        <v>14948</v>
      </c>
      <c r="H208" s="14">
        <f t="shared" ref="H208" si="25">IF(I208&lt;=6000,$F$5+(I208/24),"error")</f>
        <v>44798.333333333336</v>
      </c>
      <c r="I208" s="22">
        <f t="shared" si="21"/>
        <v>3656</v>
      </c>
      <c r="J208" s="16" t="str">
        <f t="shared" ref="J208:J274" si="26">IF(I208="","",IF(I208&lt;0,"OVERDUE","NOT DUE"))</f>
        <v>NOT DUE</v>
      </c>
      <c r="K208" s="30" t="s">
        <v>4151</v>
      </c>
      <c r="L208" s="19"/>
    </row>
    <row r="209" spans="1:12" ht="15" customHeight="1">
      <c r="A209" s="16" t="s">
        <v>4506</v>
      </c>
      <c r="B209" s="30" t="s">
        <v>4157</v>
      </c>
      <c r="C209" s="30" t="s">
        <v>830</v>
      </c>
      <c r="D209" s="20">
        <v>6000</v>
      </c>
      <c r="E209" s="12">
        <v>42549</v>
      </c>
      <c r="F209" s="12">
        <v>44351</v>
      </c>
      <c r="G209" s="26">
        <v>14948</v>
      </c>
      <c r="H209" s="14">
        <f>IF(I209&lt;=6000,$F$5+(I209/24),"error")</f>
        <v>44798.333333333336</v>
      </c>
      <c r="I209" s="22">
        <f t="shared" si="21"/>
        <v>3656</v>
      </c>
      <c r="J209" s="16" t="str">
        <f t="shared" si="26"/>
        <v>NOT DUE</v>
      </c>
      <c r="K209" s="30" t="s">
        <v>4151</v>
      </c>
      <c r="L209" s="19"/>
    </row>
    <row r="210" spans="1:12" ht="15" customHeight="1">
      <c r="A210" s="16" t="s">
        <v>4507</v>
      </c>
      <c r="B210" s="30" t="s">
        <v>4158</v>
      </c>
      <c r="C210" s="30" t="s">
        <v>4231</v>
      </c>
      <c r="D210" s="20">
        <v>2500</v>
      </c>
      <c r="E210" s="12">
        <v>42549</v>
      </c>
      <c r="F210" s="12">
        <v>44351</v>
      </c>
      <c r="G210" s="26">
        <v>14948</v>
      </c>
      <c r="H210" s="14">
        <f>IF(I210&lt;=2500,$F$5+(I210/24),"error")</f>
        <v>44652.5</v>
      </c>
      <c r="I210" s="22">
        <f t="shared" si="21"/>
        <v>156</v>
      </c>
      <c r="J210" s="16" t="str">
        <f t="shared" si="26"/>
        <v>NOT DUE</v>
      </c>
      <c r="K210" s="30" t="s">
        <v>4151</v>
      </c>
      <c r="L210" s="19"/>
    </row>
    <row r="211" spans="1:12" ht="15" customHeight="1">
      <c r="A211" s="16" t="s">
        <v>4508</v>
      </c>
      <c r="B211" s="30" t="s">
        <v>4158</v>
      </c>
      <c r="C211" s="30" t="s">
        <v>4234</v>
      </c>
      <c r="D211" s="41">
        <v>6000</v>
      </c>
      <c r="E211" s="12">
        <v>42549</v>
      </c>
      <c r="F211" s="12">
        <v>44351</v>
      </c>
      <c r="G211" s="26">
        <v>14948</v>
      </c>
      <c r="H211" s="14">
        <f>IF(I211&lt;=6000,$F$5+(I211/24),"error")</f>
        <v>44798.333333333336</v>
      </c>
      <c r="I211" s="22">
        <f t="shared" si="21"/>
        <v>3656</v>
      </c>
      <c r="J211" s="16" t="str">
        <f t="shared" si="26"/>
        <v>NOT DUE</v>
      </c>
      <c r="K211" s="30" t="s">
        <v>4151</v>
      </c>
      <c r="L211" s="19"/>
    </row>
    <row r="212" spans="1:12" ht="15" customHeight="1">
      <c r="A212" s="16" t="s">
        <v>4509</v>
      </c>
      <c r="B212" s="30" t="s">
        <v>4158</v>
      </c>
      <c r="C212" s="30" t="s">
        <v>4233</v>
      </c>
      <c r="D212" s="20">
        <v>6000</v>
      </c>
      <c r="E212" s="12">
        <v>42549</v>
      </c>
      <c r="F212" s="12">
        <v>44351</v>
      </c>
      <c r="G212" s="26">
        <v>14948</v>
      </c>
      <c r="H212" s="14">
        <f t="shared" ref="H212" si="27">IF(I212&lt;=6000,$F$5+(I212/24),"error")</f>
        <v>44798.333333333336</v>
      </c>
      <c r="I212" s="22">
        <f t="shared" si="21"/>
        <v>3656</v>
      </c>
      <c r="J212" s="16" t="str">
        <f t="shared" si="26"/>
        <v>NOT DUE</v>
      </c>
      <c r="K212" s="30" t="s">
        <v>4151</v>
      </c>
      <c r="L212" s="19"/>
    </row>
    <row r="213" spans="1:12" ht="15" customHeight="1">
      <c r="A213" s="16" t="s">
        <v>4510</v>
      </c>
      <c r="B213" s="30" t="s">
        <v>4158</v>
      </c>
      <c r="C213" s="30" t="s">
        <v>830</v>
      </c>
      <c r="D213" s="20">
        <v>6000</v>
      </c>
      <c r="E213" s="12">
        <v>42549</v>
      </c>
      <c r="F213" s="12">
        <v>44351</v>
      </c>
      <c r="G213" s="26">
        <v>14948</v>
      </c>
      <c r="H213" s="14">
        <f>IF(I213&lt;=6000,$F$5+(I213/24),"error")</f>
        <v>44798.333333333336</v>
      </c>
      <c r="I213" s="22">
        <f t="shared" si="21"/>
        <v>3656</v>
      </c>
      <c r="J213" s="16" t="str">
        <f t="shared" si="26"/>
        <v>NOT DUE</v>
      </c>
      <c r="K213" s="30" t="s">
        <v>4151</v>
      </c>
      <c r="L213" s="19"/>
    </row>
    <row r="214" spans="1:12" ht="15" customHeight="1">
      <c r="A214" s="16" t="s">
        <v>4511</v>
      </c>
      <c r="B214" s="30" t="s">
        <v>4159</v>
      </c>
      <c r="C214" s="30" t="s">
        <v>4231</v>
      </c>
      <c r="D214" s="20">
        <v>2500</v>
      </c>
      <c r="E214" s="12">
        <v>42549</v>
      </c>
      <c r="F214" s="12">
        <v>44351</v>
      </c>
      <c r="G214" s="26">
        <v>14948</v>
      </c>
      <c r="H214" s="14">
        <f>IF(I214&lt;=2500,$F$5+(I214/24),"error")</f>
        <v>44652.5</v>
      </c>
      <c r="I214" s="22">
        <f t="shared" si="21"/>
        <v>156</v>
      </c>
      <c r="J214" s="16" t="str">
        <f t="shared" si="26"/>
        <v>NOT DUE</v>
      </c>
      <c r="K214" s="30" t="s">
        <v>4151</v>
      </c>
      <c r="L214" s="19"/>
    </row>
    <row r="215" spans="1:12" ht="15" customHeight="1">
      <c r="A215" s="16" t="s">
        <v>4512</v>
      </c>
      <c r="B215" s="30" t="s">
        <v>4159</v>
      </c>
      <c r="C215" s="30" t="s">
        <v>4234</v>
      </c>
      <c r="D215" s="41">
        <v>6000</v>
      </c>
      <c r="E215" s="12">
        <v>42549</v>
      </c>
      <c r="F215" s="12">
        <v>44351</v>
      </c>
      <c r="G215" s="26">
        <v>14948</v>
      </c>
      <c r="H215" s="14">
        <f>IF(I215&lt;=6000,$F$5+(I215/24),"error")</f>
        <v>44798.333333333336</v>
      </c>
      <c r="I215" s="22">
        <f t="shared" si="21"/>
        <v>3656</v>
      </c>
      <c r="J215" s="16" t="str">
        <f t="shared" si="26"/>
        <v>NOT DUE</v>
      </c>
      <c r="K215" s="30" t="s">
        <v>4151</v>
      </c>
      <c r="L215" s="19"/>
    </row>
    <row r="216" spans="1:12" ht="15" customHeight="1">
      <c r="A216" s="16" t="s">
        <v>4513</v>
      </c>
      <c r="B216" s="30" t="s">
        <v>4159</v>
      </c>
      <c r="C216" s="30" t="s">
        <v>4233</v>
      </c>
      <c r="D216" s="20">
        <v>6000</v>
      </c>
      <c r="E216" s="12">
        <v>42549</v>
      </c>
      <c r="F216" s="12">
        <v>44351</v>
      </c>
      <c r="G216" s="26">
        <v>14948</v>
      </c>
      <c r="H216" s="14">
        <f t="shared" ref="H216" si="28">IF(I216&lt;=6000,$F$5+(I216/24),"error")</f>
        <v>44798.333333333336</v>
      </c>
      <c r="I216" s="22">
        <f t="shared" si="21"/>
        <v>3656</v>
      </c>
      <c r="J216" s="16" t="str">
        <f t="shared" si="26"/>
        <v>NOT DUE</v>
      </c>
      <c r="K216" s="30" t="s">
        <v>4151</v>
      </c>
      <c r="L216" s="19"/>
    </row>
    <row r="217" spans="1:12" ht="15" customHeight="1">
      <c r="A217" s="16" t="s">
        <v>4514</v>
      </c>
      <c r="B217" s="30" t="s">
        <v>4159</v>
      </c>
      <c r="C217" s="30" t="s">
        <v>830</v>
      </c>
      <c r="D217" s="20">
        <v>6000</v>
      </c>
      <c r="E217" s="12">
        <v>42549</v>
      </c>
      <c r="F217" s="12">
        <v>44351</v>
      </c>
      <c r="G217" s="26">
        <v>14948</v>
      </c>
      <c r="H217" s="14">
        <f>IF(I217&lt;=6000,$F$5+(I217/24),"error")</f>
        <v>44798.333333333336</v>
      </c>
      <c r="I217" s="22">
        <f t="shared" si="21"/>
        <v>3656</v>
      </c>
      <c r="J217" s="16" t="str">
        <f t="shared" si="26"/>
        <v>NOT DUE</v>
      </c>
      <c r="K217" s="30" t="s">
        <v>4151</v>
      </c>
      <c r="L217" s="19"/>
    </row>
    <row r="218" spans="1:12" ht="15" customHeight="1">
      <c r="A218" s="16" t="s">
        <v>4515</v>
      </c>
      <c r="B218" s="30" t="s">
        <v>4160</v>
      </c>
      <c r="C218" s="30" t="s">
        <v>4231</v>
      </c>
      <c r="D218" s="20">
        <v>2500</v>
      </c>
      <c r="E218" s="12">
        <v>42549</v>
      </c>
      <c r="F218" s="12">
        <v>44351</v>
      </c>
      <c r="G218" s="26">
        <v>14948</v>
      </c>
      <c r="H218" s="14">
        <f>IF(I218&lt;=2500,$F$5+(I218/24),"error")</f>
        <v>44652.5</v>
      </c>
      <c r="I218" s="22">
        <f t="shared" si="21"/>
        <v>156</v>
      </c>
      <c r="J218" s="16" t="str">
        <f t="shared" si="26"/>
        <v>NOT DUE</v>
      </c>
      <c r="K218" s="30" t="s">
        <v>4151</v>
      </c>
      <c r="L218" s="19"/>
    </row>
    <row r="219" spans="1:12" ht="15" customHeight="1">
      <c r="A219" s="16" t="s">
        <v>4516</v>
      </c>
      <c r="B219" s="30" t="s">
        <v>4160</v>
      </c>
      <c r="C219" s="30" t="s">
        <v>4234</v>
      </c>
      <c r="D219" s="41">
        <v>6000</v>
      </c>
      <c r="E219" s="12">
        <v>42549</v>
      </c>
      <c r="F219" s="12">
        <v>44351</v>
      </c>
      <c r="G219" s="26">
        <v>14948</v>
      </c>
      <c r="H219" s="14">
        <f>IF(I219&lt;=6000,$F$5+(I219/24),"error")</f>
        <v>44798.333333333336</v>
      </c>
      <c r="I219" s="22">
        <f t="shared" si="21"/>
        <v>3656</v>
      </c>
      <c r="J219" s="16" t="str">
        <f t="shared" si="26"/>
        <v>NOT DUE</v>
      </c>
      <c r="K219" s="30" t="s">
        <v>4151</v>
      </c>
      <c r="L219" s="19"/>
    </row>
    <row r="220" spans="1:12" ht="15" customHeight="1">
      <c r="A220" s="16" t="s">
        <v>4517</v>
      </c>
      <c r="B220" s="30" t="s">
        <v>4160</v>
      </c>
      <c r="C220" s="30" t="s">
        <v>4233</v>
      </c>
      <c r="D220" s="20">
        <v>6000</v>
      </c>
      <c r="E220" s="12">
        <v>42549</v>
      </c>
      <c r="F220" s="12">
        <v>44351</v>
      </c>
      <c r="G220" s="26">
        <v>14948</v>
      </c>
      <c r="H220" s="14">
        <f t="shared" ref="H220" si="29">IF(I220&lt;=6000,$F$5+(I220/24),"error")</f>
        <v>44798.333333333336</v>
      </c>
      <c r="I220" s="22">
        <f t="shared" si="21"/>
        <v>3656</v>
      </c>
      <c r="J220" s="16" t="str">
        <f t="shared" si="26"/>
        <v>NOT DUE</v>
      </c>
      <c r="K220" s="30" t="s">
        <v>4151</v>
      </c>
      <c r="L220" s="19"/>
    </row>
    <row r="221" spans="1:12" ht="15" customHeight="1">
      <c r="A221" s="16" t="s">
        <v>4518</v>
      </c>
      <c r="B221" s="30" t="s">
        <v>4160</v>
      </c>
      <c r="C221" s="30" t="s">
        <v>830</v>
      </c>
      <c r="D221" s="20">
        <v>6000</v>
      </c>
      <c r="E221" s="12">
        <v>42549</v>
      </c>
      <c r="F221" s="12">
        <v>44351</v>
      </c>
      <c r="G221" s="26">
        <v>14948</v>
      </c>
      <c r="H221" s="14">
        <f>IF(I221&lt;=6000,$F$5+(I221/24),"error")</f>
        <v>44798.333333333336</v>
      </c>
      <c r="I221" s="22">
        <f t="shared" si="21"/>
        <v>3656</v>
      </c>
      <c r="J221" s="16" t="str">
        <f t="shared" si="26"/>
        <v>NOT DUE</v>
      </c>
      <c r="K221" s="30" t="s">
        <v>4151</v>
      </c>
      <c r="L221" s="19"/>
    </row>
    <row r="222" spans="1:12" ht="26.1" customHeight="1">
      <c r="A222" s="16" t="s">
        <v>4519</v>
      </c>
      <c r="B222" s="30" t="s">
        <v>4138</v>
      </c>
      <c r="C222" s="30" t="s">
        <v>842</v>
      </c>
      <c r="D222" s="20">
        <v>12000</v>
      </c>
      <c r="E222" s="12">
        <v>42549</v>
      </c>
      <c r="F222" s="12"/>
      <c r="G222" s="26"/>
      <c r="H222" s="14">
        <f>IF(I222&lt;=12000,$F$5+(I222/24),"error")</f>
        <v>44425.5</v>
      </c>
      <c r="I222" s="22">
        <f t="shared" si="21"/>
        <v>-5292</v>
      </c>
      <c r="J222" s="16" t="str">
        <f t="shared" si="26"/>
        <v>OVERDUE</v>
      </c>
      <c r="K222" s="30" t="s">
        <v>4218</v>
      </c>
      <c r="L222" s="19" t="s">
        <v>5414</v>
      </c>
    </row>
    <row r="223" spans="1:12" ht="26.1" customHeight="1">
      <c r="A223" s="16" t="s">
        <v>4520</v>
      </c>
      <c r="B223" s="30" t="s">
        <v>4138</v>
      </c>
      <c r="C223" s="30" t="s">
        <v>4235</v>
      </c>
      <c r="D223" s="20">
        <v>12000</v>
      </c>
      <c r="E223" s="12">
        <v>42549</v>
      </c>
      <c r="F223" s="12"/>
      <c r="G223" s="26"/>
      <c r="H223" s="14">
        <f>IF(I223&lt;=12000,$F$5+(I223/24),"error")</f>
        <v>44425.5</v>
      </c>
      <c r="I223" s="22">
        <f t="shared" si="21"/>
        <v>-5292</v>
      </c>
      <c r="J223" s="16" t="str">
        <f t="shared" si="26"/>
        <v>OVERDUE</v>
      </c>
      <c r="K223" s="30" t="s">
        <v>4218</v>
      </c>
      <c r="L223" s="19" t="s">
        <v>5414</v>
      </c>
    </row>
    <row r="224" spans="1:12" ht="15" customHeight="1">
      <c r="A224" s="16" t="s">
        <v>4521</v>
      </c>
      <c r="B224" s="30" t="s">
        <v>4236</v>
      </c>
      <c r="C224" s="30" t="s">
        <v>4237</v>
      </c>
      <c r="D224" s="20">
        <v>300</v>
      </c>
      <c r="E224" s="12">
        <v>42549</v>
      </c>
      <c r="F224" s="12">
        <v>44615</v>
      </c>
      <c r="G224" s="26">
        <v>17103</v>
      </c>
      <c r="H224" s="21">
        <f>IF(I224&lt;=300,$F$5+(I224/24),"error")</f>
        <v>44650.625</v>
      </c>
      <c r="I224" s="22">
        <f>D224-($F$4-G224)</f>
        <v>111</v>
      </c>
      <c r="J224" s="16" t="str">
        <f>IF(I224="","",IF(I224&lt;0,"OVERDUE","NOT DUE"))</f>
        <v>NOT DUE</v>
      </c>
      <c r="K224" s="30" t="s">
        <v>4238</v>
      </c>
      <c r="L224" s="19"/>
    </row>
    <row r="225" spans="1:12" ht="25.5" customHeight="1">
      <c r="A225" s="16" t="s">
        <v>4522</v>
      </c>
      <c r="B225" s="30" t="s">
        <v>4239</v>
      </c>
      <c r="C225" s="30" t="s">
        <v>4240</v>
      </c>
      <c r="D225" s="20">
        <v>1500</v>
      </c>
      <c r="E225" s="12">
        <v>42549</v>
      </c>
      <c r="F225" s="12">
        <v>44601</v>
      </c>
      <c r="G225" s="26">
        <v>16962</v>
      </c>
      <c r="H225" s="14">
        <f>IF(I225&lt;=1500,$F$5+(I225/24),"error")</f>
        <v>44694.75</v>
      </c>
      <c r="I225" s="22">
        <f t="shared" si="21"/>
        <v>1170</v>
      </c>
      <c r="J225" s="16" t="str">
        <f t="shared" si="26"/>
        <v>NOT DUE</v>
      </c>
      <c r="K225" s="30" t="s">
        <v>4241</v>
      </c>
      <c r="L225" s="19"/>
    </row>
    <row r="226" spans="1:12" ht="26.45" customHeight="1">
      <c r="A226" s="16" t="s">
        <v>4523</v>
      </c>
      <c r="B226" s="30" t="s">
        <v>4239</v>
      </c>
      <c r="C226" s="30" t="s">
        <v>4242</v>
      </c>
      <c r="D226" s="48">
        <v>5000</v>
      </c>
      <c r="E226" s="12">
        <v>42549</v>
      </c>
      <c r="F226" s="12">
        <v>44441</v>
      </c>
      <c r="G226" s="26">
        <v>15562</v>
      </c>
      <c r="H226" s="21">
        <f>IF(I226&lt;=5000,$F$5+(I226/24),"error")</f>
        <v>44782.25</v>
      </c>
      <c r="I226" s="22">
        <f t="shared" si="21"/>
        <v>3270</v>
      </c>
      <c r="J226" s="16" t="str">
        <f t="shared" si="26"/>
        <v>NOT DUE</v>
      </c>
      <c r="K226" s="30" t="s">
        <v>4241</v>
      </c>
      <c r="L226" s="19"/>
    </row>
    <row r="227" spans="1:12" ht="51" customHeight="1">
      <c r="A227" s="16" t="s">
        <v>4524</v>
      </c>
      <c r="B227" s="30" t="s">
        <v>4243</v>
      </c>
      <c r="C227" s="30" t="s">
        <v>4235</v>
      </c>
      <c r="D227" s="48">
        <v>20000</v>
      </c>
      <c r="E227" s="12">
        <v>42549</v>
      </c>
      <c r="F227" s="12"/>
      <c r="G227" s="26"/>
      <c r="H227" s="21">
        <f>IF(I227&lt;=20000,$F$5+(I227/24),"error")</f>
        <v>44758.833333333336</v>
      </c>
      <c r="I227" s="22">
        <f t="shared" si="21"/>
        <v>2708</v>
      </c>
      <c r="J227" s="16" t="str">
        <f t="shared" si="26"/>
        <v>NOT DUE</v>
      </c>
      <c r="K227" s="30" t="s">
        <v>4241</v>
      </c>
      <c r="L227" s="19"/>
    </row>
    <row r="228" spans="1:12" ht="26.25" customHeight="1">
      <c r="A228" s="16" t="s">
        <v>4525</v>
      </c>
      <c r="B228" s="30" t="s">
        <v>38</v>
      </c>
      <c r="C228" s="30" t="s">
        <v>4244</v>
      </c>
      <c r="D228" s="48">
        <v>500</v>
      </c>
      <c r="E228" s="12">
        <v>42549</v>
      </c>
      <c r="F228" s="12">
        <v>44585</v>
      </c>
      <c r="G228" s="26">
        <v>16780</v>
      </c>
      <c r="H228" s="21">
        <f>IF(I228&lt;=500,$F$5+(I228/24),"error")</f>
        <v>44645.5</v>
      </c>
      <c r="I228" s="22">
        <f t="shared" si="21"/>
        <v>-12</v>
      </c>
      <c r="J228" s="16" t="str">
        <f t="shared" si="26"/>
        <v>OVERDUE</v>
      </c>
      <c r="K228" s="30"/>
      <c r="L228" s="19" t="s">
        <v>5455</v>
      </c>
    </row>
    <row r="229" spans="1:12" ht="26.1" customHeight="1">
      <c r="A229" s="16" t="s">
        <v>4526</v>
      </c>
      <c r="B229" s="30" t="s">
        <v>38</v>
      </c>
      <c r="C229" s="30" t="s">
        <v>4245</v>
      </c>
      <c r="D229" s="48">
        <v>6000</v>
      </c>
      <c r="E229" s="12">
        <v>42549</v>
      </c>
      <c r="F229" s="12">
        <v>44526</v>
      </c>
      <c r="G229" s="26">
        <v>16276</v>
      </c>
      <c r="H229" s="14">
        <f>IF(I229&lt;=6000,$F$5+(I229/24),"error")</f>
        <v>44853.666666666664</v>
      </c>
      <c r="I229" s="22">
        <f t="shared" si="21"/>
        <v>4984</v>
      </c>
      <c r="J229" s="16" t="str">
        <f t="shared" si="26"/>
        <v>NOT DUE</v>
      </c>
      <c r="K229" s="30"/>
      <c r="L229" s="19" t="s">
        <v>5376</v>
      </c>
    </row>
    <row r="230" spans="1:12" ht="26.45" customHeight="1">
      <c r="A230" s="16" t="s">
        <v>4527</v>
      </c>
      <c r="B230" s="30" t="s">
        <v>4246</v>
      </c>
      <c r="C230" s="30" t="s">
        <v>4247</v>
      </c>
      <c r="D230" s="48">
        <v>12000</v>
      </c>
      <c r="E230" s="12">
        <v>42549</v>
      </c>
      <c r="F230" s="12">
        <v>44293</v>
      </c>
      <c r="G230" s="26">
        <v>14149</v>
      </c>
      <c r="H230" s="14">
        <f>IF(I230&lt;=12000,$F$5+(I230/24),"error")</f>
        <v>45015.041666666664</v>
      </c>
      <c r="I230" s="22">
        <f t="shared" si="21"/>
        <v>8857</v>
      </c>
      <c r="J230" s="16" t="str">
        <f t="shared" si="26"/>
        <v>NOT DUE</v>
      </c>
      <c r="K230" s="30" t="s">
        <v>4248</v>
      </c>
      <c r="L230" s="19"/>
    </row>
    <row r="231" spans="1:12" ht="15" customHeight="1">
      <c r="A231" s="16" t="s">
        <v>4528</v>
      </c>
      <c r="B231" s="30" t="s">
        <v>4246</v>
      </c>
      <c r="C231" s="30" t="s">
        <v>4168</v>
      </c>
      <c r="D231" s="48">
        <v>6000</v>
      </c>
      <c r="E231" s="12">
        <v>42549</v>
      </c>
      <c r="F231" s="12">
        <v>44293</v>
      </c>
      <c r="G231" s="26">
        <v>14149</v>
      </c>
      <c r="H231" s="14">
        <f>IF(I231&lt;=6000,$F$5+(I231/24),"error")</f>
        <v>44765.041666666664</v>
      </c>
      <c r="I231" s="22">
        <f t="shared" si="21"/>
        <v>2857</v>
      </c>
      <c r="J231" s="16" t="str">
        <f t="shared" si="26"/>
        <v>NOT DUE</v>
      </c>
      <c r="K231" s="30" t="s">
        <v>4248</v>
      </c>
      <c r="L231" s="19"/>
    </row>
    <row r="232" spans="1:12" ht="36">
      <c r="A232" s="16" t="s">
        <v>4529</v>
      </c>
      <c r="B232" s="30" t="s">
        <v>4249</v>
      </c>
      <c r="C232" s="30" t="s">
        <v>4181</v>
      </c>
      <c r="D232" s="48">
        <v>5000</v>
      </c>
      <c r="E232" s="12">
        <v>42549</v>
      </c>
      <c r="F232" s="12">
        <v>44293</v>
      </c>
      <c r="G232" s="26">
        <v>14149</v>
      </c>
      <c r="H232" s="21">
        <f>IF(I232&lt;=5000,$F$5+(I232/24),"error")</f>
        <v>44723.375</v>
      </c>
      <c r="I232" s="22">
        <f t="shared" si="21"/>
        <v>1857</v>
      </c>
      <c r="J232" s="16" t="str">
        <f t="shared" si="26"/>
        <v>NOT DUE</v>
      </c>
      <c r="K232" s="30" t="s">
        <v>4250</v>
      </c>
      <c r="L232" s="19" t="s">
        <v>4740</v>
      </c>
    </row>
    <row r="233" spans="1:12" ht="26.1" customHeight="1">
      <c r="A233" s="16" t="s">
        <v>4530</v>
      </c>
      <c r="B233" s="30" t="s">
        <v>4221</v>
      </c>
      <c r="C233" s="30" t="s">
        <v>4251</v>
      </c>
      <c r="D233" s="20">
        <v>12000</v>
      </c>
      <c r="E233" s="12">
        <v>42549</v>
      </c>
      <c r="F233" s="12">
        <v>44567</v>
      </c>
      <c r="G233" s="26">
        <v>16561</v>
      </c>
      <c r="H233" s="21">
        <f>IF(I233&lt;=12000,$F$5+(I233/24),"error")</f>
        <v>45115.541666666664</v>
      </c>
      <c r="I233" s="22">
        <f t="shared" si="21"/>
        <v>11269</v>
      </c>
      <c r="J233" s="16" t="str">
        <f t="shared" si="26"/>
        <v>NOT DUE</v>
      </c>
      <c r="K233" s="30" t="s">
        <v>4222</v>
      </c>
      <c r="L233" s="19" t="s">
        <v>5380</v>
      </c>
    </row>
    <row r="234" spans="1:12" ht="26.1" customHeight="1">
      <c r="A234" s="16" t="s">
        <v>4531</v>
      </c>
      <c r="B234" s="30" t="s">
        <v>4221</v>
      </c>
      <c r="C234" s="30" t="s">
        <v>4252</v>
      </c>
      <c r="D234" s="20">
        <v>12000</v>
      </c>
      <c r="E234" s="12">
        <v>42549</v>
      </c>
      <c r="F234" s="12">
        <v>44567</v>
      </c>
      <c r="G234" s="26">
        <v>16561</v>
      </c>
      <c r="H234" s="21">
        <f t="shared" ref="H234:H235" si="30">IF(I234&lt;=12000,$F$5+(I234/24),"error")</f>
        <v>45115.541666666664</v>
      </c>
      <c r="I234" s="22">
        <f t="shared" ref="I234:I263" si="31">D234-($F$4-G234)</f>
        <v>11269</v>
      </c>
      <c r="J234" s="16" t="str">
        <f t="shared" si="26"/>
        <v>NOT DUE</v>
      </c>
      <c r="K234" s="30" t="s">
        <v>4222</v>
      </c>
      <c r="L234" s="19" t="s">
        <v>5380</v>
      </c>
    </row>
    <row r="235" spans="1:12" ht="25.5" customHeight="1">
      <c r="A235" s="16" t="s">
        <v>4532</v>
      </c>
      <c r="B235" s="30" t="s">
        <v>4253</v>
      </c>
      <c r="C235" s="30" t="s">
        <v>4181</v>
      </c>
      <c r="D235" s="20">
        <v>12000</v>
      </c>
      <c r="E235" s="12">
        <v>42549</v>
      </c>
      <c r="F235" s="12">
        <v>44351</v>
      </c>
      <c r="G235" s="26">
        <v>14948</v>
      </c>
      <c r="H235" s="21">
        <f t="shared" si="30"/>
        <v>45048.333333333336</v>
      </c>
      <c r="I235" s="22">
        <f t="shared" si="31"/>
        <v>9656</v>
      </c>
      <c r="J235" s="16" t="str">
        <f t="shared" si="26"/>
        <v>NOT DUE</v>
      </c>
      <c r="K235" s="30" t="s">
        <v>4254</v>
      </c>
      <c r="L235" s="19"/>
    </row>
    <row r="236" spans="1:12" ht="26.25" customHeight="1">
      <c r="A236" s="16" t="s">
        <v>4533</v>
      </c>
      <c r="B236" s="30" t="s">
        <v>4255</v>
      </c>
      <c r="C236" s="30" t="s">
        <v>4237</v>
      </c>
      <c r="D236" s="20">
        <v>200</v>
      </c>
      <c r="E236" s="12">
        <v>42549</v>
      </c>
      <c r="F236" s="291">
        <v>44615</v>
      </c>
      <c r="G236" s="292">
        <v>17103</v>
      </c>
      <c r="H236" s="21">
        <f>IF(I236&lt;=200,$F$5+(I236/24),"error")</f>
        <v>44646.458333333336</v>
      </c>
      <c r="I236" s="22">
        <f>D236-($F$4-G236)</f>
        <v>11</v>
      </c>
      <c r="J236" s="16" t="str">
        <f>IF(I236="","",IF(I236&lt;0,"OVERDUE","NOT DUE"))</f>
        <v>NOT DUE</v>
      </c>
      <c r="K236" s="30" t="s">
        <v>4256</v>
      </c>
      <c r="L236" s="19" t="s">
        <v>5413</v>
      </c>
    </row>
    <row r="237" spans="1:12" ht="26.1" customHeight="1">
      <c r="A237" s="16" t="s">
        <v>4534</v>
      </c>
      <c r="B237" s="30" t="s">
        <v>4257</v>
      </c>
      <c r="C237" s="30" t="s">
        <v>4258</v>
      </c>
      <c r="D237" s="20">
        <v>10000</v>
      </c>
      <c r="E237" s="12">
        <v>42549</v>
      </c>
      <c r="F237" s="12">
        <v>43880</v>
      </c>
      <c r="G237" s="26">
        <v>10016</v>
      </c>
      <c r="H237" s="21">
        <f>IF(I237&lt;=10000,$F$5+(I237/24),"error")</f>
        <v>44759.5</v>
      </c>
      <c r="I237" s="22">
        <f t="shared" si="31"/>
        <v>2724</v>
      </c>
      <c r="J237" s="16" t="str">
        <f t="shared" si="26"/>
        <v>NOT DUE</v>
      </c>
      <c r="K237" s="30" t="s">
        <v>4259</v>
      </c>
      <c r="L237" s="19" t="s">
        <v>5167</v>
      </c>
    </row>
    <row r="238" spans="1:12">
      <c r="A238" s="16" t="s">
        <v>4535</v>
      </c>
      <c r="B238" s="30" t="s">
        <v>4257</v>
      </c>
      <c r="C238" s="30" t="s">
        <v>4260</v>
      </c>
      <c r="D238" s="20">
        <v>20000</v>
      </c>
      <c r="E238" s="12">
        <v>42549</v>
      </c>
      <c r="F238" s="12"/>
      <c r="G238" s="26"/>
      <c r="H238" s="21">
        <f>IF(I238&lt;=20000,$F$5+(I238/24),"error")</f>
        <v>44758.833333333336</v>
      </c>
      <c r="I238" s="22">
        <f t="shared" si="31"/>
        <v>2708</v>
      </c>
      <c r="J238" s="16" t="str">
        <f t="shared" si="26"/>
        <v>NOT DUE</v>
      </c>
      <c r="K238" s="30" t="s">
        <v>4259</v>
      </c>
      <c r="L238" s="19"/>
    </row>
    <row r="239" spans="1:12" ht="15" customHeight="1">
      <c r="A239" s="16" t="s">
        <v>4536</v>
      </c>
      <c r="B239" s="30" t="s">
        <v>4257</v>
      </c>
      <c r="C239" s="30" t="s">
        <v>4261</v>
      </c>
      <c r="D239" s="20">
        <v>5000</v>
      </c>
      <c r="E239" s="12">
        <v>42549</v>
      </c>
      <c r="F239" s="12">
        <v>44432</v>
      </c>
      <c r="G239" s="26">
        <v>15538</v>
      </c>
      <c r="H239" s="21">
        <f>IF(I239&lt;=5000,$F$5+(I239/24),"error")</f>
        <v>44781.25</v>
      </c>
      <c r="I239" s="22">
        <f t="shared" si="31"/>
        <v>3246</v>
      </c>
      <c r="J239" s="16" t="str">
        <f t="shared" si="26"/>
        <v>NOT DUE</v>
      </c>
      <c r="K239" s="30" t="s">
        <v>4259</v>
      </c>
      <c r="L239" s="19"/>
    </row>
    <row r="240" spans="1:12">
      <c r="A240" s="16" t="s">
        <v>4537</v>
      </c>
      <c r="B240" s="30" t="s">
        <v>4257</v>
      </c>
      <c r="C240" s="30" t="s">
        <v>4262</v>
      </c>
      <c r="D240" s="20">
        <v>20000</v>
      </c>
      <c r="E240" s="12">
        <v>42549</v>
      </c>
      <c r="F240" s="12"/>
      <c r="G240" s="26"/>
      <c r="H240" s="21">
        <f>IF(I240&lt;=20000,$F$5+(I240/24),"error")</f>
        <v>44758.833333333336</v>
      </c>
      <c r="I240" s="22">
        <f t="shared" si="31"/>
        <v>2708</v>
      </c>
      <c r="J240" s="16" t="str">
        <f t="shared" si="26"/>
        <v>NOT DUE</v>
      </c>
      <c r="K240" s="30" t="s">
        <v>4259</v>
      </c>
      <c r="L240" s="19"/>
    </row>
    <row r="241" spans="1:12" ht="25.5">
      <c r="A241" s="16" t="s">
        <v>4538</v>
      </c>
      <c r="B241" s="30" t="s">
        <v>4879</v>
      </c>
      <c r="C241" s="30" t="s">
        <v>4263</v>
      </c>
      <c r="D241" s="20">
        <v>12000</v>
      </c>
      <c r="E241" s="12">
        <v>42549</v>
      </c>
      <c r="F241" s="12">
        <v>44509</v>
      </c>
      <c r="G241" s="26">
        <v>16076</v>
      </c>
      <c r="H241" s="21">
        <f>IF(I241&lt;=12000,$F$5+(I241/24),"error")</f>
        <v>45095.333333333336</v>
      </c>
      <c r="I241" s="22">
        <f t="shared" si="31"/>
        <v>10784</v>
      </c>
      <c r="J241" s="16" t="str">
        <f t="shared" si="26"/>
        <v>NOT DUE</v>
      </c>
      <c r="K241" s="30" t="s">
        <v>4264</v>
      </c>
      <c r="L241" s="19" t="s">
        <v>5357</v>
      </c>
    </row>
    <row r="242" spans="1:12" s="260" customFormat="1" ht="25.5">
      <c r="A242" s="258" t="s">
        <v>855</v>
      </c>
      <c r="B242" s="255" t="s">
        <v>5347</v>
      </c>
      <c r="C242" s="255" t="s">
        <v>4880</v>
      </c>
      <c r="D242" s="266">
        <v>12000</v>
      </c>
      <c r="E242" s="12">
        <v>42549</v>
      </c>
      <c r="F242" s="12">
        <v>44509</v>
      </c>
      <c r="G242" s="26">
        <v>16076</v>
      </c>
      <c r="H242" s="21">
        <f>IF(I242&lt;=12000,$F$5+(I242/24),"error")</f>
        <v>45095.333333333336</v>
      </c>
      <c r="I242" s="22">
        <f t="shared" ref="I242" si="32">D242-($F$4-G242)</f>
        <v>10784</v>
      </c>
      <c r="J242" s="16" t="str">
        <f t="shared" ref="J242" si="33">IF(I242="","",IF(I242&lt;0,"OVERDUE","NOT DUE"))</f>
        <v>NOT DUE</v>
      </c>
      <c r="K242" s="30" t="s">
        <v>5348</v>
      </c>
      <c r="L242" s="265" t="s">
        <v>5360</v>
      </c>
    </row>
    <row r="243" spans="1:12" ht="25.5" customHeight="1">
      <c r="A243" s="258" t="s">
        <v>856</v>
      </c>
      <c r="B243" s="30" t="s">
        <v>4265</v>
      </c>
      <c r="C243" s="30" t="s">
        <v>4181</v>
      </c>
      <c r="D243" s="20">
        <v>2500</v>
      </c>
      <c r="E243" s="12">
        <v>42549</v>
      </c>
      <c r="F243" s="12">
        <v>44351</v>
      </c>
      <c r="G243" s="26">
        <v>14948</v>
      </c>
      <c r="H243" s="21">
        <f>IF(I243&lt;=2500,$F$5+(I243/24),"error")</f>
        <v>44652.5</v>
      </c>
      <c r="I243" s="22">
        <f t="shared" si="31"/>
        <v>156</v>
      </c>
      <c r="J243" s="16" t="str">
        <f t="shared" si="26"/>
        <v>NOT DUE</v>
      </c>
      <c r="K243" s="30" t="s">
        <v>4266</v>
      </c>
      <c r="L243" s="19"/>
    </row>
    <row r="244" spans="1:12" ht="25.5">
      <c r="A244" s="258" t="s">
        <v>857</v>
      </c>
      <c r="B244" s="30" t="s">
        <v>4223</v>
      </c>
      <c r="C244" s="30" t="s">
        <v>4251</v>
      </c>
      <c r="D244" s="20">
        <v>6000</v>
      </c>
      <c r="E244" s="12">
        <v>42549</v>
      </c>
      <c r="F244" s="12">
        <v>44498</v>
      </c>
      <c r="G244" s="26">
        <v>16076</v>
      </c>
      <c r="H244" s="21">
        <f>IF(I244&lt;=6000,$F$5+(I244/24),"error")</f>
        <v>44845.333333333336</v>
      </c>
      <c r="I244" s="22">
        <f t="shared" si="31"/>
        <v>4784</v>
      </c>
      <c r="J244" s="16" t="str">
        <f t="shared" si="26"/>
        <v>NOT DUE</v>
      </c>
      <c r="K244" s="30" t="s">
        <v>4224</v>
      </c>
      <c r="L244" s="19"/>
    </row>
    <row r="245" spans="1:12" ht="25.5" customHeight="1">
      <c r="A245" s="258" t="s">
        <v>859</v>
      </c>
      <c r="B245" s="30" t="s">
        <v>4223</v>
      </c>
      <c r="C245" s="30" t="s">
        <v>4267</v>
      </c>
      <c r="D245" s="20">
        <v>6000</v>
      </c>
      <c r="E245" s="12">
        <v>42549</v>
      </c>
      <c r="F245" s="12">
        <v>44498</v>
      </c>
      <c r="G245" s="26">
        <v>16076</v>
      </c>
      <c r="H245" s="21">
        <f t="shared" ref="H245:H247" si="34">IF(I245&lt;=6000,$F$5+(I245/24),"error")</f>
        <v>44845.333333333336</v>
      </c>
      <c r="I245" s="22">
        <f t="shared" si="31"/>
        <v>4784</v>
      </c>
      <c r="J245" s="16" t="str">
        <f t="shared" si="26"/>
        <v>NOT DUE</v>
      </c>
      <c r="K245" s="30" t="s">
        <v>4224</v>
      </c>
      <c r="L245" s="19"/>
    </row>
    <row r="246" spans="1:12" ht="25.5" customHeight="1">
      <c r="A246" s="258" t="s">
        <v>860</v>
      </c>
      <c r="B246" s="30" t="s">
        <v>4225</v>
      </c>
      <c r="C246" s="30" t="s">
        <v>4251</v>
      </c>
      <c r="D246" s="20">
        <v>6000</v>
      </c>
      <c r="E246" s="12">
        <v>42549</v>
      </c>
      <c r="F246" s="12">
        <v>44498</v>
      </c>
      <c r="G246" s="26">
        <v>16076</v>
      </c>
      <c r="H246" s="21">
        <f t="shared" si="34"/>
        <v>44845.333333333336</v>
      </c>
      <c r="I246" s="22">
        <f t="shared" si="31"/>
        <v>4784</v>
      </c>
      <c r="J246" s="16" t="str">
        <f t="shared" si="26"/>
        <v>NOT DUE</v>
      </c>
      <c r="K246" s="30" t="s">
        <v>4224</v>
      </c>
      <c r="L246" s="19" t="s">
        <v>5391</v>
      </c>
    </row>
    <row r="247" spans="1:12" ht="25.5" customHeight="1">
      <c r="A247" s="258" t="s">
        <v>861</v>
      </c>
      <c r="B247" s="30" t="s">
        <v>4225</v>
      </c>
      <c r="C247" s="30" t="s">
        <v>4267</v>
      </c>
      <c r="D247" s="20">
        <v>6000</v>
      </c>
      <c r="E247" s="12">
        <v>42549</v>
      </c>
      <c r="F247" s="12">
        <v>44498</v>
      </c>
      <c r="G247" s="26">
        <v>16076</v>
      </c>
      <c r="H247" s="21">
        <f t="shared" si="34"/>
        <v>44845.333333333336</v>
      </c>
      <c r="I247" s="22">
        <f t="shared" si="31"/>
        <v>4784</v>
      </c>
      <c r="J247" s="16" t="str">
        <f t="shared" si="26"/>
        <v>NOT DUE</v>
      </c>
      <c r="K247" s="30" t="s">
        <v>4224</v>
      </c>
      <c r="L247" s="19" t="s">
        <v>5391</v>
      </c>
    </row>
    <row r="248" spans="1:12" ht="26.1" customHeight="1">
      <c r="A248" s="258" t="s">
        <v>862</v>
      </c>
      <c r="B248" s="30" t="s">
        <v>4268</v>
      </c>
      <c r="C248" s="30" t="s">
        <v>4269</v>
      </c>
      <c r="D248" s="20">
        <v>2000</v>
      </c>
      <c r="E248" s="12">
        <v>42549</v>
      </c>
      <c r="F248" s="12">
        <v>44490</v>
      </c>
      <c r="G248" s="26">
        <v>16054</v>
      </c>
      <c r="H248" s="21">
        <f>IF(I248&lt;=2000,$F$5+(I248/24),"error")</f>
        <v>44677.75</v>
      </c>
      <c r="I248" s="22">
        <f t="shared" si="31"/>
        <v>762</v>
      </c>
      <c r="J248" s="16" t="str">
        <f t="shared" si="26"/>
        <v>NOT DUE</v>
      </c>
      <c r="K248" s="30"/>
      <c r="L248" s="19" t="s">
        <v>4738</v>
      </c>
    </row>
    <row r="249" spans="1:12" ht="26.1" customHeight="1">
      <c r="A249" s="258" t="s">
        <v>863</v>
      </c>
      <c r="B249" s="30" t="s">
        <v>4270</v>
      </c>
      <c r="C249" s="30" t="s">
        <v>4269</v>
      </c>
      <c r="D249" s="20">
        <v>2000</v>
      </c>
      <c r="E249" s="12">
        <v>42549</v>
      </c>
      <c r="F249" s="12">
        <v>44490</v>
      </c>
      <c r="G249" s="26">
        <v>16054</v>
      </c>
      <c r="H249" s="21">
        <f>IF(I249&lt;=2000,$F$5+(I249/24),"error")</f>
        <v>44677.75</v>
      </c>
      <c r="I249" s="22">
        <f t="shared" si="31"/>
        <v>762</v>
      </c>
      <c r="J249" s="16" t="str">
        <f t="shared" si="26"/>
        <v>NOT DUE</v>
      </c>
      <c r="K249" s="30"/>
      <c r="L249" s="19" t="s">
        <v>4738</v>
      </c>
    </row>
    <row r="250" spans="1:12" ht="25.5" customHeight="1">
      <c r="A250" s="258" t="s">
        <v>864</v>
      </c>
      <c r="B250" s="30" t="s">
        <v>4271</v>
      </c>
      <c r="C250" s="30" t="s">
        <v>4272</v>
      </c>
      <c r="D250" s="20">
        <v>2500</v>
      </c>
      <c r="E250" s="12">
        <v>42549</v>
      </c>
      <c r="F250" s="12">
        <v>44477</v>
      </c>
      <c r="G250" s="26">
        <v>15888</v>
      </c>
      <c r="H250" s="21">
        <f>IF(I250&lt;=2500,$F$5+(I250/24),"error")</f>
        <v>44691.666666666664</v>
      </c>
      <c r="I250" s="22">
        <f>D250-($F$4-G250)</f>
        <v>1096</v>
      </c>
      <c r="J250" s="16" t="str">
        <f>IF(I250="","",IF(I250&lt;0,"OVERDUE","NOT DUE"))</f>
        <v>NOT DUE</v>
      </c>
      <c r="K250" s="30" t="s">
        <v>4273</v>
      </c>
      <c r="L250" s="19" t="s">
        <v>4570</v>
      </c>
    </row>
    <row r="251" spans="1:12" ht="25.5" customHeight="1">
      <c r="A251" s="258" t="s">
        <v>865</v>
      </c>
      <c r="B251" s="30" t="s">
        <v>4274</v>
      </c>
      <c r="C251" s="30" t="s">
        <v>4275</v>
      </c>
      <c r="D251" s="20">
        <v>2500</v>
      </c>
      <c r="E251" s="12">
        <v>42549</v>
      </c>
      <c r="F251" s="12">
        <v>44477</v>
      </c>
      <c r="G251" s="26">
        <v>15888</v>
      </c>
      <c r="H251" s="21">
        <f t="shared" ref="H251" si="35">IF(I251&lt;=2500,$F$5+(I251/24),"error")</f>
        <v>44691.666666666664</v>
      </c>
      <c r="I251" s="22">
        <f t="shared" si="31"/>
        <v>1096</v>
      </c>
      <c r="J251" s="16" t="str">
        <f t="shared" si="26"/>
        <v>NOT DUE</v>
      </c>
      <c r="K251" s="30" t="s">
        <v>4273</v>
      </c>
      <c r="L251" s="19" t="s">
        <v>4570</v>
      </c>
    </row>
    <row r="252" spans="1:12" ht="25.5" customHeight="1">
      <c r="A252" s="258" t="s">
        <v>866</v>
      </c>
      <c r="B252" s="30" t="s">
        <v>4276</v>
      </c>
      <c r="C252" s="30" t="s">
        <v>4181</v>
      </c>
      <c r="D252" s="20">
        <v>2500</v>
      </c>
      <c r="E252" s="12">
        <v>42549</v>
      </c>
      <c r="F252" s="12">
        <v>44477</v>
      </c>
      <c r="G252" s="26">
        <v>15888</v>
      </c>
      <c r="H252" s="21">
        <f>IF(I252&lt;=2500,$F$5+(I252/24),"error")</f>
        <v>44691.666666666664</v>
      </c>
      <c r="I252" s="22">
        <f t="shared" si="31"/>
        <v>1096</v>
      </c>
      <c r="J252" s="16" t="str">
        <f t="shared" si="26"/>
        <v>NOT DUE</v>
      </c>
      <c r="K252" s="30" t="s">
        <v>4273</v>
      </c>
      <c r="L252" s="19" t="s">
        <v>4570</v>
      </c>
    </row>
    <row r="253" spans="1:12" ht="25.5" customHeight="1">
      <c r="A253" s="258" t="s">
        <v>867</v>
      </c>
      <c r="B253" s="30" t="s">
        <v>4277</v>
      </c>
      <c r="C253" s="30" t="s">
        <v>4181</v>
      </c>
      <c r="D253" s="20">
        <v>5000</v>
      </c>
      <c r="E253" s="12">
        <v>42549</v>
      </c>
      <c r="F253" s="12">
        <v>44498</v>
      </c>
      <c r="G253" s="26">
        <v>16076</v>
      </c>
      <c r="H253" s="21">
        <f>IF(I253&lt;=5000,$F$5+(I253/24),"error")</f>
        <v>44803.666666666664</v>
      </c>
      <c r="I253" s="22">
        <f t="shared" si="31"/>
        <v>3784</v>
      </c>
      <c r="J253" s="16" t="str">
        <f t="shared" si="26"/>
        <v>NOT DUE</v>
      </c>
      <c r="K253" s="30" t="s">
        <v>4273</v>
      </c>
      <c r="L253" s="19" t="s">
        <v>4570</v>
      </c>
    </row>
    <row r="254" spans="1:12" ht="15" customHeight="1">
      <c r="A254" s="258" t="s">
        <v>868</v>
      </c>
      <c r="B254" s="30" t="s">
        <v>4278</v>
      </c>
      <c r="C254" s="30" t="s">
        <v>4279</v>
      </c>
      <c r="D254" s="20">
        <v>1000</v>
      </c>
      <c r="E254" s="12">
        <v>42549</v>
      </c>
      <c r="F254" s="12">
        <v>44619</v>
      </c>
      <c r="G254" s="26">
        <v>17103</v>
      </c>
      <c r="H254" s="21">
        <f>IF(I254&lt;=1000,$F$5+(I254/24),"error")</f>
        <v>44679.791666666664</v>
      </c>
      <c r="I254" s="22">
        <f t="shared" si="31"/>
        <v>811</v>
      </c>
      <c r="J254" s="16" t="str">
        <f t="shared" si="26"/>
        <v>NOT DUE</v>
      </c>
      <c r="K254" s="30" t="s">
        <v>4280</v>
      </c>
      <c r="L254" s="19" t="s">
        <v>5438</v>
      </c>
    </row>
    <row r="255" spans="1:12" ht="26.1" customHeight="1">
      <c r="A255" s="258" t="s">
        <v>869</v>
      </c>
      <c r="B255" s="30" t="s">
        <v>4281</v>
      </c>
      <c r="C255" s="30" t="s">
        <v>4282</v>
      </c>
      <c r="D255" s="20">
        <v>12000</v>
      </c>
      <c r="E255" s="12">
        <v>42549</v>
      </c>
      <c r="F255" s="12">
        <v>44582</v>
      </c>
      <c r="G255" s="26">
        <v>16780</v>
      </c>
      <c r="H255" s="21">
        <f>IF(I255&lt;=12000,$F$5+(I255/24),"error")</f>
        <v>45124.666666666664</v>
      </c>
      <c r="I255" s="22">
        <f t="shared" si="31"/>
        <v>11488</v>
      </c>
      <c r="J255" s="16" t="str">
        <f t="shared" si="26"/>
        <v>NOT DUE</v>
      </c>
      <c r="K255" s="30" t="s">
        <v>4283</v>
      </c>
      <c r="L255" s="19" t="s">
        <v>5384</v>
      </c>
    </row>
    <row r="256" spans="1:12">
      <c r="A256" s="258" t="s">
        <v>870</v>
      </c>
      <c r="B256" s="30" t="s">
        <v>4284</v>
      </c>
      <c r="C256" s="30" t="s">
        <v>4285</v>
      </c>
      <c r="D256" s="20">
        <v>5000</v>
      </c>
      <c r="E256" s="12">
        <v>42549</v>
      </c>
      <c r="F256" s="12">
        <v>44601</v>
      </c>
      <c r="G256" s="26">
        <v>16962</v>
      </c>
      <c r="H256" s="21">
        <f>IF(I256&lt;=5000,$F$5+(I256/24),"error")</f>
        <v>44840.583333333336</v>
      </c>
      <c r="I256" s="22">
        <f t="shared" si="31"/>
        <v>4670</v>
      </c>
      <c r="J256" s="16" t="str">
        <f t="shared" si="26"/>
        <v>NOT DUE</v>
      </c>
      <c r="K256" s="30" t="s">
        <v>4286</v>
      </c>
      <c r="L256" s="19" t="s">
        <v>5386</v>
      </c>
    </row>
    <row r="257" spans="1:12" ht="26.1" customHeight="1">
      <c r="A257" s="258" t="s">
        <v>871</v>
      </c>
      <c r="B257" s="30" t="s">
        <v>4287</v>
      </c>
      <c r="C257" s="30" t="s">
        <v>4288</v>
      </c>
      <c r="D257" s="41">
        <v>2000</v>
      </c>
      <c r="E257" s="12">
        <v>42549</v>
      </c>
      <c r="F257" s="12">
        <v>44582</v>
      </c>
      <c r="G257" s="26">
        <v>16780</v>
      </c>
      <c r="H257" s="21">
        <f>IF(I257&lt;=2000,$F$5+(I257/24),"error")</f>
        <v>44708</v>
      </c>
      <c r="I257" s="22">
        <f t="shared" si="31"/>
        <v>1488</v>
      </c>
      <c r="J257" s="16" t="str">
        <f t="shared" si="26"/>
        <v>NOT DUE</v>
      </c>
      <c r="K257" s="30" t="s">
        <v>4289</v>
      </c>
      <c r="L257" s="19" t="s">
        <v>5408</v>
      </c>
    </row>
    <row r="258" spans="1:12" ht="15" customHeight="1">
      <c r="A258" s="258" t="s">
        <v>872</v>
      </c>
      <c r="B258" s="30" t="s">
        <v>4290</v>
      </c>
      <c r="C258" s="30" t="s">
        <v>4291</v>
      </c>
      <c r="D258" s="41">
        <v>1000</v>
      </c>
      <c r="E258" s="12">
        <v>44368</v>
      </c>
      <c r="F258" s="12">
        <v>44620</v>
      </c>
      <c r="G258" s="26">
        <v>17103</v>
      </c>
      <c r="H258" s="21">
        <f>IF(I258&lt;=1000,$F$5+(I258/24),"error")</f>
        <v>44679.791666666664</v>
      </c>
      <c r="I258" s="22">
        <f t="shared" si="31"/>
        <v>811</v>
      </c>
      <c r="J258" s="16" t="str">
        <f t="shared" si="26"/>
        <v>NOT DUE</v>
      </c>
      <c r="K258" s="30"/>
      <c r="L258" s="19"/>
    </row>
    <row r="259" spans="1:12" ht="25.5" customHeight="1">
      <c r="A259" s="258" t="s">
        <v>873</v>
      </c>
      <c r="B259" s="30" t="s">
        <v>87</v>
      </c>
      <c r="C259" s="30" t="s">
        <v>4292</v>
      </c>
      <c r="D259" s="41">
        <v>6000</v>
      </c>
      <c r="E259" s="12">
        <v>42549</v>
      </c>
      <c r="F259" s="12">
        <v>44511</v>
      </c>
      <c r="G259" s="26">
        <v>16076</v>
      </c>
      <c r="H259" s="21">
        <f>IF(I259&lt;=6000,$F$5+(I259/24),"error")</f>
        <v>44845.333333333336</v>
      </c>
      <c r="I259" s="22">
        <f t="shared" si="31"/>
        <v>4784</v>
      </c>
      <c r="J259" s="16" t="str">
        <f t="shared" si="26"/>
        <v>NOT DUE</v>
      </c>
      <c r="K259" s="30" t="s">
        <v>4293</v>
      </c>
      <c r="L259" s="19" t="s">
        <v>5361</v>
      </c>
    </row>
    <row r="260" spans="1:12" ht="25.5" customHeight="1">
      <c r="A260" s="258" t="s">
        <v>874</v>
      </c>
      <c r="B260" s="30" t="s">
        <v>88</v>
      </c>
      <c r="C260" s="30" t="s">
        <v>4292</v>
      </c>
      <c r="D260" s="41">
        <v>6000</v>
      </c>
      <c r="E260" s="12">
        <v>42549</v>
      </c>
      <c r="F260" s="12">
        <v>44351</v>
      </c>
      <c r="G260" s="26">
        <v>14948</v>
      </c>
      <c r="H260" s="21">
        <f t="shared" ref="H260:H263" si="36">IF(I260&lt;=6000,$F$5+(I260/24),"error")</f>
        <v>44798.333333333336</v>
      </c>
      <c r="I260" s="22">
        <f t="shared" si="31"/>
        <v>3656</v>
      </c>
      <c r="J260" s="16" t="str">
        <f t="shared" si="26"/>
        <v>NOT DUE</v>
      </c>
      <c r="K260" s="30" t="s">
        <v>4293</v>
      </c>
      <c r="L260" s="19" t="s">
        <v>4733</v>
      </c>
    </row>
    <row r="261" spans="1:12" ht="25.5" customHeight="1">
      <c r="A261" s="258" t="s">
        <v>875</v>
      </c>
      <c r="B261" s="30" t="s">
        <v>89</v>
      </c>
      <c r="C261" s="30" t="s">
        <v>4292</v>
      </c>
      <c r="D261" s="41">
        <v>6000</v>
      </c>
      <c r="E261" s="12">
        <v>42549</v>
      </c>
      <c r="F261" s="12">
        <v>44511</v>
      </c>
      <c r="G261" s="26">
        <v>16076</v>
      </c>
      <c r="H261" s="21">
        <f t="shared" si="36"/>
        <v>44845.333333333336</v>
      </c>
      <c r="I261" s="22">
        <f t="shared" si="31"/>
        <v>4784</v>
      </c>
      <c r="J261" s="16" t="str">
        <f t="shared" si="26"/>
        <v>NOT DUE</v>
      </c>
      <c r="K261" s="30" t="s">
        <v>4293</v>
      </c>
      <c r="L261" s="19" t="s">
        <v>5361</v>
      </c>
    </row>
    <row r="262" spans="1:12" ht="25.5" customHeight="1">
      <c r="A262" s="258" t="s">
        <v>876</v>
      </c>
      <c r="B262" s="30" t="s">
        <v>90</v>
      </c>
      <c r="C262" s="30" t="s">
        <v>4292</v>
      </c>
      <c r="D262" s="41">
        <v>6000</v>
      </c>
      <c r="E262" s="12">
        <v>42549</v>
      </c>
      <c r="F262" s="12">
        <v>44351</v>
      </c>
      <c r="G262" s="26">
        <v>14948</v>
      </c>
      <c r="H262" s="21">
        <f t="shared" si="36"/>
        <v>44798.333333333336</v>
      </c>
      <c r="I262" s="22">
        <f t="shared" si="31"/>
        <v>3656</v>
      </c>
      <c r="J262" s="16" t="str">
        <f t="shared" si="26"/>
        <v>NOT DUE</v>
      </c>
      <c r="K262" s="30" t="s">
        <v>4293</v>
      </c>
      <c r="L262" s="19" t="s">
        <v>4733</v>
      </c>
    </row>
    <row r="263" spans="1:12" ht="25.5" customHeight="1">
      <c r="A263" s="258" t="s">
        <v>877</v>
      </c>
      <c r="B263" s="30" t="s">
        <v>91</v>
      </c>
      <c r="C263" s="30" t="s">
        <v>4292</v>
      </c>
      <c r="D263" s="41">
        <v>6000</v>
      </c>
      <c r="E263" s="12">
        <v>42549</v>
      </c>
      <c r="F263" s="12">
        <v>44477</v>
      </c>
      <c r="G263" s="26">
        <v>15888</v>
      </c>
      <c r="H263" s="21">
        <f t="shared" si="36"/>
        <v>44837.5</v>
      </c>
      <c r="I263" s="22">
        <f t="shared" si="31"/>
        <v>4596</v>
      </c>
      <c r="J263" s="16" t="str">
        <f t="shared" si="26"/>
        <v>NOT DUE</v>
      </c>
      <c r="K263" s="30" t="s">
        <v>4293</v>
      </c>
      <c r="L263" s="19" t="s">
        <v>5361</v>
      </c>
    </row>
    <row r="264" spans="1:12" ht="25.5" customHeight="1">
      <c r="A264" s="258" t="s">
        <v>878</v>
      </c>
      <c r="B264" s="30" t="s">
        <v>92</v>
      </c>
      <c r="C264" s="30" t="s">
        <v>4292</v>
      </c>
      <c r="D264" s="41">
        <v>6000</v>
      </c>
      <c r="E264" s="12">
        <v>42549</v>
      </c>
      <c r="F264" s="12">
        <v>44351</v>
      </c>
      <c r="G264" s="26">
        <v>14948</v>
      </c>
      <c r="H264" s="21">
        <f>IF(I264&lt;=6000,$F$5+(I264/24),"error")</f>
        <v>44798.333333333336</v>
      </c>
      <c r="I264" s="22">
        <f>D264-($F$4-G264)</f>
        <v>3656</v>
      </c>
      <c r="J264" s="16" t="str">
        <f t="shared" si="26"/>
        <v>NOT DUE</v>
      </c>
      <c r="K264" s="30" t="s">
        <v>4293</v>
      </c>
      <c r="L264" s="19" t="s">
        <v>4733</v>
      </c>
    </row>
    <row r="265" spans="1:12" s="260" customFormat="1" ht="25.5" customHeight="1">
      <c r="A265" s="258" t="s">
        <v>880</v>
      </c>
      <c r="B265" s="255" t="s">
        <v>4882</v>
      </c>
      <c r="C265" s="255" t="s">
        <v>4883</v>
      </c>
      <c r="D265" s="41">
        <v>500</v>
      </c>
      <c r="E265" s="12">
        <v>42549</v>
      </c>
      <c r="F265" s="12">
        <v>44635</v>
      </c>
      <c r="G265" s="26">
        <v>17153</v>
      </c>
      <c r="H265" s="259">
        <f>IF(I265&lt;=500,$F$5+(I265/24),"error")</f>
        <v>44661.041666666664</v>
      </c>
      <c r="I265" s="22">
        <f>D265-($F$4-G265)</f>
        <v>361</v>
      </c>
      <c r="J265" s="258" t="str">
        <f t="shared" si="26"/>
        <v>NOT DUE</v>
      </c>
      <c r="K265" s="255"/>
      <c r="L265" s="265"/>
    </row>
    <row r="266" spans="1:12" ht="24">
      <c r="A266" s="258" t="s">
        <v>879</v>
      </c>
      <c r="B266" s="30" t="s">
        <v>4294</v>
      </c>
      <c r="C266" s="30" t="s">
        <v>4295</v>
      </c>
      <c r="D266" s="41" t="s">
        <v>4</v>
      </c>
      <c r="E266" s="12">
        <v>42549</v>
      </c>
      <c r="F266" s="12">
        <v>44643</v>
      </c>
      <c r="G266" s="72"/>
      <c r="H266" s="14">
        <f>EDATE(F266-1,1)</f>
        <v>44673</v>
      </c>
      <c r="I266" s="15">
        <f ca="1">IF(ISBLANK(H266),"",H266-DATE(YEAR(NOW()),MONTH(NOW()),DAY(NOW())))</f>
        <v>26</v>
      </c>
      <c r="J266" s="16" t="str">
        <f ca="1">IF(I266="","",IF(I266&lt;0,"OVERDUE","NOT DUE"))</f>
        <v>NOT DUE</v>
      </c>
      <c r="K266" s="30"/>
      <c r="L266" s="19" t="s">
        <v>4834</v>
      </c>
    </row>
    <row r="267" spans="1:12" ht="25.5">
      <c r="A267" s="258" t="s">
        <v>881</v>
      </c>
      <c r="B267" s="30" t="s">
        <v>4296</v>
      </c>
      <c r="C267" s="30" t="s">
        <v>390</v>
      </c>
      <c r="D267" s="41" t="s">
        <v>4</v>
      </c>
      <c r="E267" s="12">
        <v>42549</v>
      </c>
      <c r="F267" s="12">
        <v>44643</v>
      </c>
      <c r="G267" s="72"/>
      <c r="H267" s="14">
        <f>EDATE(F267-1,1)</f>
        <v>44673</v>
      </c>
      <c r="I267" s="15">
        <f ca="1">IF(ISBLANK(H267),"",H267-DATE(YEAR(NOW()),MONTH(NOW()),DAY(NOW())))</f>
        <v>26</v>
      </c>
      <c r="J267" s="16" t="str">
        <f t="shared" ca="1" si="26"/>
        <v>NOT DUE</v>
      </c>
      <c r="K267" s="30"/>
      <c r="L267" s="19" t="s">
        <v>4741</v>
      </c>
    </row>
    <row r="268" spans="1:12" ht="25.5">
      <c r="A268" s="258" t="s">
        <v>882</v>
      </c>
      <c r="B268" s="30" t="s">
        <v>4297</v>
      </c>
      <c r="C268" s="30" t="s">
        <v>4298</v>
      </c>
      <c r="D268" s="41" t="s">
        <v>793</v>
      </c>
      <c r="E268" s="12">
        <v>42549</v>
      </c>
      <c r="F268" s="12">
        <v>44643</v>
      </c>
      <c r="G268" s="72"/>
      <c r="H268" s="14">
        <f>DATE(YEAR(F268),MONTH(F268)+6,DAY(F268)-1)</f>
        <v>44826</v>
      </c>
      <c r="I268" s="15">
        <f ca="1">IF(ISBLANK(H268),"",H268-DATE(YEAR(NOW()),MONTH(NOW()),DAY(NOW())))</f>
        <v>179</v>
      </c>
      <c r="J268" s="16" t="str">
        <f t="shared" ca="1" si="26"/>
        <v>NOT DUE</v>
      </c>
      <c r="K268" s="30"/>
      <c r="L268" s="19"/>
    </row>
    <row r="269" spans="1:12" ht="25.5">
      <c r="A269" s="258" t="s">
        <v>907</v>
      </c>
      <c r="B269" s="30" t="s">
        <v>4299</v>
      </c>
      <c r="C269" s="30" t="s">
        <v>396</v>
      </c>
      <c r="D269" s="41" t="s">
        <v>381</v>
      </c>
      <c r="E269" s="12">
        <v>42549</v>
      </c>
      <c r="F269" s="12">
        <v>44643</v>
      </c>
      <c r="G269" s="72"/>
      <c r="H269" s="14">
        <f>DATE(YEAR(F269)+1,MONTH(F269),DAY(F269)-1)</f>
        <v>45007</v>
      </c>
      <c r="I269" s="15">
        <f t="shared" ref="I269:I332" ca="1" si="37">IF(ISBLANK(H269),"",H269-DATE(YEAR(NOW()),MONTH(NOW()),DAY(NOW())))</f>
        <v>360</v>
      </c>
      <c r="J269" s="16" t="str">
        <f t="shared" ca="1" si="26"/>
        <v>NOT DUE</v>
      </c>
      <c r="K269" s="30"/>
      <c r="L269" s="19"/>
    </row>
    <row r="270" spans="1:12" ht="25.5">
      <c r="A270" s="258" t="s">
        <v>908</v>
      </c>
      <c r="B270" s="30" t="s">
        <v>4300</v>
      </c>
      <c r="C270" s="30" t="s">
        <v>4301</v>
      </c>
      <c r="D270" s="41" t="s">
        <v>381</v>
      </c>
      <c r="E270" s="12">
        <v>42549</v>
      </c>
      <c r="F270" s="12">
        <v>44643</v>
      </c>
      <c r="G270" s="72"/>
      <c r="H270" s="14">
        <f>DATE(YEAR(F270)+1,MONTH(F270),DAY(F270)-1)</f>
        <v>45007</v>
      </c>
      <c r="I270" s="15">
        <f t="shared" ca="1" si="37"/>
        <v>360</v>
      </c>
      <c r="J270" s="16" t="str">
        <f t="shared" ca="1" si="26"/>
        <v>NOT DUE</v>
      </c>
      <c r="K270" s="30"/>
      <c r="L270" s="19"/>
    </row>
    <row r="271" spans="1:12" ht="26.45" customHeight="1">
      <c r="A271" s="258" t="s">
        <v>909</v>
      </c>
      <c r="B271" s="30" t="s">
        <v>883</v>
      </c>
      <c r="C271" s="30" t="s">
        <v>884</v>
      </c>
      <c r="D271" s="20" t="s">
        <v>1</v>
      </c>
      <c r="E271" s="12">
        <v>42549</v>
      </c>
      <c r="F271" s="12">
        <v>44646</v>
      </c>
      <c r="G271" s="72"/>
      <c r="H271" s="14">
        <f t="shared" ref="H271:H284" si="38">DATE(YEAR(F271),MONTH(F271),DAY(F271)+1)</f>
        <v>44647</v>
      </c>
      <c r="I271" s="15">
        <f t="shared" ca="1" si="37"/>
        <v>0</v>
      </c>
      <c r="J271" s="16" t="str">
        <f t="shared" ca="1" si="26"/>
        <v>NOT DUE</v>
      </c>
      <c r="K271" s="30" t="s">
        <v>910</v>
      </c>
      <c r="L271" s="19"/>
    </row>
    <row r="272" spans="1:12" ht="25.5" customHeight="1">
      <c r="A272" s="258" t="s">
        <v>923</v>
      </c>
      <c r="B272" s="30" t="s">
        <v>885</v>
      </c>
      <c r="C272" s="30" t="s">
        <v>886</v>
      </c>
      <c r="D272" s="20" t="s">
        <v>1</v>
      </c>
      <c r="E272" s="12">
        <v>42549</v>
      </c>
      <c r="F272" s="12">
        <v>44646</v>
      </c>
      <c r="G272" s="72"/>
      <c r="H272" s="14">
        <f t="shared" si="38"/>
        <v>44647</v>
      </c>
      <c r="I272" s="15">
        <f t="shared" ca="1" si="37"/>
        <v>0</v>
      </c>
      <c r="J272" s="16" t="str">
        <f t="shared" ca="1" si="26"/>
        <v>NOT DUE</v>
      </c>
      <c r="K272" s="30" t="s">
        <v>911</v>
      </c>
      <c r="L272" s="19"/>
    </row>
    <row r="273" spans="1:12" ht="25.5" customHeight="1">
      <c r="A273" s="258" t="s">
        <v>924</v>
      </c>
      <c r="B273" s="30" t="s">
        <v>887</v>
      </c>
      <c r="C273" s="30" t="s">
        <v>886</v>
      </c>
      <c r="D273" s="20" t="s">
        <v>1</v>
      </c>
      <c r="E273" s="12">
        <v>42549</v>
      </c>
      <c r="F273" s="12">
        <v>44646</v>
      </c>
      <c r="G273" s="72"/>
      <c r="H273" s="14">
        <f t="shared" si="38"/>
        <v>44647</v>
      </c>
      <c r="I273" s="15">
        <f t="shared" ca="1" si="37"/>
        <v>0</v>
      </c>
      <c r="J273" s="16" t="str">
        <f t="shared" ca="1" si="26"/>
        <v>NOT DUE</v>
      </c>
      <c r="K273" s="30" t="s">
        <v>912</v>
      </c>
      <c r="L273" s="19"/>
    </row>
    <row r="274" spans="1:12" ht="25.5" customHeight="1">
      <c r="A274" s="258" t="s">
        <v>925</v>
      </c>
      <c r="B274" s="30" t="s">
        <v>888</v>
      </c>
      <c r="C274" s="30" t="s">
        <v>889</v>
      </c>
      <c r="D274" s="20" t="s">
        <v>1</v>
      </c>
      <c r="E274" s="12">
        <v>42549</v>
      </c>
      <c r="F274" s="12">
        <v>44646</v>
      </c>
      <c r="G274" s="72"/>
      <c r="H274" s="14">
        <f t="shared" si="38"/>
        <v>44647</v>
      </c>
      <c r="I274" s="15">
        <f t="shared" ca="1" si="37"/>
        <v>0</v>
      </c>
      <c r="J274" s="16" t="str">
        <f t="shared" ca="1" si="26"/>
        <v>NOT DUE</v>
      </c>
      <c r="K274" s="30" t="s">
        <v>913</v>
      </c>
      <c r="L274" s="19"/>
    </row>
    <row r="275" spans="1:12" ht="15" customHeight="1">
      <c r="A275" s="258" t="s">
        <v>926</v>
      </c>
      <c r="B275" s="30" t="s">
        <v>890</v>
      </c>
      <c r="C275" s="30" t="s">
        <v>891</v>
      </c>
      <c r="D275" s="20" t="s">
        <v>1</v>
      </c>
      <c r="E275" s="12">
        <v>42549</v>
      </c>
      <c r="F275" s="12">
        <v>44646</v>
      </c>
      <c r="G275" s="72"/>
      <c r="H275" s="14">
        <f t="shared" si="38"/>
        <v>44647</v>
      </c>
      <c r="I275" s="15">
        <f t="shared" ca="1" si="37"/>
        <v>0</v>
      </c>
      <c r="J275" s="16" t="str">
        <f t="shared" ref="J275:J333" ca="1" si="39">IF(I275="","",IF(I275&lt;0,"OVERDUE","NOT DUE"))</f>
        <v>NOT DUE</v>
      </c>
      <c r="K275" s="30" t="s">
        <v>914</v>
      </c>
      <c r="L275" s="19"/>
    </row>
    <row r="276" spans="1:12" ht="25.5" customHeight="1">
      <c r="A276" s="258" t="s">
        <v>927</v>
      </c>
      <c r="B276" s="30" t="s">
        <v>892</v>
      </c>
      <c r="C276" s="30" t="s">
        <v>893</v>
      </c>
      <c r="D276" s="20" t="s">
        <v>1</v>
      </c>
      <c r="E276" s="12">
        <v>42549</v>
      </c>
      <c r="F276" s="12">
        <v>44646</v>
      </c>
      <c r="G276" s="72"/>
      <c r="H276" s="14">
        <f t="shared" si="38"/>
        <v>44647</v>
      </c>
      <c r="I276" s="15">
        <f t="shared" ca="1" si="37"/>
        <v>0</v>
      </c>
      <c r="J276" s="16" t="str">
        <f t="shared" ca="1" si="39"/>
        <v>NOT DUE</v>
      </c>
      <c r="K276" s="30" t="s">
        <v>915</v>
      </c>
      <c r="L276" s="19"/>
    </row>
    <row r="277" spans="1:12" ht="25.5" customHeight="1">
      <c r="A277" s="258" t="s">
        <v>928</v>
      </c>
      <c r="B277" s="30" t="s">
        <v>894</v>
      </c>
      <c r="C277" s="30" t="s">
        <v>895</v>
      </c>
      <c r="D277" s="20" t="s">
        <v>1</v>
      </c>
      <c r="E277" s="12">
        <v>42549</v>
      </c>
      <c r="F277" s="12">
        <v>44646</v>
      </c>
      <c r="G277" s="72"/>
      <c r="H277" s="14">
        <f t="shared" si="38"/>
        <v>44647</v>
      </c>
      <c r="I277" s="15">
        <f t="shared" ca="1" si="37"/>
        <v>0</v>
      </c>
      <c r="J277" s="16" t="str">
        <f t="shared" ca="1" si="39"/>
        <v>NOT DUE</v>
      </c>
      <c r="K277" s="30" t="s">
        <v>916</v>
      </c>
      <c r="L277" s="19"/>
    </row>
    <row r="278" spans="1:12" ht="25.5" customHeight="1">
      <c r="A278" s="258" t="s">
        <v>929</v>
      </c>
      <c r="B278" s="30" t="s">
        <v>896</v>
      </c>
      <c r="C278" s="30" t="s">
        <v>897</v>
      </c>
      <c r="D278" s="20" t="s">
        <v>1</v>
      </c>
      <c r="E278" s="12">
        <v>42549</v>
      </c>
      <c r="F278" s="12">
        <v>44646</v>
      </c>
      <c r="G278" s="72"/>
      <c r="H278" s="14">
        <f t="shared" si="38"/>
        <v>44647</v>
      </c>
      <c r="I278" s="15">
        <f t="shared" ca="1" si="37"/>
        <v>0</v>
      </c>
      <c r="J278" s="16" t="str">
        <f t="shared" ca="1" si="39"/>
        <v>NOT DUE</v>
      </c>
      <c r="K278" s="30" t="s">
        <v>917</v>
      </c>
      <c r="L278" s="19"/>
    </row>
    <row r="279" spans="1:12" ht="26.45" customHeight="1">
      <c r="A279" s="258" t="s">
        <v>930</v>
      </c>
      <c r="B279" s="30" t="s">
        <v>898</v>
      </c>
      <c r="C279" s="30" t="s">
        <v>899</v>
      </c>
      <c r="D279" s="20" t="s">
        <v>1</v>
      </c>
      <c r="E279" s="12">
        <v>42549</v>
      </c>
      <c r="F279" s="12">
        <v>44646</v>
      </c>
      <c r="G279" s="72"/>
      <c r="H279" s="14">
        <f t="shared" si="38"/>
        <v>44647</v>
      </c>
      <c r="I279" s="15">
        <f t="shared" ca="1" si="37"/>
        <v>0</v>
      </c>
      <c r="J279" s="16" t="str">
        <f t="shared" ca="1" si="39"/>
        <v>NOT DUE</v>
      </c>
      <c r="K279" s="30" t="s">
        <v>918</v>
      </c>
      <c r="L279" s="19"/>
    </row>
    <row r="280" spans="1:12" ht="15" customHeight="1">
      <c r="A280" s="258" t="s">
        <v>931</v>
      </c>
      <c r="B280" s="30" t="s">
        <v>900</v>
      </c>
      <c r="C280" s="30" t="s">
        <v>901</v>
      </c>
      <c r="D280" s="20" t="s">
        <v>1</v>
      </c>
      <c r="E280" s="12">
        <v>42549</v>
      </c>
      <c r="F280" s="12">
        <v>44646</v>
      </c>
      <c r="G280" s="72"/>
      <c r="H280" s="14">
        <f t="shared" si="38"/>
        <v>44647</v>
      </c>
      <c r="I280" s="15">
        <f t="shared" ca="1" si="37"/>
        <v>0</v>
      </c>
      <c r="J280" s="16" t="str">
        <f t="shared" ca="1" si="39"/>
        <v>NOT DUE</v>
      </c>
      <c r="K280" s="30" t="s">
        <v>919</v>
      </c>
      <c r="L280" s="19"/>
    </row>
    <row r="281" spans="1:12" ht="15" customHeight="1">
      <c r="A281" s="258" t="s">
        <v>932</v>
      </c>
      <c r="B281" s="30" t="s">
        <v>902</v>
      </c>
      <c r="C281" s="30" t="s">
        <v>901</v>
      </c>
      <c r="D281" s="20" t="s">
        <v>1</v>
      </c>
      <c r="E281" s="12">
        <v>42549</v>
      </c>
      <c r="F281" s="12">
        <v>44646</v>
      </c>
      <c r="G281" s="72"/>
      <c r="H281" s="14">
        <f t="shared" si="38"/>
        <v>44647</v>
      </c>
      <c r="I281" s="15">
        <f t="shared" ca="1" si="37"/>
        <v>0</v>
      </c>
      <c r="J281" s="16" t="str">
        <f t="shared" ca="1" si="39"/>
        <v>NOT DUE</v>
      </c>
      <c r="K281" s="30" t="s">
        <v>920</v>
      </c>
      <c r="L281" s="19"/>
    </row>
    <row r="282" spans="1:12" ht="15" customHeight="1">
      <c r="A282" s="258" t="s">
        <v>933</v>
      </c>
      <c r="B282" s="30" t="s">
        <v>903</v>
      </c>
      <c r="C282" s="30" t="s">
        <v>904</v>
      </c>
      <c r="D282" s="20" t="s">
        <v>1</v>
      </c>
      <c r="E282" s="12">
        <v>42549</v>
      </c>
      <c r="F282" s="12">
        <v>44646</v>
      </c>
      <c r="G282" s="72"/>
      <c r="H282" s="14">
        <f t="shared" si="38"/>
        <v>44647</v>
      </c>
      <c r="I282" s="15">
        <f t="shared" ca="1" si="37"/>
        <v>0</v>
      </c>
      <c r="J282" s="16" t="str">
        <f t="shared" ca="1" si="39"/>
        <v>NOT DUE</v>
      </c>
      <c r="K282" s="30" t="s">
        <v>917</v>
      </c>
      <c r="L282" s="19"/>
    </row>
    <row r="283" spans="1:12" ht="15" customHeight="1">
      <c r="A283" s="258" t="s">
        <v>944</v>
      </c>
      <c r="B283" s="30" t="s">
        <v>905</v>
      </c>
      <c r="C283" s="30" t="s">
        <v>901</v>
      </c>
      <c r="D283" s="20" t="s">
        <v>1</v>
      </c>
      <c r="E283" s="12">
        <v>42549</v>
      </c>
      <c r="F283" s="12">
        <v>44646</v>
      </c>
      <c r="G283" s="72"/>
      <c r="H283" s="14">
        <f t="shared" si="38"/>
        <v>44647</v>
      </c>
      <c r="I283" s="15">
        <f t="shared" ca="1" si="37"/>
        <v>0</v>
      </c>
      <c r="J283" s="16" t="str">
        <f t="shared" ca="1" si="39"/>
        <v>NOT DUE</v>
      </c>
      <c r="K283" s="30" t="s">
        <v>921</v>
      </c>
      <c r="L283" s="19"/>
    </row>
    <row r="284" spans="1:12" ht="15" customHeight="1">
      <c r="A284" s="258" t="s">
        <v>945</v>
      </c>
      <c r="B284" s="30" t="s">
        <v>906</v>
      </c>
      <c r="C284" s="30" t="s">
        <v>901</v>
      </c>
      <c r="D284" s="20" t="s">
        <v>1</v>
      </c>
      <c r="E284" s="12">
        <v>42549</v>
      </c>
      <c r="F284" s="12">
        <v>44646</v>
      </c>
      <c r="G284" s="72"/>
      <c r="H284" s="14">
        <f t="shared" si="38"/>
        <v>44647</v>
      </c>
      <c r="I284" s="15">
        <f t="shared" ca="1" si="37"/>
        <v>0</v>
      </c>
      <c r="J284" s="16" t="str">
        <f t="shared" ca="1" si="39"/>
        <v>NOT DUE</v>
      </c>
      <c r="K284" s="30" t="s">
        <v>922</v>
      </c>
      <c r="L284" s="19"/>
    </row>
    <row r="285" spans="1:12" ht="25.5">
      <c r="A285" s="258" t="s">
        <v>946</v>
      </c>
      <c r="B285" s="30" t="s">
        <v>894</v>
      </c>
      <c r="C285" s="30" t="s">
        <v>934</v>
      </c>
      <c r="D285" s="20" t="s">
        <v>26</v>
      </c>
      <c r="E285" s="12">
        <v>42549</v>
      </c>
      <c r="F285" s="12">
        <v>44641</v>
      </c>
      <c r="G285" s="72"/>
      <c r="H285" s="14">
        <f>DATE(YEAR(F285),MONTH(F285),DAY(F285)+7)</f>
        <v>44648</v>
      </c>
      <c r="I285" s="15">
        <f t="shared" ca="1" si="37"/>
        <v>1</v>
      </c>
      <c r="J285" s="16" t="str">
        <f t="shared" ca="1" si="39"/>
        <v>NOT DUE</v>
      </c>
      <c r="K285" s="30" t="s">
        <v>916</v>
      </c>
      <c r="L285" s="19" t="s">
        <v>4746</v>
      </c>
    </row>
    <row r="286" spans="1:12" ht="15" customHeight="1">
      <c r="A286" s="258" t="s">
        <v>947</v>
      </c>
      <c r="B286" s="30" t="s">
        <v>935</v>
      </c>
      <c r="C286" s="30" t="s">
        <v>936</v>
      </c>
      <c r="D286" s="20" t="s">
        <v>26</v>
      </c>
      <c r="E286" s="12">
        <v>43579</v>
      </c>
      <c r="F286" s="12">
        <v>44641</v>
      </c>
      <c r="G286" s="72"/>
      <c r="H286" s="14">
        <f>DATE(YEAR(F286),MONTH(F286),DAY(F286)+7)</f>
        <v>44648</v>
      </c>
      <c r="I286" s="15">
        <f t="shared" ca="1" si="37"/>
        <v>1</v>
      </c>
      <c r="J286" s="16" t="str">
        <f t="shared" ca="1" si="39"/>
        <v>NOT DUE</v>
      </c>
      <c r="K286" s="30" t="s">
        <v>940</v>
      </c>
      <c r="L286" s="19" t="s">
        <v>4746</v>
      </c>
    </row>
    <row r="287" spans="1:12" ht="15" customHeight="1">
      <c r="A287" s="258" t="s">
        <v>948</v>
      </c>
      <c r="B287" s="30" t="s">
        <v>937</v>
      </c>
      <c r="C287" s="30" t="s">
        <v>901</v>
      </c>
      <c r="D287" s="20" t="s">
        <v>26</v>
      </c>
      <c r="E287" s="12">
        <v>42549</v>
      </c>
      <c r="F287" s="12">
        <v>44641</v>
      </c>
      <c r="G287" s="72"/>
      <c r="H287" s="14">
        <f>DATE(YEAR(F287),MONTH(F287),DAY(F287)+7)</f>
        <v>44648</v>
      </c>
      <c r="I287" s="15">
        <f t="shared" ca="1" si="37"/>
        <v>1</v>
      </c>
      <c r="J287" s="16" t="str">
        <f t="shared" ca="1" si="39"/>
        <v>NOT DUE</v>
      </c>
      <c r="K287" s="30" t="s">
        <v>941</v>
      </c>
      <c r="L287" s="19" t="s">
        <v>4746</v>
      </c>
    </row>
    <row r="288" spans="1:12" ht="15" customHeight="1">
      <c r="A288" s="258" t="s">
        <v>953</v>
      </c>
      <c r="B288" s="30" t="s">
        <v>938</v>
      </c>
      <c r="C288" s="30" t="s">
        <v>939</v>
      </c>
      <c r="D288" s="20" t="s">
        <v>26</v>
      </c>
      <c r="E288" s="12">
        <v>42549</v>
      </c>
      <c r="F288" s="12">
        <v>44641</v>
      </c>
      <c r="G288" s="72"/>
      <c r="H288" s="14">
        <f>DATE(YEAR(F288),MONTH(F288),DAY(F288)+7)</f>
        <v>44648</v>
      </c>
      <c r="I288" s="15">
        <f t="shared" ca="1" si="37"/>
        <v>1</v>
      </c>
      <c r="J288" s="16" t="str">
        <f t="shared" ca="1" si="39"/>
        <v>NOT DUE</v>
      </c>
      <c r="K288" s="30" t="s">
        <v>942</v>
      </c>
      <c r="L288" s="19" t="s">
        <v>4746</v>
      </c>
    </row>
    <row r="289" spans="1:12" ht="26.1" customHeight="1">
      <c r="A289" s="258" t="s">
        <v>954</v>
      </c>
      <c r="B289" s="30" t="s">
        <v>4302</v>
      </c>
      <c r="C289" s="30" t="s">
        <v>393</v>
      </c>
      <c r="D289" s="20" t="s">
        <v>4</v>
      </c>
      <c r="E289" s="12">
        <v>42549</v>
      </c>
      <c r="F289" s="12">
        <v>44641</v>
      </c>
      <c r="G289" s="72"/>
      <c r="H289" s="14">
        <f>EDATE(F289-1,1)</f>
        <v>44671</v>
      </c>
      <c r="I289" s="15">
        <f t="shared" ca="1" si="37"/>
        <v>24</v>
      </c>
      <c r="J289" s="16" t="str">
        <f t="shared" ca="1" si="39"/>
        <v>NOT DUE</v>
      </c>
      <c r="K289" s="30" t="s">
        <v>943</v>
      </c>
      <c r="L289" s="19" t="s">
        <v>4744</v>
      </c>
    </row>
    <row r="290" spans="1:12" ht="24">
      <c r="A290" s="258" t="s">
        <v>955</v>
      </c>
      <c r="B290" s="30" t="s">
        <v>949</v>
      </c>
      <c r="C290" s="30" t="s">
        <v>901</v>
      </c>
      <c r="D290" s="20" t="s">
        <v>4</v>
      </c>
      <c r="E290" s="12">
        <v>42549</v>
      </c>
      <c r="F290" s="12">
        <v>44641</v>
      </c>
      <c r="G290" s="72"/>
      <c r="H290" s="14">
        <f>EDATE(F290-1,1)</f>
        <v>44671</v>
      </c>
      <c r="I290" s="15">
        <f t="shared" ca="1" si="37"/>
        <v>24</v>
      </c>
      <c r="J290" s="16" t="str">
        <f t="shared" ca="1" si="39"/>
        <v>NOT DUE</v>
      </c>
      <c r="K290" s="30" t="s">
        <v>916</v>
      </c>
      <c r="L290" s="19" t="s">
        <v>4746</v>
      </c>
    </row>
    <row r="291" spans="1:12" ht="26.45" customHeight="1">
      <c r="A291" s="258" t="s">
        <v>956</v>
      </c>
      <c r="B291" s="30" t="s">
        <v>950</v>
      </c>
      <c r="C291" s="30" t="s">
        <v>901</v>
      </c>
      <c r="D291" s="20" t="s">
        <v>4</v>
      </c>
      <c r="E291" s="12">
        <v>42549</v>
      </c>
      <c r="F291" s="12">
        <v>44641</v>
      </c>
      <c r="G291" s="72"/>
      <c r="H291" s="14">
        <f>EDATE(F291-1,1)</f>
        <v>44671</v>
      </c>
      <c r="I291" s="15">
        <f t="shared" ca="1" si="37"/>
        <v>24</v>
      </c>
      <c r="J291" s="16" t="str">
        <f t="shared" ca="1" si="39"/>
        <v>NOT DUE</v>
      </c>
      <c r="K291" s="30" t="s">
        <v>957</v>
      </c>
      <c r="L291" s="19" t="s">
        <v>4746</v>
      </c>
    </row>
    <row r="292" spans="1:12" ht="15" customHeight="1">
      <c r="A292" s="258" t="s">
        <v>962</v>
      </c>
      <c r="B292" s="30" t="s">
        <v>937</v>
      </c>
      <c r="C292" s="30" t="s">
        <v>901</v>
      </c>
      <c r="D292" s="20" t="s">
        <v>4</v>
      </c>
      <c r="E292" s="12">
        <v>42549</v>
      </c>
      <c r="F292" s="12">
        <v>44641</v>
      </c>
      <c r="G292" s="72"/>
      <c r="H292" s="14">
        <f>EDATE(F292-1,1)</f>
        <v>44671</v>
      </c>
      <c r="I292" s="15">
        <f t="shared" ca="1" si="37"/>
        <v>24</v>
      </c>
      <c r="J292" s="16" t="str">
        <f t="shared" ca="1" si="39"/>
        <v>NOT DUE</v>
      </c>
      <c r="K292" s="30" t="s">
        <v>958</v>
      </c>
      <c r="L292" s="19" t="s">
        <v>4746</v>
      </c>
    </row>
    <row r="293" spans="1:12" ht="25.5">
      <c r="A293" s="258" t="s">
        <v>963</v>
      </c>
      <c r="B293" s="30" t="s">
        <v>951</v>
      </c>
      <c r="C293" s="30" t="s">
        <v>952</v>
      </c>
      <c r="D293" s="20" t="s">
        <v>4</v>
      </c>
      <c r="E293" s="12">
        <v>42549</v>
      </c>
      <c r="F293" s="12">
        <v>44641</v>
      </c>
      <c r="G293" s="72"/>
      <c r="H293" s="14">
        <f>EDATE(F293-1,1)</f>
        <v>44671</v>
      </c>
      <c r="I293" s="15">
        <f t="shared" ca="1" si="37"/>
        <v>24</v>
      </c>
      <c r="J293" s="16" t="str">
        <f t="shared" ca="1" si="39"/>
        <v>NOT DUE</v>
      </c>
      <c r="K293" s="30" t="s">
        <v>959</v>
      </c>
      <c r="L293" s="19" t="s">
        <v>4746</v>
      </c>
    </row>
    <row r="294" spans="1:12" ht="26.45" customHeight="1">
      <c r="A294" s="258" t="s">
        <v>985</v>
      </c>
      <c r="B294" s="30" t="s">
        <v>960</v>
      </c>
      <c r="C294" s="30" t="s">
        <v>4303</v>
      </c>
      <c r="D294" s="20" t="s">
        <v>793</v>
      </c>
      <c r="E294" s="12">
        <v>42549</v>
      </c>
      <c r="F294" s="12">
        <v>44623</v>
      </c>
      <c r="G294" s="72"/>
      <c r="H294" s="14">
        <f>DATE(YEAR(F294),MONTH(F294)+6,DAY(F294)-1)</f>
        <v>44806</v>
      </c>
      <c r="I294" s="15">
        <f t="shared" ca="1" si="37"/>
        <v>159</v>
      </c>
      <c r="J294" s="16" t="str">
        <f t="shared" ca="1" si="39"/>
        <v>NOT DUE</v>
      </c>
      <c r="K294" s="30" t="s">
        <v>964</v>
      </c>
      <c r="L294" s="19" t="s">
        <v>5427</v>
      </c>
    </row>
    <row r="295" spans="1:12" ht="15" customHeight="1">
      <c r="A295" s="258" t="s">
        <v>986</v>
      </c>
      <c r="B295" s="30" t="s">
        <v>961</v>
      </c>
      <c r="C295" s="30" t="s">
        <v>952</v>
      </c>
      <c r="D295" s="20" t="s">
        <v>793</v>
      </c>
      <c r="E295" s="12">
        <v>42549</v>
      </c>
      <c r="F295" s="12">
        <v>44641</v>
      </c>
      <c r="G295" s="72"/>
      <c r="H295" s="14">
        <f>DATE(YEAR(F295),MONTH(F295)+6,DAY(F295)-1)</f>
        <v>44824</v>
      </c>
      <c r="I295" s="15">
        <f t="shared" ca="1" si="37"/>
        <v>177</v>
      </c>
      <c r="J295" s="16" t="str">
        <f t="shared" ca="1" si="39"/>
        <v>NOT DUE</v>
      </c>
      <c r="K295" s="30" t="s">
        <v>965</v>
      </c>
      <c r="L295" s="19" t="s">
        <v>4746</v>
      </c>
    </row>
    <row r="296" spans="1:12" ht="26.45" customHeight="1">
      <c r="A296" s="258" t="s">
        <v>987</v>
      </c>
      <c r="B296" s="30" t="s">
        <v>966</v>
      </c>
      <c r="C296" s="30" t="s">
        <v>901</v>
      </c>
      <c r="D296" s="20" t="s">
        <v>381</v>
      </c>
      <c r="E296" s="12">
        <v>42549</v>
      </c>
      <c r="F296" s="12">
        <v>44415</v>
      </c>
      <c r="G296" s="72"/>
      <c r="H296" s="14">
        <f t="shared" ref="H296:H304" si="40">DATE(YEAR(F296)+1,MONTH(F296),DAY(F296)-1)</f>
        <v>44779</v>
      </c>
      <c r="I296" s="15">
        <f t="shared" ca="1" si="37"/>
        <v>132</v>
      </c>
      <c r="J296" s="16" t="str">
        <f t="shared" ca="1" si="39"/>
        <v>NOT DUE</v>
      </c>
      <c r="K296" s="30" t="s">
        <v>977</v>
      </c>
      <c r="L296" s="19" t="s">
        <v>4746</v>
      </c>
    </row>
    <row r="297" spans="1:12" ht="25.5">
      <c r="A297" s="258" t="s">
        <v>988</v>
      </c>
      <c r="B297" s="30" t="s">
        <v>967</v>
      </c>
      <c r="C297" s="30" t="s">
        <v>901</v>
      </c>
      <c r="D297" s="20" t="s">
        <v>381</v>
      </c>
      <c r="E297" s="12">
        <v>42549</v>
      </c>
      <c r="F297" s="12">
        <v>44415</v>
      </c>
      <c r="G297" s="72"/>
      <c r="H297" s="14">
        <f t="shared" si="40"/>
        <v>44779</v>
      </c>
      <c r="I297" s="15">
        <f t="shared" ca="1" si="37"/>
        <v>132</v>
      </c>
      <c r="J297" s="16" t="str">
        <f t="shared" ca="1" si="39"/>
        <v>NOT DUE</v>
      </c>
      <c r="K297" s="30" t="s">
        <v>978</v>
      </c>
      <c r="L297" s="19" t="s">
        <v>4746</v>
      </c>
    </row>
    <row r="298" spans="1:12" ht="26.45" customHeight="1">
      <c r="A298" s="258" t="s">
        <v>989</v>
      </c>
      <c r="B298" s="30" t="s">
        <v>968</v>
      </c>
      <c r="C298" s="30" t="s">
        <v>901</v>
      </c>
      <c r="D298" s="20" t="s">
        <v>381</v>
      </c>
      <c r="E298" s="12">
        <v>42549</v>
      </c>
      <c r="F298" s="12">
        <v>44415</v>
      </c>
      <c r="G298" s="72"/>
      <c r="H298" s="14">
        <f t="shared" si="40"/>
        <v>44779</v>
      </c>
      <c r="I298" s="15">
        <f t="shared" ca="1" si="37"/>
        <v>132</v>
      </c>
      <c r="J298" s="16" t="str">
        <f t="shared" ca="1" si="39"/>
        <v>NOT DUE</v>
      </c>
      <c r="K298" s="30" t="s">
        <v>979</v>
      </c>
      <c r="L298" s="19" t="s">
        <v>4746</v>
      </c>
    </row>
    <row r="299" spans="1:12" ht="15" customHeight="1">
      <c r="A299" s="258" t="s">
        <v>990</v>
      </c>
      <c r="B299" s="30" t="s">
        <v>969</v>
      </c>
      <c r="C299" s="30" t="s">
        <v>901</v>
      </c>
      <c r="D299" s="20" t="s">
        <v>381</v>
      </c>
      <c r="E299" s="12">
        <v>42549</v>
      </c>
      <c r="F299" s="12">
        <v>44415</v>
      </c>
      <c r="G299" s="72"/>
      <c r="H299" s="14">
        <f t="shared" si="40"/>
        <v>44779</v>
      </c>
      <c r="I299" s="15">
        <f t="shared" ca="1" si="37"/>
        <v>132</v>
      </c>
      <c r="J299" s="16" t="str">
        <f t="shared" ca="1" si="39"/>
        <v>NOT DUE</v>
      </c>
      <c r="K299" s="30" t="s">
        <v>980</v>
      </c>
      <c r="L299" s="19" t="s">
        <v>4746</v>
      </c>
    </row>
    <row r="300" spans="1:12" ht="15" customHeight="1">
      <c r="A300" s="258" t="s">
        <v>991</v>
      </c>
      <c r="B300" s="30" t="s">
        <v>970</v>
      </c>
      <c r="C300" s="30" t="s">
        <v>901</v>
      </c>
      <c r="D300" s="20" t="s">
        <v>381</v>
      </c>
      <c r="E300" s="12">
        <v>42549</v>
      </c>
      <c r="F300" s="12">
        <v>44415</v>
      </c>
      <c r="G300" s="72"/>
      <c r="H300" s="14">
        <f t="shared" si="40"/>
        <v>44779</v>
      </c>
      <c r="I300" s="15">
        <f t="shared" ca="1" si="37"/>
        <v>132</v>
      </c>
      <c r="J300" s="16" t="str">
        <f t="shared" ca="1" si="39"/>
        <v>NOT DUE</v>
      </c>
      <c r="K300" s="30" t="s">
        <v>978</v>
      </c>
      <c r="L300" s="19" t="s">
        <v>4746</v>
      </c>
    </row>
    <row r="301" spans="1:12" ht="15" customHeight="1">
      <c r="A301" s="258" t="s">
        <v>992</v>
      </c>
      <c r="B301" s="30" t="s">
        <v>971</v>
      </c>
      <c r="C301" s="30" t="s">
        <v>901</v>
      </c>
      <c r="D301" s="20" t="s">
        <v>381</v>
      </c>
      <c r="E301" s="12">
        <v>42549</v>
      </c>
      <c r="F301" s="12">
        <v>44415</v>
      </c>
      <c r="G301" s="72"/>
      <c r="H301" s="14">
        <f t="shared" si="40"/>
        <v>44779</v>
      </c>
      <c r="I301" s="15">
        <f t="shared" ca="1" si="37"/>
        <v>132</v>
      </c>
      <c r="J301" s="16" t="str">
        <f t="shared" ca="1" si="39"/>
        <v>NOT DUE</v>
      </c>
      <c r="K301" s="30" t="s">
        <v>981</v>
      </c>
      <c r="L301" s="19" t="s">
        <v>4746</v>
      </c>
    </row>
    <row r="302" spans="1:12" ht="15" customHeight="1">
      <c r="A302" s="258" t="s">
        <v>993</v>
      </c>
      <c r="B302" s="30" t="s">
        <v>972</v>
      </c>
      <c r="C302" s="30" t="s">
        <v>973</v>
      </c>
      <c r="D302" s="20" t="s">
        <v>381</v>
      </c>
      <c r="E302" s="12">
        <v>42549</v>
      </c>
      <c r="F302" s="12">
        <v>44415</v>
      </c>
      <c r="G302" s="72"/>
      <c r="H302" s="14">
        <f t="shared" si="40"/>
        <v>44779</v>
      </c>
      <c r="I302" s="15">
        <f t="shared" ca="1" si="37"/>
        <v>132</v>
      </c>
      <c r="J302" s="16" t="str">
        <f t="shared" ca="1" si="39"/>
        <v>NOT DUE</v>
      </c>
      <c r="K302" s="30" t="s">
        <v>982</v>
      </c>
      <c r="L302" s="19" t="s">
        <v>4746</v>
      </c>
    </row>
    <row r="303" spans="1:12" ht="25.5">
      <c r="A303" s="258" t="s">
        <v>1030</v>
      </c>
      <c r="B303" s="30" t="s">
        <v>974</v>
      </c>
      <c r="C303" s="30" t="s">
        <v>975</v>
      </c>
      <c r="D303" s="20" t="s">
        <v>381</v>
      </c>
      <c r="E303" s="12">
        <v>42549</v>
      </c>
      <c r="F303" s="12">
        <v>44415</v>
      </c>
      <c r="G303" s="72"/>
      <c r="H303" s="14">
        <f t="shared" si="40"/>
        <v>44779</v>
      </c>
      <c r="I303" s="15">
        <f t="shared" ca="1" si="37"/>
        <v>132</v>
      </c>
      <c r="J303" s="16" t="str">
        <f t="shared" ca="1" si="39"/>
        <v>NOT DUE</v>
      </c>
      <c r="K303" s="30" t="s">
        <v>983</v>
      </c>
      <c r="L303" s="19" t="s">
        <v>4745</v>
      </c>
    </row>
    <row r="304" spans="1:12" ht="26.45" customHeight="1">
      <c r="A304" s="258" t="s">
        <v>1031</v>
      </c>
      <c r="B304" s="30" t="s">
        <v>976</v>
      </c>
      <c r="C304" s="30" t="s">
        <v>901</v>
      </c>
      <c r="D304" s="20" t="s">
        <v>381</v>
      </c>
      <c r="E304" s="12">
        <v>42549</v>
      </c>
      <c r="F304" s="12">
        <v>44415</v>
      </c>
      <c r="G304" s="72"/>
      <c r="H304" s="14">
        <f t="shared" si="40"/>
        <v>44779</v>
      </c>
      <c r="I304" s="15">
        <f t="shared" ca="1" si="37"/>
        <v>132</v>
      </c>
      <c r="J304" s="16" t="str">
        <f t="shared" ca="1" si="39"/>
        <v>NOT DUE</v>
      </c>
      <c r="K304" s="30" t="s">
        <v>984</v>
      </c>
      <c r="L304" s="19" t="s">
        <v>4746</v>
      </c>
    </row>
    <row r="305" spans="1:12" ht="15" customHeight="1">
      <c r="A305" s="258" t="s">
        <v>1032</v>
      </c>
      <c r="B305" s="30" t="s">
        <v>994</v>
      </c>
      <c r="C305" s="30" t="s">
        <v>952</v>
      </c>
      <c r="D305" s="20" t="s">
        <v>1080</v>
      </c>
      <c r="E305" s="12">
        <v>42549</v>
      </c>
      <c r="F305" s="12">
        <v>43529</v>
      </c>
      <c r="G305" s="72"/>
      <c r="H305" s="14">
        <f t="shared" ref="H305:H333" si="41">DATE(YEAR(F305)+4,MONTH(F305),DAY(F305)-1)</f>
        <v>44989</v>
      </c>
      <c r="I305" s="15">
        <f t="shared" ca="1" si="37"/>
        <v>342</v>
      </c>
      <c r="J305" s="16" t="str">
        <f t="shared" ca="1" si="39"/>
        <v>NOT DUE</v>
      </c>
      <c r="K305" s="30" t="s">
        <v>1058</v>
      </c>
      <c r="L305" s="19" t="s">
        <v>4746</v>
      </c>
    </row>
    <row r="306" spans="1:12" ht="15" customHeight="1">
      <c r="A306" s="258" t="s">
        <v>1033</v>
      </c>
      <c r="B306" s="30" t="s">
        <v>995</v>
      </c>
      <c r="C306" s="30" t="s">
        <v>996</v>
      </c>
      <c r="D306" s="20" t="s">
        <v>1080</v>
      </c>
      <c r="E306" s="12">
        <v>42549</v>
      </c>
      <c r="F306" s="12">
        <v>43529</v>
      </c>
      <c r="G306" s="72"/>
      <c r="H306" s="14">
        <f t="shared" si="41"/>
        <v>44989</v>
      </c>
      <c r="I306" s="15">
        <f t="shared" ca="1" si="37"/>
        <v>342</v>
      </c>
      <c r="J306" s="16" t="str">
        <f t="shared" ca="1" si="39"/>
        <v>NOT DUE</v>
      </c>
      <c r="K306" s="30" t="s">
        <v>1059</v>
      </c>
      <c r="L306" s="19" t="s">
        <v>4746</v>
      </c>
    </row>
    <row r="307" spans="1:12" ht="15" customHeight="1">
      <c r="A307" s="258" t="s">
        <v>1034</v>
      </c>
      <c r="B307" s="30" t="s">
        <v>997</v>
      </c>
      <c r="C307" s="30" t="s">
        <v>952</v>
      </c>
      <c r="D307" s="20" t="s">
        <v>1080</v>
      </c>
      <c r="E307" s="12">
        <v>42549</v>
      </c>
      <c r="F307" s="12">
        <v>43529</v>
      </c>
      <c r="G307" s="72"/>
      <c r="H307" s="14">
        <f t="shared" si="41"/>
        <v>44989</v>
      </c>
      <c r="I307" s="15">
        <f t="shared" ca="1" si="37"/>
        <v>342</v>
      </c>
      <c r="J307" s="16" t="str">
        <f t="shared" ca="1" si="39"/>
        <v>NOT DUE</v>
      </c>
      <c r="K307" s="30" t="s">
        <v>1060</v>
      </c>
      <c r="L307" s="19" t="s">
        <v>4743</v>
      </c>
    </row>
    <row r="308" spans="1:12" ht="15" customHeight="1">
      <c r="A308" s="258" t="s">
        <v>1035</v>
      </c>
      <c r="B308" s="30" t="s">
        <v>998</v>
      </c>
      <c r="C308" s="30" t="s">
        <v>952</v>
      </c>
      <c r="D308" s="20" t="s">
        <v>1080</v>
      </c>
      <c r="E308" s="12">
        <v>42549</v>
      </c>
      <c r="F308" s="12">
        <v>43529</v>
      </c>
      <c r="G308" s="72"/>
      <c r="H308" s="14">
        <f t="shared" si="41"/>
        <v>44989</v>
      </c>
      <c r="I308" s="15">
        <f t="shared" ca="1" si="37"/>
        <v>342</v>
      </c>
      <c r="J308" s="16" t="str">
        <f t="shared" ca="1" si="39"/>
        <v>NOT DUE</v>
      </c>
      <c r="K308" s="30" t="s">
        <v>1061</v>
      </c>
      <c r="L308" s="19" t="s">
        <v>4746</v>
      </c>
    </row>
    <row r="309" spans="1:12" ht="15" customHeight="1">
      <c r="A309" s="258" t="s">
        <v>1036</v>
      </c>
      <c r="B309" s="30" t="s">
        <v>949</v>
      </c>
      <c r="C309" s="30" t="s">
        <v>952</v>
      </c>
      <c r="D309" s="20" t="s">
        <v>1080</v>
      </c>
      <c r="E309" s="12">
        <v>42549</v>
      </c>
      <c r="F309" s="12">
        <v>43529</v>
      </c>
      <c r="G309" s="72"/>
      <c r="H309" s="14">
        <f t="shared" si="41"/>
        <v>44989</v>
      </c>
      <c r="I309" s="15">
        <f t="shared" ca="1" si="37"/>
        <v>342</v>
      </c>
      <c r="J309" s="16" t="str">
        <f t="shared" ca="1" si="39"/>
        <v>NOT DUE</v>
      </c>
      <c r="K309" s="30" t="s">
        <v>1062</v>
      </c>
      <c r="L309" s="19" t="s">
        <v>4746</v>
      </c>
    </row>
    <row r="310" spans="1:12" ht="26.45" customHeight="1">
      <c r="A310" s="258" t="s">
        <v>1037</v>
      </c>
      <c r="B310" s="30" t="s">
        <v>950</v>
      </c>
      <c r="C310" s="30" t="s">
        <v>999</v>
      </c>
      <c r="D310" s="20" t="s">
        <v>1080</v>
      </c>
      <c r="E310" s="12">
        <v>42549</v>
      </c>
      <c r="F310" s="12">
        <v>43607</v>
      </c>
      <c r="G310" s="72"/>
      <c r="H310" s="14">
        <f t="shared" si="41"/>
        <v>45067</v>
      </c>
      <c r="I310" s="15">
        <f t="shared" ca="1" si="37"/>
        <v>420</v>
      </c>
      <c r="J310" s="16" t="str">
        <f t="shared" ca="1" si="39"/>
        <v>NOT DUE</v>
      </c>
      <c r="K310" s="30" t="s">
        <v>1063</v>
      </c>
      <c r="L310" s="19"/>
    </row>
    <row r="311" spans="1:12" ht="15" customHeight="1">
      <c r="A311" s="258" t="s">
        <v>1038</v>
      </c>
      <c r="B311" s="30" t="s">
        <v>1000</v>
      </c>
      <c r="C311" s="30" t="s">
        <v>901</v>
      </c>
      <c r="D311" s="20" t="s">
        <v>1080</v>
      </c>
      <c r="E311" s="12">
        <v>42549</v>
      </c>
      <c r="F311" s="12">
        <v>43529</v>
      </c>
      <c r="G311" s="72"/>
      <c r="H311" s="14">
        <f t="shared" si="41"/>
        <v>44989</v>
      </c>
      <c r="I311" s="15">
        <f t="shared" ca="1" si="37"/>
        <v>342</v>
      </c>
      <c r="J311" s="16" t="str">
        <f t="shared" ca="1" si="39"/>
        <v>NOT DUE</v>
      </c>
      <c r="K311" s="30" t="s">
        <v>1064</v>
      </c>
      <c r="L311" s="19" t="s">
        <v>4746</v>
      </c>
    </row>
    <row r="312" spans="1:12" ht="15" customHeight="1">
      <c r="A312" s="258" t="s">
        <v>1039</v>
      </c>
      <c r="B312" s="30" t="s">
        <v>1001</v>
      </c>
      <c r="C312" s="30" t="s">
        <v>1002</v>
      </c>
      <c r="D312" s="20" t="s">
        <v>1080</v>
      </c>
      <c r="E312" s="12">
        <v>42549</v>
      </c>
      <c r="F312" s="12">
        <v>43529</v>
      </c>
      <c r="G312" s="72"/>
      <c r="H312" s="14">
        <f t="shared" si="41"/>
        <v>44989</v>
      </c>
      <c r="I312" s="15">
        <f t="shared" ca="1" si="37"/>
        <v>342</v>
      </c>
      <c r="J312" s="16" t="str">
        <f t="shared" ca="1" si="39"/>
        <v>NOT DUE</v>
      </c>
      <c r="K312" s="30" t="s">
        <v>1064</v>
      </c>
      <c r="L312" s="19" t="s">
        <v>4746</v>
      </c>
    </row>
    <row r="313" spans="1:12" ht="25.5">
      <c r="A313" s="258" t="s">
        <v>1040</v>
      </c>
      <c r="B313" s="30" t="s">
        <v>1003</v>
      </c>
      <c r="C313" s="30" t="s">
        <v>901</v>
      </c>
      <c r="D313" s="20" t="s">
        <v>1080</v>
      </c>
      <c r="E313" s="12">
        <v>42549</v>
      </c>
      <c r="F313" s="12">
        <v>43529</v>
      </c>
      <c r="G313" s="72"/>
      <c r="H313" s="14">
        <f t="shared" si="41"/>
        <v>44989</v>
      </c>
      <c r="I313" s="15">
        <f t="shared" ca="1" si="37"/>
        <v>342</v>
      </c>
      <c r="J313" s="16" t="str">
        <f t="shared" ca="1" si="39"/>
        <v>NOT DUE</v>
      </c>
      <c r="K313" s="30" t="s">
        <v>1065</v>
      </c>
      <c r="L313" s="19" t="s">
        <v>4746</v>
      </c>
    </row>
    <row r="314" spans="1:12" ht="15" customHeight="1">
      <c r="A314" s="258" t="s">
        <v>1041</v>
      </c>
      <c r="B314" s="30" t="s">
        <v>1004</v>
      </c>
      <c r="C314" s="30" t="s">
        <v>1002</v>
      </c>
      <c r="D314" s="20" t="s">
        <v>1080</v>
      </c>
      <c r="E314" s="12">
        <v>42549</v>
      </c>
      <c r="F314" s="12">
        <v>43529</v>
      </c>
      <c r="G314" s="72"/>
      <c r="H314" s="14">
        <f t="shared" si="41"/>
        <v>44989</v>
      </c>
      <c r="I314" s="15">
        <f t="shared" ca="1" si="37"/>
        <v>342</v>
      </c>
      <c r="J314" s="16" t="str">
        <f t="shared" ca="1" si="39"/>
        <v>NOT DUE</v>
      </c>
      <c r="K314" s="30" t="s">
        <v>1058</v>
      </c>
      <c r="L314" s="19" t="s">
        <v>4746</v>
      </c>
    </row>
    <row r="315" spans="1:12" ht="15" customHeight="1">
      <c r="A315" s="258" t="s">
        <v>1042</v>
      </c>
      <c r="B315" s="30" t="s">
        <v>1005</v>
      </c>
      <c r="C315" s="30" t="s">
        <v>1002</v>
      </c>
      <c r="D315" s="20" t="s">
        <v>1080</v>
      </c>
      <c r="E315" s="12">
        <v>42549</v>
      </c>
      <c r="F315" s="12">
        <v>43529</v>
      </c>
      <c r="G315" s="72"/>
      <c r="H315" s="14">
        <f t="shared" si="41"/>
        <v>44989</v>
      </c>
      <c r="I315" s="15">
        <f t="shared" ca="1" si="37"/>
        <v>342</v>
      </c>
      <c r="J315" s="16" t="str">
        <f t="shared" ca="1" si="39"/>
        <v>NOT DUE</v>
      </c>
      <c r="K315" s="30" t="s">
        <v>1066</v>
      </c>
      <c r="L315" s="19" t="s">
        <v>4746</v>
      </c>
    </row>
    <row r="316" spans="1:12" ht="15" customHeight="1">
      <c r="A316" s="258" t="s">
        <v>1043</v>
      </c>
      <c r="B316" s="30" t="s">
        <v>1006</v>
      </c>
      <c r="C316" s="30" t="s">
        <v>1002</v>
      </c>
      <c r="D316" s="20" t="s">
        <v>1080</v>
      </c>
      <c r="E316" s="12">
        <v>42549</v>
      </c>
      <c r="F316" s="12">
        <v>43529</v>
      </c>
      <c r="G316" s="72"/>
      <c r="H316" s="14">
        <f t="shared" si="41"/>
        <v>44989</v>
      </c>
      <c r="I316" s="15">
        <f t="shared" ca="1" si="37"/>
        <v>342</v>
      </c>
      <c r="J316" s="16" t="str">
        <f t="shared" ca="1" si="39"/>
        <v>NOT DUE</v>
      </c>
      <c r="K316" s="30" t="s">
        <v>1067</v>
      </c>
      <c r="L316" s="19" t="s">
        <v>4746</v>
      </c>
    </row>
    <row r="317" spans="1:12" ht="26.45" customHeight="1">
      <c r="A317" s="258" t="s">
        <v>1044</v>
      </c>
      <c r="B317" s="30" t="s">
        <v>1007</v>
      </c>
      <c r="C317" s="30" t="s">
        <v>1002</v>
      </c>
      <c r="D317" s="20" t="s">
        <v>1080</v>
      </c>
      <c r="E317" s="12">
        <v>42549</v>
      </c>
      <c r="F317" s="12">
        <v>43529</v>
      </c>
      <c r="G317" s="72"/>
      <c r="H317" s="14">
        <f t="shared" si="41"/>
        <v>44989</v>
      </c>
      <c r="I317" s="15">
        <f t="shared" ca="1" si="37"/>
        <v>342</v>
      </c>
      <c r="J317" s="16" t="str">
        <f t="shared" ca="1" si="39"/>
        <v>NOT DUE</v>
      </c>
      <c r="K317" s="30" t="s">
        <v>1063</v>
      </c>
      <c r="L317" s="19" t="s">
        <v>4746</v>
      </c>
    </row>
    <row r="318" spans="1:12" ht="15" customHeight="1">
      <c r="A318" s="258" t="s">
        <v>1045</v>
      </c>
      <c r="B318" s="30" t="s">
        <v>1008</v>
      </c>
      <c r="C318" s="30" t="s">
        <v>901</v>
      </c>
      <c r="D318" s="20" t="s">
        <v>1080</v>
      </c>
      <c r="E318" s="12">
        <v>42549</v>
      </c>
      <c r="F318" s="12">
        <v>43529</v>
      </c>
      <c r="G318" s="72"/>
      <c r="H318" s="14">
        <f t="shared" si="41"/>
        <v>44989</v>
      </c>
      <c r="I318" s="15">
        <f t="shared" ca="1" si="37"/>
        <v>342</v>
      </c>
      <c r="J318" s="16" t="str">
        <f t="shared" ca="1" si="39"/>
        <v>NOT DUE</v>
      </c>
      <c r="K318" s="30" t="s">
        <v>1064</v>
      </c>
      <c r="L318" s="19" t="s">
        <v>4746</v>
      </c>
    </row>
    <row r="319" spans="1:12" ht="15" customHeight="1">
      <c r="A319" s="258" t="s">
        <v>1046</v>
      </c>
      <c r="B319" s="30" t="s">
        <v>1009</v>
      </c>
      <c r="C319" s="30" t="s">
        <v>1002</v>
      </c>
      <c r="D319" s="20" t="s">
        <v>1080</v>
      </c>
      <c r="E319" s="12">
        <v>42549</v>
      </c>
      <c r="F319" s="12">
        <v>43529</v>
      </c>
      <c r="G319" s="72"/>
      <c r="H319" s="14">
        <f t="shared" si="41"/>
        <v>44989</v>
      </c>
      <c r="I319" s="15">
        <f t="shared" ca="1" si="37"/>
        <v>342</v>
      </c>
      <c r="J319" s="16" t="str">
        <f t="shared" ca="1" si="39"/>
        <v>NOT DUE</v>
      </c>
      <c r="K319" s="30" t="s">
        <v>1064</v>
      </c>
      <c r="L319" s="19" t="s">
        <v>4746</v>
      </c>
    </row>
    <row r="320" spans="1:12" ht="24">
      <c r="A320" s="258" t="s">
        <v>1047</v>
      </c>
      <c r="B320" s="30" t="s">
        <v>1010</v>
      </c>
      <c r="C320" s="30" t="s">
        <v>901</v>
      </c>
      <c r="D320" s="20" t="s">
        <v>1080</v>
      </c>
      <c r="E320" s="12">
        <v>42549</v>
      </c>
      <c r="F320" s="12">
        <v>43529</v>
      </c>
      <c r="G320" s="72"/>
      <c r="H320" s="14">
        <f t="shared" si="41"/>
        <v>44989</v>
      </c>
      <c r="I320" s="15">
        <f t="shared" ca="1" si="37"/>
        <v>342</v>
      </c>
      <c r="J320" s="16" t="str">
        <f t="shared" ca="1" si="39"/>
        <v>NOT DUE</v>
      </c>
      <c r="K320" s="30" t="s">
        <v>1065</v>
      </c>
      <c r="L320" s="19" t="s">
        <v>4746</v>
      </c>
    </row>
    <row r="321" spans="1:12" ht="25.5">
      <c r="A321" s="258" t="s">
        <v>1048</v>
      </c>
      <c r="B321" s="30" t="s">
        <v>1011</v>
      </c>
      <c r="C321" s="30" t="s">
        <v>901</v>
      </c>
      <c r="D321" s="20" t="s">
        <v>1080</v>
      </c>
      <c r="E321" s="12">
        <v>42549</v>
      </c>
      <c r="F321" s="12">
        <v>43529</v>
      </c>
      <c r="G321" s="72"/>
      <c r="H321" s="14">
        <f t="shared" si="41"/>
        <v>44989</v>
      </c>
      <c r="I321" s="15">
        <f t="shared" ca="1" si="37"/>
        <v>342</v>
      </c>
      <c r="J321" s="16" t="str">
        <f t="shared" ca="1" si="39"/>
        <v>NOT DUE</v>
      </c>
      <c r="K321" s="30" t="s">
        <v>1068</v>
      </c>
      <c r="L321" s="19" t="s">
        <v>4746</v>
      </c>
    </row>
    <row r="322" spans="1:12" ht="15" customHeight="1">
      <c r="A322" s="258" t="s">
        <v>1049</v>
      </c>
      <c r="B322" s="30" t="s">
        <v>1012</v>
      </c>
      <c r="C322" s="30" t="s">
        <v>1013</v>
      </c>
      <c r="D322" s="20" t="s">
        <v>1080</v>
      </c>
      <c r="E322" s="12">
        <v>42549</v>
      </c>
      <c r="F322" s="12">
        <v>44415</v>
      </c>
      <c r="G322" s="72"/>
      <c r="H322" s="14">
        <f t="shared" si="41"/>
        <v>45875</v>
      </c>
      <c r="I322" s="15">
        <f t="shared" ca="1" si="37"/>
        <v>1228</v>
      </c>
      <c r="J322" s="16" t="str">
        <f t="shared" ca="1" si="39"/>
        <v>NOT DUE</v>
      </c>
      <c r="K322" s="30" t="s">
        <v>1069</v>
      </c>
      <c r="L322" s="19" t="s">
        <v>4746</v>
      </c>
    </row>
    <row r="323" spans="1:12" ht="15" customHeight="1">
      <c r="A323" s="258" t="s">
        <v>1050</v>
      </c>
      <c r="B323" s="30" t="s">
        <v>1014</v>
      </c>
      <c r="C323" s="30" t="s">
        <v>1015</v>
      </c>
      <c r="D323" s="20" t="s">
        <v>1080</v>
      </c>
      <c r="E323" s="12">
        <v>42549</v>
      </c>
      <c r="F323" s="12">
        <v>43529</v>
      </c>
      <c r="G323" s="72"/>
      <c r="H323" s="14">
        <f t="shared" si="41"/>
        <v>44989</v>
      </c>
      <c r="I323" s="15">
        <f t="shared" ca="1" si="37"/>
        <v>342</v>
      </c>
      <c r="J323" s="16" t="str">
        <f t="shared" ca="1" si="39"/>
        <v>NOT DUE</v>
      </c>
      <c r="K323" s="30" t="s">
        <v>1070</v>
      </c>
      <c r="L323" s="19" t="s">
        <v>4746</v>
      </c>
    </row>
    <row r="324" spans="1:12" ht="15" customHeight="1">
      <c r="A324" s="258" t="s">
        <v>1051</v>
      </c>
      <c r="B324" s="30" t="s">
        <v>1016</v>
      </c>
      <c r="C324" s="30" t="s">
        <v>1017</v>
      </c>
      <c r="D324" s="20" t="s">
        <v>1080</v>
      </c>
      <c r="E324" s="12">
        <v>42549</v>
      </c>
      <c r="F324" s="12">
        <v>43529</v>
      </c>
      <c r="G324" s="72"/>
      <c r="H324" s="14">
        <f t="shared" si="41"/>
        <v>44989</v>
      </c>
      <c r="I324" s="15">
        <f t="shared" ca="1" si="37"/>
        <v>342</v>
      </c>
      <c r="J324" s="16" t="str">
        <f t="shared" ca="1" si="39"/>
        <v>NOT DUE</v>
      </c>
      <c r="K324" s="30" t="s">
        <v>1071</v>
      </c>
      <c r="L324" s="19" t="s">
        <v>4746</v>
      </c>
    </row>
    <row r="325" spans="1:12" ht="15" customHeight="1">
      <c r="A325" s="258" t="s">
        <v>1052</v>
      </c>
      <c r="B325" s="30" t="s">
        <v>1018</v>
      </c>
      <c r="C325" s="30" t="s">
        <v>901</v>
      </c>
      <c r="D325" s="20" t="s">
        <v>1080</v>
      </c>
      <c r="E325" s="12">
        <v>42549</v>
      </c>
      <c r="F325" s="12">
        <v>43529</v>
      </c>
      <c r="G325" s="72"/>
      <c r="H325" s="14">
        <f t="shared" si="41"/>
        <v>44989</v>
      </c>
      <c r="I325" s="15">
        <f t="shared" ca="1" si="37"/>
        <v>342</v>
      </c>
      <c r="J325" s="16" t="str">
        <f t="shared" ca="1" si="39"/>
        <v>NOT DUE</v>
      </c>
      <c r="K325" s="30" t="s">
        <v>964</v>
      </c>
      <c r="L325" s="19" t="s">
        <v>4746</v>
      </c>
    </row>
    <row r="326" spans="1:12" ht="15" customHeight="1">
      <c r="A326" s="258" t="s">
        <v>1053</v>
      </c>
      <c r="B326" s="30" t="s">
        <v>937</v>
      </c>
      <c r="C326" s="30" t="s">
        <v>901</v>
      </c>
      <c r="D326" s="20" t="s">
        <v>1080</v>
      </c>
      <c r="E326" s="12">
        <v>42549</v>
      </c>
      <c r="F326" s="12">
        <v>43529</v>
      </c>
      <c r="G326" s="72"/>
      <c r="H326" s="14">
        <f t="shared" si="41"/>
        <v>44989</v>
      </c>
      <c r="I326" s="15">
        <f t="shared" ca="1" si="37"/>
        <v>342</v>
      </c>
      <c r="J326" s="16" t="str">
        <f t="shared" ca="1" si="39"/>
        <v>NOT DUE</v>
      </c>
      <c r="K326" s="30" t="s">
        <v>1072</v>
      </c>
      <c r="L326" s="19" t="s">
        <v>4746</v>
      </c>
    </row>
    <row r="327" spans="1:12" ht="15" customHeight="1">
      <c r="A327" s="258" t="s">
        <v>1054</v>
      </c>
      <c r="B327" s="30" t="s">
        <v>1019</v>
      </c>
      <c r="C327" s="30" t="s">
        <v>1020</v>
      </c>
      <c r="D327" s="20" t="s">
        <v>1080</v>
      </c>
      <c r="E327" s="12">
        <v>42549</v>
      </c>
      <c r="F327" s="12">
        <v>43529</v>
      </c>
      <c r="G327" s="72"/>
      <c r="H327" s="14">
        <f t="shared" si="41"/>
        <v>44989</v>
      </c>
      <c r="I327" s="15">
        <f t="shared" ca="1" si="37"/>
        <v>342</v>
      </c>
      <c r="J327" s="16" t="str">
        <f t="shared" ca="1" si="39"/>
        <v>NOT DUE</v>
      </c>
      <c r="K327" s="30" t="s">
        <v>1073</v>
      </c>
      <c r="L327" s="19" t="s">
        <v>4746</v>
      </c>
    </row>
    <row r="328" spans="1:12" ht="25.5">
      <c r="A328" s="258" t="s">
        <v>1055</v>
      </c>
      <c r="B328" s="30" t="s">
        <v>1021</v>
      </c>
      <c r="C328" s="30" t="s">
        <v>901</v>
      </c>
      <c r="D328" s="20" t="s">
        <v>1080</v>
      </c>
      <c r="E328" s="12">
        <v>42549</v>
      </c>
      <c r="F328" s="12">
        <v>43529</v>
      </c>
      <c r="G328" s="72"/>
      <c r="H328" s="14">
        <f t="shared" si="41"/>
        <v>44989</v>
      </c>
      <c r="I328" s="15">
        <f t="shared" ca="1" si="37"/>
        <v>342</v>
      </c>
      <c r="J328" s="16" t="str">
        <f t="shared" ca="1" si="39"/>
        <v>NOT DUE</v>
      </c>
      <c r="K328" s="30" t="s">
        <v>1074</v>
      </c>
      <c r="L328" s="19" t="s">
        <v>4746</v>
      </c>
    </row>
    <row r="329" spans="1:12" ht="26.45" customHeight="1">
      <c r="A329" s="258" t="s">
        <v>1056</v>
      </c>
      <c r="B329" s="30" t="s">
        <v>1022</v>
      </c>
      <c r="C329" s="30" t="s">
        <v>901</v>
      </c>
      <c r="D329" s="20" t="s">
        <v>1080</v>
      </c>
      <c r="E329" s="12">
        <v>42549</v>
      </c>
      <c r="F329" s="12">
        <v>43529</v>
      </c>
      <c r="G329" s="72"/>
      <c r="H329" s="14">
        <f t="shared" si="41"/>
        <v>44989</v>
      </c>
      <c r="I329" s="15">
        <f t="shared" ca="1" si="37"/>
        <v>342</v>
      </c>
      <c r="J329" s="16" t="str">
        <f t="shared" ca="1" si="39"/>
        <v>NOT DUE</v>
      </c>
      <c r="K329" s="30" t="s">
        <v>1075</v>
      </c>
      <c r="L329" s="19" t="s">
        <v>4746</v>
      </c>
    </row>
    <row r="330" spans="1:12" ht="25.5">
      <c r="A330" s="258" t="s">
        <v>1057</v>
      </c>
      <c r="B330" s="30" t="s">
        <v>1023</v>
      </c>
      <c r="C330" s="30" t="s">
        <v>901</v>
      </c>
      <c r="D330" s="20" t="s">
        <v>1080</v>
      </c>
      <c r="E330" s="12">
        <v>42549</v>
      </c>
      <c r="F330" s="12">
        <v>43529</v>
      </c>
      <c r="G330" s="72"/>
      <c r="H330" s="14">
        <f t="shared" si="41"/>
        <v>44989</v>
      </c>
      <c r="I330" s="15">
        <f t="shared" ca="1" si="37"/>
        <v>342</v>
      </c>
      <c r="J330" s="16" t="str">
        <f t="shared" ca="1" si="39"/>
        <v>NOT DUE</v>
      </c>
      <c r="K330" s="30" t="s">
        <v>1076</v>
      </c>
      <c r="L330" s="19" t="s">
        <v>4746</v>
      </c>
    </row>
    <row r="331" spans="1:12" ht="38.25" customHeight="1">
      <c r="A331" s="258" t="s">
        <v>4304</v>
      </c>
      <c r="B331" s="30" t="s">
        <v>1024</v>
      </c>
      <c r="C331" s="30" t="s">
        <v>1025</v>
      </c>
      <c r="D331" s="20" t="s">
        <v>1080</v>
      </c>
      <c r="E331" s="12">
        <v>42549</v>
      </c>
      <c r="F331" s="12">
        <v>43614</v>
      </c>
      <c r="G331" s="72"/>
      <c r="H331" s="14">
        <f t="shared" si="41"/>
        <v>45074</v>
      </c>
      <c r="I331" s="15">
        <f t="shared" ca="1" si="37"/>
        <v>427</v>
      </c>
      <c r="J331" s="16" t="str">
        <f t="shared" ca="1" si="39"/>
        <v>NOT DUE</v>
      </c>
      <c r="K331" s="30" t="s">
        <v>1077</v>
      </c>
      <c r="L331" s="19" t="s">
        <v>4749</v>
      </c>
    </row>
    <row r="332" spans="1:12" ht="48">
      <c r="A332" s="258" t="s">
        <v>4881</v>
      </c>
      <c r="B332" s="30" t="s">
        <v>1026</v>
      </c>
      <c r="C332" s="30" t="s">
        <v>1027</v>
      </c>
      <c r="D332" s="20" t="s">
        <v>1080</v>
      </c>
      <c r="E332" s="12">
        <v>42549</v>
      </c>
      <c r="F332" s="12">
        <v>43614</v>
      </c>
      <c r="G332" s="72"/>
      <c r="H332" s="14">
        <f t="shared" si="41"/>
        <v>45074</v>
      </c>
      <c r="I332" s="15">
        <f t="shared" ca="1" si="37"/>
        <v>427</v>
      </c>
      <c r="J332" s="16" t="str">
        <f t="shared" ca="1" si="39"/>
        <v>NOT DUE</v>
      </c>
      <c r="K332" s="30" t="s">
        <v>1078</v>
      </c>
      <c r="L332" s="19" t="s">
        <v>4749</v>
      </c>
    </row>
    <row r="333" spans="1:12" ht="38.25" customHeight="1">
      <c r="A333" s="258" t="s">
        <v>4884</v>
      </c>
      <c r="B333" s="30" t="s">
        <v>1028</v>
      </c>
      <c r="C333" s="30" t="s">
        <v>1029</v>
      </c>
      <c r="D333" s="20" t="s">
        <v>1080</v>
      </c>
      <c r="E333" s="12">
        <v>42549</v>
      </c>
      <c r="F333" s="12">
        <v>43614</v>
      </c>
      <c r="G333" s="72"/>
      <c r="H333" s="14">
        <f t="shared" si="41"/>
        <v>45074</v>
      </c>
      <c r="I333" s="15">
        <f t="shared" ref="I333" ca="1" si="42">IF(ISBLANK(H333),"",H333-DATE(YEAR(NOW()),MONTH(NOW()),DAY(NOW())))</f>
        <v>427</v>
      </c>
      <c r="J333" s="16" t="str">
        <f t="shared" ca="1" si="39"/>
        <v>NOT DUE</v>
      </c>
      <c r="K333" s="30" t="s">
        <v>1079</v>
      </c>
      <c r="L333" s="19" t="s">
        <v>4749</v>
      </c>
    </row>
    <row r="334" spans="1:12">
      <c r="A334" s="343"/>
    </row>
    <row r="335" spans="1:12">
      <c r="A335" s="343"/>
    </row>
    <row r="336" spans="1:12">
      <c r="A336" s="343"/>
      <c r="H336" s="344"/>
      <c r="I336" s="344"/>
      <c r="J336" s="344"/>
    </row>
    <row r="337" spans="1:10">
      <c r="A337" s="343"/>
      <c r="B337" s="345" t="s">
        <v>5225</v>
      </c>
      <c r="D337" s="47" t="s">
        <v>4631</v>
      </c>
      <c r="G337" s="296" t="s">
        <v>4632</v>
      </c>
      <c r="H337" s="349"/>
      <c r="I337" s="349"/>
      <c r="J337" s="349"/>
    </row>
    <row r="338" spans="1:10">
      <c r="A338" s="343"/>
      <c r="B338" s="346"/>
      <c r="C338" s="348"/>
      <c r="E338" s="454"/>
      <c r="F338" s="454"/>
      <c r="H338" s="454"/>
      <c r="I338" s="454"/>
      <c r="J338" s="454"/>
    </row>
    <row r="339" spans="1:10">
      <c r="A339" s="343"/>
      <c r="C339" s="347" t="s">
        <v>5345</v>
      </c>
      <c r="E339" s="449" t="s">
        <v>5442</v>
      </c>
      <c r="F339" s="449"/>
      <c r="H339" s="449" t="s">
        <v>5346</v>
      </c>
      <c r="I339" s="449"/>
      <c r="J339" s="449"/>
    </row>
    <row r="340" spans="1:10">
      <c r="A340" s="343"/>
    </row>
  </sheetData>
  <sheetProtection selectLockedCells="1"/>
  <protectedRanges>
    <protectedRange sqref="G236" name="Range3_3"/>
    <protectedRange sqref="F236" name="Range3_1_2"/>
  </protectedRanges>
  <autoFilter ref="J1:J337"/>
  <mergeCells count="13">
    <mergeCell ref="E339:F339"/>
    <mergeCell ref="H339:J339"/>
    <mergeCell ref="A1:B1"/>
    <mergeCell ref="D1:E1"/>
    <mergeCell ref="A2:B2"/>
    <mergeCell ref="D2:E2"/>
    <mergeCell ref="A3:B3"/>
    <mergeCell ref="D3:E3"/>
    <mergeCell ref="A4:B4"/>
    <mergeCell ref="D4:E4"/>
    <mergeCell ref="A5:B5"/>
    <mergeCell ref="E338:F338"/>
    <mergeCell ref="H338:J338"/>
  </mergeCells>
  <phoneticPr fontId="37" type="noConversion"/>
  <conditionalFormatting sqref="J206:J208 J210:J212 J214:J216 J218:J220 J222:J230 J8:J22 J24:J25 J27:J28 J33:J34 J30:J31 J248:J257 J259:J264 J38:J204 J266:J333 J232:J245">
    <cfRule type="cellIs" dxfId="195" priority="19" operator="equal">
      <formula>"overdue"</formula>
    </cfRule>
  </conditionalFormatting>
  <conditionalFormatting sqref="J231">
    <cfRule type="cellIs" dxfId="194" priority="18" operator="equal">
      <formula>"overdue"</formula>
    </cfRule>
  </conditionalFormatting>
  <conditionalFormatting sqref="J205">
    <cfRule type="cellIs" dxfId="193" priority="17" operator="equal">
      <formula>"overdue"</formula>
    </cfRule>
  </conditionalFormatting>
  <conditionalFormatting sqref="J209">
    <cfRule type="cellIs" dxfId="192" priority="16" operator="equal">
      <formula>"overdue"</formula>
    </cfRule>
  </conditionalFormatting>
  <conditionalFormatting sqref="J213">
    <cfRule type="cellIs" dxfId="191" priority="15" operator="equal">
      <formula>"overdue"</formula>
    </cfRule>
  </conditionalFormatting>
  <conditionalFormatting sqref="J217">
    <cfRule type="cellIs" dxfId="190" priority="14" operator="equal">
      <formula>"overdue"</formula>
    </cfRule>
  </conditionalFormatting>
  <conditionalFormatting sqref="J221">
    <cfRule type="cellIs" dxfId="189" priority="13" operator="equal">
      <formula>"overdue"</formula>
    </cfRule>
  </conditionalFormatting>
  <conditionalFormatting sqref="J23">
    <cfRule type="cellIs" dxfId="188" priority="12" operator="equal">
      <formula>"overdue"</formula>
    </cfRule>
  </conditionalFormatting>
  <conditionalFormatting sqref="J26">
    <cfRule type="cellIs" dxfId="187" priority="11" operator="equal">
      <formula>"overdue"</formula>
    </cfRule>
  </conditionalFormatting>
  <conditionalFormatting sqref="J32">
    <cfRule type="cellIs" dxfId="186" priority="10" operator="equal">
      <formula>"overdue"</formula>
    </cfRule>
  </conditionalFormatting>
  <conditionalFormatting sqref="J35">
    <cfRule type="cellIs" dxfId="185" priority="9" operator="equal">
      <formula>"overdue"</formula>
    </cfRule>
  </conditionalFormatting>
  <conditionalFormatting sqref="J29">
    <cfRule type="cellIs" dxfId="184" priority="8" operator="equal">
      <formula>"overdue"</formula>
    </cfRule>
  </conditionalFormatting>
  <conditionalFormatting sqref="J246:J247">
    <cfRule type="cellIs" dxfId="183" priority="7" operator="equal">
      <formula>"overdue"</formula>
    </cfRule>
  </conditionalFormatting>
  <conditionalFormatting sqref="J258">
    <cfRule type="cellIs" dxfId="182" priority="6" operator="equal">
      <formula>"overdue"</formula>
    </cfRule>
  </conditionalFormatting>
  <conditionalFormatting sqref="J37">
    <cfRule type="cellIs" dxfId="181" priority="5" operator="equal">
      <formula>"overdue"</formula>
    </cfRule>
  </conditionalFormatting>
  <conditionalFormatting sqref="J36">
    <cfRule type="cellIs" dxfId="180" priority="4" operator="equal">
      <formula>"overdue"</formula>
    </cfRule>
  </conditionalFormatting>
  <conditionalFormatting sqref="J265">
    <cfRule type="cellIs" dxfId="179" priority="1" operator="equal">
      <formula>"overdue"</formula>
    </cfRule>
  </conditionalFormatting>
  <pageMargins left="0.7" right="0.7" top="0.75" bottom="0.75" header="0.3" footer="0.3"/>
  <pageSetup paperSize="9" scale="65" orientation="landscape"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82"/>
  <sheetViews>
    <sheetView tabSelected="1" topLeftCell="B1" zoomScaleNormal="100" workbookViewId="0">
      <selection activeCell="F66" sqref="F66"/>
    </sheetView>
  </sheetViews>
  <sheetFormatPr defaultRowHeight="15"/>
  <cols>
    <col min="1" max="1" width="8.8554687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6" t="s">
        <v>5</v>
      </c>
      <c r="B1" s="376"/>
      <c r="C1" s="34" t="str">
        <f>'[2]Main Engine'!C1</f>
        <v>VALIANT SUMMER</v>
      </c>
      <c r="D1" s="377" t="s">
        <v>7</v>
      </c>
      <c r="E1" s="377"/>
      <c r="F1" s="1" t="str">
        <f>IF(C1="GL COLMENA",'[3]List of Vessels'!B2,IF(C1="GL IGUAZU",'[3]List of Vessels'!B3,IF(C1="GL LA PAZ",'[3]List of Vessels'!B4,IF(C1="GL PIRAPO",'[3]List of Vessels'!B5,IF(C1="VALIANT SPRING",'[3]List of Vessels'!B6,IF(C1="VALIANT SUMMER",'[3]List of Vessels'!B7,""))))))</f>
        <v>NK 160240</v>
      </c>
    </row>
    <row r="2" spans="1:12" ht="19.5" customHeight="1">
      <c r="A2" s="376" t="s">
        <v>8</v>
      </c>
      <c r="B2" s="376"/>
      <c r="C2" s="35" t="str">
        <f>IF(C1="GL COLMENA",'[3]List of Vessels'!D2,IF(C1="GL IGUAZU",'[3]List of Vessels'!D3,IF(C1="GL LA PAZ",'[3]List of Vessels'!D4,IF(C1="GL PIRAPO",'[3]List of Vessels'!D5,IF(C1="VALIANT SPRING",'[3]List of Vessels'!D6,IF(C1="VALIANT SUMMER",'[3]List of Vessels'!D7,""))))))</f>
        <v>SINGAPORE</v>
      </c>
      <c r="D2" s="377" t="s">
        <v>9</v>
      </c>
      <c r="E2" s="377"/>
      <c r="F2" s="2">
        <f>IF(C1="GL COLMENA",'[3]List of Vessels'!C2,IF(C1="GL IGUAZU",'[3]List of Vessels'!C3,IF(C1="GL LA PAZ",'[3]List of Vessels'!C4,IF(C1="GL PIRAPO",'[3]List of Vessels'!C5,IF(C1="VALIANT SPRING",'[3]List of Vessels'!C6,IF(C1="VALIANT SUMMER",'[3]List of Vessels'!C7,""))))))</f>
        <v>9731195</v>
      </c>
    </row>
    <row r="3" spans="1:12" ht="19.5" customHeight="1">
      <c r="A3" s="376" t="s">
        <v>10</v>
      </c>
      <c r="B3" s="376"/>
      <c r="C3" s="36" t="s">
        <v>1084</v>
      </c>
      <c r="D3" s="377" t="s">
        <v>12</v>
      </c>
      <c r="E3" s="377"/>
      <c r="F3" s="4" t="s">
        <v>1085</v>
      </c>
    </row>
    <row r="4" spans="1:12" ht="18" customHeight="1">
      <c r="A4" s="376" t="s">
        <v>77</v>
      </c>
      <c r="B4" s="376"/>
      <c r="C4" s="149" t="s">
        <v>4007</v>
      </c>
      <c r="D4" s="377" t="s">
        <v>14</v>
      </c>
      <c r="E4" s="377"/>
      <c r="F4" s="5">
        <f>'Running Hours'!B42</f>
        <v>18000.5</v>
      </c>
      <c r="J4" s="38"/>
    </row>
    <row r="5" spans="1:12" ht="18" customHeight="1">
      <c r="A5" s="376" t="s">
        <v>78</v>
      </c>
      <c r="B5" s="376"/>
      <c r="C5" s="37" t="s">
        <v>4008</v>
      </c>
      <c r="D5" s="44"/>
      <c r="E5" s="251" t="str">
        <f>'Running Hours'!$C3</f>
        <v>Date updated:</v>
      </c>
      <c r="F5" s="147">
        <f>'Running Hours'!D3</f>
        <v>44646</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5.5">
      <c r="A8" s="16" t="s">
        <v>1086</v>
      </c>
      <c r="B8" s="30" t="s">
        <v>4009</v>
      </c>
      <c r="C8" s="30" t="s">
        <v>4010</v>
      </c>
      <c r="D8" s="20" t="s">
        <v>1</v>
      </c>
      <c r="E8" s="12">
        <v>42549</v>
      </c>
      <c r="F8" s="12">
        <v>44646</v>
      </c>
      <c r="G8" s="72"/>
      <c r="H8" s="14">
        <f>DATE(YEAR(F8),MONTH(F8),DAY(F8)+1)</f>
        <v>44647</v>
      </c>
      <c r="I8" s="15">
        <f t="shared" ref="I8" ca="1" si="0">IF(ISBLANK(H8),"",H8-DATE(YEAR(NOW()),MONTH(NOW()),DAY(NOW())))</f>
        <v>0</v>
      </c>
      <c r="J8" s="16" t="str">
        <f ca="1">IF(I8="","",IF(I8&lt;0,"OVERDUE","NOT DUE"))</f>
        <v>NOT DUE</v>
      </c>
      <c r="K8" s="30" t="s">
        <v>4011</v>
      </c>
      <c r="L8" s="17"/>
    </row>
    <row r="9" spans="1:12" ht="15" customHeight="1">
      <c r="A9" s="16" t="s">
        <v>1097</v>
      </c>
      <c r="B9" s="30" t="s">
        <v>4012</v>
      </c>
      <c r="C9" s="30" t="s">
        <v>4013</v>
      </c>
      <c r="D9" s="20" t="s">
        <v>1</v>
      </c>
      <c r="E9" s="12">
        <v>42549</v>
      </c>
      <c r="F9" s="12">
        <v>44646</v>
      </c>
      <c r="G9" s="72"/>
      <c r="H9" s="14">
        <f>DATE(YEAR(F9),MONTH(F9),DAY(F9)+1)</f>
        <v>44647</v>
      </c>
      <c r="I9" s="15">
        <f ca="1">IF(ISBLANK(H9),"",H9-DATE(YEAR(NOW()),MONTH(NOW()),DAY(NOW())))</f>
        <v>0</v>
      </c>
      <c r="J9" s="16" t="str">
        <f ca="1">IF(I9="","",IF(I9&lt;0,"OVERDUE","NOT DUE"))</f>
        <v>NOT DUE</v>
      </c>
      <c r="K9" s="30"/>
      <c r="L9" s="24"/>
    </row>
    <row r="10" spans="1:12">
      <c r="A10" s="16" t="s">
        <v>1098</v>
      </c>
      <c r="B10" s="30" t="s">
        <v>1087</v>
      </c>
      <c r="C10" s="30" t="s">
        <v>4014</v>
      </c>
      <c r="D10" s="20" t="s">
        <v>1</v>
      </c>
      <c r="E10" s="12">
        <v>42549</v>
      </c>
      <c r="F10" s="12">
        <v>44646</v>
      </c>
      <c r="G10" s="72"/>
      <c r="H10" s="14">
        <f>DATE(YEAR(F10),MONTH(F10),DAY(F10)+1)</f>
        <v>44647</v>
      </c>
      <c r="I10" s="15">
        <f t="shared" ref="I10:I19" ca="1" si="1">IF(ISBLANK(H10),"",H10-DATE(YEAR(NOW()),MONTH(NOW()),DAY(NOW())))</f>
        <v>0</v>
      </c>
      <c r="J10" s="16" t="str">
        <f t="shared" ref="J10:J71" ca="1" si="2">IF(I10="","",IF(I10&lt;0,"OVERDUE","NOT DUE"))</f>
        <v>NOT DUE</v>
      </c>
      <c r="K10" s="30"/>
      <c r="L10" s="17"/>
    </row>
    <row r="11" spans="1:12" ht="26.1" customHeight="1">
      <c r="A11" s="16" t="s">
        <v>1099</v>
      </c>
      <c r="B11" s="30" t="s">
        <v>1087</v>
      </c>
      <c r="C11" s="30" t="s">
        <v>1088</v>
      </c>
      <c r="D11" s="20" t="s">
        <v>4015</v>
      </c>
      <c r="E11" s="12">
        <v>42549</v>
      </c>
      <c r="F11" s="12">
        <v>44645</v>
      </c>
      <c r="G11" s="72"/>
      <c r="H11" s="14">
        <f>DATE(YEAR(F11),MONTH(F11),DAY(F11)+3)</f>
        <v>44648</v>
      </c>
      <c r="I11" s="15">
        <f t="shared" ca="1" si="1"/>
        <v>1</v>
      </c>
      <c r="J11" s="16" t="str">
        <f t="shared" ca="1" si="2"/>
        <v>NOT DUE</v>
      </c>
      <c r="K11" s="30" t="s">
        <v>4016</v>
      </c>
      <c r="L11" s="17"/>
    </row>
    <row r="12" spans="1:12" ht="25.5" customHeight="1">
      <c r="A12" s="16" t="s">
        <v>1100</v>
      </c>
      <c r="B12" s="30" t="s">
        <v>4017</v>
      </c>
      <c r="C12" s="30" t="s">
        <v>4018</v>
      </c>
      <c r="D12" s="20" t="s">
        <v>1</v>
      </c>
      <c r="E12" s="12">
        <v>42549</v>
      </c>
      <c r="F12" s="12">
        <v>44646</v>
      </c>
      <c r="G12" s="72"/>
      <c r="H12" s="14">
        <f t="shared" ref="H12:H19" si="3">DATE(YEAR(F12),MONTH(F12),DAY(F12)+1)</f>
        <v>44647</v>
      </c>
      <c r="I12" s="15">
        <f ca="1">IF(ISBLANK(H12),"",H12-DATE(YEAR(NOW()),MONTH(NOW()),DAY(NOW())))</f>
        <v>0</v>
      </c>
      <c r="J12" s="16" t="str">
        <f ca="1">IF(I12="","",IF(I12&lt;0,"OVERDUE","NOT DUE"))</f>
        <v>NOT DUE</v>
      </c>
      <c r="K12" s="30"/>
      <c r="L12" s="17"/>
    </row>
    <row r="13" spans="1:12" ht="15" customHeight="1">
      <c r="A13" s="16" t="s">
        <v>1101</v>
      </c>
      <c r="B13" s="30" t="s">
        <v>4019</v>
      </c>
      <c r="C13" s="30" t="s">
        <v>4020</v>
      </c>
      <c r="D13" s="20" t="s">
        <v>1</v>
      </c>
      <c r="E13" s="12">
        <v>42549</v>
      </c>
      <c r="F13" s="12">
        <v>44646</v>
      </c>
      <c r="G13" s="72"/>
      <c r="H13" s="14">
        <f t="shared" si="3"/>
        <v>44647</v>
      </c>
      <c r="I13" s="15">
        <f ca="1">IF(ISBLANK(H13),"",H13-DATE(YEAR(NOW()),MONTH(NOW()),DAY(NOW())))</f>
        <v>0</v>
      </c>
      <c r="J13" s="16" t="str">
        <f ca="1">IF(I13="","",IF(I13&lt;0,"OVERDUE","NOT DUE"))</f>
        <v>NOT DUE</v>
      </c>
      <c r="K13" s="30" t="s">
        <v>609</v>
      </c>
      <c r="L13" s="17"/>
    </row>
    <row r="14" spans="1:12" ht="25.5" customHeight="1">
      <c r="A14" s="16" t="s">
        <v>1102</v>
      </c>
      <c r="B14" s="30" t="s">
        <v>4021</v>
      </c>
      <c r="C14" s="30" t="s">
        <v>4022</v>
      </c>
      <c r="D14" s="20" t="s">
        <v>1</v>
      </c>
      <c r="E14" s="12">
        <v>42549</v>
      </c>
      <c r="F14" s="12">
        <v>44646</v>
      </c>
      <c r="G14" s="72"/>
      <c r="H14" s="14">
        <f t="shared" si="3"/>
        <v>44647</v>
      </c>
      <c r="I14" s="15">
        <f ca="1">IF(ISBLANK(H14),"",H14-DATE(YEAR(NOW()),MONTH(NOW()),DAY(NOW())))</f>
        <v>0</v>
      </c>
      <c r="J14" s="16" t="str">
        <f ca="1">IF(I14="","",IF(I14&lt;0,"OVERDUE","NOT DUE"))</f>
        <v>NOT DUE</v>
      </c>
      <c r="K14" s="30" t="s">
        <v>609</v>
      </c>
      <c r="L14" s="17"/>
    </row>
    <row r="15" spans="1:12" ht="15" customHeight="1">
      <c r="A15" s="16" t="s">
        <v>1103</v>
      </c>
      <c r="B15" s="30" t="s">
        <v>1090</v>
      </c>
      <c r="C15" s="30" t="s">
        <v>1091</v>
      </c>
      <c r="D15" s="20" t="s">
        <v>1</v>
      </c>
      <c r="E15" s="12">
        <v>42549</v>
      </c>
      <c r="F15" s="12">
        <v>44646</v>
      </c>
      <c r="G15" s="72"/>
      <c r="H15" s="14">
        <f t="shared" si="3"/>
        <v>44647</v>
      </c>
      <c r="I15" s="15">
        <f t="shared" ca="1" si="1"/>
        <v>0</v>
      </c>
      <c r="J15" s="16" t="str">
        <f t="shared" ca="1" si="2"/>
        <v>NOT DUE</v>
      </c>
      <c r="K15" s="30" t="s">
        <v>609</v>
      </c>
      <c r="L15" s="17"/>
    </row>
    <row r="16" spans="1:12" ht="15" customHeight="1">
      <c r="A16" s="16" t="s">
        <v>1104</v>
      </c>
      <c r="B16" s="30" t="s">
        <v>1092</v>
      </c>
      <c r="C16" s="30" t="s">
        <v>1096</v>
      </c>
      <c r="D16" s="20" t="s">
        <v>1</v>
      </c>
      <c r="E16" s="12">
        <v>42549</v>
      </c>
      <c r="F16" s="12">
        <v>44646</v>
      </c>
      <c r="G16" s="72"/>
      <c r="H16" s="14">
        <f t="shared" si="3"/>
        <v>44647</v>
      </c>
      <c r="I16" s="15">
        <f t="shared" ca="1" si="1"/>
        <v>0</v>
      </c>
      <c r="J16" s="16" t="str">
        <f t="shared" ca="1" si="2"/>
        <v>NOT DUE</v>
      </c>
      <c r="K16" s="30" t="s">
        <v>609</v>
      </c>
      <c r="L16" s="17"/>
    </row>
    <row r="17" spans="1:12">
      <c r="A17" s="16" t="s">
        <v>1105</v>
      </c>
      <c r="B17" s="30" t="s">
        <v>4023</v>
      </c>
      <c r="C17" s="30" t="s">
        <v>4024</v>
      </c>
      <c r="D17" s="20" t="s">
        <v>1</v>
      </c>
      <c r="E17" s="12">
        <v>42549</v>
      </c>
      <c r="F17" s="12">
        <v>44646</v>
      </c>
      <c r="G17" s="72"/>
      <c r="H17" s="14">
        <f t="shared" si="3"/>
        <v>44647</v>
      </c>
      <c r="I17" s="15">
        <f ca="1">IF(ISBLANK(H17),"",H17-DATE(YEAR(NOW()),MONTH(NOW()),DAY(NOW())))</f>
        <v>0</v>
      </c>
      <c r="J17" s="16" t="str">
        <f ca="1">IF(I17="","",IF(I17&lt;0,"OVERDUE","NOT DUE"))</f>
        <v>NOT DUE</v>
      </c>
      <c r="K17" s="30" t="s">
        <v>609</v>
      </c>
      <c r="L17" s="17"/>
    </row>
    <row r="18" spans="1:12" ht="15" customHeight="1">
      <c r="A18" s="16" t="s">
        <v>1106</v>
      </c>
      <c r="B18" s="30" t="s">
        <v>4025</v>
      </c>
      <c r="C18" s="30" t="s">
        <v>24</v>
      </c>
      <c r="D18" s="20" t="s">
        <v>1</v>
      </c>
      <c r="E18" s="12">
        <v>42549</v>
      </c>
      <c r="F18" s="12">
        <v>44646</v>
      </c>
      <c r="G18" s="72"/>
      <c r="H18" s="14">
        <f t="shared" si="3"/>
        <v>44647</v>
      </c>
      <c r="I18" s="15">
        <f t="shared" ca="1" si="1"/>
        <v>0</v>
      </c>
      <c r="J18" s="16" t="str">
        <f t="shared" ca="1" si="2"/>
        <v>NOT DUE</v>
      </c>
      <c r="K18" s="30" t="s">
        <v>609</v>
      </c>
      <c r="L18" s="19"/>
    </row>
    <row r="19" spans="1:12" ht="15" customHeight="1">
      <c r="A19" s="16" t="s">
        <v>1107</v>
      </c>
      <c r="B19" s="30" t="s">
        <v>4026</v>
      </c>
      <c r="C19" s="30" t="s">
        <v>1093</v>
      </c>
      <c r="D19" s="20" t="s">
        <v>1</v>
      </c>
      <c r="E19" s="12">
        <v>42549</v>
      </c>
      <c r="F19" s="12">
        <v>44646</v>
      </c>
      <c r="G19" s="72"/>
      <c r="H19" s="14">
        <f t="shared" si="3"/>
        <v>44647</v>
      </c>
      <c r="I19" s="15">
        <f t="shared" ca="1" si="1"/>
        <v>0</v>
      </c>
      <c r="J19" s="16" t="str">
        <f t="shared" ca="1" si="2"/>
        <v>NOT DUE</v>
      </c>
      <c r="K19" s="30" t="s">
        <v>609</v>
      </c>
      <c r="L19" s="19"/>
    </row>
    <row r="20" spans="1:12" ht="25.5" customHeight="1">
      <c r="A20" s="16" t="s">
        <v>1108</v>
      </c>
      <c r="B20" s="30" t="s">
        <v>4027</v>
      </c>
      <c r="C20" s="30" t="s">
        <v>4028</v>
      </c>
      <c r="D20" s="20">
        <v>150</v>
      </c>
      <c r="E20" s="12">
        <v>42549</v>
      </c>
      <c r="F20" s="12">
        <v>44637</v>
      </c>
      <c r="G20" s="26">
        <v>18000</v>
      </c>
      <c r="H20" s="21">
        <f>IF(I20&lt;=150,$F$5+(I20/24),"error")</f>
        <v>44652.229166666664</v>
      </c>
      <c r="I20" s="22">
        <f t="shared" ref="I20:I26" si="4">D20-($F$4-G20)</f>
        <v>149.5</v>
      </c>
      <c r="J20" s="16" t="str">
        <f t="shared" si="2"/>
        <v>NOT DUE</v>
      </c>
      <c r="K20" s="30" t="s">
        <v>4029</v>
      </c>
      <c r="L20" s="19"/>
    </row>
    <row r="21" spans="1:12" ht="25.5" customHeight="1">
      <c r="A21" s="16" t="s">
        <v>1109</v>
      </c>
      <c r="B21" s="30" t="s">
        <v>4030</v>
      </c>
      <c r="C21" s="30" t="s">
        <v>4028</v>
      </c>
      <c r="D21" s="20">
        <v>150</v>
      </c>
      <c r="E21" s="12">
        <v>42549</v>
      </c>
      <c r="F21" s="12">
        <v>44637</v>
      </c>
      <c r="G21" s="26">
        <v>18000</v>
      </c>
      <c r="H21" s="21">
        <f t="shared" ref="H21:H25" si="5">IF(I21&lt;=150,$F$5+(I21/24),"error")</f>
        <v>44652.229166666664</v>
      </c>
      <c r="I21" s="22">
        <f t="shared" si="4"/>
        <v>149.5</v>
      </c>
      <c r="J21" s="16" t="str">
        <f t="shared" si="2"/>
        <v>NOT DUE</v>
      </c>
      <c r="K21" s="30" t="s">
        <v>4029</v>
      </c>
      <c r="L21" s="19"/>
    </row>
    <row r="22" spans="1:12" ht="25.5" customHeight="1">
      <c r="A22" s="16" t="s">
        <v>1110</v>
      </c>
      <c r="B22" s="30" t="s">
        <v>4031</v>
      </c>
      <c r="C22" s="30" t="s">
        <v>4028</v>
      </c>
      <c r="D22" s="20">
        <v>150</v>
      </c>
      <c r="E22" s="12">
        <v>42549</v>
      </c>
      <c r="F22" s="12">
        <v>44637</v>
      </c>
      <c r="G22" s="26">
        <v>18000</v>
      </c>
      <c r="H22" s="21">
        <f t="shared" si="5"/>
        <v>44652.229166666664</v>
      </c>
      <c r="I22" s="22">
        <f t="shared" si="4"/>
        <v>149.5</v>
      </c>
      <c r="J22" s="16" t="str">
        <f t="shared" si="2"/>
        <v>NOT DUE</v>
      </c>
      <c r="K22" s="30" t="s">
        <v>4029</v>
      </c>
      <c r="L22" s="19"/>
    </row>
    <row r="23" spans="1:12" ht="25.5" customHeight="1">
      <c r="A23" s="16" t="s">
        <v>1111</v>
      </c>
      <c r="B23" s="30" t="s">
        <v>4032</v>
      </c>
      <c r="C23" s="30" t="s">
        <v>4033</v>
      </c>
      <c r="D23" s="20">
        <v>150</v>
      </c>
      <c r="E23" s="12">
        <v>42549</v>
      </c>
      <c r="F23" s="12">
        <v>44637</v>
      </c>
      <c r="G23" s="26">
        <v>18000</v>
      </c>
      <c r="H23" s="21">
        <f t="shared" si="5"/>
        <v>44652.229166666664</v>
      </c>
      <c r="I23" s="22">
        <f t="shared" si="4"/>
        <v>149.5</v>
      </c>
      <c r="J23" s="16" t="str">
        <f t="shared" si="2"/>
        <v>NOT DUE</v>
      </c>
      <c r="K23" s="30" t="s">
        <v>4029</v>
      </c>
      <c r="L23" s="19"/>
    </row>
    <row r="24" spans="1:12" ht="25.5" customHeight="1">
      <c r="A24" s="16" t="s">
        <v>1112</v>
      </c>
      <c r="B24" s="30" t="s">
        <v>4034</v>
      </c>
      <c r="C24" s="30" t="s">
        <v>4028</v>
      </c>
      <c r="D24" s="20">
        <v>150</v>
      </c>
      <c r="E24" s="12">
        <v>42549</v>
      </c>
      <c r="F24" s="12">
        <v>44637</v>
      </c>
      <c r="G24" s="26">
        <v>18000</v>
      </c>
      <c r="H24" s="21">
        <f t="shared" si="5"/>
        <v>44652.229166666664</v>
      </c>
      <c r="I24" s="22">
        <f t="shared" si="4"/>
        <v>149.5</v>
      </c>
      <c r="J24" s="16" t="str">
        <f t="shared" si="2"/>
        <v>NOT DUE</v>
      </c>
      <c r="K24" s="30" t="s">
        <v>4029</v>
      </c>
      <c r="L24" s="19"/>
    </row>
    <row r="25" spans="1:12" ht="25.5" customHeight="1">
      <c r="A25" s="16" t="s">
        <v>1113</v>
      </c>
      <c r="B25" s="30" t="s">
        <v>4035</v>
      </c>
      <c r="C25" s="30" t="s">
        <v>4036</v>
      </c>
      <c r="D25" s="20">
        <v>150</v>
      </c>
      <c r="E25" s="12">
        <v>42549</v>
      </c>
      <c r="F25" s="12">
        <v>44637</v>
      </c>
      <c r="G25" s="26">
        <v>18000</v>
      </c>
      <c r="H25" s="21">
        <f t="shared" si="5"/>
        <v>44652.229166666664</v>
      </c>
      <c r="I25" s="22">
        <f t="shared" si="4"/>
        <v>149.5</v>
      </c>
      <c r="J25" s="16" t="str">
        <f t="shared" si="2"/>
        <v>NOT DUE</v>
      </c>
      <c r="K25" s="30" t="s">
        <v>4029</v>
      </c>
      <c r="L25" s="19"/>
    </row>
    <row r="26" spans="1:12" ht="21" customHeight="1">
      <c r="A26" s="16" t="s">
        <v>1114</v>
      </c>
      <c r="B26" s="30" t="s">
        <v>4037</v>
      </c>
      <c r="C26" s="30" t="s">
        <v>4038</v>
      </c>
      <c r="D26" s="20">
        <v>150</v>
      </c>
      <c r="E26" s="12">
        <v>42549</v>
      </c>
      <c r="F26" s="12">
        <v>44637</v>
      </c>
      <c r="G26" s="26">
        <v>18000</v>
      </c>
      <c r="H26" s="21">
        <f>IF(I26&lt;=150,$F$5+(I26/24),"error")</f>
        <v>44652.229166666664</v>
      </c>
      <c r="I26" s="22">
        <f t="shared" si="4"/>
        <v>149.5</v>
      </c>
      <c r="J26" s="16" t="str">
        <f t="shared" si="2"/>
        <v>NOT DUE</v>
      </c>
      <c r="K26" s="30"/>
      <c r="L26" s="19"/>
    </row>
    <row r="27" spans="1:12" ht="26.45" customHeight="1">
      <c r="A27" s="16" t="s">
        <v>1115</v>
      </c>
      <c r="B27" s="30" t="s">
        <v>4039</v>
      </c>
      <c r="C27" s="30" t="s">
        <v>561</v>
      </c>
      <c r="D27" s="20" t="s">
        <v>4</v>
      </c>
      <c r="E27" s="12">
        <v>42549</v>
      </c>
      <c r="F27" s="12">
        <v>44637</v>
      </c>
      <c r="G27" s="72"/>
      <c r="H27" s="14">
        <f t="shared" ref="H27:H39" si="6">EDATE(F27-1,1)</f>
        <v>44667</v>
      </c>
      <c r="I27" s="15">
        <f t="shared" ref="I27:I39" ca="1" si="7">IF(ISBLANK(H27),"",H27-DATE(YEAR(NOW()),MONTH(NOW()),DAY(NOW())))</f>
        <v>20</v>
      </c>
      <c r="J27" s="16" t="str">
        <f ca="1">IF(I27="","",IF(I27&lt;0,"OVERDUE","NOT DUE"))</f>
        <v>NOT DUE</v>
      </c>
      <c r="K27" s="30" t="s">
        <v>4040</v>
      </c>
      <c r="L27" s="19"/>
    </row>
    <row r="28" spans="1:12" ht="25.5" customHeight="1">
      <c r="A28" s="16" t="s">
        <v>1116</v>
      </c>
      <c r="B28" s="30" t="s">
        <v>4041</v>
      </c>
      <c r="C28" s="30" t="s">
        <v>561</v>
      </c>
      <c r="D28" s="20" t="s">
        <v>4</v>
      </c>
      <c r="E28" s="12">
        <v>42549</v>
      </c>
      <c r="F28" s="12">
        <v>44637</v>
      </c>
      <c r="G28" s="72"/>
      <c r="H28" s="14">
        <f t="shared" si="6"/>
        <v>44667</v>
      </c>
      <c r="I28" s="15">
        <f t="shared" ca="1" si="7"/>
        <v>20</v>
      </c>
      <c r="J28" s="16" t="str">
        <f ca="1">IF(I28="","",IF(I28&lt;0,"OVERDUE","NOT DUE"))</f>
        <v>NOT DUE</v>
      </c>
      <c r="K28" s="30" t="s">
        <v>4040</v>
      </c>
      <c r="L28" s="19"/>
    </row>
    <row r="29" spans="1:12" ht="25.5" customHeight="1">
      <c r="A29" s="16" t="s">
        <v>1117</v>
      </c>
      <c r="B29" s="30" t="s">
        <v>4021</v>
      </c>
      <c r="C29" s="30" t="s">
        <v>4042</v>
      </c>
      <c r="D29" s="20" t="s">
        <v>4</v>
      </c>
      <c r="E29" s="12">
        <v>42549</v>
      </c>
      <c r="F29" s="12">
        <v>44637</v>
      </c>
      <c r="G29" s="72"/>
      <c r="H29" s="14">
        <f t="shared" si="6"/>
        <v>44667</v>
      </c>
      <c r="I29" s="15">
        <f t="shared" ca="1" si="7"/>
        <v>20</v>
      </c>
      <c r="J29" s="16" t="str">
        <f t="shared" ref="J29:J39" ca="1" si="8">IF(I29="","",IF(I29&lt;0,"OVERDUE","NOT DUE"))</f>
        <v>NOT DUE</v>
      </c>
      <c r="K29" s="30" t="s">
        <v>4043</v>
      </c>
      <c r="L29" s="19"/>
    </row>
    <row r="30" spans="1:12" ht="25.5" customHeight="1">
      <c r="A30" s="16" t="s">
        <v>1118</v>
      </c>
      <c r="B30" s="30" t="s">
        <v>4021</v>
      </c>
      <c r="C30" s="30" t="s">
        <v>4044</v>
      </c>
      <c r="D30" s="20" t="s">
        <v>4</v>
      </c>
      <c r="E30" s="12">
        <v>42549</v>
      </c>
      <c r="F30" s="12">
        <v>44637</v>
      </c>
      <c r="G30" s="72"/>
      <c r="H30" s="14">
        <f t="shared" si="6"/>
        <v>44667</v>
      </c>
      <c r="I30" s="15">
        <f t="shared" ca="1" si="7"/>
        <v>20</v>
      </c>
      <c r="J30" s="16" t="str">
        <f t="shared" ca="1" si="8"/>
        <v>NOT DUE</v>
      </c>
      <c r="K30" s="30" t="s">
        <v>4043</v>
      </c>
      <c r="L30" s="19"/>
    </row>
    <row r="31" spans="1:12" ht="15" customHeight="1">
      <c r="A31" s="16" t="s">
        <v>1119</v>
      </c>
      <c r="B31" s="30" t="s">
        <v>4045</v>
      </c>
      <c r="C31" s="30" t="s">
        <v>4046</v>
      </c>
      <c r="D31" s="20" t="s">
        <v>4</v>
      </c>
      <c r="E31" s="12">
        <v>42549</v>
      </c>
      <c r="F31" s="12">
        <v>44637</v>
      </c>
      <c r="G31" s="72"/>
      <c r="H31" s="14">
        <f t="shared" si="6"/>
        <v>44667</v>
      </c>
      <c r="I31" s="15">
        <f t="shared" ca="1" si="7"/>
        <v>20</v>
      </c>
      <c r="J31" s="16" t="str">
        <f t="shared" ca="1" si="8"/>
        <v>NOT DUE</v>
      </c>
      <c r="K31" s="30" t="s">
        <v>4047</v>
      </c>
      <c r="L31" s="19"/>
    </row>
    <row r="32" spans="1:12" ht="25.5" customHeight="1">
      <c r="A32" s="16" t="s">
        <v>1120</v>
      </c>
      <c r="B32" s="30" t="s">
        <v>4048</v>
      </c>
      <c r="C32" s="30" t="s">
        <v>5362</v>
      </c>
      <c r="D32" s="20" t="s">
        <v>4</v>
      </c>
      <c r="E32" s="12">
        <v>42549</v>
      </c>
      <c r="F32" s="12">
        <v>44637</v>
      </c>
      <c r="G32" s="72"/>
      <c r="H32" s="14">
        <f t="shared" si="6"/>
        <v>44667</v>
      </c>
      <c r="I32" s="15">
        <f t="shared" ca="1" si="7"/>
        <v>20</v>
      </c>
      <c r="J32" s="16" t="str">
        <f t="shared" ca="1" si="8"/>
        <v>NOT DUE</v>
      </c>
      <c r="K32" s="30" t="s">
        <v>4049</v>
      </c>
      <c r="L32" s="19"/>
    </row>
    <row r="33" spans="1:12" ht="25.5" customHeight="1">
      <c r="A33" s="16" t="s">
        <v>1121</v>
      </c>
      <c r="B33" s="30" t="s">
        <v>4048</v>
      </c>
      <c r="C33" s="30" t="s">
        <v>4050</v>
      </c>
      <c r="D33" s="20" t="s">
        <v>4</v>
      </c>
      <c r="E33" s="12">
        <v>42549</v>
      </c>
      <c r="F33" s="12">
        <v>44637</v>
      </c>
      <c r="G33" s="72"/>
      <c r="H33" s="14">
        <f t="shared" si="6"/>
        <v>44667</v>
      </c>
      <c r="I33" s="15">
        <f t="shared" ca="1" si="7"/>
        <v>20</v>
      </c>
      <c r="J33" s="16" t="str">
        <f t="shared" ca="1" si="8"/>
        <v>NOT DUE</v>
      </c>
      <c r="K33" s="30" t="s">
        <v>4049</v>
      </c>
      <c r="L33" s="19"/>
    </row>
    <row r="34" spans="1:12" ht="25.5" customHeight="1">
      <c r="A34" s="16" t="s">
        <v>1122</v>
      </c>
      <c r="B34" s="30" t="s">
        <v>4048</v>
      </c>
      <c r="C34" s="30" t="s">
        <v>4051</v>
      </c>
      <c r="D34" s="20" t="s">
        <v>4</v>
      </c>
      <c r="E34" s="12">
        <v>42549</v>
      </c>
      <c r="F34" s="12">
        <v>44637</v>
      </c>
      <c r="G34" s="72"/>
      <c r="H34" s="14">
        <f t="shared" si="6"/>
        <v>44667</v>
      </c>
      <c r="I34" s="15">
        <f t="shared" ca="1" si="7"/>
        <v>20</v>
      </c>
      <c r="J34" s="16" t="str">
        <f t="shared" ca="1" si="8"/>
        <v>NOT DUE</v>
      </c>
      <c r="K34" s="30" t="s">
        <v>4049</v>
      </c>
      <c r="L34" s="19"/>
    </row>
    <row r="35" spans="1:12" ht="25.5" customHeight="1">
      <c r="A35" s="16" t="s">
        <v>1123</v>
      </c>
      <c r="B35" s="30" t="s">
        <v>4048</v>
      </c>
      <c r="C35" s="30" t="s">
        <v>4052</v>
      </c>
      <c r="D35" s="20" t="s">
        <v>4</v>
      </c>
      <c r="E35" s="12">
        <v>42549</v>
      </c>
      <c r="F35" s="12">
        <v>44637</v>
      </c>
      <c r="G35" s="72"/>
      <c r="H35" s="14">
        <f t="shared" si="6"/>
        <v>44667</v>
      </c>
      <c r="I35" s="15">
        <f t="shared" ca="1" si="7"/>
        <v>20</v>
      </c>
      <c r="J35" s="16" t="str">
        <f t="shared" ca="1" si="8"/>
        <v>NOT DUE</v>
      </c>
      <c r="K35" s="30" t="s">
        <v>4049</v>
      </c>
      <c r="L35" s="19"/>
    </row>
    <row r="36" spans="1:12" ht="25.5" customHeight="1">
      <c r="A36" s="16" t="s">
        <v>1124</v>
      </c>
      <c r="B36" s="30" t="s">
        <v>4048</v>
      </c>
      <c r="C36" s="30" t="s">
        <v>4053</v>
      </c>
      <c r="D36" s="20" t="s">
        <v>4</v>
      </c>
      <c r="E36" s="12">
        <v>42549</v>
      </c>
      <c r="F36" s="12">
        <v>44637</v>
      </c>
      <c r="G36" s="72"/>
      <c r="H36" s="14">
        <f t="shared" si="6"/>
        <v>44667</v>
      </c>
      <c r="I36" s="15">
        <f t="shared" ca="1" si="7"/>
        <v>20</v>
      </c>
      <c r="J36" s="16" t="str">
        <f t="shared" ca="1" si="8"/>
        <v>NOT DUE</v>
      </c>
      <c r="K36" s="30" t="s">
        <v>4049</v>
      </c>
      <c r="L36" s="19"/>
    </row>
    <row r="37" spans="1:12" ht="25.5" customHeight="1">
      <c r="A37" s="16" t="s">
        <v>1125</v>
      </c>
      <c r="B37" s="30" t="s">
        <v>4048</v>
      </c>
      <c r="C37" s="30" t="s">
        <v>4054</v>
      </c>
      <c r="D37" s="20" t="s">
        <v>4</v>
      </c>
      <c r="E37" s="12">
        <v>42549</v>
      </c>
      <c r="F37" s="12">
        <v>44637</v>
      </c>
      <c r="G37" s="72"/>
      <c r="H37" s="14">
        <f t="shared" si="6"/>
        <v>44667</v>
      </c>
      <c r="I37" s="15">
        <f t="shared" ca="1" si="7"/>
        <v>20</v>
      </c>
      <c r="J37" s="16" t="str">
        <f t="shared" ca="1" si="8"/>
        <v>NOT DUE</v>
      </c>
      <c r="K37" s="30" t="s">
        <v>4049</v>
      </c>
      <c r="L37" s="19"/>
    </row>
    <row r="38" spans="1:12" ht="25.5" customHeight="1">
      <c r="A38" s="16" t="s">
        <v>1126</v>
      </c>
      <c r="B38" s="30" t="s">
        <v>4048</v>
      </c>
      <c r="C38" s="30" t="s">
        <v>1089</v>
      </c>
      <c r="D38" s="20" t="s">
        <v>4</v>
      </c>
      <c r="E38" s="12">
        <v>42549</v>
      </c>
      <c r="F38" s="12">
        <v>44637</v>
      </c>
      <c r="G38" s="72"/>
      <c r="H38" s="14">
        <f t="shared" si="6"/>
        <v>44667</v>
      </c>
      <c r="I38" s="15">
        <f t="shared" ca="1" si="7"/>
        <v>20</v>
      </c>
      <c r="J38" s="16" t="str">
        <f t="shared" ca="1" si="8"/>
        <v>NOT DUE</v>
      </c>
      <c r="K38" s="30" t="s">
        <v>4049</v>
      </c>
      <c r="L38" s="19"/>
    </row>
    <row r="39" spans="1:12" ht="25.5" customHeight="1">
      <c r="A39" s="16" t="s">
        <v>1127</v>
      </c>
      <c r="B39" s="30" t="s">
        <v>4048</v>
      </c>
      <c r="C39" s="30" t="s">
        <v>4055</v>
      </c>
      <c r="D39" s="20" t="s">
        <v>4</v>
      </c>
      <c r="E39" s="12">
        <v>42549</v>
      </c>
      <c r="F39" s="12">
        <v>44637</v>
      </c>
      <c r="G39" s="72"/>
      <c r="H39" s="14">
        <f t="shared" si="6"/>
        <v>44667</v>
      </c>
      <c r="I39" s="15">
        <f t="shared" ca="1" si="7"/>
        <v>20</v>
      </c>
      <c r="J39" s="16" t="str">
        <f t="shared" ca="1" si="8"/>
        <v>NOT DUE</v>
      </c>
      <c r="K39" s="30" t="s">
        <v>4049</v>
      </c>
      <c r="L39" s="19"/>
    </row>
    <row r="40" spans="1:12">
      <c r="A40" s="16" t="s">
        <v>1128</v>
      </c>
      <c r="B40" s="30" t="s">
        <v>4056</v>
      </c>
      <c r="C40" s="30" t="s">
        <v>393</v>
      </c>
      <c r="D40" s="20" t="s">
        <v>4057</v>
      </c>
      <c r="E40" s="12">
        <v>42549</v>
      </c>
      <c r="F40" s="12">
        <v>44604</v>
      </c>
      <c r="G40" s="72"/>
      <c r="H40" s="14">
        <f>DATE(YEAR(F40),MONTH(F40)+2,DAY(F40)-1)</f>
        <v>44662</v>
      </c>
      <c r="I40" s="15">
        <f ca="1">IF(ISBLANK(H40),"",H40-DATE(YEAR(NOW()),MONTH(NOW()),DAY(NOW())))</f>
        <v>15</v>
      </c>
      <c r="J40" s="16" t="str">
        <f ca="1">IF(I40="","",IF(I40&lt;0,"OVERDUE","NOT DUE"))</f>
        <v>NOT DUE</v>
      </c>
      <c r="K40" s="30"/>
      <c r="L40" s="19"/>
    </row>
    <row r="41" spans="1:12" ht="26.1" customHeight="1">
      <c r="A41" s="16" t="s">
        <v>1129</v>
      </c>
      <c r="B41" s="30" t="s">
        <v>4058</v>
      </c>
      <c r="C41" s="30" t="s">
        <v>4059</v>
      </c>
      <c r="D41" s="20" t="s">
        <v>4060</v>
      </c>
      <c r="E41" s="12">
        <v>42549</v>
      </c>
      <c r="F41" s="12">
        <v>44568</v>
      </c>
      <c r="G41" s="72"/>
      <c r="H41" s="14">
        <f t="shared" ref="H41:H51" si="9">DATE(YEAR(F41),MONTH(F41)+3,DAY(F41)-1)</f>
        <v>44657</v>
      </c>
      <c r="I41" s="15">
        <f ca="1">IF(ISBLANK(H41),"",H41-DATE(YEAR(NOW()),MONTH(NOW()),DAY(NOW())))</f>
        <v>10</v>
      </c>
      <c r="J41" s="16" t="str">
        <f ca="1">IF(I41="","",IF(I41&lt;0,"OVERDUE","NOT DUE"))</f>
        <v>NOT DUE</v>
      </c>
      <c r="K41" s="30" t="s">
        <v>4043</v>
      </c>
      <c r="L41" s="19" t="s">
        <v>4571</v>
      </c>
    </row>
    <row r="42" spans="1:12" ht="25.5" customHeight="1">
      <c r="A42" s="16" t="s">
        <v>1130</v>
      </c>
      <c r="B42" s="30" t="s">
        <v>4021</v>
      </c>
      <c r="C42" s="30" t="s">
        <v>4059</v>
      </c>
      <c r="D42" s="20" t="s">
        <v>4060</v>
      </c>
      <c r="E42" s="12">
        <v>42549</v>
      </c>
      <c r="F42" s="12">
        <v>44568</v>
      </c>
      <c r="G42" s="72"/>
      <c r="H42" s="14">
        <f t="shared" si="9"/>
        <v>44657</v>
      </c>
      <c r="I42" s="15">
        <f ca="1">IF(ISBLANK(H42),"",H42-DATE(YEAR(NOW()),MONTH(NOW()),DAY(NOW())))</f>
        <v>10</v>
      </c>
      <c r="J42" s="16" t="str">
        <f ca="1">IF(I42="","",IF(I42&lt;0,"OVERDUE","NOT DUE"))</f>
        <v>NOT DUE</v>
      </c>
      <c r="K42" s="30" t="s">
        <v>4043</v>
      </c>
      <c r="L42" s="19" t="s">
        <v>4571</v>
      </c>
    </row>
    <row r="43" spans="1:12" ht="25.5" customHeight="1">
      <c r="A43" s="16" t="s">
        <v>1131</v>
      </c>
      <c r="B43" s="30" t="s">
        <v>4021</v>
      </c>
      <c r="C43" s="30" t="s">
        <v>4061</v>
      </c>
      <c r="D43" s="20" t="s">
        <v>4060</v>
      </c>
      <c r="E43" s="12">
        <v>42549</v>
      </c>
      <c r="F43" s="12">
        <v>44607</v>
      </c>
      <c r="G43" s="72"/>
      <c r="H43" s="14">
        <f t="shared" si="9"/>
        <v>44695</v>
      </c>
      <c r="I43" s="15">
        <f ca="1">IF(ISBLANK(H43),"",H43-DATE(YEAR(NOW()),MONTH(NOW()),DAY(NOW())))</f>
        <v>48</v>
      </c>
      <c r="J43" s="16" t="str">
        <f ca="1">IF(I43="","",IF(I43&lt;0,"OVERDUE","NOT DUE"))</f>
        <v>NOT DUE</v>
      </c>
      <c r="K43" s="30" t="s">
        <v>4062</v>
      </c>
      <c r="L43" s="19" t="s">
        <v>5430</v>
      </c>
    </row>
    <row r="44" spans="1:12" ht="25.5">
      <c r="A44" s="16" t="s">
        <v>1132</v>
      </c>
      <c r="B44" s="30" t="s">
        <v>4063</v>
      </c>
      <c r="C44" s="30" t="s">
        <v>4064</v>
      </c>
      <c r="D44" s="20" t="s">
        <v>4060</v>
      </c>
      <c r="E44" s="12">
        <v>42549</v>
      </c>
      <c r="F44" s="12">
        <v>44607</v>
      </c>
      <c r="G44" s="72"/>
      <c r="H44" s="14">
        <f t="shared" si="9"/>
        <v>44695</v>
      </c>
      <c r="I44" s="15">
        <f t="shared" ref="I44:I69" ca="1" si="10">IF(ISBLANK(H44),"",H44-DATE(YEAR(NOW()),MONTH(NOW()),DAY(NOW())))</f>
        <v>48</v>
      </c>
      <c r="J44" s="16" t="str">
        <f t="shared" ref="J44:J45" ca="1" si="11">IF(I44="","",IF(I44&lt;0,"OVERDUE","NOT DUE"))</f>
        <v>NOT DUE</v>
      </c>
      <c r="K44" s="30" t="s">
        <v>4065</v>
      </c>
      <c r="L44" s="19" t="s">
        <v>5431</v>
      </c>
    </row>
    <row r="45" spans="1:12" ht="24">
      <c r="A45" s="16" t="s">
        <v>1133</v>
      </c>
      <c r="B45" s="30" t="s">
        <v>4066</v>
      </c>
      <c r="C45" s="30" t="s">
        <v>4067</v>
      </c>
      <c r="D45" s="20" t="s">
        <v>4060</v>
      </c>
      <c r="E45" s="12">
        <v>42549</v>
      </c>
      <c r="F45" s="12">
        <v>44607</v>
      </c>
      <c r="G45" s="72"/>
      <c r="H45" s="14">
        <f t="shared" si="9"/>
        <v>44695</v>
      </c>
      <c r="I45" s="15">
        <f t="shared" ca="1" si="10"/>
        <v>48</v>
      </c>
      <c r="J45" s="16" t="str">
        <f t="shared" ca="1" si="11"/>
        <v>NOT DUE</v>
      </c>
      <c r="K45" s="30" t="s">
        <v>4068</v>
      </c>
      <c r="L45" s="19" t="s">
        <v>4572</v>
      </c>
    </row>
    <row r="46" spans="1:12" ht="15" customHeight="1">
      <c r="A46" s="16" t="s">
        <v>1134</v>
      </c>
      <c r="B46" s="30" t="s">
        <v>4069</v>
      </c>
      <c r="C46" s="30" t="s">
        <v>4070</v>
      </c>
      <c r="D46" s="20" t="s">
        <v>4060</v>
      </c>
      <c r="E46" s="12">
        <v>42549</v>
      </c>
      <c r="F46" s="12">
        <v>44568</v>
      </c>
      <c r="G46" s="72"/>
      <c r="H46" s="14">
        <f t="shared" si="9"/>
        <v>44657</v>
      </c>
      <c r="I46" s="15">
        <f t="shared" ca="1" si="10"/>
        <v>10</v>
      </c>
      <c r="J46" s="16" t="str">
        <f t="shared" ca="1" si="2"/>
        <v>NOT DUE</v>
      </c>
      <c r="K46" s="30" t="s">
        <v>4071</v>
      </c>
      <c r="L46" s="19"/>
    </row>
    <row r="47" spans="1:12" ht="38.25" customHeight="1">
      <c r="A47" s="16" t="s">
        <v>1135</v>
      </c>
      <c r="B47" s="30" t="s">
        <v>4069</v>
      </c>
      <c r="C47" s="30" t="s">
        <v>4072</v>
      </c>
      <c r="D47" s="20" t="s">
        <v>4060</v>
      </c>
      <c r="E47" s="12">
        <v>42549</v>
      </c>
      <c r="F47" s="12">
        <v>44568</v>
      </c>
      <c r="G47" s="72"/>
      <c r="H47" s="14">
        <f t="shared" si="9"/>
        <v>44657</v>
      </c>
      <c r="I47" s="15">
        <f t="shared" ca="1" si="10"/>
        <v>10</v>
      </c>
      <c r="J47" s="16" t="str">
        <f t="shared" ca="1" si="2"/>
        <v>NOT DUE</v>
      </c>
      <c r="K47" s="30" t="s">
        <v>4073</v>
      </c>
      <c r="L47" s="19" t="s">
        <v>4572</v>
      </c>
    </row>
    <row r="48" spans="1:12" ht="26.45" customHeight="1">
      <c r="A48" s="16" t="s">
        <v>1136</v>
      </c>
      <c r="B48" s="30" t="s">
        <v>4074</v>
      </c>
      <c r="C48" s="30" t="s">
        <v>4075</v>
      </c>
      <c r="D48" s="20" t="s">
        <v>4060</v>
      </c>
      <c r="E48" s="12">
        <v>42549</v>
      </c>
      <c r="F48" s="12">
        <v>44607</v>
      </c>
      <c r="G48" s="72"/>
      <c r="H48" s="14">
        <f t="shared" si="9"/>
        <v>44695</v>
      </c>
      <c r="I48" s="15">
        <f t="shared" ca="1" si="10"/>
        <v>48</v>
      </c>
      <c r="J48" s="16" t="str">
        <f t="shared" ca="1" si="2"/>
        <v>NOT DUE</v>
      </c>
      <c r="K48" s="30" t="s">
        <v>4071</v>
      </c>
      <c r="L48" s="19" t="s">
        <v>5429</v>
      </c>
    </row>
    <row r="49" spans="1:12" ht="25.5" customHeight="1">
      <c r="A49" s="16" t="s">
        <v>1137</v>
      </c>
      <c r="B49" s="30" t="s">
        <v>4076</v>
      </c>
      <c r="C49" s="30" t="s">
        <v>4075</v>
      </c>
      <c r="D49" s="20" t="s">
        <v>4060</v>
      </c>
      <c r="E49" s="12">
        <v>42549</v>
      </c>
      <c r="F49" s="12">
        <v>44607</v>
      </c>
      <c r="G49" s="72"/>
      <c r="H49" s="14">
        <f t="shared" si="9"/>
        <v>44695</v>
      </c>
      <c r="I49" s="15">
        <f t="shared" ca="1" si="10"/>
        <v>48</v>
      </c>
      <c r="J49" s="16" t="str">
        <f t="shared" ca="1" si="2"/>
        <v>NOT DUE</v>
      </c>
      <c r="K49" s="30" t="s">
        <v>4071</v>
      </c>
      <c r="L49" s="19" t="s">
        <v>5429</v>
      </c>
    </row>
    <row r="50" spans="1:12" ht="25.5" customHeight="1">
      <c r="A50" s="16" t="s">
        <v>1138</v>
      </c>
      <c r="B50" s="30" t="s">
        <v>4077</v>
      </c>
      <c r="C50" s="30" t="s">
        <v>4075</v>
      </c>
      <c r="D50" s="20" t="s">
        <v>4060</v>
      </c>
      <c r="E50" s="12">
        <v>42549</v>
      </c>
      <c r="F50" s="12">
        <v>44607</v>
      </c>
      <c r="G50" s="72"/>
      <c r="H50" s="14">
        <f t="shared" si="9"/>
        <v>44695</v>
      </c>
      <c r="I50" s="15">
        <f t="shared" ca="1" si="10"/>
        <v>48</v>
      </c>
      <c r="J50" s="16" t="str">
        <f t="shared" ca="1" si="2"/>
        <v>NOT DUE</v>
      </c>
      <c r="K50" s="30" t="s">
        <v>4071</v>
      </c>
      <c r="L50" s="19" t="s">
        <v>5429</v>
      </c>
    </row>
    <row r="51" spans="1:12" ht="26.45" customHeight="1">
      <c r="A51" s="16" t="s">
        <v>1139</v>
      </c>
      <c r="B51" s="30" t="s">
        <v>4078</v>
      </c>
      <c r="C51" s="30" t="s">
        <v>4075</v>
      </c>
      <c r="D51" s="20" t="s">
        <v>4060</v>
      </c>
      <c r="E51" s="12">
        <v>42549</v>
      </c>
      <c r="F51" s="12">
        <v>44607</v>
      </c>
      <c r="G51" s="72"/>
      <c r="H51" s="14">
        <f t="shared" si="9"/>
        <v>44695</v>
      </c>
      <c r="I51" s="15">
        <f t="shared" ca="1" si="10"/>
        <v>48</v>
      </c>
      <c r="J51" s="16" t="str">
        <f t="shared" ca="1" si="2"/>
        <v>NOT DUE</v>
      </c>
      <c r="K51" s="30" t="s">
        <v>4079</v>
      </c>
      <c r="L51" s="19" t="s">
        <v>5429</v>
      </c>
    </row>
    <row r="52" spans="1:12" ht="26.45" customHeight="1">
      <c r="A52" s="16" t="s">
        <v>1140</v>
      </c>
      <c r="B52" s="30" t="s">
        <v>4078</v>
      </c>
      <c r="C52" s="30" t="s">
        <v>4080</v>
      </c>
      <c r="D52" s="20" t="s">
        <v>3</v>
      </c>
      <c r="E52" s="12">
        <v>42549</v>
      </c>
      <c r="F52" s="12">
        <v>44607</v>
      </c>
      <c r="G52" s="72"/>
      <c r="H52" s="14">
        <f>DATE(YEAR(F52),MONTH(F52)+6,DAY(F52)-1)</f>
        <v>44787</v>
      </c>
      <c r="I52" s="15">
        <f t="shared" ca="1" si="10"/>
        <v>140</v>
      </c>
      <c r="J52" s="16" t="str">
        <f t="shared" ca="1" si="2"/>
        <v>NOT DUE</v>
      </c>
      <c r="K52" s="30" t="s">
        <v>4079</v>
      </c>
      <c r="L52" s="19" t="s">
        <v>5422</v>
      </c>
    </row>
    <row r="53" spans="1:12" ht="36">
      <c r="A53" s="16" t="s">
        <v>1141</v>
      </c>
      <c r="B53" s="30" t="s">
        <v>1145</v>
      </c>
      <c r="C53" s="30" t="s">
        <v>4081</v>
      </c>
      <c r="D53" s="20" t="s">
        <v>3</v>
      </c>
      <c r="E53" s="12">
        <v>42549</v>
      </c>
      <c r="F53" s="12">
        <v>44532</v>
      </c>
      <c r="G53" s="72"/>
      <c r="H53" s="14">
        <f>DATE(YEAR(F53),MONTH(F53)+6,DAY(F53)-1)</f>
        <v>44713</v>
      </c>
      <c r="I53" s="15">
        <f ca="1">IF(ISBLANK(H53),"",H53-DATE(YEAR(NOW()),MONTH(NOW()),DAY(NOW())))</f>
        <v>66</v>
      </c>
      <c r="J53" s="16" t="str">
        <f ca="1">IF(I53="","",IF(I53&lt;0,"OVERDUE","NOT DUE"))</f>
        <v>NOT DUE</v>
      </c>
      <c r="K53" s="30"/>
      <c r="L53" s="19" t="s">
        <v>5415</v>
      </c>
    </row>
    <row r="54" spans="1:12">
      <c r="A54" s="16" t="s">
        <v>1142</v>
      </c>
      <c r="B54" s="30" t="s">
        <v>1143</v>
      </c>
      <c r="C54" s="30" t="s">
        <v>4082</v>
      </c>
      <c r="D54" s="20" t="s">
        <v>3</v>
      </c>
      <c r="E54" s="12">
        <v>42549</v>
      </c>
      <c r="F54" s="12">
        <v>44607</v>
      </c>
      <c r="G54" s="72"/>
      <c r="H54" s="14">
        <f>DATE(YEAR(F54),MONTH(F54)+6,DAY(F54)-1)</f>
        <v>44787</v>
      </c>
      <c r="I54" s="15">
        <f ca="1">IF(ISBLANK(H54),"",H54-DATE(YEAR(NOW()),MONTH(NOW()),DAY(NOW())))</f>
        <v>140</v>
      </c>
      <c r="J54" s="16" t="str">
        <f ca="1">IF(I54="","",IF(I54&lt;0,"OVERDUE","NOT DUE"))</f>
        <v>NOT DUE</v>
      </c>
      <c r="K54" s="30"/>
      <c r="L54" s="19" t="s">
        <v>5428</v>
      </c>
    </row>
    <row r="55" spans="1:12" ht="26.45" customHeight="1">
      <c r="A55" s="16" t="s">
        <v>4083</v>
      </c>
      <c r="B55" s="30" t="s">
        <v>4084</v>
      </c>
      <c r="C55" s="30" t="s">
        <v>4085</v>
      </c>
      <c r="D55" s="20" t="s">
        <v>4060</v>
      </c>
      <c r="E55" s="12">
        <v>42549</v>
      </c>
      <c r="F55" s="12">
        <v>44581</v>
      </c>
      <c r="G55" s="72"/>
      <c r="H55" s="14">
        <f>DATE(YEAR(F55),MONTH(F55)+3,DAY(F55)-1)</f>
        <v>44670</v>
      </c>
      <c r="I55" s="15">
        <f t="shared" ca="1" si="10"/>
        <v>23</v>
      </c>
      <c r="J55" s="16" t="str">
        <f t="shared" ca="1" si="2"/>
        <v>NOT DUE</v>
      </c>
      <c r="K55" s="30" t="s">
        <v>4086</v>
      </c>
      <c r="L55" s="19" t="s">
        <v>4734</v>
      </c>
    </row>
    <row r="56" spans="1:12" ht="26.45" customHeight="1">
      <c r="A56" s="16" t="s">
        <v>4087</v>
      </c>
      <c r="B56" s="30" t="s">
        <v>4539</v>
      </c>
      <c r="C56" s="30" t="s">
        <v>4085</v>
      </c>
      <c r="D56" s="20" t="s">
        <v>4060</v>
      </c>
      <c r="E56" s="12">
        <v>42549</v>
      </c>
      <c r="F56" s="12">
        <v>44581</v>
      </c>
      <c r="G56" s="72"/>
      <c r="H56" s="14">
        <f>DATE(YEAR(F56),MONTH(F56)+3,DAY(F56)-1)</f>
        <v>44670</v>
      </c>
      <c r="I56" s="15">
        <f t="shared" ca="1" si="10"/>
        <v>23</v>
      </c>
      <c r="J56" s="16" t="str">
        <f t="shared" ca="1" si="2"/>
        <v>NOT DUE</v>
      </c>
      <c r="K56" s="30" t="s">
        <v>4542</v>
      </c>
      <c r="L56" s="19" t="s">
        <v>4734</v>
      </c>
    </row>
    <row r="57" spans="1:12" ht="26.45" customHeight="1">
      <c r="A57" s="16" t="s">
        <v>4090</v>
      </c>
      <c r="B57" s="30" t="s">
        <v>4540</v>
      </c>
      <c r="C57" s="30" t="s">
        <v>4085</v>
      </c>
      <c r="D57" s="20" t="s">
        <v>4060</v>
      </c>
      <c r="E57" s="12">
        <v>42549</v>
      </c>
      <c r="F57" s="12">
        <v>44581</v>
      </c>
      <c r="G57" s="72"/>
      <c r="H57" s="14">
        <f>DATE(YEAR(F57),MONTH(F57)+3,DAY(F57)-1)</f>
        <v>44670</v>
      </c>
      <c r="I57" s="15">
        <f t="shared" ca="1" si="10"/>
        <v>23</v>
      </c>
      <c r="J57" s="16" t="str">
        <f t="shared" ca="1" si="2"/>
        <v>NOT DUE</v>
      </c>
      <c r="K57" s="30" t="s">
        <v>4542</v>
      </c>
      <c r="L57" s="19" t="s">
        <v>4734</v>
      </c>
    </row>
    <row r="58" spans="1:12" ht="26.45" customHeight="1">
      <c r="A58" s="16" t="s">
        <v>4092</v>
      </c>
      <c r="B58" s="30" t="s">
        <v>4541</v>
      </c>
      <c r="C58" s="30" t="s">
        <v>4085</v>
      </c>
      <c r="D58" s="20" t="s">
        <v>4060</v>
      </c>
      <c r="E58" s="12">
        <v>42549</v>
      </c>
      <c r="F58" s="12">
        <v>44581</v>
      </c>
      <c r="G58" s="72"/>
      <c r="H58" s="14">
        <f>DATE(YEAR(F58),MONTH(F58)+3,DAY(F58)-1)</f>
        <v>44670</v>
      </c>
      <c r="I58" s="15">
        <f t="shared" ca="1" si="10"/>
        <v>23</v>
      </c>
      <c r="J58" s="16" t="str">
        <f t="shared" ca="1" si="2"/>
        <v>NOT DUE</v>
      </c>
      <c r="K58" s="30" t="s">
        <v>4542</v>
      </c>
      <c r="L58" s="19" t="s">
        <v>4734</v>
      </c>
    </row>
    <row r="59" spans="1:12" ht="36" customHeight="1">
      <c r="A59" s="16" t="s">
        <v>4096</v>
      </c>
      <c r="B59" s="30" t="s">
        <v>4088</v>
      </c>
      <c r="C59" s="30" t="s">
        <v>4089</v>
      </c>
      <c r="D59" s="20" t="s">
        <v>3</v>
      </c>
      <c r="E59" s="12">
        <v>42549</v>
      </c>
      <c r="F59" s="12">
        <v>44603</v>
      </c>
      <c r="G59" s="72"/>
      <c r="H59" s="14">
        <f>DATE(YEAR(F59),MONTH(F59)+6,DAY(F59)-1)</f>
        <v>44783</v>
      </c>
      <c r="I59" s="15">
        <f ca="1">IF(ISBLANK(H59),"",H59-DATE(YEAR(NOW()),MONTH(NOW()),DAY(NOW())))</f>
        <v>136</v>
      </c>
      <c r="J59" s="16" t="str">
        <f ca="1">IF(I59="","",IF(I59&lt;0,"OVERDUE","NOT DUE"))</f>
        <v>NOT DUE</v>
      </c>
      <c r="K59" s="30"/>
      <c r="L59" s="19" t="s">
        <v>5187</v>
      </c>
    </row>
    <row r="60" spans="1:12" ht="53.25" customHeight="1">
      <c r="A60" s="16" t="s">
        <v>4099</v>
      </c>
      <c r="B60" s="30" t="s">
        <v>4091</v>
      </c>
      <c r="C60" s="30" t="s">
        <v>1094</v>
      </c>
      <c r="D60" s="20" t="s">
        <v>3</v>
      </c>
      <c r="E60" s="12">
        <v>42549</v>
      </c>
      <c r="F60" s="12">
        <v>44603</v>
      </c>
      <c r="G60" s="72"/>
      <c r="H60" s="14">
        <f>DATE(YEAR(F60),MONTH(F60)+6,DAY(F60)-1)</f>
        <v>44783</v>
      </c>
      <c r="I60" s="15">
        <f t="shared" ref="I60:I63" ca="1" si="12">IF(ISBLANK(H60),"",H60-DATE(YEAR(NOW()),MONTH(NOW()),DAY(NOW())))</f>
        <v>136</v>
      </c>
      <c r="J60" s="16" t="str">
        <f t="shared" ref="J60:J63" ca="1" si="13">IF(I60="","",IF(I60&lt;0,"OVERDUE","NOT DUE"))</f>
        <v>NOT DUE</v>
      </c>
      <c r="K60" s="30"/>
      <c r="L60" s="19" t="s">
        <v>5394</v>
      </c>
    </row>
    <row r="61" spans="1:12" ht="24">
      <c r="A61" s="16" t="s">
        <v>4101</v>
      </c>
      <c r="B61" s="30" t="s">
        <v>4093</v>
      </c>
      <c r="C61" s="30" t="s">
        <v>4094</v>
      </c>
      <c r="D61" s="20" t="s">
        <v>3</v>
      </c>
      <c r="E61" s="12">
        <v>42549</v>
      </c>
      <c r="F61" s="12">
        <v>44603</v>
      </c>
      <c r="G61" s="72"/>
      <c r="H61" s="14">
        <f>DATE(YEAR(F61),MONTH(F61)+6,DAY(F61)-1)</f>
        <v>44783</v>
      </c>
      <c r="I61" s="15">
        <f t="shared" ca="1" si="12"/>
        <v>136</v>
      </c>
      <c r="J61" s="16" t="str">
        <f t="shared" ca="1" si="13"/>
        <v>NOT DUE</v>
      </c>
      <c r="K61" s="30" t="s">
        <v>4095</v>
      </c>
      <c r="L61" s="19" t="s">
        <v>4573</v>
      </c>
    </row>
    <row r="62" spans="1:12">
      <c r="A62" s="16" t="s">
        <v>4105</v>
      </c>
      <c r="B62" s="30" t="s">
        <v>4097</v>
      </c>
      <c r="C62" s="30" t="s">
        <v>4094</v>
      </c>
      <c r="D62" s="20" t="s">
        <v>3</v>
      </c>
      <c r="E62" s="12">
        <v>42549</v>
      </c>
      <c r="F62" s="12">
        <v>44603</v>
      </c>
      <c r="G62" s="72"/>
      <c r="H62" s="14">
        <f>DATE(YEAR(F62),MONTH(F62)+6,DAY(F62)-1)</f>
        <v>44783</v>
      </c>
      <c r="I62" s="15">
        <f t="shared" ca="1" si="12"/>
        <v>136</v>
      </c>
      <c r="J62" s="16" t="str">
        <f t="shared" ca="1" si="13"/>
        <v>NOT DUE</v>
      </c>
      <c r="K62" s="30" t="s">
        <v>4098</v>
      </c>
      <c r="L62" s="19" t="s">
        <v>4570</v>
      </c>
    </row>
    <row r="63" spans="1:12" ht="25.5">
      <c r="A63" s="16" t="s">
        <v>4107</v>
      </c>
      <c r="B63" s="30" t="s">
        <v>4100</v>
      </c>
      <c r="C63" s="30" t="s">
        <v>4094</v>
      </c>
      <c r="D63" s="20" t="s">
        <v>3</v>
      </c>
      <c r="E63" s="12">
        <v>42549</v>
      </c>
      <c r="F63" s="12">
        <v>44603</v>
      </c>
      <c r="G63" s="72"/>
      <c r="H63" s="14">
        <f>DATE(YEAR(F63),MONTH(F63)+6,DAY(F63)-1)</f>
        <v>44783</v>
      </c>
      <c r="I63" s="15">
        <f t="shared" ca="1" si="12"/>
        <v>136</v>
      </c>
      <c r="J63" s="16" t="str">
        <f t="shared" ca="1" si="13"/>
        <v>NOT DUE</v>
      </c>
      <c r="K63" s="30" t="s">
        <v>4098</v>
      </c>
      <c r="L63" s="19" t="s">
        <v>4570</v>
      </c>
    </row>
    <row r="64" spans="1:12" ht="15" customHeight="1">
      <c r="A64" s="16" t="s">
        <v>4111</v>
      </c>
      <c r="B64" s="30" t="s">
        <v>4102</v>
      </c>
      <c r="C64" s="30" t="s">
        <v>4103</v>
      </c>
      <c r="D64" s="20" t="s">
        <v>4104</v>
      </c>
      <c r="E64" s="12">
        <v>42549</v>
      </c>
      <c r="F64" s="12">
        <v>44603</v>
      </c>
      <c r="G64" s="72"/>
      <c r="H64" s="14">
        <f>DATE(YEAR(F64)+1,MONTH(F64),DAY(F64)-1)</f>
        <v>44967</v>
      </c>
      <c r="I64" s="15">
        <f t="shared" ca="1" si="10"/>
        <v>320</v>
      </c>
      <c r="J64" s="16" t="str">
        <f t="shared" ca="1" si="2"/>
        <v>NOT DUE</v>
      </c>
      <c r="K64" s="30" t="s">
        <v>4071</v>
      </c>
      <c r="L64" s="19" t="s">
        <v>4570</v>
      </c>
    </row>
    <row r="65" spans="1:12" ht="26.45" customHeight="1">
      <c r="A65" s="16" t="s">
        <v>4113</v>
      </c>
      <c r="B65" s="30" t="s">
        <v>4102</v>
      </c>
      <c r="C65" s="30" t="s">
        <v>4106</v>
      </c>
      <c r="D65" s="20" t="s">
        <v>4104</v>
      </c>
      <c r="E65" s="12">
        <v>42549</v>
      </c>
      <c r="F65" s="12">
        <v>44603</v>
      </c>
      <c r="G65" s="72"/>
      <c r="H65" s="14">
        <f>DATE(YEAR(F65)+1,MONTH(F65),DAY(F65)-1)</f>
        <v>44967</v>
      </c>
      <c r="I65" s="15">
        <f t="shared" ca="1" si="10"/>
        <v>320</v>
      </c>
      <c r="J65" s="16" t="str">
        <f t="shared" ca="1" si="2"/>
        <v>NOT DUE</v>
      </c>
      <c r="K65" s="30"/>
      <c r="L65" s="19" t="s">
        <v>4570</v>
      </c>
    </row>
    <row r="66" spans="1:12" ht="15" customHeight="1">
      <c r="A66" s="16" t="s">
        <v>4114</v>
      </c>
      <c r="B66" s="30" t="s">
        <v>4108</v>
      </c>
      <c r="C66" s="30" t="s">
        <v>4109</v>
      </c>
      <c r="D66" s="20" t="s">
        <v>4104</v>
      </c>
      <c r="E66" s="12">
        <v>42549</v>
      </c>
      <c r="F66" s="12">
        <v>44312</v>
      </c>
      <c r="G66" s="72"/>
      <c r="H66" s="14">
        <f>DATE(YEAR(F66)+1,MONTH(F66),DAY(F66)-1)</f>
        <v>44676</v>
      </c>
      <c r="I66" s="15">
        <f t="shared" ca="1" si="10"/>
        <v>29</v>
      </c>
      <c r="J66" s="16" t="str">
        <f t="shared" ca="1" si="2"/>
        <v>NOT DUE</v>
      </c>
      <c r="K66" s="30" t="s">
        <v>4110</v>
      </c>
      <c r="L66" s="19"/>
    </row>
    <row r="67" spans="1:12" ht="36" customHeight="1">
      <c r="A67" s="16" t="s">
        <v>4115</v>
      </c>
      <c r="B67" s="30" t="s">
        <v>4021</v>
      </c>
      <c r="C67" s="30" t="s">
        <v>4112</v>
      </c>
      <c r="D67" s="20" t="s">
        <v>4104</v>
      </c>
      <c r="E67" s="12">
        <v>42549</v>
      </c>
      <c r="F67" s="12">
        <v>44519</v>
      </c>
      <c r="G67" s="72"/>
      <c r="H67" s="14">
        <f>DATE(YEAR(F67)+1,MONTH(F67),DAY(F67)-1)</f>
        <v>44883</v>
      </c>
      <c r="I67" s="15">
        <f t="shared" ca="1" si="10"/>
        <v>236</v>
      </c>
      <c r="J67" s="16" t="str">
        <f t="shared" ca="1" si="2"/>
        <v>NOT DUE</v>
      </c>
      <c r="K67" s="30"/>
      <c r="L67" s="19" t="s">
        <v>4839</v>
      </c>
    </row>
    <row r="68" spans="1:12" ht="26.45" customHeight="1">
      <c r="A68" s="16" t="s">
        <v>4118</v>
      </c>
      <c r="B68" s="30" t="s">
        <v>4021</v>
      </c>
      <c r="C68" s="30" t="s">
        <v>1144</v>
      </c>
      <c r="D68" s="20" t="s">
        <v>605</v>
      </c>
      <c r="E68" s="12">
        <v>42549</v>
      </c>
      <c r="F68" s="12">
        <v>44419</v>
      </c>
      <c r="G68" s="72"/>
      <c r="H68" s="14">
        <f>DATE(YEAR(F68)+2,MONTH(F68),DAY(F68)-1)</f>
        <v>45148</v>
      </c>
      <c r="I68" s="15">
        <f t="shared" ca="1" si="10"/>
        <v>501</v>
      </c>
      <c r="J68" s="16" t="str">
        <f t="shared" ca="1" si="2"/>
        <v>NOT DUE</v>
      </c>
      <c r="K68" s="30"/>
      <c r="L68" s="19" t="s">
        <v>4840</v>
      </c>
    </row>
    <row r="69" spans="1:12" ht="26.45" customHeight="1">
      <c r="A69" s="16" t="s">
        <v>4121</v>
      </c>
      <c r="B69" s="30" t="s">
        <v>4076</v>
      </c>
      <c r="C69" s="30" t="s">
        <v>1144</v>
      </c>
      <c r="D69" s="20" t="s">
        <v>605</v>
      </c>
      <c r="E69" s="12">
        <v>42549</v>
      </c>
      <c r="F69" s="12">
        <v>44519</v>
      </c>
      <c r="G69" s="72"/>
      <c r="H69" s="14">
        <f>DATE(YEAR(F69)+2,MONTH(F69),DAY(F69)-1)</f>
        <v>45248</v>
      </c>
      <c r="I69" s="15">
        <f t="shared" ca="1" si="10"/>
        <v>601</v>
      </c>
      <c r="J69" s="16" t="str">
        <f t="shared" ca="1" si="2"/>
        <v>NOT DUE</v>
      </c>
      <c r="K69" s="30"/>
      <c r="L69" s="19" t="s">
        <v>5416</v>
      </c>
    </row>
    <row r="70" spans="1:12" ht="25.5" customHeight="1">
      <c r="A70" s="16" t="s">
        <v>4124</v>
      </c>
      <c r="B70" s="30" t="s">
        <v>4088</v>
      </c>
      <c r="C70" s="30" t="s">
        <v>4116</v>
      </c>
      <c r="D70" s="39" t="s">
        <v>4117</v>
      </c>
      <c r="E70" s="12">
        <v>42549</v>
      </c>
      <c r="F70" s="12">
        <v>44412</v>
      </c>
      <c r="G70" s="72"/>
      <c r="H70" s="14"/>
      <c r="I70" s="15"/>
      <c r="J70" s="16"/>
      <c r="K70" s="30"/>
      <c r="L70" s="19"/>
    </row>
    <row r="71" spans="1:12" ht="15" customHeight="1">
      <c r="A71" s="16" t="s">
        <v>4127</v>
      </c>
      <c r="B71" s="30" t="s">
        <v>4119</v>
      </c>
      <c r="C71" s="30" t="s">
        <v>4120</v>
      </c>
      <c r="D71" s="39" t="s">
        <v>4117</v>
      </c>
      <c r="E71" s="12">
        <v>42549</v>
      </c>
      <c r="F71" s="12">
        <v>44412</v>
      </c>
      <c r="G71" s="72"/>
      <c r="H71" s="14"/>
      <c r="I71" s="15"/>
      <c r="J71" s="16" t="str">
        <f t="shared" si="2"/>
        <v/>
      </c>
      <c r="K71" s="30"/>
      <c r="L71" s="19"/>
    </row>
    <row r="72" spans="1:12" ht="15" customHeight="1">
      <c r="A72" s="16" t="s">
        <v>4129</v>
      </c>
      <c r="B72" s="30" t="s">
        <v>4122</v>
      </c>
      <c r="C72" s="30" t="s">
        <v>4123</v>
      </c>
      <c r="D72" s="39" t="s">
        <v>4117</v>
      </c>
      <c r="E72" s="12">
        <v>42549</v>
      </c>
      <c r="F72" s="12">
        <v>44412</v>
      </c>
      <c r="G72" s="72"/>
      <c r="H72" s="14"/>
      <c r="I72" s="15"/>
      <c r="J72" s="16"/>
      <c r="K72" s="30"/>
      <c r="L72" s="19"/>
    </row>
    <row r="73" spans="1:12" ht="26.45" customHeight="1">
      <c r="A73" s="16" t="s">
        <v>4543</v>
      </c>
      <c r="B73" s="30" t="s">
        <v>4125</v>
      </c>
      <c r="C73" s="30" t="s">
        <v>4126</v>
      </c>
      <c r="D73" s="39" t="s">
        <v>4117</v>
      </c>
      <c r="E73" s="12">
        <v>42549</v>
      </c>
      <c r="F73" s="12">
        <v>44412</v>
      </c>
      <c r="G73" s="72"/>
      <c r="H73" s="339"/>
      <c r="I73" s="15"/>
      <c r="J73" s="16"/>
      <c r="K73" s="30"/>
      <c r="L73" s="19"/>
    </row>
    <row r="74" spans="1:12" ht="26.45" customHeight="1">
      <c r="A74" s="16" t="s">
        <v>4544</v>
      </c>
      <c r="B74" s="30" t="s">
        <v>4128</v>
      </c>
      <c r="C74" s="30" t="s">
        <v>393</v>
      </c>
      <c r="D74" s="39" t="s">
        <v>4117</v>
      </c>
      <c r="E74" s="12">
        <v>42549</v>
      </c>
      <c r="F74" s="12">
        <v>44412</v>
      </c>
      <c r="G74" s="72"/>
      <c r="H74" s="14"/>
      <c r="I74" s="15"/>
      <c r="J74" s="16"/>
      <c r="K74" s="30"/>
      <c r="L74" s="19"/>
    </row>
    <row r="75" spans="1:12" ht="26.45" customHeight="1">
      <c r="A75" s="16" t="s">
        <v>4545</v>
      </c>
      <c r="B75" s="30" t="s">
        <v>4130</v>
      </c>
      <c r="C75" s="30" t="s">
        <v>4131</v>
      </c>
      <c r="D75" s="39" t="s">
        <v>4117</v>
      </c>
      <c r="E75" s="12">
        <v>42549</v>
      </c>
      <c r="F75" s="12">
        <v>44420</v>
      </c>
      <c r="G75" s="72"/>
      <c r="H75" s="14"/>
      <c r="I75" s="15"/>
      <c r="J75" s="16"/>
      <c r="K75" s="30"/>
      <c r="L75" s="19"/>
    </row>
    <row r="76" spans="1:12">
      <c r="A76" s="343"/>
    </row>
    <row r="77" spans="1:12">
      <c r="A77" s="343"/>
    </row>
    <row r="78" spans="1:12">
      <c r="A78" s="343"/>
      <c r="H78" s="344"/>
      <c r="I78" s="344"/>
      <c r="J78" s="344"/>
    </row>
    <row r="79" spans="1:12">
      <c r="A79" s="343"/>
      <c r="B79" s="345" t="s">
        <v>5225</v>
      </c>
      <c r="D79" s="47" t="s">
        <v>4631</v>
      </c>
      <c r="G79" s="296" t="s">
        <v>4632</v>
      </c>
      <c r="H79" s="349"/>
      <c r="I79" s="349"/>
      <c r="J79" s="349"/>
    </row>
    <row r="80" spans="1:12">
      <c r="A80" s="343"/>
      <c r="B80" s="346"/>
      <c r="C80" s="348"/>
      <c r="E80" s="454"/>
      <c r="F80" s="454"/>
      <c r="H80" s="454"/>
      <c r="I80" s="454"/>
      <c r="J80" s="454"/>
    </row>
    <row r="81" spans="1:10">
      <c r="A81" s="343"/>
      <c r="C81" s="347" t="s">
        <v>5345</v>
      </c>
      <c r="E81" s="449" t="s">
        <v>5442</v>
      </c>
      <c r="F81" s="449"/>
      <c r="H81" s="449" t="s">
        <v>5346</v>
      </c>
      <c r="I81" s="449"/>
      <c r="J81" s="449"/>
    </row>
    <row r="82" spans="1:10">
      <c r="A82" s="343"/>
    </row>
  </sheetData>
  <sheetProtection selectLockedCells="1"/>
  <mergeCells count="13">
    <mergeCell ref="E81:F81"/>
    <mergeCell ref="H81:J81"/>
    <mergeCell ref="A1:B1"/>
    <mergeCell ref="D1:E1"/>
    <mergeCell ref="A2:B2"/>
    <mergeCell ref="D2:E2"/>
    <mergeCell ref="A3:B3"/>
    <mergeCell ref="D3:E3"/>
    <mergeCell ref="A4:B4"/>
    <mergeCell ref="D4:E4"/>
    <mergeCell ref="A5:B5"/>
    <mergeCell ref="E80:F80"/>
    <mergeCell ref="H80:J80"/>
  </mergeCells>
  <conditionalFormatting sqref="J8:J24 J26:J37 J64:J65 J68 J71:J74 J53 J40:J51 J61:J62">
    <cfRule type="cellIs" dxfId="178" priority="15" operator="equal">
      <formula>"overdue"</formula>
    </cfRule>
  </conditionalFormatting>
  <conditionalFormatting sqref="J38">
    <cfRule type="cellIs" dxfId="177" priority="14" operator="equal">
      <formula>"overdue"</formula>
    </cfRule>
  </conditionalFormatting>
  <conditionalFormatting sqref="J39">
    <cfRule type="cellIs" dxfId="176" priority="13" operator="equal">
      <formula>"overdue"</formula>
    </cfRule>
  </conditionalFormatting>
  <conditionalFormatting sqref="J63">
    <cfRule type="cellIs" dxfId="175" priority="12" operator="equal">
      <formula>"overdue"</formula>
    </cfRule>
  </conditionalFormatting>
  <conditionalFormatting sqref="J25">
    <cfRule type="cellIs" dxfId="174" priority="11" operator="equal">
      <formula>"overdue"</formula>
    </cfRule>
  </conditionalFormatting>
  <conditionalFormatting sqref="J52">
    <cfRule type="cellIs" dxfId="173" priority="10" operator="equal">
      <formula>"overdue"</formula>
    </cfRule>
  </conditionalFormatting>
  <conditionalFormatting sqref="J66">
    <cfRule type="cellIs" dxfId="172" priority="9" operator="equal">
      <formula>"overdue"</formula>
    </cfRule>
  </conditionalFormatting>
  <conditionalFormatting sqref="J59">
    <cfRule type="cellIs" dxfId="171" priority="8" operator="equal">
      <formula>"overdue"</formula>
    </cfRule>
  </conditionalFormatting>
  <conditionalFormatting sqref="J55:J58">
    <cfRule type="cellIs" dxfId="170" priority="7" operator="equal">
      <formula>"overdue"</formula>
    </cfRule>
  </conditionalFormatting>
  <conditionalFormatting sqref="J70">
    <cfRule type="cellIs" dxfId="169" priority="6" operator="equal">
      <formula>"overdue"</formula>
    </cfRule>
  </conditionalFormatting>
  <conditionalFormatting sqref="J67">
    <cfRule type="cellIs" dxfId="168" priority="5" operator="equal">
      <formula>"overdue"</formula>
    </cfRule>
  </conditionalFormatting>
  <conditionalFormatting sqref="J69">
    <cfRule type="cellIs" dxfId="167" priority="4" operator="equal">
      <formula>"overdue"</formula>
    </cfRule>
  </conditionalFormatting>
  <conditionalFormatting sqref="J75">
    <cfRule type="cellIs" dxfId="166" priority="3" operator="equal">
      <formula>"overdue"</formula>
    </cfRule>
  </conditionalFormatting>
  <conditionalFormatting sqref="J54">
    <cfRule type="cellIs" dxfId="165" priority="2" operator="equal">
      <formula>"overdue"</formula>
    </cfRule>
  </conditionalFormatting>
  <conditionalFormatting sqref="J60">
    <cfRule type="cellIs" dxfId="164" priority="1" operator="equal">
      <formula>"overdue"</formula>
    </cfRule>
  </conditionalFormatting>
  <pageMargins left="0.7" right="0.7" top="0.75" bottom="0.75" header="0.3" footer="0.3"/>
  <pageSetup paperSize="9"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60"/>
  <sheetViews>
    <sheetView zoomScaleNormal="100" workbookViewId="0">
      <selection activeCell="I51" sqref="I51"/>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6" t="s">
        <v>5</v>
      </c>
      <c r="B1" s="376"/>
      <c r="C1" s="34" t="str">
        <f>'[4]Main Engine'!C1</f>
        <v>VALIANT SUMMER</v>
      </c>
      <c r="D1" s="377" t="s">
        <v>7</v>
      </c>
      <c r="E1" s="377"/>
      <c r="F1" s="1" t="str">
        <f>IF(C1="GL COLMENA",'[1]List of Vessels'!B2,IF(C1="GL IGUAZU",'[1]List of Vessels'!B3,IF(C1="GL LA PAZ",'[1]List of Vessels'!B4,IF(C1="GL PIRAPO",'[1]List of Vessels'!B5,IF(C1="VALIANT SPRING",'[1]List of Vessels'!B6,IF(C1="VALIANT SUMMER",'[1]List of Vessels'!B7,""))))))</f>
        <v>NK 160240</v>
      </c>
    </row>
    <row r="2" spans="1:12" ht="19.5" customHeight="1">
      <c r="A2" s="376" t="s">
        <v>8</v>
      </c>
      <c r="B2" s="376"/>
      <c r="C2" s="35" t="str">
        <f>IF(C1="GL COLMENA",'[1]List of Vessels'!D2,IF(C1="GL IGUAZU",'[1]List of Vessels'!D3,IF(C1="GL LA PAZ",'[1]List of Vessels'!D4,IF(C1="GL PIRAPO",'[1]List of Vessels'!D5,IF(C1="VALIANT SPRING",'[1]List of Vessels'!D6,IF(C1="VALIANT SUMMER",'[1]List of Vessels'!D7,""))))))</f>
        <v>SINGAPORE</v>
      </c>
      <c r="D2" s="377" t="s">
        <v>9</v>
      </c>
      <c r="E2" s="377"/>
      <c r="F2" s="2">
        <f>IF(C1="GL COLMENA",'[1]List of Vessels'!C2,IF(C1="GL IGUAZU",'[1]List of Vessels'!C3,IF(C1="GL LA PAZ",'[1]List of Vessels'!C4,IF(C1="GL PIRAPO",'[1]List of Vessels'!C5,IF(C1="VALIANT SPRING",'[1]List of Vessels'!C6,IF(C1="VALIANT SUMMER",'[1]List of Vessels'!C7,""))))))</f>
        <v>9731195</v>
      </c>
    </row>
    <row r="3" spans="1:12" ht="19.5" customHeight="1">
      <c r="A3" s="376" t="s">
        <v>10</v>
      </c>
      <c r="B3" s="376"/>
      <c r="C3" s="36" t="s">
        <v>1147</v>
      </c>
      <c r="D3" s="377" t="s">
        <v>12</v>
      </c>
      <c r="E3" s="377"/>
      <c r="F3" s="4" t="s">
        <v>1383</v>
      </c>
    </row>
    <row r="4" spans="1:12" ht="18" customHeight="1">
      <c r="A4" s="376" t="s">
        <v>77</v>
      </c>
      <c r="B4" s="376"/>
      <c r="C4" s="36" t="s">
        <v>3727</v>
      </c>
      <c r="D4" s="377" t="s">
        <v>14</v>
      </c>
      <c r="E4" s="377"/>
      <c r="F4" s="272">
        <f>'Running Hours'!B15</f>
        <v>4179.8999999999996</v>
      </c>
    </row>
    <row r="5" spans="1:12" ht="18" customHeight="1">
      <c r="A5" s="376" t="s">
        <v>78</v>
      </c>
      <c r="B5" s="376"/>
      <c r="C5" s="37" t="s">
        <v>3728</v>
      </c>
      <c r="D5" s="44"/>
      <c r="E5" s="251" t="str">
        <f>'Running Hours'!$C3</f>
        <v>Date updated:</v>
      </c>
      <c r="F5" s="147">
        <f>'Running Hours'!$D3</f>
        <v>44646</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0.25" customHeight="1">
      <c r="A8" s="16" t="s">
        <v>1431</v>
      </c>
      <c r="B8" s="30" t="s">
        <v>3729</v>
      </c>
      <c r="C8" s="30" t="s">
        <v>3761</v>
      </c>
      <c r="D8" s="41">
        <v>2000</v>
      </c>
      <c r="E8" s="12">
        <v>42549</v>
      </c>
      <c r="F8" s="12">
        <v>44326</v>
      </c>
      <c r="G8" s="26">
        <v>3644.8</v>
      </c>
      <c r="H8" s="21">
        <f>IF(I8&lt;=2000,$F$5+(I8/24),"error")</f>
        <v>44707.037499999999</v>
      </c>
      <c r="I8" s="22">
        <f t="shared" ref="I8:I30" si="0">D8-($F$4-G8)</f>
        <v>1464.9000000000005</v>
      </c>
      <c r="J8" s="16" t="str">
        <f>IF(I8="","",IF(I8&lt;0,"OVERDUE","NOT DUE"))</f>
        <v>NOT DUE</v>
      </c>
      <c r="K8" s="30" t="s">
        <v>3823</v>
      </c>
      <c r="L8" s="17"/>
    </row>
    <row r="9" spans="1:12" ht="18.75" customHeight="1">
      <c r="A9" s="16" t="s">
        <v>1432</v>
      </c>
      <c r="B9" s="30" t="s">
        <v>3730</v>
      </c>
      <c r="C9" s="30" t="s">
        <v>3761</v>
      </c>
      <c r="D9" s="41">
        <v>2000</v>
      </c>
      <c r="E9" s="12">
        <v>42549</v>
      </c>
      <c r="F9" s="12">
        <v>44326</v>
      </c>
      <c r="G9" s="26">
        <v>3644.8</v>
      </c>
      <c r="H9" s="21">
        <f t="shared" ref="H9" si="1">IF(I9&lt;=2000,$F$5+(I9/24),"error")</f>
        <v>44707.037499999999</v>
      </c>
      <c r="I9" s="22">
        <f t="shared" si="0"/>
        <v>1464.9000000000005</v>
      </c>
      <c r="J9" s="16" t="str">
        <f t="shared" ref="J9:J55" si="2">IF(I9="","",IF(I9&lt;0,"OVERDUE","NOT DUE"))</f>
        <v>NOT DUE</v>
      </c>
      <c r="K9" s="30" t="s">
        <v>3823</v>
      </c>
      <c r="L9" s="17"/>
    </row>
    <row r="10" spans="1:12" ht="18" customHeight="1">
      <c r="A10" s="16" t="s">
        <v>1433</v>
      </c>
      <c r="B10" s="30" t="s">
        <v>3731</v>
      </c>
      <c r="C10" s="30" t="s">
        <v>3761</v>
      </c>
      <c r="D10" s="41">
        <v>2000</v>
      </c>
      <c r="E10" s="12">
        <v>42549</v>
      </c>
      <c r="F10" s="12">
        <v>44326</v>
      </c>
      <c r="G10" s="26">
        <v>3644.8</v>
      </c>
      <c r="H10" s="21">
        <f>IF(I10&lt;=2000,$F$5+(I10/24),"error")</f>
        <v>44707.037499999999</v>
      </c>
      <c r="I10" s="22">
        <f t="shared" si="0"/>
        <v>1464.9000000000005</v>
      </c>
      <c r="J10" s="16" t="str">
        <f t="shared" si="2"/>
        <v>NOT DUE</v>
      </c>
      <c r="K10" s="30" t="s">
        <v>3823</v>
      </c>
      <c r="L10" s="17"/>
    </row>
    <row r="11" spans="1:12" ht="18" customHeight="1">
      <c r="A11" s="16" t="s">
        <v>1434</v>
      </c>
      <c r="B11" s="30" t="s">
        <v>3729</v>
      </c>
      <c r="C11" s="30" t="s">
        <v>831</v>
      </c>
      <c r="D11" s="41">
        <v>4000</v>
      </c>
      <c r="E11" s="12">
        <v>42549</v>
      </c>
      <c r="F11" s="12">
        <v>44326</v>
      </c>
      <c r="G11" s="26">
        <v>3644.8</v>
      </c>
      <c r="H11" s="21">
        <f>IF(I11&lt;=4000,$F$5+(I11/24),"error")</f>
        <v>44790.370833333334</v>
      </c>
      <c r="I11" s="22">
        <f t="shared" si="0"/>
        <v>3464.9000000000005</v>
      </c>
      <c r="J11" s="16" t="str">
        <f t="shared" si="2"/>
        <v>NOT DUE</v>
      </c>
      <c r="K11" s="30" t="s">
        <v>3824</v>
      </c>
      <c r="L11" s="225" t="s">
        <v>5223</v>
      </c>
    </row>
    <row r="12" spans="1:12" ht="17.25" customHeight="1">
      <c r="A12" s="16" t="s">
        <v>1435</v>
      </c>
      <c r="B12" s="30" t="s">
        <v>3730</v>
      </c>
      <c r="C12" s="30" t="s">
        <v>831</v>
      </c>
      <c r="D12" s="41">
        <v>4000</v>
      </c>
      <c r="E12" s="12">
        <v>42549</v>
      </c>
      <c r="F12" s="12">
        <v>44326</v>
      </c>
      <c r="G12" s="26">
        <v>3644.8</v>
      </c>
      <c r="H12" s="21">
        <f t="shared" ref="H12:H16" si="3">IF(I12&lt;=4000,$F$5+(I12/24),"error")</f>
        <v>44790.370833333334</v>
      </c>
      <c r="I12" s="22">
        <f t="shared" si="0"/>
        <v>3464.9000000000005</v>
      </c>
      <c r="J12" s="16" t="str">
        <f t="shared" si="2"/>
        <v>NOT DUE</v>
      </c>
      <c r="K12" s="30" t="s">
        <v>3824</v>
      </c>
      <c r="L12" s="225" t="s">
        <v>5223</v>
      </c>
    </row>
    <row r="13" spans="1:12" ht="20.25" customHeight="1">
      <c r="A13" s="16" t="s">
        <v>1436</v>
      </c>
      <c r="B13" s="30" t="s">
        <v>3731</v>
      </c>
      <c r="C13" s="30" t="s">
        <v>831</v>
      </c>
      <c r="D13" s="41">
        <v>4000</v>
      </c>
      <c r="E13" s="12">
        <v>42549</v>
      </c>
      <c r="F13" s="12">
        <v>44326</v>
      </c>
      <c r="G13" s="26">
        <v>3644.8</v>
      </c>
      <c r="H13" s="21">
        <f t="shared" si="3"/>
        <v>44790.370833333334</v>
      </c>
      <c r="I13" s="22">
        <f t="shared" si="0"/>
        <v>3464.9000000000005</v>
      </c>
      <c r="J13" s="16" t="str">
        <f t="shared" si="2"/>
        <v>NOT DUE</v>
      </c>
      <c r="K13" s="30" t="s">
        <v>3824</v>
      </c>
      <c r="L13" s="225" t="s">
        <v>5223</v>
      </c>
    </row>
    <row r="14" spans="1:12" ht="23.25" customHeight="1">
      <c r="A14" s="16" t="s">
        <v>1437</v>
      </c>
      <c r="B14" s="30" t="s">
        <v>3732</v>
      </c>
      <c r="C14" s="30" t="s">
        <v>831</v>
      </c>
      <c r="D14" s="41">
        <v>4000</v>
      </c>
      <c r="E14" s="12">
        <v>42549</v>
      </c>
      <c r="F14" s="12">
        <v>44326</v>
      </c>
      <c r="G14" s="26">
        <v>3644.8</v>
      </c>
      <c r="H14" s="21">
        <f t="shared" si="3"/>
        <v>44790.370833333334</v>
      </c>
      <c r="I14" s="22">
        <f t="shared" si="0"/>
        <v>3464.9000000000005</v>
      </c>
      <c r="J14" s="16" t="str">
        <f t="shared" si="2"/>
        <v>NOT DUE</v>
      </c>
      <c r="K14" s="30" t="s">
        <v>3825</v>
      </c>
      <c r="L14" s="225" t="s">
        <v>5223</v>
      </c>
    </row>
    <row r="15" spans="1:12" ht="22.5" customHeight="1">
      <c r="A15" s="16" t="s">
        <v>1438</v>
      </c>
      <c r="B15" s="30" t="s">
        <v>3764</v>
      </c>
      <c r="C15" s="30" t="s">
        <v>1384</v>
      </c>
      <c r="D15" s="41">
        <v>4000</v>
      </c>
      <c r="E15" s="12">
        <v>42549</v>
      </c>
      <c r="F15" s="12">
        <v>44326</v>
      </c>
      <c r="G15" s="26">
        <v>3644.8</v>
      </c>
      <c r="H15" s="21">
        <f t="shared" si="3"/>
        <v>44790.370833333334</v>
      </c>
      <c r="I15" s="22">
        <f t="shared" si="0"/>
        <v>3464.9000000000005</v>
      </c>
      <c r="J15" s="16" t="str">
        <f t="shared" si="2"/>
        <v>NOT DUE</v>
      </c>
      <c r="K15" s="30" t="s">
        <v>3825</v>
      </c>
      <c r="L15" s="225" t="s">
        <v>5223</v>
      </c>
    </row>
    <row r="16" spans="1:12" ht="22.5" customHeight="1">
      <c r="A16" s="16" t="s">
        <v>1439</v>
      </c>
      <c r="B16" s="30" t="s">
        <v>3762</v>
      </c>
      <c r="C16" s="30" t="s">
        <v>1389</v>
      </c>
      <c r="D16" s="41">
        <v>4000</v>
      </c>
      <c r="E16" s="12">
        <v>42549</v>
      </c>
      <c r="F16" s="12">
        <v>44326</v>
      </c>
      <c r="G16" s="26">
        <v>3644.8</v>
      </c>
      <c r="H16" s="21">
        <f t="shared" si="3"/>
        <v>44790.370833333334</v>
      </c>
      <c r="I16" s="22">
        <f t="shared" si="0"/>
        <v>3464.9000000000005</v>
      </c>
      <c r="J16" s="16" t="str">
        <f t="shared" si="2"/>
        <v>NOT DUE</v>
      </c>
      <c r="K16" s="30" t="s">
        <v>3826</v>
      </c>
      <c r="L16" s="225" t="s">
        <v>5223</v>
      </c>
    </row>
    <row r="17" spans="1:12" ht="15" customHeight="1">
      <c r="A17" s="16" t="s">
        <v>1440</v>
      </c>
      <c r="B17" s="30" t="s">
        <v>3747</v>
      </c>
      <c r="C17" s="30" t="s">
        <v>3749</v>
      </c>
      <c r="D17" s="41">
        <v>4000</v>
      </c>
      <c r="E17" s="12">
        <v>42549</v>
      </c>
      <c r="F17" s="12">
        <v>44560</v>
      </c>
      <c r="G17" s="26">
        <v>4031.7</v>
      </c>
      <c r="H17" s="21">
        <f>IF(I17&lt;=4000,$F$5+(I17/24),"error")</f>
        <v>44806.491666666669</v>
      </c>
      <c r="I17" s="22">
        <f t="shared" si="0"/>
        <v>3851.8</v>
      </c>
      <c r="J17" s="16" t="str">
        <f t="shared" si="2"/>
        <v>NOT DUE</v>
      </c>
      <c r="K17" s="30" t="s">
        <v>3827</v>
      </c>
      <c r="L17" s="17"/>
    </row>
    <row r="18" spans="1:12" ht="26.45" customHeight="1">
      <c r="A18" s="16" t="s">
        <v>1441</v>
      </c>
      <c r="B18" s="30" t="s">
        <v>3733</v>
      </c>
      <c r="C18" s="30" t="s">
        <v>3734</v>
      </c>
      <c r="D18" s="41" t="s">
        <v>4</v>
      </c>
      <c r="E18" s="12">
        <v>42549</v>
      </c>
      <c r="F18" s="12">
        <v>44630</v>
      </c>
      <c r="G18" s="72"/>
      <c r="H18" s="14">
        <f>EDATE(F18-1,1)</f>
        <v>44660</v>
      </c>
      <c r="I18" s="15">
        <f t="shared" ref="I18:I24" ca="1" si="4">IF(ISBLANK(H18),"",H18-DATE(YEAR(NOW()),MONTH(NOW()),DAY(NOW())))</f>
        <v>13</v>
      </c>
      <c r="J18" s="16" t="str">
        <f t="shared" ca="1" si="2"/>
        <v>NOT DUE</v>
      </c>
      <c r="K18" s="30" t="s">
        <v>3828</v>
      </c>
      <c r="L18" s="17"/>
    </row>
    <row r="19" spans="1:12">
      <c r="A19" s="16" t="s">
        <v>1442</v>
      </c>
      <c r="B19" s="30" t="s">
        <v>3735</v>
      </c>
      <c r="C19" s="30" t="s">
        <v>3736</v>
      </c>
      <c r="D19" s="41" t="s">
        <v>4</v>
      </c>
      <c r="E19" s="12">
        <v>42549</v>
      </c>
      <c r="F19" s="12">
        <v>44630</v>
      </c>
      <c r="G19" s="72"/>
      <c r="H19" s="14">
        <f>EDATE(F19-1,1)</f>
        <v>44660</v>
      </c>
      <c r="I19" s="15">
        <f t="shared" ca="1" si="4"/>
        <v>13</v>
      </c>
      <c r="J19" s="16" t="str">
        <f t="shared" ca="1" si="2"/>
        <v>NOT DUE</v>
      </c>
      <c r="K19" s="30"/>
      <c r="L19" s="17"/>
    </row>
    <row r="20" spans="1:12" ht="26.45" customHeight="1">
      <c r="A20" s="16" t="s">
        <v>1443</v>
      </c>
      <c r="B20" s="30" t="s">
        <v>3737</v>
      </c>
      <c r="C20" s="30" t="s">
        <v>831</v>
      </c>
      <c r="D20" s="41">
        <v>4000</v>
      </c>
      <c r="E20" s="12">
        <v>42549</v>
      </c>
      <c r="F20" s="12">
        <v>44326</v>
      </c>
      <c r="G20" s="26">
        <v>3644.8</v>
      </c>
      <c r="H20" s="21">
        <f>IF(I20&lt;=4000,$F$5+(I20/24),"error")</f>
        <v>44790.370833333334</v>
      </c>
      <c r="I20" s="22">
        <f t="shared" si="0"/>
        <v>3464.9000000000005</v>
      </c>
      <c r="J20" s="16" t="str">
        <f t="shared" si="2"/>
        <v>NOT DUE</v>
      </c>
      <c r="K20" s="30" t="s">
        <v>3829</v>
      </c>
      <c r="L20" s="17" t="s">
        <v>5223</v>
      </c>
    </row>
    <row r="21" spans="1:12" ht="26.45" customHeight="1">
      <c r="A21" s="16" t="s">
        <v>1444</v>
      </c>
      <c r="B21" s="30" t="s">
        <v>1385</v>
      </c>
      <c r="C21" s="30" t="s">
        <v>3738</v>
      </c>
      <c r="D21" s="41" t="s">
        <v>0</v>
      </c>
      <c r="E21" s="12">
        <v>42549</v>
      </c>
      <c r="F21" s="12">
        <v>44602</v>
      </c>
      <c r="G21" s="72"/>
      <c r="H21" s="14">
        <f>DATE(YEAR(F21),MONTH(F21)+3,DAY(F21)-1)</f>
        <v>44690</v>
      </c>
      <c r="I21" s="15">
        <f t="shared" ca="1" si="4"/>
        <v>43</v>
      </c>
      <c r="J21" s="16" t="str">
        <f t="shared" ca="1" si="2"/>
        <v>NOT DUE</v>
      </c>
      <c r="K21" s="30" t="s">
        <v>3830</v>
      </c>
      <c r="L21" s="17"/>
    </row>
    <row r="22" spans="1:12" ht="26.45" customHeight="1">
      <c r="A22" s="16" t="s">
        <v>1445</v>
      </c>
      <c r="B22" s="30" t="s">
        <v>3739</v>
      </c>
      <c r="C22" s="30" t="s">
        <v>3740</v>
      </c>
      <c r="D22" s="41" t="s">
        <v>0</v>
      </c>
      <c r="E22" s="12">
        <v>42549</v>
      </c>
      <c r="F22" s="12">
        <v>44602</v>
      </c>
      <c r="G22" s="72"/>
      <c r="H22" s="14">
        <f>DATE(YEAR(F22),MONTH(F22)+3,DAY(F22)-1)</f>
        <v>44690</v>
      </c>
      <c r="I22" s="15">
        <f t="shared" ca="1" si="4"/>
        <v>43</v>
      </c>
      <c r="J22" s="16" t="str">
        <f t="shared" ca="1" si="2"/>
        <v>NOT DUE</v>
      </c>
      <c r="K22" s="30" t="s">
        <v>3831</v>
      </c>
      <c r="L22" s="17"/>
    </row>
    <row r="23" spans="1:12" ht="26.45" customHeight="1">
      <c r="A23" s="16" t="s">
        <v>1446</v>
      </c>
      <c r="B23" s="30" t="s">
        <v>3741</v>
      </c>
      <c r="C23" s="30" t="s">
        <v>1384</v>
      </c>
      <c r="D23" s="41">
        <v>8000</v>
      </c>
      <c r="E23" s="12">
        <v>42549</v>
      </c>
      <c r="F23" s="12">
        <v>44326</v>
      </c>
      <c r="G23" s="26">
        <v>3644.8</v>
      </c>
      <c r="H23" s="21">
        <f>IF(I23&lt;=8000,$F$5+(I23/24),"error")</f>
        <v>44957.037499999999</v>
      </c>
      <c r="I23" s="22">
        <f t="shared" si="0"/>
        <v>7464.9000000000005</v>
      </c>
      <c r="J23" s="16" t="str">
        <f t="shared" si="2"/>
        <v>NOT DUE</v>
      </c>
      <c r="K23" s="30" t="s">
        <v>3832</v>
      </c>
      <c r="L23" s="17"/>
    </row>
    <row r="24" spans="1:12" ht="23.25" customHeight="1">
      <c r="A24" s="16" t="s">
        <v>1447</v>
      </c>
      <c r="B24" s="30" t="s">
        <v>3742</v>
      </c>
      <c r="C24" s="30" t="s">
        <v>3745</v>
      </c>
      <c r="D24" s="41" t="s">
        <v>0</v>
      </c>
      <c r="E24" s="12">
        <v>42549</v>
      </c>
      <c r="F24" s="12">
        <v>44602</v>
      </c>
      <c r="G24" s="72"/>
      <c r="H24" s="14">
        <f>DATE(YEAR(F24),MONTH(F24)+3,DAY(F24)-1)</f>
        <v>44690</v>
      </c>
      <c r="I24" s="15">
        <f t="shared" ca="1" si="4"/>
        <v>43</v>
      </c>
      <c r="J24" s="16" t="str">
        <f t="shared" ca="1" si="2"/>
        <v>NOT DUE</v>
      </c>
      <c r="K24" s="30"/>
      <c r="L24" s="17"/>
    </row>
    <row r="25" spans="1:12" ht="19.5" customHeight="1">
      <c r="A25" s="16" t="s">
        <v>1448</v>
      </c>
      <c r="B25" s="30" t="s">
        <v>3743</v>
      </c>
      <c r="C25" s="30" t="s">
        <v>3744</v>
      </c>
      <c r="D25" s="41">
        <v>4000</v>
      </c>
      <c r="E25" s="12">
        <v>42549</v>
      </c>
      <c r="F25" s="12">
        <v>44560</v>
      </c>
      <c r="G25" s="26">
        <v>4031.7</v>
      </c>
      <c r="H25" s="21">
        <f>IF(I25&lt;=4000,$F$5+(I25/24),"error")</f>
        <v>44806.491666666669</v>
      </c>
      <c r="I25" s="22">
        <f t="shared" si="0"/>
        <v>3851.8</v>
      </c>
      <c r="J25" s="16" t="str">
        <f t="shared" si="2"/>
        <v>NOT DUE</v>
      </c>
      <c r="K25" s="30"/>
      <c r="L25" s="39"/>
    </row>
    <row r="26" spans="1:12" ht="15" customHeight="1">
      <c r="A26" s="16" t="s">
        <v>1449</v>
      </c>
      <c r="B26" s="30" t="s">
        <v>3746</v>
      </c>
      <c r="C26" s="30" t="s">
        <v>1389</v>
      </c>
      <c r="D26" s="41">
        <v>8000</v>
      </c>
      <c r="E26" s="12">
        <v>42549</v>
      </c>
      <c r="F26" s="12">
        <v>44326</v>
      </c>
      <c r="G26" s="26">
        <v>3644.8</v>
      </c>
      <c r="H26" s="21">
        <f>IF(I26&lt;=8000,$F$5+(I26/24),"error")</f>
        <v>44957.037499999999</v>
      </c>
      <c r="I26" s="22">
        <f t="shared" si="0"/>
        <v>7464.9000000000005</v>
      </c>
      <c r="J26" s="16" t="str">
        <f t="shared" si="2"/>
        <v>NOT DUE</v>
      </c>
      <c r="K26" s="30"/>
      <c r="L26" s="17"/>
    </row>
    <row r="27" spans="1:12" ht="15" customHeight="1">
      <c r="A27" s="16" t="s">
        <v>1450</v>
      </c>
      <c r="B27" s="30" t="s">
        <v>772</v>
      </c>
      <c r="C27" s="30" t="s">
        <v>1384</v>
      </c>
      <c r="D27" s="41">
        <v>4000</v>
      </c>
      <c r="E27" s="12">
        <v>42549</v>
      </c>
      <c r="F27" s="12">
        <v>44517</v>
      </c>
      <c r="G27" s="26">
        <v>3914.1</v>
      </c>
      <c r="H27" s="21">
        <f>IF(I27&lt;=4000,$F$5+(I27/24),"error")</f>
        <v>44801.591666666667</v>
      </c>
      <c r="I27" s="22">
        <f t="shared" si="0"/>
        <v>3734.2000000000003</v>
      </c>
      <c r="J27" s="16" t="str">
        <f t="shared" si="2"/>
        <v>NOT DUE</v>
      </c>
      <c r="K27" s="30" t="s">
        <v>3833</v>
      </c>
      <c r="L27" s="39"/>
    </row>
    <row r="28" spans="1:12" ht="22.5" customHeight="1">
      <c r="A28" s="16" t="s">
        <v>1451</v>
      </c>
      <c r="B28" s="30" t="s">
        <v>3748</v>
      </c>
      <c r="C28" s="30" t="s">
        <v>1384</v>
      </c>
      <c r="D28" s="41">
        <v>4000</v>
      </c>
      <c r="E28" s="12">
        <v>42549</v>
      </c>
      <c r="F28" s="12">
        <v>44517</v>
      </c>
      <c r="G28" s="26">
        <v>3914.1</v>
      </c>
      <c r="H28" s="21">
        <f t="shared" ref="H28:H29" si="5">IF(I28&lt;=4000,$F$5+(I28/24),"error")</f>
        <v>44801.591666666667</v>
      </c>
      <c r="I28" s="22">
        <f t="shared" si="0"/>
        <v>3734.2000000000003</v>
      </c>
      <c r="J28" s="16" t="str">
        <f t="shared" si="2"/>
        <v>NOT DUE</v>
      </c>
      <c r="K28" s="30" t="s">
        <v>3834</v>
      </c>
      <c r="L28" s="17"/>
    </row>
    <row r="29" spans="1:12" ht="15" customHeight="1">
      <c r="A29" s="16" t="s">
        <v>1452</v>
      </c>
      <c r="B29" s="30" t="s">
        <v>3750</v>
      </c>
      <c r="C29" s="30" t="s">
        <v>3752</v>
      </c>
      <c r="D29" s="41">
        <v>4000</v>
      </c>
      <c r="E29" s="12">
        <v>42549</v>
      </c>
      <c r="F29" s="12">
        <v>44560</v>
      </c>
      <c r="G29" s="26">
        <v>4031.7</v>
      </c>
      <c r="H29" s="21">
        <f t="shared" si="5"/>
        <v>44806.491666666669</v>
      </c>
      <c r="I29" s="22">
        <f t="shared" si="0"/>
        <v>3851.8</v>
      </c>
      <c r="J29" s="16" t="str">
        <f t="shared" si="2"/>
        <v>NOT DUE</v>
      </c>
      <c r="K29" s="30" t="s">
        <v>3835</v>
      </c>
      <c r="L29" s="19"/>
    </row>
    <row r="30" spans="1:12" ht="26.45" customHeight="1">
      <c r="A30" s="16" t="s">
        <v>1453</v>
      </c>
      <c r="B30" s="30" t="s">
        <v>3753</v>
      </c>
      <c r="C30" s="30" t="s">
        <v>3754</v>
      </c>
      <c r="D30" s="41">
        <v>8000</v>
      </c>
      <c r="E30" s="12">
        <v>42549</v>
      </c>
      <c r="F30" s="12">
        <v>44326</v>
      </c>
      <c r="G30" s="26">
        <v>3644.8</v>
      </c>
      <c r="H30" s="21">
        <f>IF(I30&lt;=8000,$F$5+(I30/24),"error")</f>
        <v>44957.037499999999</v>
      </c>
      <c r="I30" s="22">
        <f t="shared" si="0"/>
        <v>7464.9000000000005</v>
      </c>
      <c r="J30" s="16" t="str">
        <f t="shared" si="2"/>
        <v>NOT DUE</v>
      </c>
      <c r="K30" s="30" t="s">
        <v>3836</v>
      </c>
      <c r="L30" s="19"/>
    </row>
    <row r="31" spans="1:12" ht="19.5" customHeight="1">
      <c r="A31" s="16" t="s">
        <v>1454</v>
      </c>
      <c r="B31" s="30" t="s">
        <v>3755</v>
      </c>
      <c r="C31" s="30" t="s">
        <v>1388</v>
      </c>
      <c r="D31" s="41" t="s">
        <v>4</v>
      </c>
      <c r="E31" s="12">
        <v>42549</v>
      </c>
      <c r="F31" s="12">
        <v>44630</v>
      </c>
      <c r="G31" s="72"/>
      <c r="H31" s="14">
        <f t="shared" ref="H31:H36" si="6">EDATE(F31-1,1)</f>
        <v>44660</v>
      </c>
      <c r="I31" s="15">
        <f t="shared" ref="I31:I55" ca="1" si="7">IF(ISBLANK(H31),"",H31-DATE(YEAR(NOW()),MONTH(NOW()),DAY(NOW())))</f>
        <v>13</v>
      </c>
      <c r="J31" s="16" t="str">
        <f t="shared" ca="1" si="2"/>
        <v>NOT DUE</v>
      </c>
      <c r="K31" s="30" t="s">
        <v>3837</v>
      </c>
      <c r="L31" s="17"/>
    </row>
    <row r="32" spans="1:12" ht="19.5" customHeight="1">
      <c r="A32" s="16" t="s">
        <v>1455</v>
      </c>
      <c r="B32" s="30" t="s">
        <v>3756</v>
      </c>
      <c r="C32" s="30" t="s">
        <v>3751</v>
      </c>
      <c r="D32" s="41" t="s">
        <v>4</v>
      </c>
      <c r="E32" s="12">
        <v>42549</v>
      </c>
      <c r="F32" s="12">
        <v>44630</v>
      </c>
      <c r="G32" s="72"/>
      <c r="H32" s="14">
        <f t="shared" si="6"/>
        <v>44660</v>
      </c>
      <c r="I32" s="15">
        <f t="shared" ca="1" si="7"/>
        <v>13</v>
      </c>
      <c r="J32" s="16" t="str">
        <f t="shared" ca="1" si="2"/>
        <v>NOT DUE</v>
      </c>
      <c r="K32" s="30" t="s">
        <v>3838</v>
      </c>
      <c r="L32" s="17"/>
    </row>
    <row r="33" spans="1:12" ht="19.5" customHeight="1">
      <c r="A33" s="16" t="s">
        <v>1456</v>
      </c>
      <c r="B33" s="30" t="s">
        <v>3766</v>
      </c>
      <c r="C33" s="30" t="s">
        <v>3751</v>
      </c>
      <c r="D33" s="41" t="s">
        <v>4</v>
      </c>
      <c r="E33" s="12">
        <v>42549</v>
      </c>
      <c r="F33" s="12">
        <v>44630</v>
      </c>
      <c r="G33" s="72"/>
      <c r="H33" s="14">
        <f t="shared" si="6"/>
        <v>44660</v>
      </c>
      <c r="I33" s="15">
        <f t="shared" ca="1" si="7"/>
        <v>13</v>
      </c>
      <c r="J33" s="16" t="str">
        <f t="shared" ca="1" si="2"/>
        <v>NOT DUE</v>
      </c>
      <c r="K33" s="30" t="s">
        <v>3835</v>
      </c>
      <c r="L33" s="17"/>
    </row>
    <row r="34" spans="1:12" ht="19.5" customHeight="1">
      <c r="A34" s="16" t="s">
        <v>1457</v>
      </c>
      <c r="B34" s="30" t="s">
        <v>3767</v>
      </c>
      <c r="C34" s="30" t="s">
        <v>1387</v>
      </c>
      <c r="D34" s="41" t="s">
        <v>4</v>
      </c>
      <c r="E34" s="12">
        <v>42549</v>
      </c>
      <c r="F34" s="12">
        <v>44630</v>
      </c>
      <c r="G34" s="72"/>
      <c r="H34" s="14">
        <f t="shared" si="6"/>
        <v>44660</v>
      </c>
      <c r="I34" s="15">
        <f t="shared" ca="1" si="7"/>
        <v>13</v>
      </c>
      <c r="J34" s="16" t="str">
        <f t="shared" ca="1" si="2"/>
        <v>NOT DUE</v>
      </c>
      <c r="K34" s="30"/>
      <c r="L34" s="17"/>
    </row>
    <row r="35" spans="1:12" ht="24.75" customHeight="1">
      <c r="A35" s="16" t="s">
        <v>1458</v>
      </c>
      <c r="B35" s="30" t="s">
        <v>3768</v>
      </c>
      <c r="C35" s="30" t="s">
        <v>1387</v>
      </c>
      <c r="D35" s="41" t="s">
        <v>4</v>
      </c>
      <c r="E35" s="12">
        <v>42549</v>
      </c>
      <c r="F35" s="12">
        <v>44630</v>
      </c>
      <c r="G35" s="72"/>
      <c r="H35" s="14">
        <f t="shared" si="6"/>
        <v>44660</v>
      </c>
      <c r="I35" s="15">
        <f t="shared" ca="1" si="7"/>
        <v>13</v>
      </c>
      <c r="J35" s="16" t="str">
        <f t="shared" ca="1" si="2"/>
        <v>NOT DUE</v>
      </c>
      <c r="K35" s="30"/>
      <c r="L35" s="17"/>
    </row>
    <row r="36" spans="1:12" ht="16.5" customHeight="1">
      <c r="A36" s="16" t="s">
        <v>1459</v>
      </c>
      <c r="B36" s="30" t="s">
        <v>3757</v>
      </c>
      <c r="C36" s="30" t="s">
        <v>3765</v>
      </c>
      <c r="D36" s="41" t="s">
        <v>4</v>
      </c>
      <c r="E36" s="12">
        <v>42549</v>
      </c>
      <c r="F36" s="12">
        <v>44630</v>
      </c>
      <c r="G36" s="72"/>
      <c r="H36" s="14">
        <f t="shared" si="6"/>
        <v>44660</v>
      </c>
      <c r="I36" s="15">
        <f t="shared" ca="1" si="7"/>
        <v>13</v>
      </c>
      <c r="J36" s="16" t="str">
        <f t="shared" ca="1" si="2"/>
        <v>NOT DUE</v>
      </c>
      <c r="K36" s="30"/>
      <c r="L36" s="17"/>
    </row>
    <row r="37" spans="1:12" ht="28.5" customHeight="1">
      <c r="A37" s="16" t="s">
        <v>1460</v>
      </c>
      <c r="B37" s="30" t="s">
        <v>3758</v>
      </c>
      <c r="C37" s="30" t="s">
        <v>3759</v>
      </c>
      <c r="D37" s="41" t="s">
        <v>0</v>
      </c>
      <c r="E37" s="12">
        <v>42549</v>
      </c>
      <c r="F37" s="12">
        <v>44602</v>
      </c>
      <c r="G37" s="72"/>
      <c r="H37" s="14">
        <f>DATE(YEAR(F37),MONTH(F37)+3,DAY(F37)-1)</f>
        <v>44690</v>
      </c>
      <c r="I37" s="15">
        <f t="shared" ca="1" si="7"/>
        <v>43</v>
      </c>
      <c r="J37" s="16" t="str">
        <f t="shared" ca="1" si="2"/>
        <v>NOT DUE</v>
      </c>
      <c r="K37" s="30"/>
      <c r="L37" s="17"/>
    </row>
    <row r="38" spans="1:12" ht="28.5" customHeight="1">
      <c r="A38" s="16" t="s">
        <v>1461</v>
      </c>
      <c r="B38" s="30" t="s">
        <v>3758</v>
      </c>
      <c r="C38" s="30" t="s">
        <v>831</v>
      </c>
      <c r="D38" s="41">
        <v>8000</v>
      </c>
      <c r="E38" s="12">
        <v>42549</v>
      </c>
      <c r="F38" s="12">
        <v>42104</v>
      </c>
      <c r="G38" s="72"/>
      <c r="H38" s="14">
        <f>IF(I38&lt;8000,F38+(D38/24),"error")</f>
        <v>42437.333333333336</v>
      </c>
      <c r="I38" s="22">
        <f t="shared" ref="I38" si="8">D38-($F$4-G38)</f>
        <v>3820.1000000000004</v>
      </c>
      <c r="J38" s="16" t="str">
        <f t="shared" si="2"/>
        <v>NOT DUE</v>
      </c>
      <c r="K38" s="30"/>
      <c r="L38" s="19"/>
    </row>
    <row r="39" spans="1:12" ht="38.25" customHeight="1">
      <c r="A39" s="16" t="s">
        <v>1462</v>
      </c>
      <c r="B39" s="30" t="s">
        <v>3760</v>
      </c>
      <c r="C39" s="30" t="s">
        <v>1388</v>
      </c>
      <c r="D39" s="41" t="s">
        <v>4</v>
      </c>
      <c r="E39" s="12">
        <v>42549</v>
      </c>
      <c r="F39" s="12">
        <v>44618</v>
      </c>
      <c r="G39" s="72"/>
      <c r="H39" s="14">
        <f>EDATE(F39-1,1)</f>
        <v>44645</v>
      </c>
      <c r="I39" s="15">
        <f t="shared" ca="1" si="7"/>
        <v>-2</v>
      </c>
      <c r="J39" s="16" t="str">
        <f t="shared" ca="1" si="2"/>
        <v>OVERDUE</v>
      </c>
      <c r="K39" s="30"/>
      <c r="L39" s="17"/>
    </row>
    <row r="40" spans="1:12" ht="38.25" customHeight="1">
      <c r="A40" s="16" t="s">
        <v>1463</v>
      </c>
      <c r="B40" s="30" t="s">
        <v>1390</v>
      </c>
      <c r="C40" s="30" t="s">
        <v>1391</v>
      </c>
      <c r="D40" s="41" t="s">
        <v>1</v>
      </c>
      <c r="E40" s="12">
        <v>42549</v>
      </c>
      <c r="F40" s="12">
        <v>44646</v>
      </c>
      <c r="G40" s="72"/>
      <c r="H40" s="14">
        <f>DATE(YEAR(F40),MONTH(F40),DAY(F40)+1)</f>
        <v>44647</v>
      </c>
      <c r="I40" s="15">
        <f t="shared" ca="1" si="7"/>
        <v>0</v>
      </c>
      <c r="J40" s="16" t="str">
        <f t="shared" ca="1" si="2"/>
        <v>NOT DUE</v>
      </c>
      <c r="K40" s="30"/>
      <c r="L40" s="19"/>
    </row>
    <row r="41" spans="1:12" ht="38.25" customHeight="1">
      <c r="A41" s="16" t="s">
        <v>1464</v>
      </c>
      <c r="B41" s="30" t="s">
        <v>1392</v>
      </c>
      <c r="C41" s="30" t="s">
        <v>1393</v>
      </c>
      <c r="D41" s="41" t="s">
        <v>1</v>
      </c>
      <c r="E41" s="12">
        <v>42549</v>
      </c>
      <c r="F41" s="12">
        <v>44646</v>
      </c>
      <c r="G41" s="72"/>
      <c r="H41" s="14">
        <f>DATE(YEAR(F41),MONTH(F41),DAY(F41)+1)</f>
        <v>44647</v>
      </c>
      <c r="I41" s="15">
        <f t="shared" ca="1" si="7"/>
        <v>0</v>
      </c>
      <c r="J41" s="16" t="str">
        <f t="shared" ca="1" si="2"/>
        <v>NOT DUE</v>
      </c>
      <c r="K41" s="30"/>
      <c r="L41" s="19"/>
    </row>
    <row r="42" spans="1:12" ht="33.75" customHeight="1">
      <c r="A42" s="16" t="s">
        <v>1465</v>
      </c>
      <c r="B42" s="30" t="s">
        <v>1394</v>
      </c>
      <c r="C42" s="30" t="s">
        <v>1395</v>
      </c>
      <c r="D42" s="41" t="s">
        <v>1</v>
      </c>
      <c r="E42" s="12">
        <v>42549</v>
      </c>
      <c r="F42" s="12">
        <v>44646</v>
      </c>
      <c r="G42" s="72"/>
      <c r="H42" s="14">
        <f>DATE(YEAR(F42),MONTH(F42),DAY(F42)+1)</f>
        <v>44647</v>
      </c>
      <c r="I42" s="15">
        <f t="shared" ca="1" si="7"/>
        <v>0</v>
      </c>
      <c r="J42" s="16" t="str">
        <f t="shared" ca="1" si="2"/>
        <v>NOT DUE</v>
      </c>
      <c r="K42" s="30"/>
      <c r="L42" s="19"/>
    </row>
    <row r="43" spans="1:12" ht="31.5" customHeight="1">
      <c r="A43" s="16" t="s">
        <v>1466</v>
      </c>
      <c r="B43" s="30" t="s">
        <v>1396</v>
      </c>
      <c r="C43" s="30" t="s">
        <v>1397</v>
      </c>
      <c r="D43" s="41" t="s">
        <v>4</v>
      </c>
      <c r="E43" s="12">
        <v>42549</v>
      </c>
      <c r="F43" s="12">
        <v>44618</v>
      </c>
      <c r="G43" s="72"/>
      <c r="H43" s="14">
        <f>EDATE(F43-1,1)</f>
        <v>44645</v>
      </c>
      <c r="I43" s="15">
        <f t="shared" ca="1" si="7"/>
        <v>-2</v>
      </c>
      <c r="J43" s="16" t="str">
        <f t="shared" ca="1" si="2"/>
        <v>OVERDUE</v>
      </c>
      <c r="K43" s="30"/>
      <c r="L43" s="24"/>
    </row>
    <row r="44" spans="1:12" ht="26.45" customHeight="1">
      <c r="A44" s="16" t="s">
        <v>1467</v>
      </c>
      <c r="B44" s="30" t="s">
        <v>1398</v>
      </c>
      <c r="C44" s="30" t="s">
        <v>1399</v>
      </c>
      <c r="D44" s="41" t="s">
        <v>1</v>
      </c>
      <c r="E44" s="12">
        <v>42549</v>
      </c>
      <c r="F44" s="12">
        <v>44646</v>
      </c>
      <c r="G44" s="72"/>
      <c r="H44" s="14">
        <f>DATE(YEAR(F44),MONTH(F44),DAY(F44)+1)</f>
        <v>44647</v>
      </c>
      <c r="I44" s="15">
        <f t="shared" ca="1" si="7"/>
        <v>0</v>
      </c>
      <c r="J44" s="16" t="str">
        <f t="shared" ca="1" si="2"/>
        <v>NOT DUE</v>
      </c>
      <c r="K44" s="30"/>
      <c r="L44" s="19"/>
    </row>
    <row r="45" spans="1:12" ht="26.45" customHeight="1">
      <c r="A45" s="16" t="s">
        <v>1468</v>
      </c>
      <c r="B45" s="30" t="s">
        <v>1400</v>
      </c>
      <c r="C45" s="30" t="s">
        <v>1401</v>
      </c>
      <c r="D45" s="41" t="s">
        <v>1</v>
      </c>
      <c r="E45" s="12">
        <v>42549</v>
      </c>
      <c r="F45" s="12">
        <v>44646</v>
      </c>
      <c r="G45" s="72"/>
      <c r="H45" s="14">
        <f>DATE(YEAR(F45),MONTH(F45),DAY(F45)+1)</f>
        <v>44647</v>
      </c>
      <c r="I45" s="15">
        <f t="shared" ca="1" si="7"/>
        <v>0</v>
      </c>
      <c r="J45" s="16" t="str">
        <f t="shared" ca="1" si="2"/>
        <v>NOT DUE</v>
      </c>
      <c r="K45" s="30"/>
      <c r="L45" s="19"/>
    </row>
    <row r="46" spans="1:12" ht="26.45" customHeight="1">
      <c r="A46" s="16" t="s">
        <v>1469</v>
      </c>
      <c r="B46" s="30" t="s">
        <v>1402</v>
      </c>
      <c r="C46" s="30" t="s">
        <v>1403</v>
      </c>
      <c r="D46" s="41" t="s">
        <v>1</v>
      </c>
      <c r="E46" s="12">
        <v>42549</v>
      </c>
      <c r="F46" s="12">
        <v>44646</v>
      </c>
      <c r="G46" s="72"/>
      <c r="H46" s="14">
        <f>DATE(YEAR(F46),MONTH(F46),DAY(F46)+1)</f>
        <v>44647</v>
      </c>
      <c r="I46" s="15">
        <f t="shared" ca="1" si="7"/>
        <v>0</v>
      </c>
      <c r="J46" s="16" t="str">
        <f t="shared" ca="1" si="2"/>
        <v>NOT DUE</v>
      </c>
      <c r="K46" s="30"/>
      <c r="L46" s="19"/>
    </row>
    <row r="47" spans="1:12" ht="26.45" customHeight="1">
      <c r="A47" s="16" t="s">
        <v>1470</v>
      </c>
      <c r="B47" s="30" t="s">
        <v>1404</v>
      </c>
      <c r="C47" s="30" t="s">
        <v>1391</v>
      </c>
      <c r="D47" s="41" t="s">
        <v>1</v>
      </c>
      <c r="E47" s="12">
        <v>42549</v>
      </c>
      <c r="F47" s="12">
        <v>44646</v>
      </c>
      <c r="G47" s="72"/>
      <c r="H47" s="14">
        <f>DATE(YEAR(F47),MONTH(F47),DAY(F47)+1)</f>
        <v>44647</v>
      </c>
      <c r="I47" s="15">
        <f t="shared" ca="1" si="7"/>
        <v>0</v>
      </c>
      <c r="J47" s="16" t="str">
        <f t="shared" ca="1" si="2"/>
        <v>NOT DUE</v>
      </c>
      <c r="K47" s="30"/>
      <c r="L47" s="19"/>
    </row>
    <row r="48" spans="1:12" ht="26.45" customHeight="1">
      <c r="A48" s="16" t="s">
        <v>1471</v>
      </c>
      <c r="B48" s="30" t="s">
        <v>1405</v>
      </c>
      <c r="C48" s="30" t="s">
        <v>1406</v>
      </c>
      <c r="D48" s="41" t="s">
        <v>3</v>
      </c>
      <c r="E48" s="12">
        <v>42549</v>
      </c>
      <c r="F48" s="12">
        <v>44602</v>
      </c>
      <c r="G48" s="72"/>
      <c r="H48" s="14">
        <f>DATE(YEAR(F48),MONTH(F48)+6,DAY(F48)-1)</f>
        <v>44782</v>
      </c>
      <c r="I48" s="15">
        <f t="shared" ca="1" si="7"/>
        <v>135</v>
      </c>
      <c r="J48" s="16" t="str">
        <f t="shared" ca="1" si="2"/>
        <v>NOT DUE</v>
      </c>
      <c r="K48" s="30"/>
      <c r="L48" s="19"/>
    </row>
    <row r="49" spans="1:12" ht="23.25" customHeight="1">
      <c r="A49" s="16" t="s">
        <v>1472</v>
      </c>
      <c r="B49" s="30" t="s">
        <v>1407</v>
      </c>
      <c r="C49" s="30" t="s">
        <v>3751</v>
      </c>
      <c r="D49" s="41" t="s">
        <v>4</v>
      </c>
      <c r="E49" s="12">
        <v>42549</v>
      </c>
      <c r="F49" s="12">
        <v>44630</v>
      </c>
      <c r="G49" s="72"/>
      <c r="H49" s="14">
        <f>EDATE(F49-1,1)</f>
        <v>44660</v>
      </c>
      <c r="I49" s="15">
        <f t="shared" ca="1" si="7"/>
        <v>13</v>
      </c>
      <c r="J49" s="16" t="str">
        <f t="shared" ca="1" si="2"/>
        <v>NOT DUE</v>
      </c>
      <c r="K49" s="30"/>
      <c r="L49" s="24"/>
    </row>
    <row r="50" spans="1:12" ht="26.45" customHeight="1">
      <c r="A50" s="16" t="s">
        <v>1473</v>
      </c>
      <c r="B50" s="30" t="s">
        <v>1408</v>
      </c>
      <c r="C50" s="30" t="s">
        <v>1409</v>
      </c>
      <c r="D50" s="41" t="s">
        <v>0</v>
      </c>
      <c r="E50" s="12">
        <v>42549</v>
      </c>
      <c r="F50" s="12">
        <v>44561</v>
      </c>
      <c r="G50" s="72"/>
      <c r="H50" s="14">
        <f>DATE(YEAR(F50),MONTH(F50)+3,DAY(F50)-1)</f>
        <v>44650</v>
      </c>
      <c r="I50" s="15">
        <f t="shared" ca="1" si="7"/>
        <v>3</v>
      </c>
      <c r="J50" s="16" t="str">
        <f t="shared" ca="1" si="2"/>
        <v>NOT DUE</v>
      </c>
      <c r="K50" s="30"/>
      <c r="L50" s="145"/>
    </row>
    <row r="51" spans="1:12" ht="26.45" customHeight="1">
      <c r="A51" s="16" t="s">
        <v>3763</v>
      </c>
      <c r="B51" s="30" t="s">
        <v>1410</v>
      </c>
      <c r="C51" s="30" t="s">
        <v>1411</v>
      </c>
      <c r="D51" s="41" t="s">
        <v>381</v>
      </c>
      <c r="E51" s="12">
        <v>42549</v>
      </c>
      <c r="F51" s="12">
        <v>44517</v>
      </c>
      <c r="G51" s="72"/>
      <c r="H51" s="14">
        <f>DATE(YEAR(F51)+1,MONTH(F51),DAY(F51)-1)</f>
        <v>44881</v>
      </c>
      <c r="I51" s="15">
        <f t="shared" ca="1" si="7"/>
        <v>234</v>
      </c>
      <c r="J51" s="16" t="str">
        <f t="shared" ca="1" si="2"/>
        <v>NOT DUE</v>
      </c>
      <c r="K51" s="30"/>
      <c r="L51" s="19"/>
    </row>
    <row r="52" spans="1:12" ht="26.45" customHeight="1">
      <c r="A52" s="16" t="s">
        <v>3769</v>
      </c>
      <c r="B52" s="30" t="s">
        <v>1412</v>
      </c>
      <c r="C52" s="30" t="s">
        <v>1413</v>
      </c>
      <c r="D52" s="41" t="s">
        <v>381</v>
      </c>
      <c r="E52" s="12">
        <v>42549</v>
      </c>
      <c r="F52" s="12">
        <v>44517</v>
      </c>
      <c r="G52" s="72"/>
      <c r="H52" s="14">
        <f>DATE(YEAR(F52)+1,MONTH(F52),DAY(F52)-1)</f>
        <v>44881</v>
      </c>
      <c r="I52" s="15">
        <f t="shared" ca="1" si="7"/>
        <v>234</v>
      </c>
      <c r="J52" s="16" t="str">
        <f t="shared" ca="1" si="2"/>
        <v>NOT DUE</v>
      </c>
      <c r="K52" s="30"/>
      <c r="L52" s="19"/>
    </row>
    <row r="53" spans="1:12" ht="26.45" customHeight="1">
      <c r="A53" s="16" t="s">
        <v>3770</v>
      </c>
      <c r="B53" s="30" t="s">
        <v>1414</v>
      </c>
      <c r="C53" s="30" t="s">
        <v>1415</v>
      </c>
      <c r="D53" s="41" t="s">
        <v>381</v>
      </c>
      <c r="E53" s="12">
        <v>42549</v>
      </c>
      <c r="F53" s="12">
        <v>44517</v>
      </c>
      <c r="G53" s="72"/>
      <c r="H53" s="14">
        <f>DATE(YEAR(F53)+1,MONTH(F53),DAY(F53)-1)</f>
        <v>44881</v>
      </c>
      <c r="I53" s="15">
        <f t="shared" ca="1" si="7"/>
        <v>234</v>
      </c>
      <c r="J53" s="16" t="str">
        <f t="shared" ca="1" si="2"/>
        <v>NOT DUE</v>
      </c>
      <c r="K53" s="30"/>
      <c r="L53" s="19"/>
    </row>
    <row r="54" spans="1:12" ht="26.45" customHeight="1">
      <c r="A54" s="16" t="s">
        <v>3771</v>
      </c>
      <c r="B54" s="30" t="s">
        <v>1416</v>
      </c>
      <c r="C54" s="30" t="s">
        <v>1417</v>
      </c>
      <c r="D54" s="41" t="s">
        <v>381</v>
      </c>
      <c r="E54" s="12">
        <v>42549</v>
      </c>
      <c r="F54" s="12">
        <v>44517</v>
      </c>
      <c r="G54" s="72"/>
      <c r="H54" s="14">
        <f>DATE(YEAR(F54)+1,MONTH(F54),DAY(F54)-1)</f>
        <v>44881</v>
      </c>
      <c r="I54" s="15">
        <f t="shared" ca="1" si="7"/>
        <v>234</v>
      </c>
      <c r="J54" s="16" t="str">
        <f t="shared" ca="1" si="2"/>
        <v>NOT DUE</v>
      </c>
      <c r="K54" s="30"/>
      <c r="L54" s="19"/>
    </row>
    <row r="55" spans="1:12" ht="24" customHeight="1">
      <c r="A55" s="16" t="s">
        <v>3822</v>
      </c>
      <c r="B55" s="30" t="s">
        <v>1418</v>
      </c>
      <c r="C55" s="30" t="s">
        <v>1419</v>
      </c>
      <c r="D55" s="41" t="s">
        <v>381</v>
      </c>
      <c r="E55" s="12">
        <v>42549</v>
      </c>
      <c r="F55" s="12">
        <v>44517</v>
      </c>
      <c r="G55" s="72"/>
      <c r="H55" s="14">
        <f>DATE(YEAR(F55)+1,MONTH(F55),DAY(F55)-1)</f>
        <v>44881</v>
      </c>
      <c r="I55" s="15">
        <f t="shared" ca="1" si="7"/>
        <v>234</v>
      </c>
      <c r="J55" s="16" t="str">
        <f t="shared" ca="1" si="2"/>
        <v>NOT DUE</v>
      </c>
      <c r="K55" s="30"/>
      <c r="L55" s="19"/>
    </row>
    <row r="59" spans="1:12">
      <c r="B59" t="s">
        <v>4630</v>
      </c>
      <c r="D59" s="47" t="s">
        <v>4631</v>
      </c>
      <c r="E59" t="s">
        <v>5231</v>
      </c>
      <c r="G59" t="s">
        <v>4632</v>
      </c>
    </row>
    <row r="60" spans="1:12">
      <c r="C60" s="215" t="s">
        <v>5298</v>
      </c>
      <c r="E60" s="456" t="s">
        <v>5439</v>
      </c>
      <c r="F60" s="456"/>
      <c r="H60" s="455" t="s">
        <v>5270</v>
      </c>
      <c r="I60" s="455"/>
      <c r="J60" s="455"/>
    </row>
  </sheetData>
  <sheetProtection selectLockedCells="1"/>
  <mergeCells count="11">
    <mergeCell ref="A1:B1"/>
    <mergeCell ref="D1:E1"/>
    <mergeCell ref="A2:B2"/>
    <mergeCell ref="D2:E2"/>
    <mergeCell ref="A3:B3"/>
    <mergeCell ref="D3:E3"/>
    <mergeCell ref="H60:J60"/>
    <mergeCell ref="E60:F60"/>
    <mergeCell ref="A4:B4"/>
    <mergeCell ref="D4:E4"/>
    <mergeCell ref="A5:B5"/>
  </mergeCells>
  <conditionalFormatting sqref="J8:J14 J16:J31 J35:J37 J39:J55">
    <cfRule type="cellIs" dxfId="163" priority="6" operator="equal">
      <formula>"overdue"</formula>
    </cfRule>
  </conditionalFormatting>
  <conditionalFormatting sqref="J15">
    <cfRule type="cellIs" dxfId="162" priority="5" operator="equal">
      <formula>"overdue"</formula>
    </cfRule>
  </conditionalFormatting>
  <conditionalFormatting sqref="J32">
    <cfRule type="cellIs" dxfId="161" priority="4" operator="equal">
      <formula>"overdue"</formula>
    </cfRule>
  </conditionalFormatting>
  <conditionalFormatting sqref="J33">
    <cfRule type="cellIs" dxfId="160" priority="3" operator="equal">
      <formula>"overdue"</formula>
    </cfRule>
  </conditionalFormatting>
  <conditionalFormatting sqref="J34">
    <cfRule type="cellIs" dxfId="159" priority="2" operator="equal">
      <formula>"overdue"</formula>
    </cfRule>
  </conditionalFormatting>
  <conditionalFormatting sqref="J38">
    <cfRule type="cellIs" dxfId="158" priority="1" operator="equal">
      <formula>"overdue"</formula>
    </cfRule>
  </conditionalFormatting>
  <pageMargins left="0.7" right="0.7" top="0.75" bottom="0.75" header="0.3" footer="0.3"/>
  <pageSetup paperSize="9"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60"/>
  <sheetViews>
    <sheetView zoomScaleNormal="100" workbookViewId="0">
      <selection activeCell="J12" sqref="J12"/>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6" t="s">
        <v>5</v>
      </c>
      <c r="B1" s="376"/>
      <c r="C1" s="34" t="str">
        <f>'[4]Main Engine'!C1</f>
        <v>VALIANT SUMMER</v>
      </c>
      <c r="D1" s="377" t="s">
        <v>7</v>
      </c>
      <c r="E1" s="377"/>
      <c r="F1" s="1" t="str">
        <f>IF(C1="GL COLMENA",'[1]List of Vessels'!B2,IF(C1="GL IGUAZU",'[1]List of Vessels'!B3,IF(C1="GL LA PAZ",'[1]List of Vessels'!B4,IF(C1="GL PIRAPO",'[1]List of Vessels'!B5,IF(C1="VALIANT SPRING",'[1]List of Vessels'!B6,IF(C1="VALIANT SUMMER",'[1]List of Vessels'!B7,""))))))</f>
        <v>NK 160240</v>
      </c>
    </row>
    <row r="2" spans="1:12" ht="19.5" customHeight="1">
      <c r="A2" s="376" t="s">
        <v>8</v>
      </c>
      <c r="B2" s="376"/>
      <c r="C2" s="35" t="str">
        <f>IF(C1="GL COLMENA",'[1]List of Vessels'!D2,IF(C1="GL IGUAZU",'[1]List of Vessels'!D3,IF(C1="GL LA PAZ",'[1]List of Vessels'!D4,IF(C1="GL PIRAPO",'[1]List of Vessels'!D5,IF(C1="VALIANT SPRING",'[1]List of Vessels'!D6,IF(C1="VALIANT SUMMER",'[1]List of Vessels'!D7,""))))))</f>
        <v>SINGAPORE</v>
      </c>
      <c r="D2" s="377" t="s">
        <v>9</v>
      </c>
      <c r="E2" s="377"/>
      <c r="F2" s="2">
        <f>IF(C1="GL COLMENA",'[1]List of Vessels'!C2,IF(C1="GL IGUAZU",'[1]List of Vessels'!C3,IF(C1="GL LA PAZ",'[1]List of Vessels'!C4,IF(C1="GL PIRAPO",'[1]List of Vessels'!C5,IF(C1="VALIANT SPRING",'[1]List of Vessels'!C6,IF(C1="VALIANT SUMMER",'[1]List of Vessels'!C7,""))))))</f>
        <v>9731195</v>
      </c>
    </row>
    <row r="3" spans="1:12" ht="19.5" customHeight="1">
      <c r="A3" s="376" t="s">
        <v>10</v>
      </c>
      <c r="B3" s="376"/>
      <c r="C3" s="36" t="s">
        <v>1475</v>
      </c>
      <c r="D3" s="377" t="s">
        <v>12</v>
      </c>
      <c r="E3" s="377"/>
      <c r="F3" s="4" t="s">
        <v>1474</v>
      </c>
    </row>
    <row r="4" spans="1:12" ht="18" customHeight="1">
      <c r="A4" s="376" t="s">
        <v>77</v>
      </c>
      <c r="B4" s="376"/>
      <c r="C4" s="36" t="s">
        <v>3727</v>
      </c>
      <c r="D4" s="377" t="s">
        <v>14</v>
      </c>
      <c r="E4" s="377"/>
      <c r="F4" s="5">
        <f>'Running Hours'!B16</f>
        <v>5025</v>
      </c>
    </row>
    <row r="5" spans="1:12" ht="18" customHeight="1">
      <c r="A5" s="376" t="s">
        <v>78</v>
      </c>
      <c r="B5" s="376"/>
      <c r="C5" s="37" t="s">
        <v>3728</v>
      </c>
      <c r="D5" s="44"/>
      <c r="E5" s="251" t="str">
        <f>'Running Hours'!$C3</f>
        <v>Date updated:</v>
      </c>
      <c r="F5" s="147">
        <f>'Running Hours'!$D3</f>
        <v>44646</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6.45" customHeight="1">
      <c r="A8" s="16" t="s">
        <v>1431</v>
      </c>
      <c r="B8" s="30" t="s">
        <v>3729</v>
      </c>
      <c r="C8" s="30" t="s">
        <v>3761</v>
      </c>
      <c r="D8" s="41">
        <v>2000</v>
      </c>
      <c r="E8" s="12">
        <v>42549</v>
      </c>
      <c r="F8" s="12">
        <v>44322</v>
      </c>
      <c r="G8" s="26">
        <v>3620.7</v>
      </c>
      <c r="H8" s="21">
        <f>IF(I8&lt;=2000,$F$5+(I8/24),"error")</f>
        <v>44670.820833333331</v>
      </c>
      <c r="I8" s="22">
        <f t="shared" ref="I8:I30" si="0">D8-($F$4-G8)</f>
        <v>595.69999999999982</v>
      </c>
      <c r="J8" s="16" t="str">
        <f>IF(I8="","",IF(I8&lt;0,"OVERDUE","NOT DUE"))</f>
        <v>NOT DUE</v>
      </c>
      <c r="K8" s="30" t="s">
        <v>3823</v>
      </c>
      <c r="L8" s="145"/>
    </row>
    <row r="9" spans="1:12">
      <c r="A9" s="16" t="s">
        <v>1432</v>
      </c>
      <c r="B9" s="30" t="s">
        <v>3730</v>
      </c>
      <c r="C9" s="30" t="s">
        <v>3761</v>
      </c>
      <c r="D9" s="41">
        <v>2000</v>
      </c>
      <c r="E9" s="12">
        <v>42549</v>
      </c>
      <c r="F9" s="12">
        <v>44322</v>
      </c>
      <c r="G9" s="26">
        <v>3620.7</v>
      </c>
      <c r="H9" s="21">
        <f t="shared" ref="H9" si="1">IF(I9&lt;=2000,$F$5+(I9/24),"error")</f>
        <v>44670.820833333331</v>
      </c>
      <c r="I9" s="22">
        <f t="shared" si="0"/>
        <v>595.69999999999982</v>
      </c>
      <c r="J9" s="16" t="str">
        <f t="shared" ref="J9:J55" si="2">IF(I9="","",IF(I9&lt;0,"OVERDUE","NOT DUE"))</f>
        <v>NOT DUE</v>
      </c>
      <c r="K9" s="30" t="s">
        <v>3823</v>
      </c>
      <c r="L9" s="145"/>
    </row>
    <row r="10" spans="1:12" ht="26.45" customHeight="1">
      <c r="A10" s="16" t="s">
        <v>1433</v>
      </c>
      <c r="B10" s="30" t="s">
        <v>3731</v>
      </c>
      <c r="C10" s="30" t="s">
        <v>3761</v>
      </c>
      <c r="D10" s="41">
        <v>2000</v>
      </c>
      <c r="E10" s="12">
        <v>42549</v>
      </c>
      <c r="F10" s="12">
        <v>44322</v>
      </c>
      <c r="G10" s="26">
        <v>3620.7</v>
      </c>
      <c r="H10" s="21">
        <f>IF(I10&lt;=2000,$F$5+(I10/24),"error")</f>
        <v>44670.820833333331</v>
      </c>
      <c r="I10" s="22">
        <f t="shared" si="0"/>
        <v>595.69999999999982</v>
      </c>
      <c r="J10" s="16" t="str">
        <f t="shared" si="2"/>
        <v>NOT DUE</v>
      </c>
      <c r="K10" s="30" t="s">
        <v>3823</v>
      </c>
      <c r="L10" s="145"/>
    </row>
    <row r="11" spans="1:12" ht="26.45" customHeight="1">
      <c r="A11" s="16" t="s">
        <v>1434</v>
      </c>
      <c r="B11" s="30" t="s">
        <v>3729</v>
      </c>
      <c r="C11" s="30" t="s">
        <v>831</v>
      </c>
      <c r="D11" s="41">
        <v>4000</v>
      </c>
      <c r="E11" s="12">
        <v>42549</v>
      </c>
      <c r="F11" s="12">
        <v>44322</v>
      </c>
      <c r="G11" s="26">
        <v>3620.7</v>
      </c>
      <c r="H11" s="21">
        <f>IF(I11&lt;=4000,$F$5+(I11/24),"error")</f>
        <v>44754.154166666667</v>
      </c>
      <c r="I11" s="22">
        <f t="shared" si="0"/>
        <v>2595.6999999999998</v>
      </c>
      <c r="J11" s="16" t="str">
        <f t="shared" si="2"/>
        <v>NOT DUE</v>
      </c>
      <c r="K11" s="30" t="s">
        <v>3824</v>
      </c>
      <c r="L11" s="225" t="s">
        <v>5223</v>
      </c>
    </row>
    <row r="12" spans="1:12" ht="26.45" customHeight="1">
      <c r="A12" s="16" t="s">
        <v>1435</v>
      </c>
      <c r="B12" s="30" t="s">
        <v>3730</v>
      </c>
      <c r="C12" s="30" t="s">
        <v>831</v>
      </c>
      <c r="D12" s="41">
        <v>4000</v>
      </c>
      <c r="E12" s="12">
        <v>42549</v>
      </c>
      <c r="F12" s="12">
        <v>44322</v>
      </c>
      <c r="G12" s="26">
        <v>3620.7</v>
      </c>
      <c r="H12" s="21">
        <f t="shared" ref="H12:H16" si="3">IF(I12&lt;=4000,$F$5+(I12/24),"error")</f>
        <v>44754.154166666667</v>
      </c>
      <c r="I12" s="22">
        <f t="shared" si="0"/>
        <v>2595.6999999999998</v>
      </c>
      <c r="J12" s="16" t="str">
        <f t="shared" si="2"/>
        <v>NOT DUE</v>
      </c>
      <c r="K12" s="30" t="s">
        <v>3824</v>
      </c>
      <c r="L12" s="225" t="s">
        <v>5223</v>
      </c>
    </row>
    <row r="13" spans="1:12" ht="26.45" customHeight="1">
      <c r="A13" s="16" t="s">
        <v>1436</v>
      </c>
      <c r="B13" s="30" t="s">
        <v>3731</v>
      </c>
      <c r="C13" s="30" t="s">
        <v>831</v>
      </c>
      <c r="D13" s="41">
        <v>4000</v>
      </c>
      <c r="E13" s="12">
        <v>42549</v>
      </c>
      <c r="F13" s="12">
        <v>44322</v>
      </c>
      <c r="G13" s="26">
        <v>3620.7</v>
      </c>
      <c r="H13" s="21">
        <f t="shared" si="3"/>
        <v>44754.154166666667</v>
      </c>
      <c r="I13" s="22">
        <f t="shared" si="0"/>
        <v>2595.6999999999998</v>
      </c>
      <c r="J13" s="16" t="str">
        <f t="shared" si="2"/>
        <v>NOT DUE</v>
      </c>
      <c r="K13" s="30" t="s">
        <v>3824</v>
      </c>
      <c r="L13" s="225" t="s">
        <v>5223</v>
      </c>
    </row>
    <row r="14" spans="1:12" ht="24" customHeight="1">
      <c r="A14" s="16" t="s">
        <v>1437</v>
      </c>
      <c r="B14" s="30" t="s">
        <v>3732</v>
      </c>
      <c r="C14" s="30" t="s">
        <v>831</v>
      </c>
      <c r="D14" s="41">
        <v>4000</v>
      </c>
      <c r="E14" s="12">
        <v>42549</v>
      </c>
      <c r="F14" s="12">
        <v>44322</v>
      </c>
      <c r="G14" s="26">
        <v>3620.7</v>
      </c>
      <c r="H14" s="21">
        <f t="shared" si="3"/>
        <v>44754.154166666667</v>
      </c>
      <c r="I14" s="22">
        <f t="shared" si="0"/>
        <v>2595.6999999999998</v>
      </c>
      <c r="J14" s="16" t="str">
        <f t="shared" si="2"/>
        <v>NOT DUE</v>
      </c>
      <c r="K14" s="30" t="s">
        <v>3825</v>
      </c>
      <c r="L14" s="225" t="s">
        <v>5223</v>
      </c>
    </row>
    <row r="15" spans="1:12" ht="15" customHeight="1">
      <c r="A15" s="16" t="s">
        <v>1438</v>
      </c>
      <c r="B15" s="30" t="s">
        <v>3764</v>
      </c>
      <c r="C15" s="30" t="s">
        <v>1384</v>
      </c>
      <c r="D15" s="41">
        <v>4000</v>
      </c>
      <c r="E15" s="12">
        <v>42549</v>
      </c>
      <c r="F15" s="12">
        <v>44322</v>
      </c>
      <c r="G15" s="26">
        <v>3620.7</v>
      </c>
      <c r="H15" s="21">
        <f t="shared" si="3"/>
        <v>44754.154166666667</v>
      </c>
      <c r="I15" s="22">
        <f t="shared" si="0"/>
        <v>2595.6999999999998</v>
      </c>
      <c r="J15" s="16" t="str">
        <f t="shared" si="2"/>
        <v>NOT DUE</v>
      </c>
      <c r="K15" s="30" t="s">
        <v>3825</v>
      </c>
      <c r="L15" s="225" t="s">
        <v>5223</v>
      </c>
    </row>
    <row r="16" spans="1:12" ht="24" customHeight="1">
      <c r="A16" s="16" t="s">
        <v>1439</v>
      </c>
      <c r="B16" s="30" t="s">
        <v>3762</v>
      </c>
      <c r="C16" s="30" t="s">
        <v>1389</v>
      </c>
      <c r="D16" s="41">
        <v>4000</v>
      </c>
      <c r="E16" s="12">
        <v>42549</v>
      </c>
      <c r="F16" s="12">
        <v>43991</v>
      </c>
      <c r="G16" s="26">
        <v>2885</v>
      </c>
      <c r="H16" s="21">
        <f t="shared" si="3"/>
        <v>44723.5</v>
      </c>
      <c r="I16" s="22">
        <f t="shared" si="0"/>
        <v>1860</v>
      </c>
      <c r="J16" s="16" t="str">
        <f t="shared" si="2"/>
        <v>NOT DUE</v>
      </c>
      <c r="K16" s="30" t="s">
        <v>3826</v>
      </c>
      <c r="L16" s="17"/>
    </row>
    <row r="17" spans="1:12" ht="26.45" customHeight="1">
      <c r="A17" s="16" t="s">
        <v>1440</v>
      </c>
      <c r="B17" s="30" t="s">
        <v>3747</v>
      </c>
      <c r="C17" s="30" t="s">
        <v>3749</v>
      </c>
      <c r="D17" s="41">
        <v>4000</v>
      </c>
      <c r="E17" s="12">
        <v>42549</v>
      </c>
      <c r="F17" s="12">
        <v>44560</v>
      </c>
      <c r="G17" s="26">
        <v>4031.7</v>
      </c>
      <c r="H17" s="21">
        <f>IF(I17&lt;=4000,$F$5+(I17/24),"error")</f>
        <v>44771.279166666667</v>
      </c>
      <c r="I17" s="22">
        <f t="shared" si="0"/>
        <v>3006.7</v>
      </c>
      <c r="J17" s="16" t="str">
        <f t="shared" si="2"/>
        <v>NOT DUE</v>
      </c>
      <c r="K17" s="30" t="s">
        <v>3827</v>
      </c>
      <c r="L17" s="24"/>
    </row>
    <row r="18" spans="1:12">
      <c r="A18" s="16" t="s">
        <v>1441</v>
      </c>
      <c r="B18" s="30" t="s">
        <v>3733</v>
      </c>
      <c r="C18" s="30" t="s">
        <v>3734</v>
      </c>
      <c r="D18" s="41" t="s">
        <v>4</v>
      </c>
      <c r="E18" s="12">
        <v>42549</v>
      </c>
      <c r="F18" s="12">
        <v>44630</v>
      </c>
      <c r="G18" s="72"/>
      <c r="H18" s="21">
        <f>EDATE(F18-1,1)</f>
        <v>44660</v>
      </c>
      <c r="I18" s="15">
        <f t="shared" ref="I18:I24" ca="1" si="4">IF(ISBLANK(H18),"",H18-DATE(YEAR(NOW()),MONTH(NOW()),DAY(NOW())))</f>
        <v>13</v>
      </c>
      <c r="J18" s="16" t="str">
        <f t="shared" ca="1" si="2"/>
        <v>NOT DUE</v>
      </c>
      <c r="K18" s="30" t="s">
        <v>3828</v>
      </c>
      <c r="L18" s="112"/>
    </row>
    <row r="19" spans="1:12" ht="26.45" customHeight="1">
      <c r="A19" s="16" t="s">
        <v>1442</v>
      </c>
      <c r="B19" s="30" t="s">
        <v>3735</v>
      </c>
      <c r="C19" s="30" t="s">
        <v>3736</v>
      </c>
      <c r="D19" s="41" t="s">
        <v>4</v>
      </c>
      <c r="E19" s="12">
        <v>42549</v>
      </c>
      <c r="F19" s="12">
        <v>44630</v>
      </c>
      <c r="G19" s="72"/>
      <c r="H19" s="21">
        <f>EDATE(F19-1,1)</f>
        <v>44660</v>
      </c>
      <c r="I19" s="15">
        <f t="shared" ca="1" si="4"/>
        <v>13</v>
      </c>
      <c r="J19" s="16" t="str">
        <f t="shared" ca="1" si="2"/>
        <v>NOT DUE</v>
      </c>
      <c r="K19" s="30"/>
      <c r="L19" s="112"/>
    </row>
    <row r="20" spans="1:12" ht="26.45" customHeight="1">
      <c r="A20" s="16" t="s">
        <v>1443</v>
      </c>
      <c r="B20" s="30" t="s">
        <v>3737</v>
      </c>
      <c r="C20" s="30" t="s">
        <v>831</v>
      </c>
      <c r="D20" s="41">
        <v>4000</v>
      </c>
      <c r="E20" s="12">
        <v>42549</v>
      </c>
      <c r="F20" s="12">
        <v>44322</v>
      </c>
      <c r="G20" s="26">
        <v>3620.7</v>
      </c>
      <c r="H20" s="21">
        <f>IF(I20&lt;=4000,$F$5+(I20/24),"error")</f>
        <v>44754.154166666667</v>
      </c>
      <c r="I20" s="22">
        <f t="shared" si="0"/>
        <v>2595.6999999999998</v>
      </c>
      <c r="J20" s="16" t="str">
        <f t="shared" si="2"/>
        <v>NOT DUE</v>
      </c>
      <c r="K20" s="30" t="s">
        <v>3829</v>
      </c>
      <c r="L20" s="17" t="s">
        <v>5223</v>
      </c>
    </row>
    <row r="21" spans="1:12" ht="26.45" customHeight="1">
      <c r="A21" s="16" t="s">
        <v>1444</v>
      </c>
      <c r="B21" s="30" t="s">
        <v>1385</v>
      </c>
      <c r="C21" s="30" t="s">
        <v>3738</v>
      </c>
      <c r="D21" s="41" t="s">
        <v>0</v>
      </c>
      <c r="E21" s="12">
        <v>42549</v>
      </c>
      <c r="F21" s="12">
        <v>44602</v>
      </c>
      <c r="G21" s="72"/>
      <c r="H21" s="21">
        <f>DATE(YEAR(F21),MONTH(F21)+3,DAY(F21)-1)</f>
        <v>44690</v>
      </c>
      <c r="I21" s="15">
        <f t="shared" ca="1" si="4"/>
        <v>43</v>
      </c>
      <c r="J21" s="16" t="str">
        <f t="shared" ca="1" si="2"/>
        <v>NOT DUE</v>
      </c>
      <c r="K21" s="30" t="s">
        <v>3830</v>
      </c>
      <c r="L21" s="112"/>
    </row>
    <row r="22" spans="1:12" ht="26.45" customHeight="1">
      <c r="A22" s="16" t="s">
        <v>1445</v>
      </c>
      <c r="B22" s="30" t="s">
        <v>3739</v>
      </c>
      <c r="C22" s="30" t="s">
        <v>3740</v>
      </c>
      <c r="D22" s="41" t="s">
        <v>0</v>
      </c>
      <c r="E22" s="12">
        <v>42549</v>
      </c>
      <c r="F22" s="12">
        <v>44602</v>
      </c>
      <c r="G22" s="72"/>
      <c r="H22" s="21">
        <f>DATE(YEAR(F22),MONTH(F22)+3,DAY(F22)-1)</f>
        <v>44690</v>
      </c>
      <c r="I22" s="15">
        <f t="shared" ca="1" si="4"/>
        <v>43</v>
      </c>
      <c r="J22" s="16" t="str">
        <f t="shared" ca="1" si="2"/>
        <v>NOT DUE</v>
      </c>
      <c r="K22" s="30" t="s">
        <v>3831</v>
      </c>
      <c r="L22" s="112"/>
    </row>
    <row r="23" spans="1:12" ht="15" customHeight="1">
      <c r="A23" s="16" t="s">
        <v>1446</v>
      </c>
      <c r="B23" s="30" t="s">
        <v>3741</v>
      </c>
      <c r="C23" s="30" t="s">
        <v>1384</v>
      </c>
      <c r="D23" s="41">
        <v>8000</v>
      </c>
      <c r="E23" s="12">
        <v>42549</v>
      </c>
      <c r="F23" s="12">
        <v>44322</v>
      </c>
      <c r="G23" s="26">
        <v>3620.7</v>
      </c>
      <c r="H23" s="21">
        <f>IF(I23&lt;=8000,$F$5+(I23/24),"error")</f>
        <v>44920.820833333331</v>
      </c>
      <c r="I23" s="22">
        <f t="shared" si="0"/>
        <v>6595.7</v>
      </c>
      <c r="J23" s="16" t="str">
        <f t="shared" si="2"/>
        <v>NOT DUE</v>
      </c>
      <c r="K23" s="30" t="s">
        <v>3832</v>
      </c>
      <c r="L23" s="17"/>
    </row>
    <row r="24" spans="1:12" ht="15" customHeight="1">
      <c r="A24" s="16" t="s">
        <v>1447</v>
      </c>
      <c r="B24" s="30" t="s">
        <v>3742</v>
      </c>
      <c r="C24" s="30" t="s">
        <v>3745</v>
      </c>
      <c r="D24" s="41" t="s">
        <v>0</v>
      </c>
      <c r="E24" s="12">
        <v>42549</v>
      </c>
      <c r="F24" s="12">
        <v>44602</v>
      </c>
      <c r="G24" s="72"/>
      <c r="H24" s="21">
        <f>DATE(YEAR(F24),MONTH(F24)+3,DAY(F24)-1)</f>
        <v>44690</v>
      </c>
      <c r="I24" s="15">
        <f t="shared" ca="1" si="4"/>
        <v>43</v>
      </c>
      <c r="J24" s="16" t="str">
        <f t="shared" ca="1" si="2"/>
        <v>NOT DUE</v>
      </c>
      <c r="K24" s="30"/>
      <c r="L24" s="112"/>
    </row>
    <row r="25" spans="1:12" ht="15" customHeight="1">
      <c r="A25" s="16" t="s">
        <v>1448</v>
      </c>
      <c r="B25" s="30" t="s">
        <v>3743</v>
      </c>
      <c r="C25" s="30" t="s">
        <v>3744</v>
      </c>
      <c r="D25" s="41">
        <v>4000</v>
      </c>
      <c r="E25" s="12">
        <v>42549</v>
      </c>
      <c r="F25" s="12">
        <v>44560</v>
      </c>
      <c r="G25" s="26">
        <v>4031.7</v>
      </c>
      <c r="H25" s="21">
        <f>IF(I25&lt;=4000,$F$5+(I25/24),"error")</f>
        <v>44771.279166666667</v>
      </c>
      <c r="I25" s="22">
        <f t="shared" si="0"/>
        <v>3006.7</v>
      </c>
      <c r="J25" s="16" t="str">
        <f t="shared" si="2"/>
        <v>NOT DUE</v>
      </c>
      <c r="K25" s="30"/>
      <c r="L25" s="17"/>
    </row>
    <row r="26" spans="1:12" ht="15" customHeight="1">
      <c r="A26" s="16" t="s">
        <v>1449</v>
      </c>
      <c r="B26" s="30" t="s">
        <v>3746</v>
      </c>
      <c r="C26" s="30" t="s">
        <v>1389</v>
      </c>
      <c r="D26" s="41">
        <v>8000</v>
      </c>
      <c r="E26" s="12">
        <v>42549</v>
      </c>
      <c r="F26" s="12">
        <v>44322</v>
      </c>
      <c r="G26" s="26">
        <v>3621</v>
      </c>
      <c r="H26" s="21">
        <f>IF(I26&lt;=8000,$F$5+(I26/24),"error")</f>
        <v>44920.833333333336</v>
      </c>
      <c r="I26" s="22">
        <f t="shared" si="0"/>
        <v>6596</v>
      </c>
      <c r="J26" s="16" t="str">
        <f t="shared" si="2"/>
        <v>NOT DUE</v>
      </c>
      <c r="K26" s="30"/>
      <c r="L26" s="17"/>
    </row>
    <row r="27" spans="1:12" ht="15" customHeight="1">
      <c r="A27" s="16" t="s">
        <v>1450</v>
      </c>
      <c r="B27" s="30" t="s">
        <v>772</v>
      </c>
      <c r="C27" s="30" t="s">
        <v>1384</v>
      </c>
      <c r="D27" s="41">
        <v>4000</v>
      </c>
      <c r="E27" s="12">
        <v>42549</v>
      </c>
      <c r="F27" s="12">
        <v>44322</v>
      </c>
      <c r="G27" s="26">
        <v>3620.7</v>
      </c>
      <c r="H27" s="21">
        <f>IF(I27&lt;=4000,$F$5+(I27/24),"error")</f>
        <v>44754.154166666667</v>
      </c>
      <c r="I27" s="22">
        <f t="shared" si="0"/>
        <v>2595.6999999999998</v>
      </c>
      <c r="J27" s="16" t="str">
        <f t="shared" si="2"/>
        <v>NOT DUE</v>
      </c>
      <c r="K27" s="30" t="s">
        <v>3833</v>
      </c>
      <c r="L27" s="17"/>
    </row>
    <row r="28" spans="1:12" ht="15" customHeight="1">
      <c r="A28" s="16" t="s">
        <v>1451</v>
      </c>
      <c r="B28" s="30" t="s">
        <v>3748</v>
      </c>
      <c r="C28" s="30" t="s">
        <v>1384</v>
      </c>
      <c r="D28" s="41">
        <v>4000</v>
      </c>
      <c r="E28" s="12">
        <v>42549</v>
      </c>
      <c r="F28" s="12">
        <v>44322</v>
      </c>
      <c r="G28" s="26">
        <v>3620.7</v>
      </c>
      <c r="H28" s="21">
        <f t="shared" ref="H28:H29" si="5">IF(I28&lt;=4000,$F$5+(I28/24),"error")</f>
        <v>44754.154166666667</v>
      </c>
      <c r="I28" s="22">
        <f t="shared" si="0"/>
        <v>2595.6999999999998</v>
      </c>
      <c r="J28" s="16" t="str">
        <f t="shared" si="2"/>
        <v>NOT DUE</v>
      </c>
      <c r="K28" s="30" t="s">
        <v>3834</v>
      </c>
      <c r="L28" s="19"/>
    </row>
    <row r="29" spans="1:12" ht="26.45" customHeight="1">
      <c r="A29" s="16" t="s">
        <v>1452</v>
      </c>
      <c r="B29" s="30" t="s">
        <v>3750</v>
      </c>
      <c r="C29" s="30" t="s">
        <v>3752</v>
      </c>
      <c r="D29" s="41">
        <v>4000</v>
      </c>
      <c r="E29" s="12">
        <v>42549</v>
      </c>
      <c r="F29" s="12">
        <v>44560</v>
      </c>
      <c r="G29" s="26">
        <v>4031.7</v>
      </c>
      <c r="H29" s="21">
        <f t="shared" si="5"/>
        <v>44771.279166666667</v>
      </c>
      <c r="I29" s="22">
        <f t="shared" si="0"/>
        <v>3006.7</v>
      </c>
      <c r="J29" s="16" t="str">
        <f t="shared" si="2"/>
        <v>NOT DUE</v>
      </c>
      <c r="K29" s="30" t="s">
        <v>3835</v>
      </c>
      <c r="L29" s="19"/>
    </row>
    <row r="30" spans="1:12" ht="26.45" customHeight="1">
      <c r="A30" s="16" t="s">
        <v>1453</v>
      </c>
      <c r="B30" s="30" t="s">
        <v>3753</v>
      </c>
      <c r="C30" s="30" t="s">
        <v>3754</v>
      </c>
      <c r="D30" s="41">
        <v>8000</v>
      </c>
      <c r="E30" s="12">
        <v>42549</v>
      </c>
      <c r="F30" s="12">
        <v>44322</v>
      </c>
      <c r="G30" s="26">
        <v>3620.7</v>
      </c>
      <c r="H30" s="21">
        <f>IF(I30&lt;=8000,$F$5+(I30/24),"error")</f>
        <v>44920.820833333331</v>
      </c>
      <c r="I30" s="22">
        <f t="shared" si="0"/>
        <v>6595.7</v>
      </c>
      <c r="J30" s="16" t="str">
        <f t="shared" si="2"/>
        <v>NOT DUE</v>
      </c>
      <c r="K30" s="30" t="s">
        <v>3836</v>
      </c>
      <c r="L30" s="19"/>
    </row>
    <row r="31" spans="1:12" ht="15" customHeight="1">
      <c r="A31" s="16" t="s">
        <v>1454</v>
      </c>
      <c r="B31" s="30" t="s">
        <v>3755</v>
      </c>
      <c r="C31" s="30" t="s">
        <v>1388</v>
      </c>
      <c r="D31" s="41" t="s">
        <v>4</v>
      </c>
      <c r="E31" s="12">
        <v>42549</v>
      </c>
      <c r="F31" s="12">
        <v>44630</v>
      </c>
      <c r="G31" s="72"/>
      <c r="H31" s="21">
        <f t="shared" ref="H31:H36" si="6">EDATE(F31-1,1)</f>
        <v>44660</v>
      </c>
      <c r="I31" s="15">
        <f t="shared" ref="I31:I55" ca="1" si="7">IF(ISBLANK(H31),"",H31-DATE(YEAR(NOW()),MONTH(NOW()),DAY(NOW())))</f>
        <v>13</v>
      </c>
      <c r="J31" s="16" t="str">
        <f t="shared" ca="1" si="2"/>
        <v>NOT DUE</v>
      </c>
      <c r="K31" s="30" t="s">
        <v>3837</v>
      </c>
      <c r="L31" s="112"/>
    </row>
    <row r="32" spans="1:12" ht="15" customHeight="1">
      <c r="A32" s="16" t="s">
        <v>1455</v>
      </c>
      <c r="B32" s="30" t="s">
        <v>3756</v>
      </c>
      <c r="C32" s="30" t="s">
        <v>3751</v>
      </c>
      <c r="D32" s="41" t="s">
        <v>4</v>
      </c>
      <c r="E32" s="12">
        <v>42549</v>
      </c>
      <c r="F32" s="12">
        <v>44630</v>
      </c>
      <c r="G32" s="72"/>
      <c r="H32" s="21">
        <f t="shared" si="6"/>
        <v>44660</v>
      </c>
      <c r="I32" s="15">
        <f t="shared" ca="1" si="7"/>
        <v>13</v>
      </c>
      <c r="J32" s="16" t="str">
        <f t="shared" ca="1" si="2"/>
        <v>NOT DUE</v>
      </c>
      <c r="K32" s="30" t="s">
        <v>3838</v>
      </c>
      <c r="L32" s="112"/>
    </row>
    <row r="33" spans="1:12" ht="16.5" customHeight="1">
      <c r="A33" s="16" t="s">
        <v>1456</v>
      </c>
      <c r="B33" s="30" t="s">
        <v>3766</v>
      </c>
      <c r="C33" s="30" t="s">
        <v>3751</v>
      </c>
      <c r="D33" s="41" t="s">
        <v>4</v>
      </c>
      <c r="E33" s="12">
        <v>42549</v>
      </c>
      <c r="F33" s="12">
        <v>44630</v>
      </c>
      <c r="G33" s="72"/>
      <c r="H33" s="21">
        <f t="shared" si="6"/>
        <v>44660</v>
      </c>
      <c r="I33" s="15">
        <f t="shared" ca="1" si="7"/>
        <v>13</v>
      </c>
      <c r="J33" s="16" t="str">
        <f t="shared" ca="1" si="2"/>
        <v>NOT DUE</v>
      </c>
      <c r="K33" s="30" t="s">
        <v>3835</v>
      </c>
      <c r="L33" s="112"/>
    </row>
    <row r="34" spans="1:12" ht="15" customHeight="1">
      <c r="A34" s="16" t="s">
        <v>1457</v>
      </c>
      <c r="B34" s="30" t="s">
        <v>3767</v>
      </c>
      <c r="C34" s="30" t="s">
        <v>1387</v>
      </c>
      <c r="D34" s="41" t="s">
        <v>4</v>
      </c>
      <c r="E34" s="12">
        <v>42549</v>
      </c>
      <c r="F34" s="12">
        <v>44630</v>
      </c>
      <c r="G34" s="72"/>
      <c r="H34" s="21">
        <f t="shared" si="6"/>
        <v>44660</v>
      </c>
      <c r="I34" s="15">
        <f t="shared" ca="1" si="7"/>
        <v>13</v>
      </c>
      <c r="J34" s="16" t="str">
        <f t="shared" ca="1" si="2"/>
        <v>NOT DUE</v>
      </c>
      <c r="K34" s="30"/>
      <c r="L34" s="112"/>
    </row>
    <row r="35" spans="1:12" ht="15" customHeight="1">
      <c r="A35" s="16" t="s">
        <v>1458</v>
      </c>
      <c r="B35" s="30" t="s">
        <v>3768</v>
      </c>
      <c r="C35" s="30" t="s">
        <v>1387</v>
      </c>
      <c r="D35" s="41" t="s">
        <v>4</v>
      </c>
      <c r="E35" s="12">
        <v>42549</v>
      </c>
      <c r="F35" s="12">
        <v>44630</v>
      </c>
      <c r="G35" s="72"/>
      <c r="H35" s="21">
        <f t="shared" si="6"/>
        <v>44660</v>
      </c>
      <c r="I35" s="15">
        <f t="shared" ca="1" si="7"/>
        <v>13</v>
      </c>
      <c r="J35" s="16" t="str">
        <f t="shared" ca="1" si="2"/>
        <v>NOT DUE</v>
      </c>
      <c r="K35" s="30"/>
      <c r="L35" s="112"/>
    </row>
    <row r="36" spans="1:12" ht="16.5" customHeight="1">
      <c r="A36" s="16" t="s">
        <v>1459</v>
      </c>
      <c r="B36" s="30" t="s">
        <v>3757</v>
      </c>
      <c r="C36" s="30" t="s">
        <v>3765</v>
      </c>
      <c r="D36" s="41" t="s">
        <v>4</v>
      </c>
      <c r="E36" s="12">
        <v>42549</v>
      </c>
      <c r="F36" s="12">
        <v>44630</v>
      </c>
      <c r="G36" s="72"/>
      <c r="H36" s="21">
        <f t="shared" si="6"/>
        <v>44660</v>
      </c>
      <c r="I36" s="15">
        <f t="shared" ca="1" si="7"/>
        <v>13</v>
      </c>
      <c r="J36" s="16" t="str">
        <f t="shared" ca="1" si="2"/>
        <v>NOT DUE</v>
      </c>
      <c r="K36" s="30"/>
      <c r="L36" s="112"/>
    </row>
    <row r="37" spans="1:12" ht="26.45" customHeight="1">
      <c r="A37" s="16" t="s">
        <v>1460</v>
      </c>
      <c r="B37" s="30" t="s">
        <v>3758</v>
      </c>
      <c r="C37" s="30" t="s">
        <v>3759</v>
      </c>
      <c r="D37" s="41" t="s">
        <v>0</v>
      </c>
      <c r="E37" s="12">
        <v>42549</v>
      </c>
      <c r="F37" s="12">
        <v>44602</v>
      </c>
      <c r="G37" s="72"/>
      <c r="H37" s="14">
        <f>DATE(YEAR(F37),MONTH(F37)+3,DAY(F37)-1)</f>
        <v>44690</v>
      </c>
      <c r="I37" s="15">
        <f t="shared" ca="1" si="7"/>
        <v>43</v>
      </c>
      <c r="J37" s="16" t="str">
        <f t="shared" ca="1" si="2"/>
        <v>NOT DUE</v>
      </c>
      <c r="K37" s="30"/>
      <c r="L37" s="19"/>
    </row>
    <row r="38" spans="1:12" ht="26.45" customHeight="1">
      <c r="A38" s="16" t="s">
        <v>1461</v>
      </c>
      <c r="B38" s="30" t="s">
        <v>3758</v>
      </c>
      <c r="C38" s="30" t="s">
        <v>831</v>
      </c>
      <c r="D38" s="41">
        <v>8000</v>
      </c>
      <c r="E38" s="12">
        <v>42549</v>
      </c>
      <c r="F38" s="12">
        <v>44322</v>
      </c>
      <c r="G38" s="72"/>
      <c r="H38" s="14">
        <f>IF(I38&lt;8000,F38+(D38/24),"error")</f>
        <v>44655.333333333336</v>
      </c>
      <c r="I38" s="15">
        <f>D38-(F4-G38)</f>
        <v>2975</v>
      </c>
      <c r="J38" s="16" t="str">
        <f t="shared" si="2"/>
        <v>NOT DUE</v>
      </c>
      <c r="K38" s="30"/>
      <c r="L38" s="19"/>
    </row>
    <row r="39" spans="1:12" ht="26.45" customHeight="1">
      <c r="A39" s="16" t="s">
        <v>1462</v>
      </c>
      <c r="B39" s="30" t="s">
        <v>3760</v>
      </c>
      <c r="C39" s="30" t="s">
        <v>1388</v>
      </c>
      <c r="D39" s="41" t="s">
        <v>4</v>
      </c>
      <c r="E39" s="12">
        <v>42549</v>
      </c>
      <c r="F39" s="12">
        <v>44630</v>
      </c>
      <c r="G39" s="72"/>
      <c r="H39" s="14">
        <f>EDATE(F39-1,1)</f>
        <v>44660</v>
      </c>
      <c r="I39" s="15">
        <f t="shared" ca="1" si="7"/>
        <v>13</v>
      </c>
      <c r="J39" s="16" t="str">
        <f t="shared" ca="1" si="2"/>
        <v>NOT DUE</v>
      </c>
      <c r="K39" s="30"/>
      <c r="L39" s="112"/>
    </row>
    <row r="40" spans="1:12" ht="26.45" customHeight="1">
      <c r="A40" s="16" t="s">
        <v>1463</v>
      </c>
      <c r="B40" s="30" t="s">
        <v>1390</v>
      </c>
      <c r="C40" s="30" t="s">
        <v>1391</v>
      </c>
      <c r="D40" s="41" t="s">
        <v>1</v>
      </c>
      <c r="E40" s="12">
        <v>42549</v>
      </c>
      <c r="F40" s="12">
        <v>44646</v>
      </c>
      <c r="G40" s="72"/>
      <c r="H40" s="14">
        <f>DATE(YEAR(F40),MONTH(F40),DAY(F40)+1)</f>
        <v>44647</v>
      </c>
      <c r="I40" s="15">
        <f t="shared" ca="1" si="7"/>
        <v>0</v>
      </c>
      <c r="J40" s="16" t="str">
        <f t="shared" ca="1" si="2"/>
        <v>NOT DUE</v>
      </c>
      <c r="K40" s="30"/>
      <c r="L40" s="19"/>
    </row>
    <row r="41" spans="1:12" ht="26.45" customHeight="1">
      <c r="A41" s="16" t="s">
        <v>1464</v>
      </c>
      <c r="B41" s="30" t="s">
        <v>1392</v>
      </c>
      <c r="C41" s="30" t="s">
        <v>1393</v>
      </c>
      <c r="D41" s="41" t="s">
        <v>1</v>
      </c>
      <c r="E41" s="12">
        <v>42549</v>
      </c>
      <c r="F41" s="12">
        <v>44646</v>
      </c>
      <c r="G41" s="72"/>
      <c r="H41" s="14">
        <f>DATE(YEAR(F41),MONTH(F41),DAY(F41)+1)</f>
        <v>44647</v>
      </c>
      <c r="I41" s="15">
        <f t="shared" ca="1" si="7"/>
        <v>0</v>
      </c>
      <c r="J41" s="16" t="str">
        <f t="shared" ca="1" si="2"/>
        <v>NOT DUE</v>
      </c>
      <c r="K41" s="30"/>
      <c r="L41" s="19"/>
    </row>
    <row r="42" spans="1:12" ht="26.45" customHeight="1">
      <c r="A42" s="16" t="s">
        <v>1465</v>
      </c>
      <c r="B42" s="30" t="s">
        <v>1394</v>
      </c>
      <c r="C42" s="30" t="s">
        <v>1395</v>
      </c>
      <c r="D42" s="41" t="s">
        <v>1</v>
      </c>
      <c r="E42" s="12">
        <v>42549</v>
      </c>
      <c r="F42" s="12">
        <v>44646</v>
      </c>
      <c r="G42" s="72"/>
      <c r="H42" s="14">
        <f>DATE(YEAR(F42),MONTH(F42),DAY(F42)+1)</f>
        <v>44647</v>
      </c>
      <c r="I42" s="15">
        <f t="shared" ca="1" si="7"/>
        <v>0</v>
      </c>
      <c r="J42" s="16" t="str">
        <f t="shared" ca="1" si="2"/>
        <v>NOT DUE</v>
      </c>
      <c r="K42" s="30"/>
      <c r="L42" s="19"/>
    </row>
    <row r="43" spans="1:12" ht="26.45" customHeight="1">
      <c r="A43" s="16" t="s">
        <v>1466</v>
      </c>
      <c r="B43" s="30" t="s">
        <v>1396</v>
      </c>
      <c r="C43" s="30" t="s">
        <v>1397</v>
      </c>
      <c r="D43" s="41" t="s">
        <v>4</v>
      </c>
      <c r="E43" s="12">
        <v>42549</v>
      </c>
      <c r="F43" s="12">
        <v>44630</v>
      </c>
      <c r="G43" s="72"/>
      <c r="H43" s="14">
        <f>EDATE(F43-1,1)</f>
        <v>44660</v>
      </c>
      <c r="I43" s="15">
        <f t="shared" ca="1" si="7"/>
        <v>13</v>
      </c>
      <c r="J43" s="16" t="str">
        <f t="shared" ca="1" si="2"/>
        <v>NOT DUE</v>
      </c>
      <c r="K43" s="30"/>
      <c r="L43" s="24"/>
    </row>
    <row r="44" spans="1:12" ht="26.45" customHeight="1">
      <c r="A44" s="16" t="s">
        <v>1467</v>
      </c>
      <c r="B44" s="30" t="s">
        <v>1398</v>
      </c>
      <c r="C44" s="30" t="s">
        <v>1399</v>
      </c>
      <c r="D44" s="41" t="s">
        <v>1</v>
      </c>
      <c r="E44" s="12">
        <v>42549</v>
      </c>
      <c r="F44" s="12">
        <v>44646</v>
      </c>
      <c r="G44" s="72"/>
      <c r="H44" s="14">
        <f>DATE(YEAR(F44),MONTH(F44),DAY(F44)+1)</f>
        <v>44647</v>
      </c>
      <c r="I44" s="15">
        <f t="shared" ca="1" si="7"/>
        <v>0</v>
      </c>
      <c r="J44" s="16" t="str">
        <f t="shared" ca="1" si="2"/>
        <v>NOT DUE</v>
      </c>
      <c r="K44" s="30"/>
      <c r="L44" s="19"/>
    </row>
    <row r="45" spans="1:12" ht="15" customHeight="1">
      <c r="A45" s="16" t="s">
        <v>1468</v>
      </c>
      <c r="B45" s="30" t="s">
        <v>1400</v>
      </c>
      <c r="C45" s="30" t="s">
        <v>1401</v>
      </c>
      <c r="D45" s="41" t="s">
        <v>1</v>
      </c>
      <c r="E45" s="12">
        <v>42549</v>
      </c>
      <c r="F45" s="12">
        <v>44646</v>
      </c>
      <c r="G45" s="72"/>
      <c r="H45" s="14">
        <f>DATE(YEAR(F45),MONTH(F45),DAY(F45)+1)</f>
        <v>44647</v>
      </c>
      <c r="I45" s="15">
        <f t="shared" ca="1" si="7"/>
        <v>0</v>
      </c>
      <c r="J45" s="16" t="str">
        <f t="shared" ca="1" si="2"/>
        <v>NOT DUE</v>
      </c>
      <c r="K45" s="30"/>
      <c r="L45" s="19"/>
    </row>
    <row r="46" spans="1:12" ht="26.45" customHeight="1">
      <c r="A46" s="16" t="s">
        <v>1469</v>
      </c>
      <c r="B46" s="30" t="s">
        <v>1402</v>
      </c>
      <c r="C46" s="30" t="s">
        <v>1403</v>
      </c>
      <c r="D46" s="41" t="s">
        <v>1</v>
      </c>
      <c r="E46" s="12">
        <v>42549</v>
      </c>
      <c r="F46" s="12">
        <v>44646</v>
      </c>
      <c r="G46" s="72"/>
      <c r="H46" s="14">
        <f>DATE(YEAR(F46),MONTH(F46),DAY(F46)+1)</f>
        <v>44647</v>
      </c>
      <c r="I46" s="15">
        <f t="shared" ca="1" si="7"/>
        <v>0</v>
      </c>
      <c r="J46" s="16" t="str">
        <f t="shared" ca="1" si="2"/>
        <v>NOT DUE</v>
      </c>
      <c r="K46" s="30"/>
      <c r="L46" s="19"/>
    </row>
    <row r="47" spans="1:12" ht="26.45" customHeight="1">
      <c r="A47" s="16" t="s">
        <v>1470</v>
      </c>
      <c r="B47" s="30" t="s">
        <v>1404</v>
      </c>
      <c r="C47" s="30" t="s">
        <v>1391</v>
      </c>
      <c r="D47" s="41" t="s">
        <v>1</v>
      </c>
      <c r="E47" s="12">
        <v>42549</v>
      </c>
      <c r="F47" s="12">
        <v>44646</v>
      </c>
      <c r="G47" s="72"/>
      <c r="H47" s="14">
        <f>DATE(YEAR(F47),MONTH(F47),DAY(F47)+1)</f>
        <v>44647</v>
      </c>
      <c r="I47" s="15">
        <f t="shared" ca="1" si="7"/>
        <v>0</v>
      </c>
      <c r="J47" s="16" t="str">
        <f t="shared" ca="1" si="2"/>
        <v>NOT DUE</v>
      </c>
      <c r="K47" s="30"/>
      <c r="L47" s="19"/>
    </row>
    <row r="48" spans="1:12" ht="26.45" customHeight="1">
      <c r="A48" s="16" t="s">
        <v>1471</v>
      </c>
      <c r="B48" s="30" t="s">
        <v>1405</v>
      </c>
      <c r="C48" s="30" t="s">
        <v>1406</v>
      </c>
      <c r="D48" s="41" t="s">
        <v>3</v>
      </c>
      <c r="E48" s="12">
        <v>42549</v>
      </c>
      <c r="F48" s="12">
        <v>44602</v>
      </c>
      <c r="G48" s="72"/>
      <c r="H48" s="14">
        <f>DATE(YEAR(F48),MONTH(F48)+6,DAY(F48)-1)</f>
        <v>44782</v>
      </c>
      <c r="I48" s="15">
        <f t="shared" ca="1" si="7"/>
        <v>135</v>
      </c>
      <c r="J48" s="16" t="str">
        <f t="shared" ca="1" si="2"/>
        <v>NOT DUE</v>
      </c>
      <c r="K48" s="30"/>
      <c r="L48" s="19"/>
    </row>
    <row r="49" spans="1:12" ht="26.45" customHeight="1">
      <c r="A49" s="16" t="s">
        <v>1472</v>
      </c>
      <c r="B49" s="30" t="s">
        <v>1407</v>
      </c>
      <c r="C49" s="30" t="s">
        <v>3751</v>
      </c>
      <c r="D49" s="41" t="s">
        <v>4</v>
      </c>
      <c r="E49" s="12">
        <v>42549</v>
      </c>
      <c r="F49" s="12">
        <v>44630</v>
      </c>
      <c r="G49" s="72"/>
      <c r="H49" s="14">
        <f>EDATE(F49-1,1)</f>
        <v>44660</v>
      </c>
      <c r="I49" s="15">
        <f t="shared" ca="1" si="7"/>
        <v>13</v>
      </c>
      <c r="J49" s="16" t="str">
        <f t="shared" ca="1" si="2"/>
        <v>NOT DUE</v>
      </c>
      <c r="K49" s="30"/>
      <c r="L49" s="24"/>
    </row>
    <row r="50" spans="1:12" ht="26.45" customHeight="1">
      <c r="A50" s="16" t="s">
        <v>1473</v>
      </c>
      <c r="B50" s="30" t="s">
        <v>1408</v>
      </c>
      <c r="C50" s="30" t="s">
        <v>1409</v>
      </c>
      <c r="D50" s="41" t="s">
        <v>0</v>
      </c>
      <c r="E50" s="12">
        <v>42549</v>
      </c>
      <c r="F50" s="12">
        <v>44561</v>
      </c>
      <c r="G50" s="72"/>
      <c r="H50" s="14">
        <f>DATE(YEAR(F50),MONTH(F50)+3,DAY(F50)-1)</f>
        <v>44650</v>
      </c>
      <c r="I50" s="15">
        <f t="shared" ca="1" si="7"/>
        <v>3</v>
      </c>
      <c r="J50" s="16" t="str">
        <f t="shared" ca="1" si="2"/>
        <v>NOT DUE</v>
      </c>
      <c r="K50" s="30"/>
      <c r="L50" s="19"/>
    </row>
    <row r="51" spans="1:12" ht="23.25" customHeight="1">
      <c r="A51" s="16" t="s">
        <v>3763</v>
      </c>
      <c r="B51" s="30" t="s">
        <v>1410</v>
      </c>
      <c r="C51" s="30" t="s">
        <v>1411</v>
      </c>
      <c r="D51" s="41" t="s">
        <v>381</v>
      </c>
      <c r="E51" s="12">
        <v>42549</v>
      </c>
      <c r="F51" s="12">
        <v>44517</v>
      </c>
      <c r="G51" s="72"/>
      <c r="H51" s="14">
        <f>DATE(YEAR(F51)+1,MONTH(F51),DAY(F51)-1)</f>
        <v>44881</v>
      </c>
      <c r="I51" s="15">
        <f t="shared" ca="1" si="7"/>
        <v>234</v>
      </c>
      <c r="J51" s="16" t="str">
        <f t="shared" ca="1" si="2"/>
        <v>NOT DUE</v>
      </c>
      <c r="K51" s="30"/>
      <c r="L51" s="19"/>
    </row>
    <row r="52" spans="1:12" ht="26.45" customHeight="1">
      <c r="A52" s="16" t="s">
        <v>3769</v>
      </c>
      <c r="B52" s="30" t="s">
        <v>1412</v>
      </c>
      <c r="C52" s="30" t="s">
        <v>1413</v>
      </c>
      <c r="D52" s="41" t="s">
        <v>381</v>
      </c>
      <c r="E52" s="12">
        <v>42549</v>
      </c>
      <c r="F52" s="12">
        <v>44517</v>
      </c>
      <c r="G52" s="72"/>
      <c r="H52" s="14">
        <f>DATE(YEAR(F52)+1,MONTH(F52),DAY(F52)-1)</f>
        <v>44881</v>
      </c>
      <c r="I52" s="15">
        <f t="shared" ca="1" si="7"/>
        <v>234</v>
      </c>
      <c r="J52" s="16" t="str">
        <f t="shared" ca="1" si="2"/>
        <v>NOT DUE</v>
      </c>
      <c r="K52" s="30"/>
      <c r="L52" s="19"/>
    </row>
    <row r="53" spans="1:12" ht="26.45" customHeight="1">
      <c r="A53" s="16" t="s">
        <v>3770</v>
      </c>
      <c r="B53" s="30" t="s">
        <v>1414</v>
      </c>
      <c r="C53" s="30" t="s">
        <v>1415</v>
      </c>
      <c r="D53" s="41" t="s">
        <v>381</v>
      </c>
      <c r="E53" s="12">
        <v>42549</v>
      </c>
      <c r="F53" s="12">
        <v>44517</v>
      </c>
      <c r="G53" s="72"/>
      <c r="H53" s="14">
        <f>DATE(YEAR(F53)+1,MONTH(F53),DAY(F53)-1)</f>
        <v>44881</v>
      </c>
      <c r="I53" s="15">
        <f t="shared" ca="1" si="7"/>
        <v>234</v>
      </c>
      <c r="J53" s="16" t="str">
        <f t="shared" ca="1" si="2"/>
        <v>NOT DUE</v>
      </c>
      <c r="K53" s="30"/>
      <c r="L53" s="19"/>
    </row>
    <row r="54" spans="1:12" ht="26.45" customHeight="1">
      <c r="A54" s="16" t="s">
        <v>3771</v>
      </c>
      <c r="B54" s="30" t="s">
        <v>1416</v>
      </c>
      <c r="C54" s="30" t="s">
        <v>1417</v>
      </c>
      <c r="D54" s="41" t="s">
        <v>381</v>
      </c>
      <c r="E54" s="12">
        <v>42549</v>
      </c>
      <c r="F54" s="12">
        <v>44517</v>
      </c>
      <c r="G54" s="72"/>
      <c r="H54" s="14">
        <f>DATE(YEAR(F54)+1,MONTH(F54),DAY(F54)-1)</f>
        <v>44881</v>
      </c>
      <c r="I54" s="15">
        <f t="shared" ca="1" si="7"/>
        <v>234</v>
      </c>
      <c r="J54" s="16" t="str">
        <f t="shared" ca="1" si="2"/>
        <v>NOT DUE</v>
      </c>
      <c r="K54" s="30"/>
      <c r="L54" s="19"/>
    </row>
    <row r="55" spans="1:12" ht="24.75" customHeight="1">
      <c r="A55" s="16" t="s">
        <v>3822</v>
      </c>
      <c r="B55" s="30" t="s">
        <v>1418</v>
      </c>
      <c r="C55" s="30" t="s">
        <v>1419</v>
      </c>
      <c r="D55" s="41" t="s">
        <v>381</v>
      </c>
      <c r="E55" s="12">
        <v>42549</v>
      </c>
      <c r="F55" s="12">
        <v>44517</v>
      </c>
      <c r="G55" s="72"/>
      <c r="H55" s="14">
        <f>DATE(YEAR(F55)+1,MONTH(F55),DAY(F55)-1)</f>
        <v>44881</v>
      </c>
      <c r="I55" s="15">
        <f t="shared" ca="1" si="7"/>
        <v>234</v>
      </c>
      <c r="J55" s="16" t="str">
        <f t="shared" ca="1" si="2"/>
        <v>NOT DUE</v>
      </c>
      <c r="K55" s="30"/>
      <c r="L55" s="19"/>
    </row>
    <row r="59" spans="1:12">
      <c r="B59" t="s">
        <v>4630</v>
      </c>
      <c r="D59" s="47" t="s">
        <v>4631</v>
      </c>
      <c r="E59" t="s">
        <v>5232</v>
      </c>
      <c r="G59" t="s">
        <v>4632</v>
      </c>
    </row>
    <row r="60" spans="1:12">
      <c r="C60" s="215" t="s">
        <v>5298</v>
      </c>
      <c r="E60" s="456" t="s">
        <v>5439</v>
      </c>
      <c r="F60" s="456"/>
      <c r="H60" s="455" t="s">
        <v>5271</v>
      </c>
      <c r="I60" s="455"/>
      <c r="J60" s="455"/>
    </row>
  </sheetData>
  <sheetProtection selectLockedCells="1"/>
  <mergeCells count="11">
    <mergeCell ref="A1:B1"/>
    <mergeCell ref="D1:E1"/>
    <mergeCell ref="A2:B2"/>
    <mergeCell ref="D2:E2"/>
    <mergeCell ref="A3:B3"/>
    <mergeCell ref="D3:E3"/>
    <mergeCell ref="H60:J60"/>
    <mergeCell ref="E60:F60"/>
    <mergeCell ref="A4:B4"/>
    <mergeCell ref="D4:E4"/>
    <mergeCell ref="A5:B5"/>
  </mergeCells>
  <phoneticPr fontId="37" type="noConversion"/>
  <conditionalFormatting sqref="J8:J37 J52:J55 J39:J47">
    <cfRule type="cellIs" dxfId="157" priority="3" operator="equal">
      <formula>"overdue"</formula>
    </cfRule>
  </conditionalFormatting>
  <conditionalFormatting sqref="J48:J51">
    <cfRule type="cellIs" dxfId="156" priority="2" operator="equal">
      <formula>"overdue"</formula>
    </cfRule>
  </conditionalFormatting>
  <conditionalFormatting sqref="J38">
    <cfRule type="cellIs" dxfId="155" priority="1" operator="equal">
      <formula>"overdue"</formula>
    </cfRule>
  </conditionalFormatting>
  <pageMargins left="0.7" right="0.7" top="0.75" bottom="0.75" header="0.3" footer="0.3"/>
  <pageSetup paperSize="9"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5"/>
  <sheetViews>
    <sheetView zoomScale="90" zoomScaleNormal="90" workbookViewId="0">
      <selection activeCell="I12" sqref="I12"/>
    </sheetView>
  </sheetViews>
  <sheetFormatPr defaultRowHeight="15"/>
  <cols>
    <col min="1" max="1" width="10.7109375" style="43" customWidth="1"/>
    <col min="2" max="2" width="29.14062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6" t="s">
        <v>5</v>
      </c>
      <c r="B1" s="376"/>
      <c r="C1" s="34" t="str">
        <f>'[4]Main Engine'!C1</f>
        <v>VALIANT SUMMER</v>
      </c>
      <c r="D1" s="377" t="s">
        <v>7</v>
      </c>
      <c r="E1" s="377"/>
      <c r="F1" s="1" t="str">
        <f>IF(C1="GL COLMENA",'[1]List of Vessels'!B2,IF(C1="GL IGUAZU",'[1]List of Vessels'!B3,IF(C1="GL LA PAZ",'[1]List of Vessels'!B4,IF(C1="GL PIRAPO",'[1]List of Vessels'!B5,IF(C1="VALIANT SPRING",'[1]List of Vessels'!B6,IF(C1="VALIANT SUMMER",'[1]List of Vessels'!B7,""))))))</f>
        <v>NK 160240</v>
      </c>
    </row>
    <row r="2" spans="1:12" ht="19.5" customHeight="1">
      <c r="A2" s="376" t="s">
        <v>8</v>
      </c>
      <c r="B2" s="376"/>
      <c r="C2" s="35" t="str">
        <f>IF(C1="GL COLMENA",'[1]List of Vessels'!D2,IF(C1="GL IGUAZU",'[1]List of Vessels'!D3,IF(C1="GL LA PAZ",'[1]List of Vessels'!D4,IF(C1="GL PIRAPO",'[1]List of Vessels'!D5,IF(C1="VALIANT SPRING",'[1]List of Vessels'!D6,IF(C1="VALIANT SUMMER",'[1]List of Vessels'!D7,""))))))</f>
        <v>SINGAPORE</v>
      </c>
      <c r="D2" s="377" t="s">
        <v>9</v>
      </c>
      <c r="E2" s="377"/>
      <c r="F2" s="2">
        <f>IF(C1="GL COLMENA",'[1]List of Vessels'!C2,IF(C1="GL IGUAZU",'[1]List of Vessels'!C3,IF(C1="GL LA PAZ",'[1]List of Vessels'!C4,IF(C1="GL PIRAPO",'[1]List of Vessels'!C5,IF(C1="VALIANT SPRING",'[1]List of Vessels'!C6,IF(C1="VALIANT SUMMER",'[1]List of Vessels'!C7,""))))))</f>
        <v>9731195</v>
      </c>
    </row>
    <row r="3" spans="1:12" ht="19.5" customHeight="1">
      <c r="A3" s="376" t="s">
        <v>10</v>
      </c>
      <c r="B3" s="376"/>
      <c r="C3" s="36" t="s">
        <v>3961</v>
      </c>
      <c r="D3" s="377" t="s">
        <v>12</v>
      </c>
      <c r="E3" s="377"/>
      <c r="F3" s="4" t="s">
        <v>3962</v>
      </c>
    </row>
    <row r="4" spans="1:12" ht="18" customHeight="1">
      <c r="A4" s="376" t="s">
        <v>77</v>
      </c>
      <c r="B4" s="376"/>
      <c r="C4" s="36" t="s">
        <v>3989</v>
      </c>
      <c r="D4" s="377" t="s">
        <v>14</v>
      </c>
      <c r="E4" s="377"/>
      <c r="F4" s="5">
        <f>'Running Hours'!B43</f>
        <v>41750</v>
      </c>
    </row>
    <row r="5" spans="1:12" ht="18" customHeight="1">
      <c r="A5" s="376" t="s">
        <v>78</v>
      </c>
      <c r="B5" s="376"/>
      <c r="C5" s="37" t="s">
        <v>3988</v>
      </c>
      <c r="D5" s="44"/>
      <c r="E5" s="251" t="str">
        <f>'Running Hours'!$C3</f>
        <v>Date updated:</v>
      </c>
      <c r="F5" s="147">
        <f>'Running Hours'!$D3</f>
        <v>44646</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6.45" customHeight="1">
      <c r="A8" s="16" t="s">
        <v>3963</v>
      </c>
      <c r="B8" s="146" t="s">
        <v>3967</v>
      </c>
      <c r="C8" s="30" t="s">
        <v>831</v>
      </c>
      <c r="D8" s="41">
        <v>2000</v>
      </c>
      <c r="E8" s="12">
        <v>42348</v>
      </c>
      <c r="F8" s="12">
        <v>44637</v>
      </c>
      <c r="G8" s="26">
        <v>41700</v>
      </c>
      <c r="H8" s="21">
        <f>IF(I8&lt;=2000,$F$5+(I8/24),"error")</f>
        <v>44727.25</v>
      </c>
      <c r="I8" s="22">
        <f t="shared" ref="I8:I12" si="0">D8-($F$4-G8)</f>
        <v>1950</v>
      </c>
      <c r="J8" s="16" t="str">
        <f>IF(I8="","",IF(I8&lt;0,"OVERDUE","NOT DUE"))</f>
        <v>NOT DUE</v>
      </c>
      <c r="K8" s="30" t="s">
        <v>3991</v>
      </c>
      <c r="L8" s="17"/>
    </row>
    <row r="9" spans="1:12" ht="26.25" customHeight="1">
      <c r="A9" s="16" t="s">
        <v>3964</v>
      </c>
      <c r="B9" s="146" t="s">
        <v>3968</v>
      </c>
      <c r="C9" s="30" t="s">
        <v>3969</v>
      </c>
      <c r="D9" s="41">
        <v>2000</v>
      </c>
      <c r="E9" s="12">
        <v>42348</v>
      </c>
      <c r="F9" s="12">
        <v>44637</v>
      </c>
      <c r="G9" s="26">
        <v>41700</v>
      </c>
      <c r="H9" s="21">
        <f>IF(I9&lt;=2000,$F$5+(I9/24),"error")</f>
        <v>44727.25</v>
      </c>
      <c r="I9" s="22">
        <f t="shared" si="0"/>
        <v>1950</v>
      </c>
      <c r="J9" s="16" t="str">
        <f t="shared" ref="J9:J20" si="1">IF(I9="","",IF(I9&lt;0,"OVERDUE","NOT DUE"))</f>
        <v>NOT DUE</v>
      </c>
      <c r="K9" s="30" t="s">
        <v>3992</v>
      </c>
      <c r="L9" s="17"/>
    </row>
    <row r="10" spans="1:12" ht="26.45" customHeight="1">
      <c r="A10" s="16" t="s">
        <v>3977</v>
      </c>
      <c r="B10" s="146" t="s">
        <v>3970</v>
      </c>
      <c r="C10" s="30" t="s">
        <v>3761</v>
      </c>
      <c r="D10" s="41">
        <v>4000</v>
      </c>
      <c r="E10" s="12">
        <v>42348</v>
      </c>
      <c r="F10" s="12">
        <v>44441</v>
      </c>
      <c r="G10" s="26">
        <v>39710</v>
      </c>
      <c r="H10" s="21">
        <f>IF(I10&lt;=4000,$F$5+(I10/24),"error")</f>
        <v>44727.666666666664</v>
      </c>
      <c r="I10" s="22">
        <f>D10-($F$4-G10)</f>
        <v>1960</v>
      </c>
      <c r="J10" s="16" t="str">
        <f t="shared" si="1"/>
        <v>NOT DUE</v>
      </c>
      <c r="K10" s="30" t="s">
        <v>3990</v>
      </c>
      <c r="L10" s="17"/>
    </row>
    <row r="11" spans="1:12" ht="26.45" customHeight="1">
      <c r="A11" s="16" t="s">
        <v>3978</v>
      </c>
      <c r="B11" s="146" t="s">
        <v>3965</v>
      </c>
      <c r="C11" s="30" t="s">
        <v>831</v>
      </c>
      <c r="D11" s="41">
        <v>2000</v>
      </c>
      <c r="E11" s="12">
        <v>42348</v>
      </c>
      <c r="F11" s="12">
        <v>44637</v>
      </c>
      <c r="G11" s="26">
        <v>41700</v>
      </c>
      <c r="H11" s="21">
        <f>IF(I11&lt;=2000,$F$5+(I11/24),"error")</f>
        <v>44727.25</v>
      </c>
      <c r="I11" s="22">
        <f t="shared" si="0"/>
        <v>1950</v>
      </c>
      <c r="J11" s="16" t="str">
        <f t="shared" si="1"/>
        <v>NOT DUE</v>
      </c>
      <c r="K11" s="30" t="s">
        <v>3993</v>
      </c>
      <c r="L11" s="17"/>
    </row>
    <row r="12" spans="1:12" ht="26.45" customHeight="1">
      <c r="A12" s="16" t="s">
        <v>3979</v>
      </c>
      <c r="B12" s="146" t="s">
        <v>3971</v>
      </c>
      <c r="C12" s="30" t="s">
        <v>393</v>
      </c>
      <c r="D12" s="41">
        <v>2000</v>
      </c>
      <c r="E12" s="12">
        <v>42348</v>
      </c>
      <c r="F12" s="12">
        <v>44637</v>
      </c>
      <c r="G12" s="26">
        <v>41700</v>
      </c>
      <c r="H12" s="21">
        <f>IF(I12&lt;=2000,$F$5+(I12/24),"error")</f>
        <v>44727.25</v>
      </c>
      <c r="I12" s="22">
        <f t="shared" si="0"/>
        <v>1950</v>
      </c>
      <c r="J12" s="16" t="str">
        <f t="shared" si="1"/>
        <v>NOT DUE</v>
      </c>
      <c r="K12" s="30" t="s">
        <v>3994</v>
      </c>
      <c r="L12" s="17"/>
    </row>
    <row r="13" spans="1:12" ht="26.45" customHeight="1">
      <c r="A13" s="16" t="s">
        <v>3980</v>
      </c>
      <c r="B13" s="146" t="s">
        <v>3972</v>
      </c>
      <c r="C13" s="30" t="s">
        <v>831</v>
      </c>
      <c r="D13" s="41" t="s">
        <v>56</v>
      </c>
      <c r="E13" s="12">
        <v>42348</v>
      </c>
      <c r="F13" s="12">
        <v>44441</v>
      </c>
      <c r="G13" s="72"/>
      <c r="H13" s="21">
        <f>DATE(YEAR(F13)+3,MONTH(F13),DAY(F13)-1)</f>
        <v>45536</v>
      </c>
      <c r="I13" s="15">
        <f t="shared" ref="I13:I20" ca="1" si="2">IF(ISBLANK(H13),"",H13-DATE(YEAR(NOW()),MONTH(NOW()),DAY(NOW())))</f>
        <v>889</v>
      </c>
      <c r="J13" s="16" t="str">
        <f t="shared" ca="1" si="1"/>
        <v>NOT DUE</v>
      </c>
      <c r="K13" s="30"/>
      <c r="L13" s="17" t="s">
        <v>5192</v>
      </c>
    </row>
    <row r="14" spans="1:12" ht="20.25" customHeight="1">
      <c r="A14" s="16" t="s">
        <v>3981</v>
      </c>
      <c r="B14" s="146" t="s">
        <v>3973</v>
      </c>
      <c r="C14" s="30" t="s">
        <v>831</v>
      </c>
      <c r="D14" s="41" t="s">
        <v>56</v>
      </c>
      <c r="E14" s="12">
        <v>42348</v>
      </c>
      <c r="F14" s="12">
        <v>44313</v>
      </c>
      <c r="G14" s="72"/>
      <c r="H14" s="21">
        <f>DATE(YEAR(F14)+3,MONTH(F14),DAY(F14)-1)</f>
        <v>45408</v>
      </c>
      <c r="I14" s="15">
        <f t="shared" ca="1" si="2"/>
        <v>761</v>
      </c>
      <c r="J14" s="16" t="str">
        <f t="shared" ca="1" si="1"/>
        <v>NOT DUE</v>
      </c>
      <c r="K14" s="30"/>
      <c r="L14" s="17"/>
    </row>
    <row r="15" spans="1:12" ht="20.25" customHeight="1">
      <c r="A15" s="16" t="s">
        <v>3982</v>
      </c>
      <c r="B15" s="146" t="s">
        <v>3974</v>
      </c>
      <c r="C15" s="30" t="s">
        <v>831</v>
      </c>
      <c r="D15" s="41" t="s">
        <v>56</v>
      </c>
      <c r="E15" s="12">
        <v>42348</v>
      </c>
      <c r="F15" s="12">
        <v>44313</v>
      </c>
      <c r="G15" s="72"/>
      <c r="H15" s="21">
        <f>DATE(YEAR(F15)+3,MONTH(F15),DAY(F15)-1)</f>
        <v>45408</v>
      </c>
      <c r="I15" s="15">
        <f t="shared" ca="1" si="2"/>
        <v>761</v>
      </c>
      <c r="J15" s="16" t="str">
        <f t="shared" ca="1" si="1"/>
        <v>NOT DUE</v>
      </c>
      <c r="K15" s="30"/>
      <c r="L15" s="17"/>
    </row>
    <row r="16" spans="1:12" ht="24.75" customHeight="1">
      <c r="A16" s="16" t="s">
        <v>3983</v>
      </c>
      <c r="B16" s="146" t="s">
        <v>3975</v>
      </c>
      <c r="C16" s="30" t="s">
        <v>831</v>
      </c>
      <c r="D16" s="41" t="s">
        <v>381</v>
      </c>
      <c r="E16" s="12">
        <v>42348</v>
      </c>
      <c r="F16" s="12">
        <v>44441</v>
      </c>
      <c r="G16" s="72"/>
      <c r="H16" s="21">
        <f>DATE(YEAR(F16)+1,MONTH(F16),DAY(F16)-1)</f>
        <v>44805</v>
      </c>
      <c r="I16" s="15">
        <f t="shared" ca="1" si="2"/>
        <v>158</v>
      </c>
      <c r="J16" s="16" t="str">
        <f t="shared" ca="1" si="1"/>
        <v>NOT DUE</v>
      </c>
      <c r="K16" s="30"/>
      <c r="L16" s="17" t="s">
        <v>5192</v>
      </c>
    </row>
    <row r="17" spans="1:12" ht="26.45" customHeight="1">
      <c r="A17" s="16" t="s">
        <v>3984</v>
      </c>
      <c r="B17" s="146" t="s">
        <v>3966</v>
      </c>
      <c r="C17" s="30" t="s">
        <v>3749</v>
      </c>
      <c r="D17" s="41" t="s">
        <v>381</v>
      </c>
      <c r="E17" s="12">
        <v>42348</v>
      </c>
      <c r="F17" s="12">
        <v>44313</v>
      </c>
      <c r="G17" s="72"/>
      <c r="H17" s="21">
        <f>DATE(YEAR(F17)+1,MONTH(F17),DAY(F17)-1)</f>
        <v>44677</v>
      </c>
      <c r="I17" s="15">
        <f t="shared" ca="1" si="2"/>
        <v>30</v>
      </c>
      <c r="J17" s="16" t="str">
        <f t="shared" ca="1" si="1"/>
        <v>NOT DUE</v>
      </c>
      <c r="K17" s="30"/>
      <c r="L17" s="17"/>
    </row>
    <row r="18" spans="1:12">
      <c r="A18" s="16" t="s">
        <v>3985</v>
      </c>
      <c r="B18" s="146" t="s">
        <v>3976</v>
      </c>
      <c r="C18" s="30" t="s">
        <v>831</v>
      </c>
      <c r="D18" s="41" t="s">
        <v>381</v>
      </c>
      <c r="E18" s="12">
        <v>42348</v>
      </c>
      <c r="F18" s="12">
        <v>44313</v>
      </c>
      <c r="G18" s="72"/>
      <c r="H18" s="21">
        <f>DATE(YEAR(F18)+1,MONTH(F18),DAY(F18)-1)</f>
        <v>44677</v>
      </c>
      <c r="I18" s="15">
        <f t="shared" ca="1" si="2"/>
        <v>30</v>
      </c>
      <c r="J18" s="16" t="str">
        <f t="shared" ca="1" si="1"/>
        <v>NOT DUE</v>
      </c>
      <c r="K18" s="30" t="s">
        <v>3995</v>
      </c>
      <c r="L18" s="17"/>
    </row>
    <row r="19" spans="1:12" ht="26.45" customHeight="1">
      <c r="A19" s="16" t="s">
        <v>3986</v>
      </c>
      <c r="B19" s="146" t="s">
        <v>3746</v>
      </c>
      <c r="C19" s="30" t="s">
        <v>1389</v>
      </c>
      <c r="D19" s="41" t="s">
        <v>56</v>
      </c>
      <c r="E19" s="12">
        <v>42348</v>
      </c>
      <c r="F19" s="12">
        <v>44413</v>
      </c>
      <c r="G19" s="72"/>
      <c r="H19" s="21">
        <f>DATE(YEAR(F19)+3,MONTH(F19),DAY(F19)-1)</f>
        <v>45508</v>
      </c>
      <c r="I19" s="15">
        <f t="shared" ca="1" si="2"/>
        <v>861</v>
      </c>
      <c r="J19" s="16" t="str">
        <f t="shared" ca="1" si="1"/>
        <v>NOT DUE</v>
      </c>
      <c r="K19" s="30"/>
      <c r="L19" s="17"/>
    </row>
    <row r="20" spans="1:12" ht="26.45" customHeight="1">
      <c r="A20" s="16" t="s">
        <v>3987</v>
      </c>
      <c r="B20" s="30" t="s">
        <v>3849</v>
      </c>
      <c r="C20" s="30" t="s">
        <v>831</v>
      </c>
      <c r="D20" s="41" t="s">
        <v>56</v>
      </c>
      <c r="E20" s="12">
        <v>42348</v>
      </c>
      <c r="F20" s="12">
        <v>44413</v>
      </c>
      <c r="G20" s="72"/>
      <c r="H20" s="21">
        <f>DATE(YEAR(F20)+3,MONTH(F20),DAY(F20)-1)</f>
        <v>45508</v>
      </c>
      <c r="I20" s="15">
        <f t="shared" ca="1" si="2"/>
        <v>861</v>
      </c>
      <c r="J20" s="16" t="str">
        <f t="shared" ca="1" si="1"/>
        <v>NOT DUE</v>
      </c>
      <c r="K20" s="30"/>
      <c r="L20" s="17"/>
    </row>
    <row r="24" spans="1:12">
      <c r="B24" t="s">
        <v>4630</v>
      </c>
      <c r="D24" s="47" t="s">
        <v>4631</v>
      </c>
      <c r="E24" t="s">
        <v>5233</v>
      </c>
      <c r="G24" t="s">
        <v>4632</v>
      </c>
    </row>
    <row r="25" spans="1:12">
      <c r="C25" s="215" t="s">
        <v>5298</v>
      </c>
      <c r="E25" s="294" t="s">
        <v>5439</v>
      </c>
      <c r="F25" s="216"/>
      <c r="H25" s="455" t="s">
        <v>5270</v>
      </c>
      <c r="I25" s="455"/>
      <c r="J25" s="455"/>
    </row>
  </sheetData>
  <sheetProtection selectLockedCells="1"/>
  <mergeCells count="10">
    <mergeCell ref="H25:J25"/>
    <mergeCell ref="A4:B4"/>
    <mergeCell ref="D4:E4"/>
    <mergeCell ref="A5:B5"/>
    <mergeCell ref="A1:B1"/>
    <mergeCell ref="D1:E1"/>
    <mergeCell ref="A2:B2"/>
    <mergeCell ref="D2:E2"/>
    <mergeCell ref="A3:B3"/>
    <mergeCell ref="D3:E3"/>
  </mergeCells>
  <conditionalFormatting sqref="J8:J20">
    <cfRule type="cellIs" dxfId="154" priority="1" operator="equal">
      <formula>"overdue"</formula>
    </cfRule>
  </conditionalFormatting>
  <pageMargins left="0.7" right="0.7" top="0.75" bottom="0.75" header="0.3" footer="0.3"/>
  <pageSetup paperSize="9"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25"/>
  <sheetViews>
    <sheetView zoomScale="85" zoomScaleNormal="85" workbookViewId="0">
      <selection activeCell="J16" sqref="J16"/>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2.5703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6" t="s">
        <v>5</v>
      </c>
      <c r="B1" s="376"/>
      <c r="C1" s="34" t="str">
        <f>'[4]Main Engine'!C1</f>
        <v>VALIANT SUMMER</v>
      </c>
      <c r="D1" s="377" t="s">
        <v>7</v>
      </c>
      <c r="E1" s="377"/>
      <c r="F1" s="1" t="str">
        <f>IF(C1="GL COLMENA",'[1]List of Vessels'!B2,IF(C1="GL IGUAZU",'[1]List of Vessels'!B3,IF(C1="GL LA PAZ",'[1]List of Vessels'!B4,IF(C1="GL PIRAPO",'[1]List of Vessels'!B5,IF(C1="VALIANT SPRING",'[1]List of Vessels'!B6,IF(C1="VALIANT SUMMER",'[1]List of Vessels'!B7,""))))))</f>
        <v>NK 160240</v>
      </c>
    </row>
    <row r="2" spans="1:12" ht="19.5" customHeight="1">
      <c r="A2" s="376" t="s">
        <v>8</v>
      </c>
      <c r="B2" s="376"/>
      <c r="C2" s="35" t="str">
        <f>IF(C1="GL COLMENA",'[1]List of Vessels'!D2,IF(C1="GL IGUAZU",'[1]List of Vessels'!D3,IF(C1="GL LA PAZ",'[1]List of Vessels'!D4,IF(C1="GL PIRAPO",'[1]List of Vessels'!D5,IF(C1="VALIANT SPRING",'[1]List of Vessels'!D6,IF(C1="VALIANT SUMMER",'[1]List of Vessels'!D7,""))))))</f>
        <v>SINGAPORE</v>
      </c>
      <c r="D2" s="377" t="s">
        <v>9</v>
      </c>
      <c r="E2" s="377"/>
      <c r="F2" s="2">
        <f>IF(C1="GL COLMENA",'[1]List of Vessels'!C2,IF(C1="GL IGUAZU",'[1]List of Vessels'!C3,IF(C1="GL LA PAZ",'[1]List of Vessels'!C4,IF(C1="GL PIRAPO",'[1]List of Vessels'!C5,IF(C1="VALIANT SPRING",'[1]List of Vessels'!C6,IF(C1="VALIANT SUMMER",'[1]List of Vessels'!C7,""))))))</f>
        <v>9731195</v>
      </c>
    </row>
    <row r="3" spans="1:12" ht="19.5" customHeight="1">
      <c r="A3" s="376" t="s">
        <v>10</v>
      </c>
      <c r="B3" s="376"/>
      <c r="C3" s="36" t="s">
        <v>1476</v>
      </c>
      <c r="D3" s="377" t="s">
        <v>12</v>
      </c>
      <c r="E3" s="377"/>
      <c r="F3" s="4" t="s">
        <v>1556</v>
      </c>
    </row>
    <row r="4" spans="1:12" ht="18" customHeight="1">
      <c r="A4" s="376" t="s">
        <v>77</v>
      </c>
      <c r="B4" s="376"/>
      <c r="C4" s="36" t="s">
        <v>3772</v>
      </c>
      <c r="D4" s="377" t="s">
        <v>14</v>
      </c>
      <c r="E4" s="377"/>
      <c r="F4" s="5">
        <f>'Running Hours'!B21</f>
        <v>21648.1</v>
      </c>
    </row>
    <row r="5" spans="1:12" ht="18" customHeight="1">
      <c r="A5" s="376" t="s">
        <v>78</v>
      </c>
      <c r="B5" s="376"/>
      <c r="C5" s="37" t="s">
        <v>3773</v>
      </c>
      <c r="D5" s="44"/>
      <c r="E5" s="251" t="str">
        <f>'Running Hours'!$C3</f>
        <v>Date updated:</v>
      </c>
      <c r="F5" s="147">
        <f>'Running Hours'!$D3</f>
        <v>44646</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15" customHeight="1">
      <c r="A8" s="16" t="s">
        <v>1557</v>
      </c>
      <c r="B8" s="30" t="s">
        <v>1477</v>
      </c>
      <c r="C8" s="30" t="s">
        <v>1478</v>
      </c>
      <c r="D8" s="41">
        <v>2000</v>
      </c>
      <c r="E8" s="12">
        <v>42549</v>
      </c>
      <c r="F8" s="12">
        <v>44590</v>
      </c>
      <c r="G8" s="26">
        <v>20732.7</v>
      </c>
      <c r="H8" s="21">
        <f>IF(I8&lt;=2000,$F$5+(I8/24),"error")</f>
        <v>44691.191666666666</v>
      </c>
      <c r="I8" s="22">
        <f t="shared" ref="I8:I71" si="0">D8-($F$4-G8)</f>
        <v>1084.6000000000022</v>
      </c>
      <c r="J8" s="16" t="str">
        <f>IF(I8="","",IF(I8&lt;0,"OVERDUE","NOT DUE"))</f>
        <v>NOT DUE</v>
      </c>
      <c r="K8" s="30" t="s">
        <v>3809</v>
      </c>
      <c r="L8" s="39"/>
    </row>
    <row r="9" spans="1:12" ht="25.5">
      <c r="A9" s="16" t="s">
        <v>1558</v>
      </c>
      <c r="B9" s="30" t="s">
        <v>1479</v>
      </c>
      <c r="C9" s="30" t="s">
        <v>1480</v>
      </c>
      <c r="D9" s="41">
        <v>2000</v>
      </c>
      <c r="E9" s="12">
        <v>42549</v>
      </c>
      <c r="F9" s="12">
        <v>44590</v>
      </c>
      <c r="G9" s="26">
        <v>20732.7</v>
      </c>
      <c r="H9" s="21">
        <f t="shared" ref="H9:H38" si="1">IF(I9&lt;=2000,$F$5+(I9/24),"error")</f>
        <v>44691.191666666666</v>
      </c>
      <c r="I9" s="22">
        <f t="shared" si="0"/>
        <v>1084.6000000000022</v>
      </c>
      <c r="J9" s="16" t="str">
        <f t="shared" ref="J9:J72" si="2">IF(I9="","",IF(I9&lt;0,"OVERDUE","NOT DUE"))</f>
        <v>NOT DUE</v>
      </c>
      <c r="K9" s="30" t="s">
        <v>3809</v>
      </c>
      <c r="L9" s="39"/>
    </row>
    <row r="10" spans="1:12" ht="15" customHeight="1">
      <c r="A10" s="16" t="s">
        <v>1559</v>
      </c>
      <c r="B10" s="30" t="s">
        <v>1481</v>
      </c>
      <c r="C10" s="30" t="s">
        <v>1482</v>
      </c>
      <c r="D10" s="41">
        <v>2000</v>
      </c>
      <c r="E10" s="12">
        <v>42549</v>
      </c>
      <c r="F10" s="12">
        <v>44590</v>
      </c>
      <c r="G10" s="26">
        <v>20732.7</v>
      </c>
      <c r="H10" s="21">
        <f t="shared" si="1"/>
        <v>44691.191666666666</v>
      </c>
      <c r="I10" s="22">
        <f t="shared" si="0"/>
        <v>1084.6000000000022</v>
      </c>
      <c r="J10" s="16" t="str">
        <f t="shared" si="2"/>
        <v>NOT DUE</v>
      </c>
      <c r="K10" s="30" t="s">
        <v>3809</v>
      </c>
      <c r="L10" s="39"/>
    </row>
    <row r="11" spans="1:12" ht="15" customHeight="1">
      <c r="A11" s="16" t="s">
        <v>1560</v>
      </c>
      <c r="B11" s="30" t="s">
        <v>1483</v>
      </c>
      <c r="C11" s="30" t="s">
        <v>1484</v>
      </c>
      <c r="D11" s="41">
        <v>2000</v>
      </c>
      <c r="E11" s="12">
        <v>42549</v>
      </c>
      <c r="F11" s="12">
        <v>44590</v>
      </c>
      <c r="G11" s="26">
        <v>20732.7</v>
      </c>
      <c r="H11" s="21">
        <f t="shared" si="1"/>
        <v>44691.191666666666</v>
      </c>
      <c r="I11" s="22">
        <f t="shared" si="0"/>
        <v>1084.6000000000022</v>
      </c>
      <c r="J11" s="16" t="str">
        <f t="shared" si="2"/>
        <v>NOT DUE</v>
      </c>
      <c r="K11" s="30" t="s">
        <v>3809</v>
      </c>
      <c r="L11" s="39"/>
    </row>
    <row r="12" spans="1:12" ht="15" customHeight="1">
      <c r="A12" s="16" t="s">
        <v>1561</v>
      </c>
      <c r="B12" s="30" t="s">
        <v>1485</v>
      </c>
      <c r="C12" s="30" t="s">
        <v>1486</v>
      </c>
      <c r="D12" s="41">
        <v>2000</v>
      </c>
      <c r="E12" s="12">
        <v>42549</v>
      </c>
      <c r="F12" s="12">
        <v>44590</v>
      </c>
      <c r="G12" s="26">
        <v>20732.7</v>
      </c>
      <c r="H12" s="21">
        <f t="shared" si="1"/>
        <v>44691.191666666666</v>
      </c>
      <c r="I12" s="22">
        <f t="shared" si="0"/>
        <v>1084.6000000000022</v>
      </c>
      <c r="J12" s="16" t="str">
        <f t="shared" si="2"/>
        <v>NOT DUE</v>
      </c>
      <c r="K12" s="30" t="s">
        <v>3809</v>
      </c>
      <c r="L12" s="39"/>
    </row>
    <row r="13" spans="1:12" ht="26.45" customHeight="1">
      <c r="A13" s="16" t="s">
        <v>1562</v>
      </c>
      <c r="B13" s="30" t="s">
        <v>1551</v>
      </c>
      <c r="C13" s="30" t="s">
        <v>1487</v>
      </c>
      <c r="D13" s="41">
        <v>2000</v>
      </c>
      <c r="E13" s="12">
        <v>42549</v>
      </c>
      <c r="F13" s="12">
        <v>44590</v>
      </c>
      <c r="G13" s="26">
        <v>20732.7</v>
      </c>
      <c r="H13" s="21">
        <f t="shared" si="1"/>
        <v>44691.191666666666</v>
      </c>
      <c r="I13" s="22">
        <f t="shared" si="0"/>
        <v>1084.6000000000022</v>
      </c>
      <c r="J13" s="16" t="str">
        <f t="shared" si="2"/>
        <v>NOT DUE</v>
      </c>
      <c r="K13" s="30" t="s">
        <v>3809</v>
      </c>
      <c r="L13" s="39"/>
    </row>
    <row r="14" spans="1:12" ht="26.45" customHeight="1">
      <c r="A14" s="16" t="s">
        <v>1563</v>
      </c>
      <c r="B14" s="30" t="s">
        <v>1552</v>
      </c>
      <c r="C14" s="30" t="s">
        <v>1488</v>
      </c>
      <c r="D14" s="41">
        <v>2000</v>
      </c>
      <c r="E14" s="12">
        <v>42549</v>
      </c>
      <c r="F14" s="12">
        <v>44590</v>
      </c>
      <c r="G14" s="26">
        <v>20732.7</v>
      </c>
      <c r="H14" s="21">
        <f t="shared" si="1"/>
        <v>44691.191666666666</v>
      </c>
      <c r="I14" s="22">
        <f t="shared" si="0"/>
        <v>1084.6000000000022</v>
      </c>
      <c r="J14" s="16" t="str">
        <f t="shared" si="2"/>
        <v>NOT DUE</v>
      </c>
      <c r="K14" s="30" t="s">
        <v>3809</v>
      </c>
      <c r="L14" s="39"/>
    </row>
    <row r="15" spans="1:12" ht="15" customHeight="1">
      <c r="A15" s="16" t="s">
        <v>1564</v>
      </c>
      <c r="B15" s="30" t="s">
        <v>1489</v>
      </c>
      <c r="C15" s="30" t="s">
        <v>1490</v>
      </c>
      <c r="D15" s="41">
        <v>2000</v>
      </c>
      <c r="E15" s="12">
        <v>42549</v>
      </c>
      <c r="F15" s="12">
        <v>44590</v>
      </c>
      <c r="G15" s="26">
        <v>20732.7</v>
      </c>
      <c r="H15" s="21">
        <f t="shared" si="1"/>
        <v>44691.191666666666</v>
      </c>
      <c r="I15" s="22">
        <f t="shared" si="0"/>
        <v>1084.6000000000022</v>
      </c>
      <c r="J15" s="16" t="str">
        <f t="shared" si="2"/>
        <v>NOT DUE</v>
      </c>
      <c r="K15" s="30" t="s">
        <v>3809</v>
      </c>
      <c r="L15" s="39"/>
    </row>
    <row r="16" spans="1:12" ht="15" customHeight="1">
      <c r="A16" s="16" t="s">
        <v>1565</v>
      </c>
      <c r="B16" s="30" t="s">
        <v>1491</v>
      </c>
      <c r="C16" s="30" t="s">
        <v>1492</v>
      </c>
      <c r="D16" s="41">
        <v>2000</v>
      </c>
      <c r="E16" s="12">
        <v>42549</v>
      </c>
      <c r="F16" s="12">
        <v>44590</v>
      </c>
      <c r="G16" s="26">
        <v>20732.7</v>
      </c>
      <c r="H16" s="21">
        <f t="shared" si="1"/>
        <v>44691.191666666666</v>
      </c>
      <c r="I16" s="22">
        <f t="shared" si="0"/>
        <v>1084.6000000000022</v>
      </c>
      <c r="J16" s="16" t="str">
        <f t="shared" si="2"/>
        <v>NOT DUE</v>
      </c>
      <c r="K16" s="30" t="s">
        <v>3809</v>
      </c>
      <c r="L16" s="39"/>
    </row>
    <row r="17" spans="1:12" ht="15" customHeight="1">
      <c r="A17" s="16" t="s">
        <v>1566</v>
      </c>
      <c r="B17" s="30" t="s">
        <v>1493</v>
      </c>
      <c r="C17" s="30" t="s">
        <v>1492</v>
      </c>
      <c r="D17" s="41">
        <v>2000</v>
      </c>
      <c r="E17" s="12">
        <v>42549</v>
      </c>
      <c r="F17" s="12">
        <v>44590</v>
      </c>
      <c r="G17" s="26">
        <v>20732.7</v>
      </c>
      <c r="H17" s="21">
        <f t="shared" si="1"/>
        <v>44691.191666666666</v>
      </c>
      <c r="I17" s="22">
        <f t="shared" si="0"/>
        <v>1084.6000000000022</v>
      </c>
      <c r="J17" s="16" t="str">
        <f t="shared" si="2"/>
        <v>NOT DUE</v>
      </c>
      <c r="K17" s="30" t="s">
        <v>3809</v>
      </c>
      <c r="L17" s="39"/>
    </row>
    <row r="18" spans="1:12" ht="15" customHeight="1">
      <c r="A18" s="16" t="s">
        <v>1567</v>
      </c>
      <c r="B18" s="30" t="s">
        <v>1494</v>
      </c>
      <c r="C18" s="30" t="s">
        <v>1495</v>
      </c>
      <c r="D18" s="41">
        <v>2000</v>
      </c>
      <c r="E18" s="12">
        <v>42549</v>
      </c>
      <c r="F18" s="12">
        <v>44590</v>
      </c>
      <c r="G18" s="26">
        <v>20732.7</v>
      </c>
      <c r="H18" s="21">
        <f t="shared" si="1"/>
        <v>44691.191666666666</v>
      </c>
      <c r="I18" s="22">
        <f t="shared" si="0"/>
        <v>1084.6000000000022</v>
      </c>
      <c r="J18" s="16" t="str">
        <f t="shared" si="2"/>
        <v>NOT DUE</v>
      </c>
      <c r="K18" s="30" t="s">
        <v>3809</v>
      </c>
      <c r="L18" s="39"/>
    </row>
    <row r="19" spans="1:12" ht="26.45" customHeight="1">
      <c r="A19" s="16" t="s">
        <v>1568</v>
      </c>
      <c r="B19" s="30" t="s">
        <v>1496</v>
      </c>
      <c r="C19" s="30" t="s">
        <v>1497</v>
      </c>
      <c r="D19" s="41">
        <v>2000</v>
      </c>
      <c r="E19" s="12">
        <v>42549</v>
      </c>
      <c r="F19" s="12">
        <v>44590</v>
      </c>
      <c r="G19" s="26">
        <v>20732.7</v>
      </c>
      <c r="H19" s="21">
        <f t="shared" si="1"/>
        <v>44691.191666666666</v>
      </c>
      <c r="I19" s="22">
        <f t="shared" si="0"/>
        <v>1084.6000000000022</v>
      </c>
      <c r="J19" s="16" t="str">
        <f t="shared" si="2"/>
        <v>NOT DUE</v>
      </c>
      <c r="K19" s="30" t="s">
        <v>3809</v>
      </c>
      <c r="L19" s="39"/>
    </row>
    <row r="20" spans="1:12" ht="15" customHeight="1">
      <c r="A20" s="16" t="s">
        <v>1569</v>
      </c>
      <c r="B20" s="30" t="s">
        <v>1498</v>
      </c>
      <c r="C20" s="30" t="s">
        <v>1497</v>
      </c>
      <c r="D20" s="41">
        <v>2000</v>
      </c>
      <c r="E20" s="12">
        <v>42549</v>
      </c>
      <c r="F20" s="12">
        <v>44590</v>
      </c>
      <c r="G20" s="26">
        <v>20732.7</v>
      </c>
      <c r="H20" s="21">
        <f t="shared" si="1"/>
        <v>44691.191666666666</v>
      </c>
      <c r="I20" s="22">
        <f t="shared" si="0"/>
        <v>1084.6000000000022</v>
      </c>
      <c r="J20" s="16" t="str">
        <f t="shared" si="2"/>
        <v>NOT DUE</v>
      </c>
      <c r="K20" s="30" t="s">
        <v>3809</v>
      </c>
      <c r="L20" s="39"/>
    </row>
    <row r="21" spans="1:12" ht="26.45" customHeight="1">
      <c r="A21" s="16" t="s">
        <v>1570</v>
      </c>
      <c r="B21" s="30" t="s">
        <v>1499</v>
      </c>
      <c r="C21" s="30" t="s">
        <v>1500</v>
      </c>
      <c r="D21" s="41">
        <v>2000</v>
      </c>
      <c r="E21" s="12">
        <v>42549</v>
      </c>
      <c r="F21" s="12">
        <v>44590</v>
      </c>
      <c r="G21" s="26">
        <v>20732.7</v>
      </c>
      <c r="H21" s="21">
        <f t="shared" si="1"/>
        <v>44691.191666666666</v>
      </c>
      <c r="I21" s="22">
        <f t="shared" si="0"/>
        <v>1084.6000000000022</v>
      </c>
      <c r="J21" s="16" t="str">
        <f t="shared" si="2"/>
        <v>NOT DUE</v>
      </c>
      <c r="K21" s="30" t="s">
        <v>3809</v>
      </c>
      <c r="L21" s="39"/>
    </row>
    <row r="22" spans="1:12" ht="26.45" customHeight="1">
      <c r="A22" s="16" t="s">
        <v>1571</v>
      </c>
      <c r="B22" s="30" t="s">
        <v>1553</v>
      </c>
      <c r="C22" s="30" t="s">
        <v>1497</v>
      </c>
      <c r="D22" s="41">
        <v>2000</v>
      </c>
      <c r="E22" s="12">
        <v>42549</v>
      </c>
      <c r="F22" s="12">
        <v>44590</v>
      </c>
      <c r="G22" s="26">
        <v>20732.7</v>
      </c>
      <c r="H22" s="21">
        <f>IF(I22&lt;=2000,$F$5+(I22/24),"error")</f>
        <v>44691.191666666666</v>
      </c>
      <c r="I22" s="22">
        <f t="shared" si="0"/>
        <v>1084.6000000000022</v>
      </c>
      <c r="J22" s="16" t="str">
        <f t="shared" si="2"/>
        <v>NOT DUE</v>
      </c>
      <c r="K22" s="30" t="s">
        <v>3809</v>
      </c>
      <c r="L22" s="39"/>
    </row>
    <row r="23" spans="1:12" ht="15" customHeight="1">
      <c r="A23" s="16" t="s">
        <v>1572</v>
      </c>
      <c r="B23" s="30" t="s">
        <v>1501</v>
      </c>
      <c r="C23" s="30" t="s">
        <v>1502</v>
      </c>
      <c r="D23" s="41">
        <v>2000</v>
      </c>
      <c r="E23" s="12">
        <v>42549</v>
      </c>
      <c r="F23" s="12">
        <v>44590</v>
      </c>
      <c r="G23" s="26">
        <v>20732.7</v>
      </c>
      <c r="H23" s="21">
        <f t="shared" si="1"/>
        <v>44691.191666666666</v>
      </c>
      <c r="I23" s="22">
        <f t="shared" si="0"/>
        <v>1084.6000000000022</v>
      </c>
      <c r="J23" s="16" t="str">
        <f t="shared" si="2"/>
        <v>NOT DUE</v>
      </c>
      <c r="K23" s="30" t="s">
        <v>3809</v>
      </c>
      <c r="L23" s="39"/>
    </row>
    <row r="24" spans="1:12" ht="26.45" customHeight="1">
      <c r="A24" s="16" t="s">
        <v>1573</v>
      </c>
      <c r="B24" s="30" t="s">
        <v>1503</v>
      </c>
      <c r="C24" s="30" t="s">
        <v>24</v>
      </c>
      <c r="D24" s="41">
        <v>2000</v>
      </c>
      <c r="E24" s="12">
        <v>42549</v>
      </c>
      <c r="F24" s="12">
        <v>44590</v>
      </c>
      <c r="G24" s="26">
        <v>20732.7</v>
      </c>
      <c r="H24" s="21">
        <f t="shared" si="1"/>
        <v>44691.191666666666</v>
      </c>
      <c r="I24" s="22">
        <f t="shared" si="0"/>
        <v>1084.6000000000022</v>
      </c>
      <c r="J24" s="16" t="str">
        <f t="shared" si="2"/>
        <v>NOT DUE</v>
      </c>
      <c r="K24" s="30" t="s">
        <v>3809</v>
      </c>
      <c r="L24" s="39"/>
    </row>
    <row r="25" spans="1:12" ht="15" customHeight="1">
      <c r="A25" s="16" t="s">
        <v>1574</v>
      </c>
      <c r="B25" s="30" t="s">
        <v>1504</v>
      </c>
      <c r="C25" s="30" t="s">
        <v>1505</v>
      </c>
      <c r="D25" s="41">
        <v>2000</v>
      </c>
      <c r="E25" s="12">
        <v>42549</v>
      </c>
      <c r="F25" s="12">
        <v>44590</v>
      </c>
      <c r="G25" s="26">
        <v>20732.7</v>
      </c>
      <c r="H25" s="21">
        <f t="shared" si="1"/>
        <v>44691.191666666666</v>
      </c>
      <c r="I25" s="22">
        <f t="shared" si="0"/>
        <v>1084.6000000000022</v>
      </c>
      <c r="J25" s="16" t="str">
        <f t="shared" si="2"/>
        <v>NOT DUE</v>
      </c>
      <c r="K25" s="30" t="s">
        <v>3809</v>
      </c>
      <c r="L25" s="39"/>
    </row>
    <row r="26" spans="1:12" ht="26.45" customHeight="1">
      <c r="A26" s="16" t="s">
        <v>1575</v>
      </c>
      <c r="B26" s="30" t="s">
        <v>1506</v>
      </c>
      <c r="C26" s="30" t="s">
        <v>1507</v>
      </c>
      <c r="D26" s="41">
        <v>2000</v>
      </c>
      <c r="E26" s="12">
        <v>42549</v>
      </c>
      <c r="F26" s="12">
        <v>44590</v>
      </c>
      <c r="G26" s="26">
        <v>20732.7</v>
      </c>
      <c r="H26" s="21">
        <f t="shared" si="1"/>
        <v>44691.191666666666</v>
      </c>
      <c r="I26" s="22">
        <f t="shared" si="0"/>
        <v>1084.6000000000022</v>
      </c>
      <c r="J26" s="16" t="str">
        <f t="shared" si="2"/>
        <v>NOT DUE</v>
      </c>
      <c r="K26" s="30" t="s">
        <v>3809</v>
      </c>
      <c r="L26" s="39"/>
    </row>
    <row r="27" spans="1:12" ht="26.45" customHeight="1">
      <c r="A27" s="16" t="s">
        <v>1576</v>
      </c>
      <c r="B27" s="30" t="s">
        <v>1508</v>
      </c>
      <c r="C27" s="30" t="s">
        <v>1497</v>
      </c>
      <c r="D27" s="41">
        <v>2000</v>
      </c>
      <c r="E27" s="12">
        <v>42549</v>
      </c>
      <c r="F27" s="12">
        <v>44590</v>
      </c>
      <c r="G27" s="26">
        <v>20732.7</v>
      </c>
      <c r="H27" s="21">
        <f t="shared" si="1"/>
        <v>44691.191666666666</v>
      </c>
      <c r="I27" s="22">
        <f t="shared" si="0"/>
        <v>1084.6000000000022</v>
      </c>
      <c r="J27" s="16" t="str">
        <f t="shared" si="2"/>
        <v>NOT DUE</v>
      </c>
      <c r="K27" s="30" t="s">
        <v>3809</v>
      </c>
      <c r="L27" s="39"/>
    </row>
    <row r="28" spans="1:12" ht="26.45" customHeight="1">
      <c r="A28" s="16" t="s">
        <v>1577</v>
      </c>
      <c r="B28" s="30" t="s">
        <v>1509</v>
      </c>
      <c r="C28" s="30" t="s">
        <v>1510</v>
      </c>
      <c r="D28" s="41">
        <v>2000</v>
      </c>
      <c r="E28" s="12">
        <v>42549</v>
      </c>
      <c r="F28" s="12">
        <v>44590</v>
      </c>
      <c r="G28" s="26">
        <v>20732.7</v>
      </c>
      <c r="H28" s="21">
        <f t="shared" si="1"/>
        <v>44691.191666666666</v>
      </c>
      <c r="I28" s="22">
        <f t="shared" si="0"/>
        <v>1084.6000000000022</v>
      </c>
      <c r="J28" s="16" t="str">
        <f t="shared" si="2"/>
        <v>NOT DUE</v>
      </c>
      <c r="K28" s="30" t="s">
        <v>3809</v>
      </c>
      <c r="L28" s="39"/>
    </row>
    <row r="29" spans="1:12" ht="26.45" customHeight="1">
      <c r="A29" s="16" t="s">
        <v>1578</v>
      </c>
      <c r="B29" s="30" t="s">
        <v>1511</v>
      </c>
      <c r="C29" s="30" t="s">
        <v>1512</v>
      </c>
      <c r="D29" s="41">
        <v>2000</v>
      </c>
      <c r="E29" s="12">
        <v>42549</v>
      </c>
      <c r="F29" s="12">
        <v>44590</v>
      </c>
      <c r="G29" s="26">
        <v>20732.7</v>
      </c>
      <c r="H29" s="21">
        <f t="shared" si="1"/>
        <v>44691.191666666666</v>
      </c>
      <c r="I29" s="22">
        <f t="shared" si="0"/>
        <v>1084.6000000000022</v>
      </c>
      <c r="J29" s="16" t="str">
        <f t="shared" si="2"/>
        <v>NOT DUE</v>
      </c>
      <c r="K29" s="30" t="s">
        <v>3809</v>
      </c>
      <c r="L29" s="39"/>
    </row>
    <row r="30" spans="1:12" ht="26.45" customHeight="1">
      <c r="A30" s="16" t="s">
        <v>1579</v>
      </c>
      <c r="B30" s="30" t="s">
        <v>1513</v>
      </c>
      <c r="C30" s="30" t="s">
        <v>1486</v>
      </c>
      <c r="D30" s="41">
        <v>2000</v>
      </c>
      <c r="E30" s="12">
        <v>42549</v>
      </c>
      <c r="F30" s="12">
        <v>44590</v>
      </c>
      <c r="G30" s="26">
        <v>20732.7</v>
      </c>
      <c r="H30" s="21">
        <f t="shared" si="1"/>
        <v>44691.191666666666</v>
      </c>
      <c r="I30" s="22">
        <f t="shared" si="0"/>
        <v>1084.6000000000022</v>
      </c>
      <c r="J30" s="16" t="str">
        <f t="shared" si="2"/>
        <v>NOT DUE</v>
      </c>
      <c r="K30" s="30" t="s">
        <v>3809</v>
      </c>
      <c r="L30" s="39"/>
    </row>
    <row r="31" spans="1:12" ht="26.45" customHeight="1">
      <c r="A31" s="16" t="s">
        <v>1580</v>
      </c>
      <c r="B31" s="30" t="s">
        <v>1554</v>
      </c>
      <c r="C31" s="30" t="s">
        <v>1514</v>
      </c>
      <c r="D31" s="41">
        <v>2000</v>
      </c>
      <c r="E31" s="12">
        <v>42549</v>
      </c>
      <c r="F31" s="12">
        <v>44590</v>
      </c>
      <c r="G31" s="26">
        <v>20732.7</v>
      </c>
      <c r="H31" s="21">
        <f t="shared" si="1"/>
        <v>44691.191666666666</v>
      </c>
      <c r="I31" s="22">
        <f t="shared" si="0"/>
        <v>1084.6000000000022</v>
      </c>
      <c r="J31" s="16" t="str">
        <f t="shared" si="2"/>
        <v>NOT DUE</v>
      </c>
      <c r="K31" s="30" t="s">
        <v>3809</v>
      </c>
      <c r="L31" s="39"/>
    </row>
    <row r="32" spans="1:12" ht="26.45" customHeight="1">
      <c r="A32" s="16" t="s">
        <v>1581</v>
      </c>
      <c r="B32" s="30" t="s">
        <v>1515</v>
      </c>
      <c r="C32" s="30" t="s">
        <v>1516</v>
      </c>
      <c r="D32" s="41">
        <v>2000</v>
      </c>
      <c r="E32" s="12">
        <v>42549</v>
      </c>
      <c r="F32" s="12">
        <v>44590</v>
      </c>
      <c r="G32" s="26">
        <v>20732.7</v>
      </c>
      <c r="H32" s="21">
        <f t="shared" si="1"/>
        <v>44691.191666666666</v>
      </c>
      <c r="I32" s="22">
        <f t="shared" si="0"/>
        <v>1084.6000000000022</v>
      </c>
      <c r="J32" s="16" t="str">
        <f t="shared" si="2"/>
        <v>NOT DUE</v>
      </c>
      <c r="K32" s="30" t="s">
        <v>3809</v>
      </c>
      <c r="L32" s="39"/>
    </row>
    <row r="33" spans="1:12" ht="26.45" customHeight="1">
      <c r="A33" s="16" t="s">
        <v>1582</v>
      </c>
      <c r="B33" s="30" t="s">
        <v>1517</v>
      </c>
      <c r="C33" s="30" t="s">
        <v>1518</v>
      </c>
      <c r="D33" s="41">
        <v>2000</v>
      </c>
      <c r="E33" s="12">
        <v>42549</v>
      </c>
      <c r="F33" s="12">
        <v>44590</v>
      </c>
      <c r="G33" s="26">
        <v>20732.7</v>
      </c>
      <c r="H33" s="21">
        <f t="shared" si="1"/>
        <v>44691.191666666666</v>
      </c>
      <c r="I33" s="22">
        <f t="shared" si="0"/>
        <v>1084.6000000000022</v>
      </c>
      <c r="J33" s="16" t="str">
        <f t="shared" si="2"/>
        <v>NOT DUE</v>
      </c>
      <c r="K33" s="30" t="s">
        <v>3809</v>
      </c>
      <c r="L33" s="39"/>
    </row>
    <row r="34" spans="1:12" ht="26.45" customHeight="1">
      <c r="A34" s="16" t="s">
        <v>1583</v>
      </c>
      <c r="B34" s="30" t="s">
        <v>1519</v>
      </c>
      <c r="C34" s="30" t="s">
        <v>1520</v>
      </c>
      <c r="D34" s="41">
        <v>2000</v>
      </c>
      <c r="E34" s="12">
        <v>42549</v>
      </c>
      <c r="F34" s="12">
        <v>44590</v>
      </c>
      <c r="G34" s="26">
        <v>20732.7</v>
      </c>
      <c r="H34" s="21">
        <f t="shared" si="1"/>
        <v>44691.191666666666</v>
      </c>
      <c r="I34" s="22">
        <f t="shared" si="0"/>
        <v>1084.6000000000022</v>
      </c>
      <c r="J34" s="16" t="str">
        <f t="shared" si="2"/>
        <v>NOT DUE</v>
      </c>
      <c r="K34" s="30" t="s">
        <v>3809</v>
      </c>
      <c r="L34" s="39"/>
    </row>
    <row r="35" spans="1:12" ht="26.45" customHeight="1">
      <c r="A35" s="16" t="s">
        <v>1584</v>
      </c>
      <c r="B35" s="30" t="s">
        <v>1521</v>
      </c>
      <c r="C35" s="30" t="s">
        <v>1522</v>
      </c>
      <c r="D35" s="41">
        <v>2000</v>
      </c>
      <c r="E35" s="12">
        <v>42549</v>
      </c>
      <c r="F35" s="12">
        <v>44590</v>
      </c>
      <c r="G35" s="26">
        <v>20732.7</v>
      </c>
      <c r="H35" s="21">
        <f t="shared" si="1"/>
        <v>44691.191666666666</v>
      </c>
      <c r="I35" s="22">
        <f t="shared" si="0"/>
        <v>1084.6000000000022</v>
      </c>
      <c r="J35" s="16" t="str">
        <f t="shared" si="2"/>
        <v>NOT DUE</v>
      </c>
      <c r="K35" s="30" t="s">
        <v>3809</v>
      </c>
      <c r="L35" s="39"/>
    </row>
    <row r="36" spans="1:12" ht="26.45" customHeight="1">
      <c r="A36" s="16" t="s">
        <v>1585</v>
      </c>
      <c r="B36" s="30" t="s">
        <v>1523</v>
      </c>
      <c r="C36" s="30" t="s">
        <v>1095</v>
      </c>
      <c r="D36" s="41">
        <v>2000</v>
      </c>
      <c r="E36" s="12">
        <v>42549</v>
      </c>
      <c r="F36" s="12">
        <v>44590</v>
      </c>
      <c r="G36" s="26">
        <v>20732.7</v>
      </c>
      <c r="H36" s="21">
        <f t="shared" si="1"/>
        <v>44691.191666666666</v>
      </c>
      <c r="I36" s="22">
        <f t="shared" si="0"/>
        <v>1084.6000000000022</v>
      </c>
      <c r="J36" s="16" t="str">
        <f t="shared" si="2"/>
        <v>NOT DUE</v>
      </c>
      <c r="K36" s="30" t="s">
        <v>3809</v>
      </c>
      <c r="L36" s="39"/>
    </row>
    <row r="37" spans="1:12" ht="15" customHeight="1">
      <c r="A37" s="16" t="s">
        <v>1586</v>
      </c>
      <c r="B37" s="30" t="s">
        <v>1524</v>
      </c>
      <c r="C37" s="30" t="s">
        <v>37</v>
      </c>
      <c r="D37" s="41">
        <v>4000</v>
      </c>
      <c r="E37" s="12">
        <v>42549</v>
      </c>
      <c r="F37" s="12">
        <v>44235</v>
      </c>
      <c r="G37" s="26">
        <v>19387.5</v>
      </c>
      <c r="H37" s="21">
        <f>IF(I37&lt;=4000,$F$5+(I37/24),"error")</f>
        <v>44718.474999999999</v>
      </c>
      <c r="I37" s="22">
        <f t="shared" si="0"/>
        <v>1739.4000000000015</v>
      </c>
      <c r="J37" s="16" t="str">
        <f t="shared" si="2"/>
        <v>NOT DUE</v>
      </c>
      <c r="K37" s="30" t="s">
        <v>3809</v>
      </c>
      <c r="L37" s="39"/>
    </row>
    <row r="38" spans="1:12" ht="26.45" customHeight="1">
      <c r="A38" s="16" t="s">
        <v>1587</v>
      </c>
      <c r="B38" s="30" t="s">
        <v>1555</v>
      </c>
      <c r="C38" s="30" t="s">
        <v>1525</v>
      </c>
      <c r="D38" s="41">
        <v>2000</v>
      </c>
      <c r="E38" s="12">
        <v>42549</v>
      </c>
      <c r="F38" s="12">
        <v>44590</v>
      </c>
      <c r="G38" s="26">
        <v>20732.7</v>
      </c>
      <c r="H38" s="21">
        <f t="shared" si="1"/>
        <v>44691.191666666666</v>
      </c>
      <c r="I38" s="22">
        <f t="shared" si="0"/>
        <v>1084.6000000000022</v>
      </c>
      <c r="J38" s="16" t="str">
        <f t="shared" si="2"/>
        <v>NOT DUE</v>
      </c>
      <c r="K38" s="30" t="s">
        <v>3809</v>
      </c>
      <c r="L38" s="39"/>
    </row>
    <row r="39" spans="1:12" ht="15" customHeight="1">
      <c r="A39" s="16" t="s">
        <v>1588</v>
      </c>
      <c r="B39" s="30" t="s">
        <v>1526</v>
      </c>
      <c r="C39" s="30" t="s">
        <v>37</v>
      </c>
      <c r="D39" s="41">
        <v>4000</v>
      </c>
      <c r="E39" s="12">
        <v>42549</v>
      </c>
      <c r="F39" s="12">
        <v>44432</v>
      </c>
      <c r="G39" s="26">
        <v>20562.099999999999</v>
      </c>
      <c r="H39" s="21">
        <f>IF(I39&lt;=4000,$F$5+(I39/24),"error")</f>
        <v>44767.416666666664</v>
      </c>
      <c r="I39" s="22">
        <f t="shared" si="0"/>
        <v>2914</v>
      </c>
      <c r="J39" s="16" t="str">
        <f t="shared" si="2"/>
        <v>NOT DUE</v>
      </c>
      <c r="K39" s="30" t="s">
        <v>3809</v>
      </c>
      <c r="L39" s="39"/>
    </row>
    <row r="40" spans="1:12" ht="15" customHeight="1">
      <c r="A40" s="16" t="s">
        <v>1589</v>
      </c>
      <c r="B40" s="30" t="s">
        <v>1527</v>
      </c>
      <c r="C40" s="30" t="s">
        <v>37</v>
      </c>
      <c r="D40" s="41">
        <v>4000</v>
      </c>
      <c r="E40" s="12">
        <v>42549</v>
      </c>
      <c r="F40" s="12">
        <v>44432</v>
      </c>
      <c r="G40" s="26">
        <v>20562.099999999999</v>
      </c>
      <c r="H40" s="21">
        <f t="shared" ref="H40:H41" si="3">IF(I40&lt;=4000,$F$5+(I40/24),"error")</f>
        <v>44767.416666666664</v>
      </c>
      <c r="I40" s="22">
        <f t="shared" si="0"/>
        <v>2914</v>
      </c>
      <c r="J40" s="16" t="str">
        <f t="shared" si="2"/>
        <v>NOT DUE</v>
      </c>
      <c r="K40" s="30" t="s">
        <v>3809</v>
      </c>
      <c r="L40" s="39"/>
    </row>
    <row r="41" spans="1:12" ht="38.25" customHeight="1">
      <c r="A41" s="16" t="s">
        <v>1590</v>
      </c>
      <c r="B41" s="30" t="s">
        <v>1528</v>
      </c>
      <c r="C41" s="30" t="s">
        <v>1529</v>
      </c>
      <c r="D41" s="41">
        <v>4000</v>
      </c>
      <c r="E41" s="12">
        <v>42549</v>
      </c>
      <c r="F41" s="12">
        <v>44180</v>
      </c>
      <c r="G41" s="26">
        <v>19384.099999999999</v>
      </c>
      <c r="H41" s="21">
        <f t="shared" si="3"/>
        <v>44718.333333333336</v>
      </c>
      <c r="I41" s="22">
        <f t="shared" si="0"/>
        <v>1736</v>
      </c>
      <c r="J41" s="16" t="str">
        <f t="shared" si="2"/>
        <v>NOT DUE</v>
      </c>
      <c r="K41" s="30"/>
      <c r="L41" s="39"/>
    </row>
    <row r="42" spans="1:12" ht="26.45" customHeight="1">
      <c r="A42" s="16" t="s">
        <v>1591</v>
      </c>
      <c r="B42" s="30" t="s">
        <v>1530</v>
      </c>
      <c r="C42" s="30" t="s">
        <v>1529</v>
      </c>
      <c r="D42" s="41">
        <v>2000</v>
      </c>
      <c r="E42" s="12">
        <v>42549</v>
      </c>
      <c r="F42" s="12">
        <v>44590</v>
      </c>
      <c r="G42" s="26">
        <v>20732.7</v>
      </c>
      <c r="H42" s="21">
        <f t="shared" ref="H42:H43" si="4">IF(I42&lt;=2000,$F$5+(I42/24),"error")</f>
        <v>44691.191666666666</v>
      </c>
      <c r="I42" s="22">
        <f t="shared" si="0"/>
        <v>1084.6000000000022</v>
      </c>
      <c r="J42" s="16" t="str">
        <f t="shared" si="2"/>
        <v>NOT DUE</v>
      </c>
      <c r="K42" s="30"/>
      <c r="L42" s="39"/>
    </row>
    <row r="43" spans="1:12" ht="26.45" customHeight="1">
      <c r="A43" s="16" t="s">
        <v>1592</v>
      </c>
      <c r="B43" s="30" t="s">
        <v>1535</v>
      </c>
      <c r="C43" s="30" t="s">
        <v>1536</v>
      </c>
      <c r="D43" s="41">
        <v>2000</v>
      </c>
      <c r="E43" s="12">
        <v>42549</v>
      </c>
      <c r="F43" s="12">
        <v>44590</v>
      </c>
      <c r="G43" s="26">
        <v>20732.7</v>
      </c>
      <c r="H43" s="21">
        <f t="shared" si="4"/>
        <v>44691.191666666666</v>
      </c>
      <c r="I43" s="22">
        <f t="shared" si="0"/>
        <v>1084.6000000000022</v>
      </c>
      <c r="J43" s="16" t="str">
        <f t="shared" si="2"/>
        <v>NOT DUE</v>
      </c>
      <c r="K43" s="30"/>
      <c r="L43" s="39"/>
    </row>
    <row r="44" spans="1:12" ht="15" customHeight="1">
      <c r="A44" s="16" t="s">
        <v>1593</v>
      </c>
      <c r="B44" s="30" t="s">
        <v>1531</v>
      </c>
      <c r="C44" s="30" t="s">
        <v>1532</v>
      </c>
      <c r="D44" s="41">
        <v>4000</v>
      </c>
      <c r="E44" s="12">
        <v>42549</v>
      </c>
      <c r="F44" s="12">
        <v>44432</v>
      </c>
      <c r="G44" s="26">
        <v>20562.099999999999</v>
      </c>
      <c r="H44" s="21">
        <f t="shared" ref="H44:H45" si="5">IF(I44&lt;=4000,$F$5+(I44/24),"error")</f>
        <v>44767.416666666664</v>
      </c>
      <c r="I44" s="22">
        <f t="shared" si="0"/>
        <v>2914</v>
      </c>
      <c r="J44" s="16" t="str">
        <f t="shared" si="2"/>
        <v>NOT DUE</v>
      </c>
      <c r="K44" s="30"/>
      <c r="L44" s="39"/>
    </row>
    <row r="45" spans="1:12" ht="15" customHeight="1">
      <c r="A45" s="16" t="s">
        <v>1594</v>
      </c>
      <c r="B45" s="30" t="s">
        <v>1533</v>
      </c>
      <c r="C45" s="30" t="s">
        <v>1534</v>
      </c>
      <c r="D45" s="41">
        <v>4000</v>
      </c>
      <c r="E45" s="12">
        <v>42549</v>
      </c>
      <c r="F45" s="12">
        <v>44432</v>
      </c>
      <c r="G45" s="26">
        <v>20562.099999999999</v>
      </c>
      <c r="H45" s="21">
        <f t="shared" si="5"/>
        <v>44767.416666666664</v>
      </c>
      <c r="I45" s="22">
        <f t="shared" si="0"/>
        <v>2914</v>
      </c>
      <c r="J45" s="16" t="str">
        <f t="shared" si="2"/>
        <v>NOT DUE</v>
      </c>
      <c r="K45" s="30"/>
      <c r="L45" s="39"/>
    </row>
    <row r="46" spans="1:12" ht="15" customHeight="1">
      <c r="A46" s="16" t="s">
        <v>1595</v>
      </c>
      <c r="B46" s="30" t="s">
        <v>1537</v>
      </c>
      <c r="C46" s="30" t="s">
        <v>1538</v>
      </c>
      <c r="D46" s="41">
        <v>2000</v>
      </c>
      <c r="E46" s="12">
        <v>42549</v>
      </c>
      <c r="F46" s="12">
        <v>44623</v>
      </c>
      <c r="G46" s="26">
        <v>21524.400000000001</v>
      </c>
      <c r="H46" s="21">
        <f t="shared" ref="H46" si="6">IF(I46&lt;=2000,$F$5+(I46/24),"error")</f>
        <v>44724.179166666669</v>
      </c>
      <c r="I46" s="22">
        <f t="shared" si="0"/>
        <v>1876.3000000000029</v>
      </c>
      <c r="J46" s="16" t="str">
        <f t="shared" si="2"/>
        <v>NOT DUE</v>
      </c>
      <c r="K46" s="30"/>
      <c r="L46" s="39"/>
    </row>
    <row r="47" spans="1:12" ht="15" customHeight="1">
      <c r="A47" s="16" t="s">
        <v>1596</v>
      </c>
      <c r="B47" s="30" t="s">
        <v>1539</v>
      </c>
      <c r="C47" s="30" t="s">
        <v>1540</v>
      </c>
      <c r="D47" s="41">
        <v>8000</v>
      </c>
      <c r="E47" s="12">
        <v>42549</v>
      </c>
      <c r="F47" s="12">
        <v>44432</v>
      </c>
      <c r="G47" s="26">
        <v>20562.099999999999</v>
      </c>
      <c r="H47" s="21">
        <f>IF(I47&lt;=8000,$F$5+(I47/24),"error")</f>
        <v>44934.083333333336</v>
      </c>
      <c r="I47" s="22">
        <f t="shared" si="0"/>
        <v>6914</v>
      </c>
      <c r="J47" s="16" t="str">
        <f t="shared" si="2"/>
        <v>NOT DUE</v>
      </c>
      <c r="K47" s="30"/>
      <c r="L47" s="39"/>
    </row>
    <row r="48" spans="1:12" ht="26.45" customHeight="1">
      <c r="A48" s="16" t="s">
        <v>1597</v>
      </c>
      <c r="B48" s="30" t="s">
        <v>1541</v>
      </c>
      <c r="C48" s="30" t="s">
        <v>1542</v>
      </c>
      <c r="D48" s="41">
        <v>4000</v>
      </c>
      <c r="E48" s="12">
        <v>42549</v>
      </c>
      <c r="F48" s="12">
        <v>44432</v>
      </c>
      <c r="G48" s="26">
        <v>20562.099999999999</v>
      </c>
      <c r="H48" s="21">
        <f>IF(I48&lt;=4000,$F$5+(I48/24),"error")</f>
        <v>44767.416666666664</v>
      </c>
      <c r="I48" s="22">
        <f t="shared" si="0"/>
        <v>2914</v>
      </c>
      <c r="J48" s="16" t="str">
        <f t="shared" si="2"/>
        <v>NOT DUE</v>
      </c>
      <c r="K48" s="30"/>
      <c r="L48" s="39"/>
    </row>
    <row r="49" spans="1:12" ht="15" customHeight="1">
      <c r="A49" s="16" t="s">
        <v>1598</v>
      </c>
      <c r="B49" s="30" t="s">
        <v>1543</v>
      </c>
      <c r="C49" s="30" t="s">
        <v>1544</v>
      </c>
      <c r="D49" s="41">
        <v>8000</v>
      </c>
      <c r="E49" s="12">
        <v>42549</v>
      </c>
      <c r="F49" s="12">
        <v>44180</v>
      </c>
      <c r="G49" s="26">
        <v>19384.099999999999</v>
      </c>
      <c r="H49" s="21">
        <f>IF(I49&lt;=8000,$F$5+(I49/24),"error")</f>
        <v>44885</v>
      </c>
      <c r="I49" s="22">
        <f t="shared" si="0"/>
        <v>5736</v>
      </c>
      <c r="J49" s="16" t="str">
        <f t="shared" si="2"/>
        <v>NOT DUE</v>
      </c>
      <c r="K49" s="30"/>
      <c r="L49" s="39"/>
    </row>
    <row r="50" spans="1:12" ht="15" customHeight="1">
      <c r="A50" s="16" t="s">
        <v>1599</v>
      </c>
      <c r="B50" s="30" t="s">
        <v>1545</v>
      </c>
      <c r="C50" s="30" t="s">
        <v>1546</v>
      </c>
      <c r="D50" s="41">
        <v>8000</v>
      </c>
      <c r="E50" s="12">
        <v>42549</v>
      </c>
      <c r="F50" s="12">
        <v>43991</v>
      </c>
      <c r="G50" s="26">
        <v>17090</v>
      </c>
      <c r="H50" s="21">
        <f>IF(I50&lt;=8000,$F$5+(I50/24),"error")</f>
        <v>44789.412499999999</v>
      </c>
      <c r="I50" s="22">
        <f t="shared" si="0"/>
        <v>3441.9000000000015</v>
      </c>
      <c r="J50" s="16" t="str">
        <f t="shared" si="2"/>
        <v>NOT DUE</v>
      </c>
      <c r="K50" s="30"/>
      <c r="L50" s="39"/>
    </row>
    <row r="51" spans="1:12" ht="26.45" customHeight="1">
      <c r="A51" s="16" t="s">
        <v>1600</v>
      </c>
      <c r="B51" s="30" t="s">
        <v>1547</v>
      </c>
      <c r="C51" s="30" t="s">
        <v>37</v>
      </c>
      <c r="D51" s="41">
        <v>8000</v>
      </c>
      <c r="E51" s="12">
        <v>42549</v>
      </c>
      <c r="F51" s="12">
        <v>43991</v>
      </c>
      <c r="G51" s="26">
        <v>17090</v>
      </c>
      <c r="H51" s="21">
        <f t="shared" ref="H51:H52" si="7">IF(I51&lt;=8000,$F$5+(I51/24),"error")</f>
        <v>44789.412499999999</v>
      </c>
      <c r="I51" s="22">
        <f t="shared" si="0"/>
        <v>3441.9000000000015</v>
      </c>
      <c r="J51" s="16" t="str">
        <f t="shared" si="2"/>
        <v>NOT DUE</v>
      </c>
      <c r="K51" s="30"/>
      <c r="L51" s="39"/>
    </row>
    <row r="52" spans="1:12" ht="26.45" customHeight="1">
      <c r="A52" s="16" t="s">
        <v>1601</v>
      </c>
      <c r="B52" s="30" t="s">
        <v>1548</v>
      </c>
      <c r="C52" s="30" t="s">
        <v>37</v>
      </c>
      <c r="D52" s="41">
        <v>8000</v>
      </c>
      <c r="E52" s="12">
        <v>42549</v>
      </c>
      <c r="F52" s="12">
        <v>44432</v>
      </c>
      <c r="G52" s="26">
        <v>20562.099999999999</v>
      </c>
      <c r="H52" s="21">
        <f t="shared" si="7"/>
        <v>44934.083333333336</v>
      </c>
      <c r="I52" s="22">
        <f t="shared" si="0"/>
        <v>6914</v>
      </c>
      <c r="J52" s="16" t="str">
        <f t="shared" si="2"/>
        <v>NOT DUE</v>
      </c>
      <c r="K52" s="30"/>
      <c r="L52" s="39"/>
    </row>
    <row r="53" spans="1:12" ht="25.5">
      <c r="A53" s="16" t="s">
        <v>1602</v>
      </c>
      <c r="B53" s="30" t="s">
        <v>1549</v>
      </c>
      <c r="C53" s="30" t="s">
        <v>37</v>
      </c>
      <c r="D53" s="41">
        <v>16000</v>
      </c>
      <c r="E53" s="12">
        <v>42549</v>
      </c>
      <c r="F53" s="12">
        <v>42348</v>
      </c>
      <c r="G53" s="26">
        <v>9105</v>
      </c>
      <c r="H53" s="21">
        <f>IF(I53&lt;=16000,$F$5+(I53/24),"error")</f>
        <v>44790.037499999999</v>
      </c>
      <c r="I53" s="22">
        <f t="shared" si="0"/>
        <v>3456.9000000000015</v>
      </c>
      <c r="J53" s="16" t="str">
        <f t="shared" si="2"/>
        <v>NOT DUE</v>
      </c>
      <c r="K53" s="30"/>
      <c r="L53" s="39"/>
    </row>
    <row r="54" spans="1:12" ht="25.5">
      <c r="A54" s="16" t="s">
        <v>1603</v>
      </c>
      <c r="B54" s="30" t="s">
        <v>1550</v>
      </c>
      <c r="C54" s="30" t="s">
        <v>37</v>
      </c>
      <c r="D54" s="41">
        <v>16000</v>
      </c>
      <c r="E54" s="12">
        <v>42549</v>
      </c>
      <c r="F54" s="12">
        <v>42348</v>
      </c>
      <c r="G54" s="26">
        <v>9105</v>
      </c>
      <c r="H54" s="21">
        <f>IF(I54&lt;=16000,$F$5+(I54/24),"error")</f>
        <v>44790.037499999999</v>
      </c>
      <c r="I54" s="22">
        <f t="shared" si="0"/>
        <v>3456.9000000000015</v>
      </c>
      <c r="J54" s="16" t="str">
        <f t="shared" si="2"/>
        <v>NOT DUE</v>
      </c>
      <c r="K54" s="30"/>
      <c r="L54" s="39"/>
    </row>
    <row r="55" spans="1:12">
      <c r="A55" s="16" t="s">
        <v>1620</v>
      </c>
      <c r="B55" s="30" t="s">
        <v>1604</v>
      </c>
      <c r="C55" s="30" t="s">
        <v>1605</v>
      </c>
      <c r="D55" s="41">
        <v>8000</v>
      </c>
      <c r="E55" s="12">
        <v>42549</v>
      </c>
      <c r="F55" s="12">
        <v>44482</v>
      </c>
      <c r="G55" s="26">
        <v>20657.900000000001</v>
      </c>
      <c r="H55" s="21">
        <f t="shared" ref="H55:H62" si="8">IF(I55&lt;=8000,$F$5+(I55/24),"error")</f>
        <v>44938.074999999997</v>
      </c>
      <c r="I55" s="22">
        <f t="shared" si="0"/>
        <v>7009.8000000000029</v>
      </c>
      <c r="J55" s="16" t="str">
        <f t="shared" si="2"/>
        <v>NOT DUE</v>
      </c>
      <c r="K55" s="30"/>
      <c r="L55" s="39"/>
    </row>
    <row r="56" spans="1:12" ht="25.5">
      <c r="A56" s="16" t="s">
        <v>1621</v>
      </c>
      <c r="B56" s="30" t="s">
        <v>1606</v>
      </c>
      <c r="C56" s="30" t="s">
        <v>1607</v>
      </c>
      <c r="D56" s="41">
        <v>8000</v>
      </c>
      <c r="E56" s="12">
        <v>42549</v>
      </c>
      <c r="F56" s="12">
        <v>44482</v>
      </c>
      <c r="G56" s="26">
        <v>20657.900000000001</v>
      </c>
      <c r="H56" s="21">
        <f t="shared" si="8"/>
        <v>44938.074999999997</v>
      </c>
      <c r="I56" s="22">
        <f t="shared" si="0"/>
        <v>7009.8000000000029</v>
      </c>
      <c r="J56" s="16" t="str">
        <f t="shared" si="2"/>
        <v>NOT DUE</v>
      </c>
      <c r="K56" s="30"/>
      <c r="L56" s="39"/>
    </row>
    <row r="57" spans="1:12">
      <c r="A57" s="16" t="s">
        <v>1622</v>
      </c>
      <c r="B57" s="30" t="s">
        <v>1608</v>
      </c>
      <c r="C57" s="30" t="s">
        <v>1609</v>
      </c>
      <c r="D57" s="41">
        <v>8000</v>
      </c>
      <c r="E57" s="12">
        <v>42549</v>
      </c>
      <c r="F57" s="12">
        <v>44482</v>
      </c>
      <c r="G57" s="26">
        <v>20657.900000000001</v>
      </c>
      <c r="H57" s="21">
        <f t="shared" si="8"/>
        <v>44938.074999999997</v>
      </c>
      <c r="I57" s="22">
        <f t="shared" si="0"/>
        <v>7009.8000000000029</v>
      </c>
      <c r="J57" s="16" t="str">
        <f t="shared" si="2"/>
        <v>NOT DUE</v>
      </c>
      <c r="K57" s="30" t="s">
        <v>3810</v>
      </c>
      <c r="L57" s="39"/>
    </row>
    <row r="58" spans="1:12">
      <c r="A58" s="16" t="s">
        <v>1623</v>
      </c>
      <c r="B58" s="30" t="s">
        <v>1610</v>
      </c>
      <c r="C58" s="30" t="s">
        <v>1611</v>
      </c>
      <c r="D58" s="41">
        <v>8000</v>
      </c>
      <c r="E58" s="12">
        <v>42549</v>
      </c>
      <c r="F58" s="12">
        <v>44482</v>
      </c>
      <c r="G58" s="26">
        <v>20657.900000000001</v>
      </c>
      <c r="H58" s="21">
        <f t="shared" si="8"/>
        <v>44938.074999999997</v>
      </c>
      <c r="I58" s="22">
        <f t="shared" si="0"/>
        <v>7009.8000000000029</v>
      </c>
      <c r="J58" s="16" t="str">
        <f t="shared" si="2"/>
        <v>NOT DUE</v>
      </c>
      <c r="K58" s="30"/>
      <c r="L58" s="39"/>
    </row>
    <row r="59" spans="1:12" ht="25.5">
      <c r="A59" s="16" t="s">
        <v>1624</v>
      </c>
      <c r="B59" s="30" t="s">
        <v>1612</v>
      </c>
      <c r="C59" s="30" t="s">
        <v>1613</v>
      </c>
      <c r="D59" s="41">
        <v>8000</v>
      </c>
      <c r="E59" s="12">
        <v>42549</v>
      </c>
      <c r="F59" s="12">
        <v>44482</v>
      </c>
      <c r="G59" s="26">
        <v>20657.900000000001</v>
      </c>
      <c r="H59" s="21">
        <f t="shared" si="8"/>
        <v>44938.074999999997</v>
      </c>
      <c r="I59" s="22">
        <f t="shared" si="0"/>
        <v>7009.8000000000029</v>
      </c>
      <c r="J59" s="16" t="str">
        <f t="shared" si="2"/>
        <v>NOT DUE</v>
      </c>
      <c r="K59" s="30" t="s">
        <v>3810</v>
      </c>
      <c r="L59" s="39"/>
    </row>
    <row r="60" spans="1:12">
      <c r="A60" s="16" t="s">
        <v>1625</v>
      </c>
      <c r="B60" s="30" t="s">
        <v>1614</v>
      </c>
      <c r="C60" s="30" t="s">
        <v>1615</v>
      </c>
      <c r="D60" s="41">
        <v>8000</v>
      </c>
      <c r="E60" s="12">
        <v>42549</v>
      </c>
      <c r="F60" s="12">
        <v>44482</v>
      </c>
      <c r="G60" s="26">
        <v>20657.900000000001</v>
      </c>
      <c r="H60" s="21">
        <f t="shared" si="8"/>
        <v>44938.074999999997</v>
      </c>
      <c r="I60" s="22">
        <f t="shared" si="0"/>
        <v>7009.8000000000029</v>
      </c>
      <c r="J60" s="16" t="str">
        <f t="shared" si="2"/>
        <v>NOT DUE</v>
      </c>
      <c r="K60" s="30" t="s">
        <v>3810</v>
      </c>
      <c r="L60" s="39"/>
    </row>
    <row r="61" spans="1:12" ht="25.5">
      <c r="A61" s="16" t="s">
        <v>1626</v>
      </c>
      <c r="B61" s="30" t="s">
        <v>1616</v>
      </c>
      <c r="C61" s="30" t="s">
        <v>1617</v>
      </c>
      <c r="D61" s="41">
        <v>8000</v>
      </c>
      <c r="E61" s="12">
        <v>42549</v>
      </c>
      <c r="F61" s="12">
        <v>44482</v>
      </c>
      <c r="G61" s="26">
        <v>20657.900000000001</v>
      </c>
      <c r="H61" s="21">
        <f t="shared" si="8"/>
        <v>44938.074999999997</v>
      </c>
      <c r="I61" s="22">
        <f t="shared" si="0"/>
        <v>7009.8000000000029</v>
      </c>
      <c r="J61" s="16" t="str">
        <f t="shared" si="2"/>
        <v>NOT DUE</v>
      </c>
      <c r="K61" s="30" t="s">
        <v>3810</v>
      </c>
      <c r="L61" s="39"/>
    </row>
    <row r="62" spans="1:12">
      <c r="A62" s="16" t="s">
        <v>1627</v>
      </c>
      <c r="B62" s="30" t="s">
        <v>1618</v>
      </c>
      <c r="C62" s="30" t="s">
        <v>1619</v>
      </c>
      <c r="D62" s="41">
        <v>8000</v>
      </c>
      <c r="E62" s="12">
        <v>42549</v>
      </c>
      <c r="F62" s="12">
        <v>44482</v>
      </c>
      <c r="G62" s="26">
        <v>20657.900000000001</v>
      </c>
      <c r="H62" s="21">
        <f t="shared" si="8"/>
        <v>44938.074999999997</v>
      </c>
      <c r="I62" s="22">
        <f t="shared" si="0"/>
        <v>7009.8000000000029</v>
      </c>
      <c r="J62" s="16" t="str">
        <f t="shared" si="2"/>
        <v>NOT DUE</v>
      </c>
      <c r="K62" s="30" t="s">
        <v>3810</v>
      </c>
      <c r="L62" s="39"/>
    </row>
    <row r="63" spans="1:12">
      <c r="A63" s="16" t="s">
        <v>1633</v>
      </c>
      <c r="B63" s="30" t="s">
        <v>1628</v>
      </c>
      <c r="C63" s="30" t="s">
        <v>1095</v>
      </c>
      <c r="D63" s="41">
        <v>2000</v>
      </c>
      <c r="E63" s="12">
        <v>42549</v>
      </c>
      <c r="F63" s="12">
        <v>44623</v>
      </c>
      <c r="G63" s="26">
        <v>21524.400000000001</v>
      </c>
      <c r="H63" s="21">
        <f>IF(I63&lt;=2000,$F$5+(I63/24),"error")</f>
        <v>44724.179166666669</v>
      </c>
      <c r="I63" s="22">
        <f t="shared" si="0"/>
        <v>1876.3000000000029</v>
      </c>
      <c r="J63" s="16" t="str">
        <f t="shared" si="2"/>
        <v>NOT DUE</v>
      </c>
      <c r="K63" s="30" t="s">
        <v>3809</v>
      </c>
      <c r="L63" s="39"/>
    </row>
    <row r="64" spans="1:12" ht="25.5">
      <c r="A64" s="16" t="s">
        <v>1634</v>
      </c>
      <c r="B64" s="30" t="s">
        <v>1629</v>
      </c>
      <c r="C64" s="30" t="s">
        <v>1497</v>
      </c>
      <c r="D64" s="41">
        <v>2000</v>
      </c>
      <c r="E64" s="12">
        <v>42549</v>
      </c>
      <c r="F64" s="12">
        <v>44623</v>
      </c>
      <c r="G64" s="26">
        <v>21524.400000000001</v>
      </c>
      <c r="H64" s="21">
        <f>IF(I64&lt;=2000,$F$5+(I64/24),"error")</f>
        <v>44724.179166666669</v>
      </c>
      <c r="I64" s="22">
        <f t="shared" si="0"/>
        <v>1876.3000000000029</v>
      </c>
      <c r="J64" s="16" t="str">
        <f t="shared" si="2"/>
        <v>NOT DUE</v>
      </c>
      <c r="K64" s="30" t="s">
        <v>3809</v>
      </c>
      <c r="L64" s="39"/>
    </row>
    <row r="65" spans="1:12">
      <c r="A65" s="16" t="s">
        <v>1635</v>
      </c>
      <c r="B65" s="30" t="s">
        <v>1630</v>
      </c>
      <c r="C65" s="30" t="s">
        <v>1095</v>
      </c>
      <c r="D65" s="41">
        <v>2000</v>
      </c>
      <c r="E65" s="12">
        <v>42549</v>
      </c>
      <c r="F65" s="12">
        <v>44623</v>
      </c>
      <c r="G65" s="26">
        <v>21524.400000000001</v>
      </c>
      <c r="H65" s="21">
        <f>IF(I65&lt;=2000,$F$5+(I65/24),"error")</f>
        <v>44724.179166666669</v>
      </c>
      <c r="I65" s="22">
        <f t="shared" si="0"/>
        <v>1876.3000000000029</v>
      </c>
      <c r="J65" s="16" t="str">
        <f t="shared" si="2"/>
        <v>NOT DUE</v>
      </c>
      <c r="K65" s="30" t="s">
        <v>3809</v>
      </c>
      <c r="L65" s="39"/>
    </row>
    <row r="66" spans="1:12" ht="25.5">
      <c r="A66" s="16" t="s">
        <v>1636</v>
      </c>
      <c r="B66" s="30" t="s">
        <v>1631</v>
      </c>
      <c r="C66" s="30" t="s">
        <v>1632</v>
      </c>
      <c r="D66" s="41">
        <v>4000</v>
      </c>
      <c r="E66" s="12">
        <v>42549</v>
      </c>
      <c r="F66" s="12">
        <v>44482</v>
      </c>
      <c r="G66" s="26">
        <v>20657.900000000001</v>
      </c>
      <c r="H66" s="21">
        <f>IF(I66&lt;=4000,$F$5+(I66/24),"error")</f>
        <v>44771.408333333333</v>
      </c>
      <c r="I66" s="22">
        <f t="shared" si="0"/>
        <v>3009.8000000000029</v>
      </c>
      <c r="J66" s="16" t="str">
        <f t="shared" si="2"/>
        <v>NOT DUE</v>
      </c>
      <c r="K66" s="30" t="s">
        <v>3809</v>
      </c>
      <c r="L66" s="39"/>
    </row>
    <row r="67" spans="1:12" ht="38.25">
      <c r="A67" s="16" t="s">
        <v>1644</v>
      </c>
      <c r="B67" s="30" t="s">
        <v>1637</v>
      </c>
      <c r="C67" s="30" t="s">
        <v>37</v>
      </c>
      <c r="D67" s="41">
        <v>8000</v>
      </c>
      <c r="E67" s="12">
        <v>42549</v>
      </c>
      <c r="F67" s="12">
        <v>43991</v>
      </c>
      <c r="G67" s="26">
        <v>17090</v>
      </c>
      <c r="H67" s="21">
        <f>IF(I67&lt;=8000,$F$5+(I67/24),"error")</f>
        <v>44789.412499999999</v>
      </c>
      <c r="I67" s="22">
        <f t="shared" si="0"/>
        <v>3441.9000000000015</v>
      </c>
      <c r="J67" s="16" t="str">
        <f t="shared" si="2"/>
        <v>NOT DUE</v>
      </c>
      <c r="K67" s="30" t="s">
        <v>3811</v>
      </c>
      <c r="L67" s="39"/>
    </row>
    <row r="68" spans="1:12">
      <c r="A68" s="16" t="s">
        <v>1645</v>
      </c>
      <c r="B68" s="30" t="s">
        <v>1638</v>
      </c>
      <c r="C68" s="30" t="s">
        <v>1639</v>
      </c>
      <c r="D68" s="41">
        <v>8000</v>
      </c>
      <c r="E68" s="12">
        <v>42549</v>
      </c>
      <c r="F68" s="12">
        <v>44482</v>
      </c>
      <c r="G68" s="26">
        <v>20657.900000000001</v>
      </c>
      <c r="H68" s="21">
        <f t="shared" ref="H68:H69" si="9">IF(I68&lt;=8000,$F$5+(I68/24),"error")</f>
        <v>44938.074999999997</v>
      </c>
      <c r="I68" s="22">
        <f t="shared" si="0"/>
        <v>7009.8000000000029</v>
      </c>
      <c r="J68" s="16" t="str">
        <f t="shared" si="2"/>
        <v>NOT DUE</v>
      </c>
      <c r="K68" s="30" t="s">
        <v>3810</v>
      </c>
      <c r="L68" s="39"/>
    </row>
    <row r="69" spans="1:12">
      <c r="A69" s="16" t="s">
        <v>1646</v>
      </c>
      <c r="B69" s="30" t="s">
        <v>1640</v>
      </c>
      <c r="C69" s="30" t="s">
        <v>1641</v>
      </c>
      <c r="D69" s="41">
        <v>8000</v>
      </c>
      <c r="E69" s="12">
        <v>42549</v>
      </c>
      <c r="F69" s="12">
        <v>44482</v>
      </c>
      <c r="G69" s="26">
        <v>20657.900000000001</v>
      </c>
      <c r="H69" s="21">
        <f t="shared" si="9"/>
        <v>44938.074999999997</v>
      </c>
      <c r="I69" s="22">
        <f t="shared" si="0"/>
        <v>7009.8000000000029</v>
      </c>
      <c r="J69" s="16" t="str">
        <f t="shared" si="2"/>
        <v>NOT DUE</v>
      </c>
      <c r="K69" s="30" t="s">
        <v>3810</v>
      </c>
      <c r="L69" s="39"/>
    </row>
    <row r="70" spans="1:12" ht="38.25">
      <c r="A70" s="16" t="s">
        <v>1647</v>
      </c>
      <c r="B70" s="30" t="s">
        <v>1642</v>
      </c>
      <c r="C70" s="30" t="s">
        <v>37</v>
      </c>
      <c r="D70" s="41">
        <v>16000</v>
      </c>
      <c r="E70" s="12">
        <v>42549</v>
      </c>
      <c r="F70" s="12">
        <v>43991</v>
      </c>
      <c r="G70" s="26">
        <v>17090</v>
      </c>
      <c r="H70" s="21">
        <f>IF(I70&lt;=16000,$F$5+(I70/24),"error")</f>
        <v>45122.745833333334</v>
      </c>
      <c r="I70" s="22">
        <f t="shared" si="0"/>
        <v>11441.900000000001</v>
      </c>
      <c r="J70" s="16" t="str">
        <f t="shared" si="2"/>
        <v>NOT DUE</v>
      </c>
      <c r="K70" s="30" t="s">
        <v>3810</v>
      </c>
      <c r="L70" s="144" t="s">
        <v>5204</v>
      </c>
    </row>
    <row r="71" spans="1:12" ht="38.25">
      <c r="A71" s="16" t="s">
        <v>1648</v>
      </c>
      <c r="B71" s="30" t="s">
        <v>1643</v>
      </c>
      <c r="C71" s="30" t="s">
        <v>37</v>
      </c>
      <c r="D71" s="41">
        <v>16000</v>
      </c>
      <c r="E71" s="12">
        <v>42549</v>
      </c>
      <c r="F71" s="12">
        <v>43991</v>
      </c>
      <c r="G71" s="26">
        <v>17090</v>
      </c>
      <c r="H71" s="21">
        <f>IF(I71&lt;=16000,$F$5+(I71/24),"error")</f>
        <v>45122.745833333334</v>
      </c>
      <c r="I71" s="22">
        <f t="shared" si="0"/>
        <v>11441.900000000001</v>
      </c>
      <c r="J71" s="16" t="str">
        <f t="shared" si="2"/>
        <v>NOT DUE</v>
      </c>
      <c r="K71" s="30" t="s">
        <v>3810</v>
      </c>
      <c r="L71" s="144" t="s">
        <v>5204</v>
      </c>
    </row>
    <row r="72" spans="1:12" ht="25.5">
      <c r="A72" s="16" t="s">
        <v>1656</v>
      </c>
      <c r="B72" s="30" t="s">
        <v>1649</v>
      </c>
      <c r="C72" s="30" t="s">
        <v>1650</v>
      </c>
      <c r="D72" s="41">
        <v>4000</v>
      </c>
      <c r="E72" s="12">
        <v>42549</v>
      </c>
      <c r="F72" s="12">
        <v>44482</v>
      </c>
      <c r="G72" s="26">
        <v>20657.900000000001</v>
      </c>
      <c r="H72" s="21">
        <f>IF(I72&lt;=4000,$F$5+(I72/24),"error")</f>
        <v>44771.408333333333</v>
      </c>
      <c r="I72" s="22">
        <f t="shared" ref="I72:I120" si="10">D72-($F$4-G72)</f>
        <v>3009.8000000000029</v>
      </c>
      <c r="J72" s="16" t="str">
        <f t="shared" si="2"/>
        <v>NOT DUE</v>
      </c>
      <c r="K72" s="30" t="s">
        <v>3811</v>
      </c>
      <c r="L72" s="39"/>
    </row>
    <row r="73" spans="1:12" ht="25.5">
      <c r="A73" s="16" t="s">
        <v>1657</v>
      </c>
      <c r="B73" s="30" t="s">
        <v>1651</v>
      </c>
      <c r="C73" s="30" t="s">
        <v>1652</v>
      </c>
      <c r="D73" s="41">
        <v>4000</v>
      </c>
      <c r="E73" s="12">
        <v>42549</v>
      </c>
      <c r="F73" s="12">
        <v>44432</v>
      </c>
      <c r="G73" s="26">
        <v>20562.099999999999</v>
      </c>
      <c r="H73" s="21">
        <f>IF(I73&lt;=4000,$F$5+(I73/24),"error")</f>
        <v>44767.416666666664</v>
      </c>
      <c r="I73" s="22">
        <f t="shared" si="10"/>
        <v>2914</v>
      </c>
      <c r="J73" s="16" t="str">
        <f t="shared" ref="J73:J120" si="11">IF(I73="","",IF(I73&lt;0,"OVERDUE","NOT DUE"))</f>
        <v>NOT DUE</v>
      </c>
      <c r="K73" s="30" t="s">
        <v>3811</v>
      </c>
      <c r="L73" s="39"/>
    </row>
    <row r="74" spans="1:12">
      <c r="A74" s="16" t="s">
        <v>1658</v>
      </c>
      <c r="B74" s="30" t="s">
        <v>1653</v>
      </c>
      <c r="C74" s="30" t="s">
        <v>1639</v>
      </c>
      <c r="D74" s="41">
        <v>8000</v>
      </c>
      <c r="E74" s="12">
        <v>42549</v>
      </c>
      <c r="F74" s="12">
        <v>44482</v>
      </c>
      <c r="G74" s="26">
        <v>20657.900000000001</v>
      </c>
      <c r="H74" s="21">
        <f>IF(I74&lt;=8000,$F$5+(I74/24),"error")</f>
        <v>44938.074999999997</v>
      </c>
      <c r="I74" s="22">
        <f t="shared" si="10"/>
        <v>7009.8000000000029</v>
      </c>
      <c r="J74" s="16" t="str">
        <f t="shared" si="11"/>
        <v>NOT DUE</v>
      </c>
      <c r="K74" s="30" t="s">
        <v>3810</v>
      </c>
      <c r="L74" s="39"/>
    </row>
    <row r="75" spans="1:12">
      <c r="A75" s="16" t="s">
        <v>1659</v>
      </c>
      <c r="B75" s="30" t="s">
        <v>1653</v>
      </c>
      <c r="C75" s="30" t="s">
        <v>1654</v>
      </c>
      <c r="D75" s="41">
        <v>8000</v>
      </c>
      <c r="E75" s="12">
        <v>42549</v>
      </c>
      <c r="F75" s="12">
        <v>44482</v>
      </c>
      <c r="G75" s="26">
        <v>20657.900000000001</v>
      </c>
      <c r="H75" s="21">
        <f t="shared" ref="H75:H76" si="12">IF(I75&lt;=8000,$F$5+(I75/24),"error")</f>
        <v>44938.074999999997</v>
      </c>
      <c r="I75" s="22">
        <f t="shared" si="10"/>
        <v>7009.8000000000029</v>
      </c>
      <c r="J75" s="16" t="str">
        <f t="shared" si="11"/>
        <v>NOT DUE</v>
      </c>
      <c r="K75" s="30" t="s">
        <v>3810</v>
      </c>
      <c r="L75" s="39"/>
    </row>
    <row r="76" spans="1:12">
      <c r="A76" s="16" t="s">
        <v>1660</v>
      </c>
      <c r="B76" s="30" t="s">
        <v>1655</v>
      </c>
      <c r="C76" s="30" t="s">
        <v>1546</v>
      </c>
      <c r="D76" s="41">
        <v>8000</v>
      </c>
      <c r="E76" s="12">
        <v>42549</v>
      </c>
      <c r="F76" s="12">
        <v>44482</v>
      </c>
      <c r="G76" s="26">
        <v>20657.900000000001</v>
      </c>
      <c r="H76" s="21">
        <f t="shared" si="12"/>
        <v>44938.074999999997</v>
      </c>
      <c r="I76" s="22">
        <f t="shared" si="10"/>
        <v>7009.8000000000029</v>
      </c>
      <c r="J76" s="16" t="str">
        <f t="shared" si="11"/>
        <v>NOT DUE</v>
      </c>
      <c r="K76" s="30" t="s">
        <v>3810</v>
      </c>
      <c r="L76" s="39"/>
    </row>
    <row r="77" spans="1:12" ht="25.5">
      <c r="A77" s="16" t="s">
        <v>1662</v>
      </c>
      <c r="B77" s="30" t="s">
        <v>3818</v>
      </c>
      <c r="C77" s="30" t="s">
        <v>37</v>
      </c>
      <c r="D77" s="41">
        <v>16000</v>
      </c>
      <c r="E77" s="12">
        <v>42549</v>
      </c>
      <c r="F77" s="12">
        <v>43991</v>
      </c>
      <c r="G77" s="26">
        <v>17090</v>
      </c>
      <c r="H77" s="21">
        <f>IF(I77&lt;=16000,$F$5+(I77/24),"error")</f>
        <v>45122.745833333334</v>
      </c>
      <c r="I77" s="22">
        <f t="shared" si="10"/>
        <v>11441.900000000001</v>
      </c>
      <c r="J77" s="16" t="str">
        <f t="shared" si="11"/>
        <v>NOT DUE</v>
      </c>
      <c r="K77" s="30" t="s">
        <v>3810</v>
      </c>
      <c r="L77" s="144" t="s">
        <v>5204</v>
      </c>
    </row>
    <row r="78" spans="1:12" ht="25.5">
      <c r="A78" s="16" t="s">
        <v>1663</v>
      </c>
      <c r="B78" s="30" t="s">
        <v>3819</v>
      </c>
      <c r="C78" s="30" t="s">
        <v>37</v>
      </c>
      <c r="D78" s="41">
        <v>16000</v>
      </c>
      <c r="E78" s="12">
        <v>42549</v>
      </c>
      <c r="F78" s="12">
        <v>43991</v>
      </c>
      <c r="G78" s="26">
        <v>17090</v>
      </c>
      <c r="H78" s="21">
        <f t="shared" ref="H78:H82" si="13">IF(I78&lt;=16000,$F$5+(I78/24),"error")</f>
        <v>45122.745833333334</v>
      </c>
      <c r="I78" s="22">
        <f t="shared" si="10"/>
        <v>11441.900000000001</v>
      </c>
      <c r="J78" s="16" t="str">
        <f t="shared" si="11"/>
        <v>NOT DUE</v>
      </c>
      <c r="K78" s="30" t="s">
        <v>3810</v>
      </c>
      <c r="L78" s="144" t="s">
        <v>5204</v>
      </c>
    </row>
    <row r="79" spans="1:12" ht="25.5">
      <c r="A79" s="16" t="s">
        <v>1664</v>
      </c>
      <c r="B79" s="30" t="s">
        <v>1661</v>
      </c>
      <c r="C79" s="30" t="s">
        <v>37</v>
      </c>
      <c r="D79" s="41">
        <v>16000</v>
      </c>
      <c r="E79" s="12">
        <v>42549</v>
      </c>
      <c r="F79" s="12">
        <v>43991</v>
      </c>
      <c r="G79" s="26">
        <v>17090</v>
      </c>
      <c r="H79" s="21">
        <f t="shared" si="13"/>
        <v>45122.745833333334</v>
      </c>
      <c r="I79" s="22">
        <f t="shared" si="10"/>
        <v>11441.900000000001</v>
      </c>
      <c r="J79" s="16" t="str">
        <f t="shared" si="11"/>
        <v>NOT DUE</v>
      </c>
      <c r="K79" s="30" t="s">
        <v>3811</v>
      </c>
      <c r="L79" s="39"/>
    </row>
    <row r="80" spans="1:12">
      <c r="A80" s="16" t="s">
        <v>1665</v>
      </c>
      <c r="B80" s="30" t="s">
        <v>3817</v>
      </c>
      <c r="C80" s="30" t="s">
        <v>37</v>
      </c>
      <c r="D80" s="41">
        <v>16000</v>
      </c>
      <c r="E80" s="12">
        <v>42549</v>
      </c>
      <c r="F80" s="12">
        <v>43991</v>
      </c>
      <c r="G80" s="26">
        <v>17090</v>
      </c>
      <c r="H80" s="21">
        <f t="shared" si="13"/>
        <v>45122.745833333334</v>
      </c>
      <c r="I80" s="22">
        <f t="shared" si="10"/>
        <v>11441.900000000001</v>
      </c>
      <c r="J80" s="16" t="str">
        <f t="shared" si="11"/>
        <v>NOT DUE</v>
      </c>
      <c r="K80" s="30" t="s">
        <v>3810</v>
      </c>
      <c r="L80" s="39"/>
    </row>
    <row r="81" spans="1:12" ht="25.5">
      <c r="A81" s="16" t="s">
        <v>1666</v>
      </c>
      <c r="B81" s="30" t="s">
        <v>3816</v>
      </c>
      <c r="C81" s="30" t="s">
        <v>37</v>
      </c>
      <c r="D81" s="41">
        <v>16000</v>
      </c>
      <c r="E81" s="12">
        <v>42549</v>
      </c>
      <c r="F81" s="12">
        <v>43991</v>
      </c>
      <c r="G81" s="26">
        <v>17090</v>
      </c>
      <c r="H81" s="21">
        <f t="shared" si="13"/>
        <v>45122.745833333334</v>
      </c>
      <c r="I81" s="22">
        <f t="shared" si="10"/>
        <v>11441.900000000001</v>
      </c>
      <c r="J81" s="16" t="str">
        <f t="shared" si="11"/>
        <v>NOT DUE</v>
      </c>
      <c r="K81" s="30" t="s">
        <v>3810</v>
      </c>
      <c r="L81" s="144" t="s">
        <v>5204</v>
      </c>
    </row>
    <row r="82" spans="1:12">
      <c r="A82" s="16" t="s">
        <v>1667</v>
      </c>
      <c r="B82" s="30" t="s">
        <v>3815</v>
      </c>
      <c r="C82" s="30" t="s">
        <v>37</v>
      </c>
      <c r="D82" s="41">
        <v>16000</v>
      </c>
      <c r="E82" s="12">
        <v>42549</v>
      </c>
      <c r="F82" s="12">
        <v>43991</v>
      </c>
      <c r="G82" s="26">
        <v>17090</v>
      </c>
      <c r="H82" s="21">
        <f t="shared" si="13"/>
        <v>45122.745833333334</v>
      </c>
      <c r="I82" s="22">
        <f t="shared" si="10"/>
        <v>11441.900000000001</v>
      </c>
      <c r="J82" s="16" t="str">
        <f t="shared" si="11"/>
        <v>NOT DUE</v>
      </c>
      <c r="K82" s="30" t="s">
        <v>3810</v>
      </c>
      <c r="L82" s="144" t="s">
        <v>5204</v>
      </c>
    </row>
    <row r="83" spans="1:12">
      <c r="A83" s="16" t="s">
        <v>1688</v>
      </c>
      <c r="B83" s="30" t="s">
        <v>1668</v>
      </c>
      <c r="C83" s="30" t="s">
        <v>1669</v>
      </c>
      <c r="D83" s="41">
        <v>8000</v>
      </c>
      <c r="E83" s="12">
        <v>42549</v>
      </c>
      <c r="F83" s="12">
        <v>44482</v>
      </c>
      <c r="G83" s="26">
        <v>20657.900000000001</v>
      </c>
      <c r="H83" s="21">
        <f>IF(I83&lt;=8000,$F$5+(I83/24),"error")</f>
        <v>44938.074999999997</v>
      </c>
      <c r="I83" s="22">
        <f t="shared" si="10"/>
        <v>7009.8000000000029</v>
      </c>
      <c r="J83" s="16" t="str">
        <f t="shared" si="11"/>
        <v>NOT DUE</v>
      </c>
      <c r="K83" s="30" t="s">
        <v>3810</v>
      </c>
      <c r="L83" s="39"/>
    </row>
    <row r="84" spans="1:12" ht="25.5">
      <c r="A84" s="16" t="s">
        <v>1689</v>
      </c>
      <c r="B84" s="30" t="s">
        <v>1670</v>
      </c>
      <c r="C84" s="30" t="s">
        <v>1505</v>
      </c>
      <c r="D84" s="41">
        <v>8000</v>
      </c>
      <c r="E84" s="12">
        <v>42549</v>
      </c>
      <c r="F84" s="12">
        <v>43991</v>
      </c>
      <c r="G84" s="26">
        <v>17090</v>
      </c>
      <c r="H84" s="21">
        <f t="shared" ref="H84:H95" si="14">IF(I84&lt;=8000,$F$5+(I84/24),"error")</f>
        <v>44789.412499999999</v>
      </c>
      <c r="I84" s="22">
        <f t="shared" si="10"/>
        <v>3441.9000000000015</v>
      </c>
      <c r="J84" s="16" t="str">
        <f t="shared" si="11"/>
        <v>NOT DUE</v>
      </c>
      <c r="K84" s="30" t="s">
        <v>3812</v>
      </c>
      <c r="L84" s="39"/>
    </row>
    <row r="85" spans="1:12" ht="25.5">
      <c r="A85" s="16" t="s">
        <v>1690</v>
      </c>
      <c r="B85" s="30" t="s">
        <v>1671</v>
      </c>
      <c r="C85" s="30" t="s">
        <v>1546</v>
      </c>
      <c r="D85" s="41">
        <v>8000</v>
      </c>
      <c r="E85" s="12">
        <v>42549</v>
      </c>
      <c r="F85" s="12">
        <v>43991</v>
      </c>
      <c r="G85" s="26">
        <v>17090</v>
      </c>
      <c r="H85" s="21">
        <f t="shared" si="14"/>
        <v>44789.412499999999</v>
      </c>
      <c r="I85" s="22">
        <f t="shared" si="10"/>
        <v>3441.9000000000015</v>
      </c>
      <c r="J85" s="16" t="str">
        <f t="shared" si="11"/>
        <v>NOT DUE</v>
      </c>
      <c r="K85" s="30" t="s">
        <v>3812</v>
      </c>
      <c r="L85" s="39"/>
    </row>
    <row r="86" spans="1:12">
      <c r="A86" s="16" t="s">
        <v>1691</v>
      </c>
      <c r="B86" s="30" t="s">
        <v>1672</v>
      </c>
      <c r="C86" s="30" t="s">
        <v>1546</v>
      </c>
      <c r="D86" s="41">
        <v>8000</v>
      </c>
      <c r="E86" s="12">
        <v>42549</v>
      </c>
      <c r="F86" s="12">
        <v>43991</v>
      </c>
      <c r="G86" s="26">
        <v>17090</v>
      </c>
      <c r="H86" s="21">
        <f t="shared" si="14"/>
        <v>44789.412499999999</v>
      </c>
      <c r="I86" s="22">
        <f t="shared" si="10"/>
        <v>3441.9000000000015</v>
      </c>
      <c r="J86" s="16" t="str">
        <f t="shared" si="11"/>
        <v>NOT DUE</v>
      </c>
      <c r="K86" s="30" t="s">
        <v>3812</v>
      </c>
      <c r="L86" s="39"/>
    </row>
    <row r="87" spans="1:12" ht="25.5">
      <c r="A87" s="16" t="s">
        <v>1692</v>
      </c>
      <c r="B87" s="30" t="s">
        <v>1673</v>
      </c>
      <c r="C87" s="30" t="s">
        <v>1674</v>
      </c>
      <c r="D87" s="41">
        <v>8000</v>
      </c>
      <c r="E87" s="12">
        <v>42549</v>
      </c>
      <c r="F87" s="12">
        <v>43991</v>
      </c>
      <c r="G87" s="26">
        <v>17090</v>
      </c>
      <c r="H87" s="21">
        <f t="shared" si="14"/>
        <v>44789.412499999999</v>
      </c>
      <c r="I87" s="22">
        <f t="shared" si="10"/>
        <v>3441.9000000000015</v>
      </c>
      <c r="J87" s="16" t="str">
        <f t="shared" si="11"/>
        <v>NOT DUE</v>
      </c>
      <c r="K87" s="30" t="s">
        <v>3812</v>
      </c>
      <c r="L87" s="39"/>
    </row>
    <row r="88" spans="1:12" ht="25.5">
      <c r="A88" s="16" t="s">
        <v>1693</v>
      </c>
      <c r="B88" s="30" t="s">
        <v>1675</v>
      </c>
      <c r="C88" s="30" t="s">
        <v>1676</v>
      </c>
      <c r="D88" s="41">
        <v>8000</v>
      </c>
      <c r="E88" s="12">
        <v>42549</v>
      </c>
      <c r="F88" s="12">
        <v>43991</v>
      </c>
      <c r="G88" s="26">
        <v>17090</v>
      </c>
      <c r="H88" s="21">
        <f t="shared" si="14"/>
        <v>44789.412499999999</v>
      </c>
      <c r="I88" s="22">
        <f t="shared" si="10"/>
        <v>3441.9000000000015</v>
      </c>
      <c r="J88" s="16" t="str">
        <f t="shared" si="11"/>
        <v>NOT DUE</v>
      </c>
      <c r="K88" s="30" t="s">
        <v>3812</v>
      </c>
      <c r="L88" s="39"/>
    </row>
    <row r="89" spans="1:12">
      <c r="A89" s="16" t="s">
        <v>1694</v>
      </c>
      <c r="B89" s="30" t="s">
        <v>1677</v>
      </c>
      <c r="C89" s="30" t="s">
        <v>1546</v>
      </c>
      <c r="D89" s="41">
        <v>8000</v>
      </c>
      <c r="E89" s="12">
        <v>42549</v>
      </c>
      <c r="F89" s="12">
        <v>43991</v>
      </c>
      <c r="G89" s="26">
        <v>17090</v>
      </c>
      <c r="H89" s="21">
        <f t="shared" si="14"/>
        <v>44789.412499999999</v>
      </c>
      <c r="I89" s="22">
        <f t="shared" si="10"/>
        <v>3441.9000000000015</v>
      </c>
      <c r="J89" s="16" t="str">
        <f t="shared" si="11"/>
        <v>NOT DUE</v>
      </c>
      <c r="K89" s="30" t="s">
        <v>3812</v>
      </c>
      <c r="L89" s="39"/>
    </row>
    <row r="90" spans="1:12" ht="25.5">
      <c r="A90" s="16" t="s">
        <v>1695</v>
      </c>
      <c r="B90" s="30" t="s">
        <v>1678</v>
      </c>
      <c r="C90" s="30" t="s">
        <v>1546</v>
      </c>
      <c r="D90" s="41">
        <v>8000</v>
      </c>
      <c r="E90" s="12">
        <v>42549</v>
      </c>
      <c r="F90" s="12">
        <v>43991</v>
      </c>
      <c r="G90" s="26">
        <v>17090</v>
      </c>
      <c r="H90" s="21">
        <f t="shared" si="14"/>
        <v>44789.412499999999</v>
      </c>
      <c r="I90" s="22">
        <f t="shared" si="10"/>
        <v>3441.9000000000015</v>
      </c>
      <c r="J90" s="16" t="str">
        <f t="shared" si="11"/>
        <v>NOT DUE</v>
      </c>
      <c r="K90" s="30" t="s">
        <v>3812</v>
      </c>
      <c r="L90" s="39"/>
    </row>
    <row r="91" spans="1:12" ht="25.5">
      <c r="A91" s="16" t="s">
        <v>1696</v>
      </c>
      <c r="B91" s="30" t="s">
        <v>1679</v>
      </c>
      <c r="C91" s="30" t="s">
        <v>1680</v>
      </c>
      <c r="D91" s="41">
        <v>8000</v>
      </c>
      <c r="E91" s="12">
        <v>42549</v>
      </c>
      <c r="F91" s="12">
        <v>43991</v>
      </c>
      <c r="G91" s="26">
        <v>17090</v>
      </c>
      <c r="H91" s="21">
        <f t="shared" si="14"/>
        <v>44789.412499999999</v>
      </c>
      <c r="I91" s="22">
        <f t="shared" si="10"/>
        <v>3441.9000000000015</v>
      </c>
      <c r="J91" s="16" t="str">
        <f t="shared" si="11"/>
        <v>NOT DUE</v>
      </c>
      <c r="K91" s="30" t="s">
        <v>3812</v>
      </c>
      <c r="L91" s="39"/>
    </row>
    <row r="92" spans="1:12">
      <c r="A92" s="16" t="s">
        <v>1697</v>
      </c>
      <c r="B92" s="30" t="s">
        <v>1681</v>
      </c>
      <c r="C92" s="30" t="s">
        <v>1682</v>
      </c>
      <c r="D92" s="41">
        <v>8000</v>
      </c>
      <c r="E92" s="12">
        <v>42549</v>
      </c>
      <c r="F92" s="12">
        <v>43991</v>
      </c>
      <c r="G92" s="26">
        <v>17090</v>
      </c>
      <c r="H92" s="21">
        <f t="shared" si="14"/>
        <v>44789.412499999999</v>
      </c>
      <c r="I92" s="22">
        <f t="shared" si="10"/>
        <v>3441.9000000000015</v>
      </c>
      <c r="J92" s="16" t="str">
        <f t="shared" si="11"/>
        <v>NOT DUE</v>
      </c>
      <c r="K92" s="30" t="s">
        <v>3812</v>
      </c>
      <c r="L92" s="39"/>
    </row>
    <row r="93" spans="1:12" ht="38.25">
      <c r="A93" s="16" t="s">
        <v>1698</v>
      </c>
      <c r="B93" s="30" t="s">
        <v>1683</v>
      </c>
      <c r="C93" s="30" t="s">
        <v>1546</v>
      </c>
      <c r="D93" s="41">
        <v>8000</v>
      </c>
      <c r="E93" s="12">
        <v>42549</v>
      </c>
      <c r="F93" s="12">
        <v>43991</v>
      </c>
      <c r="G93" s="26">
        <v>17090</v>
      </c>
      <c r="H93" s="21">
        <f t="shared" si="14"/>
        <v>44789.412499999999</v>
      </c>
      <c r="I93" s="22">
        <f t="shared" si="10"/>
        <v>3441.9000000000015</v>
      </c>
      <c r="J93" s="16" t="str">
        <f t="shared" si="11"/>
        <v>NOT DUE</v>
      </c>
      <c r="K93" s="30" t="s">
        <v>3812</v>
      </c>
      <c r="L93" s="39"/>
    </row>
    <row r="94" spans="1:12" ht="38.25">
      <c r="A94" s="16" t="s">
        <v>1699</v>
      </c>
      <c r="B94" s="30" t="s">
        <v>1684</v>
      </c>
      <c r="C94" s="30" t="s">
        <v>1546</v>
      </c>
      <c r="D94" s="41">
        <v>8000</v>
      </c>
      <c r="E94" s="12">
        <v>42549</v>
      </c>
      <c r="F94" s="12">
        <v>43991</v>
      </c>
      <c r="G94" s="26">
        <v>17090</v>
      </c>
      <c r="H94" s="21">
        <f t="shared" si="14"/>
        <v>44789.412499999999</v>
      </c>
      <c r="I94" s="22">
        <f t="shared" si="10"/>
        <v>3441.9000000000015</v>
      </c>
      <c r="J94" s="16" t="str">
        <f t="shared" si="11"/>
        <v>NOT DUE</v>
      </c>
      <c r="K94" s="30" t="s">
        <v>3812</v>
      </c>
      <c r="L94" s="39"/>
    </row>
    <row r="95" spans="1:12">
      <c r="A95" s="16" t="s">
        <v>1700</v>
      </c>
      <c r="B95" s="30" t="s">
        <v>1685</v>
      </c>
      <c r="C95" s="30" t="s">
        <v>1686</v>
      </c>
      <c r="D95" s="41">
        <v>8000</v>
      </c>
      <c r="E95" s="12">
        <v>42549</v>
      </c>
      <c r="F95" s="12">
        <v>43991</v>
      </c>
      <c r="G95" s="26">
        <v>17090</v>
      </c>
      <c r="H95" s="21">
        <f t="shared" si="14"/>
        <v>44789.412499999999</v>
      </c>
      <c r="I95" s="22">
        <f t="shared" si="10"/>
        <v>3441.9000000000015</v>
      </c>
      <c r="J95" s="16" t="str">
        <f t="shared" si="11"/>
        <v>NOT DUE</v>
      </c>
      <c r="K95" s="30" t="s">
        <v>3812</v>
      </c>
      <c r="L95" s="39"/>
    </row>
    <row r="96" spans="1:12" ht="25.5">
      <c r="A96" s="16" t="s">
        <v>1701</v>
      </c>
      <c r="B96" s="30" t="s">
        <v>1687</v>
      </c>
      <c r="C96" s="30" t="s">
        <v>37</v>
      </c>
      <c r="D96" s="41">
        <v>8000</v>
      </c>
      <c r="E96" s="12">
        <v>42549</v>
      </c>
      <c r="F96" s="12">
        <v>43991</v>
      </c>
      <c r="G96" s="26">
        <v>17090</v>
      </c>
      <c r="H96" s="21">
        <f>IF(I96&lt;=8000,$F$5+(I96/24),"error")</f>
        <v>44789.412499999999</v>
      </c>
      <c r="I96" s="22">
        <f t="shared" si="10"/>
        <v>3441.9000000000015</v>
      </c>
      <c r="J96" s="16" t="str">
        <f t="shared" si="11"/>
        <v>NOT DUE</v>
      </c>
      <c r="K96" s="30" t="s">
        <v>3812</v>
      </c>
      <c r="L96" s="39"/>
    </row>
    <row r="97" spans="1:12" ht="25.5">
      <c r="A97" s="16" t="s">
        <v>1706</v>
      </c>
      <c r="B97" s="30" t="s">
        <v>1702</v>
      </c>
      <c r="C97" s="30" t="s">
        <v>37</v>
      </c>
      <c r="D97" s="41">
        <v>16000</v>
      </c>
      <c r="E97" s="12">
        <v>42549</v>
      </c>
      <c r="F97" s="12">
        <v>43991</v>
      </c>
      <c r="G97" s="26">
        <v>17090</v>
      </c>
      <c r="H97" s="21">
        <f>IF(I97&lt;=16000,$F$5+(I97/24),"error")</f>
        <v>45122.745833333334</v>
      </c>
      <c r="I97" s="22">
        <f t="shared" si="10"/>
        <v>11441.900000000001</v>
      </c>
      <c r="J97" s="16" t="str">
        <f t="shared" si="11"/>
        <v>NOT DUE</v>
      </c>
      <c r="K97" s="30" t="s">
        <v>3812</v>
      </c>
      <c r="L97" s="39"/>
    </row>
    <row r="98" spans="1:12" ht="25.5">
      <c r="A98" s="16" t="s">
        <v>1707</v>
      </c>
      <c r="B98" s="30" t="s">
        <v>1703</v>
      </c>
      <c r="C98" s="30" t="s">
        <v>37</v>
      </c>
      <c r="D98" s="41">
        <v>16000</v>
      </c>
      <c r="E98" s="12">
        <v>42549</v>
      </c>
      <c r="F98" s="12">
        <v>43991</v>
      </c>
      <c r="G98" s="26">
        <v>17090</v>
      </c>
      <c r="H98" s="21">
        <f>IF(I98&lt;=16000,$F$5+(I98/24),"error")</f>
        <v>45122.745833333334</v>
      </c>
      <c r="I98" s="22">
        <f t="shared" si="10"/>
        <v>11441.900000000001</v>
      </c>
      <c r="J98" s="16" t="str">
        <f t="shared" si="11"/>
        <v>NOT DUE</v>
      </c>
      <c r="K98" s="30" t="s">
        <v>3812</v>
      </c>
      <c r="L98" s="39"/>
    </row>
    <row r="99" spans="1:12" ht="25.5">
      <c r="A99" s="16" t="s">
        <v>1708</v>
      </c>
      <c r="B99" s="30" t="s">
        <v>1704</v>
      </c>
      <c r="C99" s="30" t="s">
        <v>37</v>
      </c>
      <c r="D99" s="41">
        <v>8000</v>
      </c>
      <c r="E99" s="12">
        <v>42549</v>
      </c>
      <c r="F99" s="12">
        <v>43991</v>
      </c>
      <c r="G99" s="26">
        <v>17090</v>
      </c>
      <c r="H99" s="21">
        <f>IF(I99&lt;=8000,$F$5+(I99/24),"error")</f>
        <v>44789.412499999999</v>
      </c>
      <c r="I99" s="22">
        <f t="shared" si="10"/>
        <v>3441.9000000000015</v>
      </c>
      <c r="J99" s="16" t="str">
        <f t="shared" si="11"/>
        <v>NOT DUE</v>
      </c>
      <c r="K99" s="30" t="s">
        <v>3812</v>
      </c>
      <c r="L99" s="144" t="s">
        <v>5204</v>
      </c>
    </row>
    <row r="100" spans="1:12" ht="25.5">
      <c r="A100" s="16" t="s">
        <v>1709</v>
      </c>
      <c r="B100" s="30" t="s">
        <v>1705</v>
      </c>
      <c r="C100" s="30" t="s">
        <v>37</v>
      </c>
      <c r="D100" s="41">
        <v>16000</v>
      </c>
      <c r="E100" s="12">
        <v>42549</v>
      </c>
      <c r="F100" s="12">
        <v>43991</v>
      </c>
      <c r="G100" s="26">
        <v>17090</v>
      </c>
      <c r="H100" s="21">
        <f>IF(I100&lt;=16000,$F$5+(I100/24),"error")</f>
        <v>45122.745833333334</v>
      </c>
      <c r="I100" s="22">
        <f t="shared" si="10"/>
        <v>11441.900000000001</v>
      </c>
      <c r="J100" s="16" t="str">
        <f t="shared" si="11"/>
        <v>NOT DUE</v>
      </c>
      <c r="K100" s="30" t="s">
        <v>3812</v>
      </c>
      <c r="L100" s="144" t="s">
        <v>5204</v>
      </c>
    </row>
    <row r="101" spans="1:12">
      <c r="A101" s="16" t="s">
        <v>1718</v>
      </c>
      <c r="B101" s="30" t="s">
        <v>1710</v>
      </c>
      <c r="C101" s="30" t="s">
        <v>37</v>
      </c>
      <c r="D101" s="41">
        <v>8000</v>
      </c>
      <c r="E101" s="12">
        <v>42549</v>
      </c>
      <c r="F101" s="12">
        <v>43991</v>
      </c>
      <c r="G101" s="26">
        <v>17090</v>
      </c>
      <c r="H101" s="21">
        <f>IF(I101&lt;=8000,$F$5+(I101/24),"error")</f>
        <v>44789.412499999999</v>
      </c>
      <c r="I101" s="22">
        <f t="shared" si="10"/>
        <v>3441.9000000000015</v>
      </c>
      <c r="J101" s="16" t="str">
        <f t="shared" si="11"/>
        <v>NOT DUE</v>
      </c>
      <c r="K101" s="30" t="s">
        <v>3813</v>
      </c>
      <c r="L101" s="39"/>
    </row>
    <row r="102" spans="1:12">
      <c r="A102" s="16" t="s">
        <v>1719</v>
      </c>
      <c r="B102" s="30" t="s">
        <v>1711</v>
      </c>
      <c r="C102" s="30" t="s">
        <v>1712</v>
      </c>
      <c r="D102" s="41">
        <v>4000</v>
      </c>
      <c r="E102" s="12">
        <v>42549</v>
      </c>
      <c r="F102" s="12">
        <v>44605</v>
      </c>
      <c r="G102" s="26">
        <v>21093</v>
      </c>
      <c r="H102" s="21">
        <f>IF(I102&lt;=4000,$F$5+(I102/24),"error")</f>
        <v>44789.537499999999</v>
      </c>
      <c r="I102" s="22">
        <f t="shared" si="10"/>
        <v>3444.9000000000015</v>
      </c>
      <c r="J102" s="16" t="str">
        <f t="shared" si="11"/>
        <v>NOT DUE</v>
      </c>
      <c r="K102" s="30" t="s">
        <v>3813</v>
      </c>
      <c r="L102" s="39"/>
    </row>
    <row r="103" spans="1:12">
      <c r="A103" s="16" t="s">
        <v>1720</v>
      </c>
      <c r="B103" s="30" t="s">
        <v>1711</v>
      </c>
      <c r="C103" s="30" t="s">
        <v>37</v>
      </c>
      <c r="D103" s="41">
        <v>8000</v>
      </c>
      <c r="E103" s="12">
        <v>42549</v>
      </c>
      <c r="F103" s="12">
        <v>43991</v>
      </c>
      <c r="G103" s="26">
        <v>17090</v>
      </c>
      <c r="H103" s="21">
        <f>IF(I103&lt;=8000,$F$5+(I103/24),"error")</f>
        <v>44789.412499999999</v>
      </c>
      <c r="I103" s="22">
        <f t="shared" si="10"/>
        <v>3441.9000000000015</v>
      </c>
      <c r="J103" s="16" t="str">
        <f t="shared" si="11"/>
        <v>NOT DUE</v>
      </c>
      <c r="K103" s="30" t="s">
        <v>3813</v>
      </c>
      <c r="L103" s="39"/>
    </row>
    <row r="104" spans="1:12" ht="25.5">
      <c r="A104" s="16" t="s">
        <v>1721</v>
      </c>
      <c r="B104" s="30" t="s">
        <v>1713</v>
      </c>
      <c r="C104" s="30" t="s">
        <v>1546</v>
      </c>
      <c r="D104" s="41">
        <v>8000</v>
      </c>
      <c r="E104" s="12">
        <v>42549</v>
      </c>
      <c r="F104" s="12">
        <v>43991</v>
      </c>
      <c r="G104" s="26">
        <v>17090</v>
      </c>
      <c r="H104" s="21">
        <f t="shared" ref="H104:H116" si="15">IF(I104&lt;=8000,$F$5+(I104/24),"error")</f>
        <v>44789.412499999999</v>
      </c>
      <c r="I104" s="22">
        <f t="shared" si="10"/>
        <v>3441.9000000000015</v>
      </c>
      <c r="J104" s="16" t="str">
        <f t="shared" si="11"/>
        <v>NOT DUE</v>
      </c>
      <c r="K104" s="30" t="s">
        <v>3813</v>
      </c>
      <c r="L104" s="39"/>
    </row>
    <row r="105" spans="1:12">
      <c r="A105" s="16" t="s">
        <v>1722</v>
      </c>
      <c r="B105" s="30" t="s">
        <v>1714</v>
      </c>
      <c r="C105" s="30" t="s">
        <v>1715</v>
      </c>
      <c r="D105" s="41">
        <v>8000</v>
      </c>
      <c r="E105" s="12">
        <v>42549</v>
      </c>
      <c r="F105" s="12">
        <v>43991</v>
      </c>
      <c r="G105" s="26">
        <v>17090</v>
      </c>
      <c r="H105" s="21">
        <f t="shared" si="15"/>
        <v>44789.412499999999</v>
      </c>
      <c r="I105" s="22">
        <f t="shared" si="10"/>
        <v>3441.9000000000015</v>
      </c>
      <c r="J105" s="16" t="str">
        <f t="shared" si="11"/>
        <v>NOT DUE</v>
      </c>
      <c r="K105" s="30" t="s">
        <v>3813</v>
      </c>
      <c r="L105" s="39"/>
    </row>
    <row r="106" spans="1:12" ht="25.5">
      <c r="A106" s="16" t="s">
        <v>1723</v>
      </c>
      <c r="B106" s="30" t="s">
        <v>1716</v>
      </c>
      <c r="C106" s="30" t="s">
        <v>37</v>
      </c>
      <c r="D106" s="41">
        <v>8000</v>
      </c>
      <c r="E106" s="12">
        <v>42549</v>
      </c>
      <c r="F106" s="12">
        <v>43991</v>
      </c>
      <c r="G106" s="26">
        <v>17090</v>
      </c>
      <c r="H106" s="21">
        <f t="shared" si="15"/>
        <v>44789.412499999999</v>
      </c>
      <c r="I106" s="22">
        <f t="shared" si="10"/>
        <v>3441.9000000000015</v>
      </c>
      <c r="J106" s="16" t="str">
        <f t="shared" si="11"/>
        <v>NOT DUE</v>
      </c>
      <c r="K106" s="30" t="s">
        <v>3813</v>
      </c>
      <c r="L106" s="39"/>
    </row>
    <row r="107" spans="1:12">
      <c r="A107" s="16" t="s">
        <v>1724</v>
      </c>
      <c r="B107" s="30" t="s">
        <v>1717</v>
      </c>
      <c r="C107" s="30" t="s">
        <v>1715</v>
      </c>
      <c r="D107" s="41">
        <v>8000</v>
      </c>
      <c r="E107" s="12">
        <v>42549</v>
      </c>
      <c r="F107" s="12">
        <v>43991</v>
      </c>
      <c r="G107" s="26">
        <v>17090</v>
      </c>
      <c r="H107" s="21">
        <f t="shared" si="15"/>
        <v>44789.412499999999</v>
      </c>
      <c r="I107" s="22">
        <f t="shared" si="10"/>
        <v>3441.9000000000015</v>
      </c>
      <c r="J107" s="16" t="str">
        <f t="shared" si="11"/>
        <v>NOT DUE</v>
      </c>
      <c r="K107" s="30" t="s">
        <v>3813</v>
      </c>
      <c r="L107" s="39"/>
    </row>
    <row r="108" spans="1:12">
      <c r="A108" s="16" t="s">
        <v>1725</v>
      </c>
      <c r="B108" s="30" t="s">
        <v>1717</v>
      </c>
      <c r="C108" s="30" t="s">
        <v>37</v>
      </c>
      <c r="D108" s="41">
        <v>16000</v>
      </c>
      <c r="E108" s="12">
        <v>42549</v>
      </c>
      <c r="F108" s="12">
        <v>43991</v>
      </c>
      <c r="G108" s="26">
        <v>17090</v>
      </c>
      <c r="H108" s="21">
        <f>IF(I108&lt;=16000,$F$5+(I108/24),"error")</f>
        <v>45122.745833333334</v>
      </c>
      <c r="I108" s="22">
        <f t="shared" si="10"/>
        <v>11441.900000000001</v>
      </c>
      <c r="J108" s="16" t="str">
        <f t="shared" si="11"/>
        <v>NOT DUE</v>
      </c>
      <c r="K108" s="30" t="s">
        <v>3813</v>
      </c>
      <c r="L108" s="145"/>
    </row>
    <row r="109" spans="1:12">
      <c r="A109" s="16" t="s">
        <v>1745</v>
      </c>
      <c r="B109" s="30" t="s">
        <v>1726</v>
      </c>
      <c r="C109" s="30" t="s">
        <v>1727</v>
      </c>
      <c r="D109" s="41">
        <v>8000</v>
      </c>
      <c r="E109" s="12">
        <v>42549</v>
      </c>
      <c r="F109" s="12">
        <v>43991</v>
      </c>
      <c r="G109" s="26">
        <v>17090</v>
      </c>
      <c r="H109" s="21">
        <f t="shared" si="15"/>
        <v>44789.412499999999</v>
      </c>
      <c r="I109" s="22">
        <f t="shared" si="10"/>
        <v>3441.9000000000015</v>
      </c>
      <c r="J109" s="16" t="str">
        <f t="shared" si="11"/>
        <v>NOT DUE</v>
      </c>
      <c r="K109" s="30" t="s">
        <v>3814</v>
      </c>
      <c r="L109" s="39"/>
    </row>
    <row r="110" spans="1:12" ht="25.5">
      <c r="A110" s="16" t="s">
        <v>1746</v>
      </c>
      <c r="B110" s="30" t="s">
        <v>1728</v>
      </c>
      <c r="C110" s="30" t="s">
        <v>1729</v>
      </c>
      <c r="D110" s="41">
        <v>8000</v>
      </c>
      <c r="E110" s="12">
        <v>42549</v>
      </c>
      <c r="F110" s="12">
        <v>43991</v>
      </c>
      <c r="G110" s="26">
        <v>17090</v>
      </c>
      <c r="H110" s="21">
        <f t="shared" si="15"/>
        <v>44789.412499999999</v>
      </c>
      <c r="I110" s="22">
        <f t="shared" si="10"/>
        <v>3441.9000000000015</v>
      </c>
      <c r="J110" s="16" t="str">
        <f t="shared" si="11"/>
        <v>NOT DUE</v>
      </c>
      <c r="K110" s="30" t="s">
        <v>3814</v>
      </c>
      <c r="L110" s="39"/>
    </row>
    <row r="111" spans="1:12" ht="25.5">
      <c r="A111" s="16" t="s">
        <v>1747</v>
      </c>
      <c r="B111" s="30" t="s">
        <v>1730</v>
      </c>
      <c r="C111" s="30" t="s">
        <v>1731</v>
      </c>
      <c r="D111" s="41">
        <v>8000</v>
      </c>
      <c r="E111" s="12">
        <v>42549</v>
      </c>
      <c r="F111" s="12">
        <v>43991</v>
      </c>
      <c r="G111" s="26">
        <v>17090</v>
      </c>
      <c r="H111" s="21">
        <f t="shared" si="15"/>
        <v>44789.412499999999</v>
      </c>
      <c r="I111" s="22">
        <f t="shared" si="10"/>
        <v>3441.9000000000015</v>
      </c>
      <c r="J111" s="16" t="str">
        <f t="shared" si="11"/>
        <v>NOT DUE</v>
      </c>
      <c r="K111" s="30" t="s">
        <v>3814</v>
      </c>
      <c r="L111" s="39"/>
    </row>
    <row r="112" spans="1:12">
      <c r="A112" s="16" t="s">
        <v>1748</v>
      </c>
      <c r="B112" s="30" t="s">
        <v>1732</v>
      </c>
      <c r="C112" s="30" t="s">
        <v>1682</v>
      </c>
      <c r="D112" s="41">
        <v>8000</v>
      </c>
      <c r="E112" s="12">
        <v>42549</v>
      </c>
      <c r="F112" s="12">
        <v>43991</v>
      </c>
      <c r="G112" s="26">
        <v>17090</v>
      </c>
      <c r="H112" s="21">
        <f t="shared" si="15"/>
        <v>44789.412499999999</v>
      </c>
      <c r="I112" s="22">
        <f t="shared" si="10"/>
        <v>3441.9000000000015</v>
      </c>
      <c r="J112" s="16" t="str">
        <f t="shared" si="11"/>
        <v>NOT DUE</v>
      </c>
      <c r="K112" s="30" t="s">
        <v>3814</v>
      </c>
      <c r="L112" s="39"/>
    </row>
    <row r="113" spans="1:12" ht="25.5">
      <c r="A113" s="16" t="s">
        <v>1749</v>
      </c>
      <c r="B113" s="30" t="s">
        <v>1733</v>
      </c>
      <c r="C113" s="30" t="s">
        <v>1734</v>
      </c>
      <c r="D113" s="41">
        <v>8000</v>
      </c>
      <c r="E113" s="12">
        <v>42549</v>
      </c>
      <c r="F113" s="12">
        <v>43991</v>
      </c>
      <c r="G113" s="26">
        <v>17090</v>
      </c>
      <c r="H113" s="21">
        <f t="shared" si="15"/>
        <v>44789.412499999999</v>
      </c>
      <c r="I113" s="22">
        <f t="shared" si="10"/>
        <v>3441.9000000000015</v>
      </c>
      <c r="J113" s="16" t="str">
        <f t="shared" si="11"/>
        <v>NOT DUE</v>
      </c>
      <c r="K113" s="30" t="s">
        <v>3814</v>
      </c>
      <c r="L113" s="39"/>
    </row>
    <row r="114" spans="1:12" ht="25.5">
      <c r="A114" s="16" t="s">
        <v>1750</v>
      </c>
      <c r="B114" s="30" t="s">
        <v>1735</v>
      </c>
      <c r="C114" s="30" t="s">
        <v>1736</v>
      </c>
      <c r="D114" s="41">
        <v>8000</v>
      </c>
      <c r="E114" s="12">
        <v>42549</v>
      </c>
      <c r="F114" s="12">
        <v>43991</v>
      </c>
      <c r="G114" s="26">
        <v>17090</v>
      </c>
      <c r="H114" s="21">
        <f t="shared" si="15"/>
        <v>44789.412499999999</v>
      </c>
      <c r="I114" s="22">
        <f t="shared" si="10"/>
        <v>3441.9000000000015</v>
      </c>
      <c r="J114" s="16" t="str">
        <f t="shared" si="11"/>
        <v>NOT DUE</v>
      </c>
      <c r="K114" s="30" t="s">
        <v>3814</v>
      </c>
      <c r="L114" s="39"/>
    </row>
    <row r="115" spans="1:12">
      <c r="A115" s="16" t="s">
        <v>1751</v>
      </c>
      <c r="B115" s="30" t="s">
        <v>1737</v>
      </c>
      <c r="C115" s="30" t="s">
        <v>1682</v>
      </c>
      <c r="D115" s="41">
        <v>8000</v>
      </c>
      <c r="E115" s="12">
        <v>42549</v>
      </c>
      <c r="F115" s="12">
        <v>43991</v>
      </c>
      <c r="G115" s="26">
        <v>17090</v>
      </c>
      <c r="H115" s="21">
        <f t="shared" si="15"/>
        <v>44789.412499999999</v>
      </c>
      <c r="I115" s="22">
        <f t="shared" si="10"/>
        <v>3441.9000000000015</v>
      </c>
      <c r="J115" s="16" t="str">
        <f t="shared" si="11"/>
        <v>NOT DUE</v>
      </c>
      <c r="K115" s="30" t="s">
        <v>3814</v>
      </c>
      <c r="L115" s="39"/>
    </row>
    <row r="116" spans="1:12" ht="25.5">
      <c r="A116" s="16" t="s">
        <v>1752</v>
      </c>
      <c r="B116" s="30" t="s">
        <v>1738</v>
      </c>
      <c r="C116" s="30" t="s">
        <v>1739</v>
      </c>
      <c r="D116" s="41">
        <v>8000</v>
      </c>
      <c r="E116" s="12">
        <v>42549</v>
      </c>
      <c r="F116" s="12">
        <v>43991</v>
      </c>
      <c r="G116" s="26">
        <v>17090</v>
      </c>
      <c r="H116" s="21">
        <f t="shared" si="15"/>
        <v>44789.412499999999</v>
      </c>
      <c r="I116" s="22">
        <f t="shared" si="10"/>
        <v>3441.9000000000015</v>
      </c>
      <c r="J116" s="16" t="str">
        <f t="shared" si="11"/>
        <v>NOT DUE</v>
      </c>
      <c r="K116" s="30" t="s">
        <v>3814</v>
      </c>
      <c r="L116" s="39"/>
    </row>
    <row r="117" spans="1:12">
      <c r="A117" s="16" t="s">
        <v>1753</v>
      </c>
      <c r="B117" s="30" t="s">
        <v>1740</v>
      </c>
      <c r="C117" s="30" t="s">
        <v>1502</v>
      </c>
      <c r="D117" s="41">
        <v>8000</v>
      </c>
      <c r="E117" s="12">
        <v>42549</v>
      </c>
      <c r="F117" s="12">
        <v>43991</v>
      </c>
      <c r="G117" s="26">
        <v>17090</v>
      </c>
      <c r="H117" s="21">
        <f>IF(I117&lt;=8000,$F$5+(I117/24),"error")</f>
        <v>44789.412499999999</v>
      </c>
      <c r="I117" s="22">
        <f t="shared" si="10"/>
        <v>3441.9000000000015</v>
      </c>
      <c r="J117" s="16" t="str">
        <f t="shared" si="11"/>
        <v>NOT DUE</v>
      </c>
      <c r="K117" s="30" t="s">
        <v>3814</v>
      </c>
      <c r="L117" s="39"/>
    </row>
    <row r="118" spans="1:12">
      <c r="A118" s="16" t="s">
        <v>1754</v>
      </c>
      <c r="B118" s="30" t="s">
        <v>1741</v>
      </c>
      <c r="C118" s="30" t="s">
        <v>1742</v>
      </c>
      <c r="D118" s="41">
        <v>4000</v>
      </c>
      <c r="E118" s="12">
        <v>42549</v>
      </c>
      <c r="F118" s="12">
        <v>44590</v>
      </c>
      <c r="G118" s="26">
        <v>20732.7</v>
      </c>
      <c r="H118" s="21">
        <f>IF(I118&lt;=4000,$F$5+(I118/24),"error")</f>
        <v>44774.525000000001</v>
      </c>
      <c r="I118" s="22">
        <f t="shared" si="10"/>
        <v>3084.6000000000022</v>
      </c>
      <c r="J118" s="16" t="str">
        <f t="shared" si="11"/>
        <v>NOT DUE</v>
      </c>
      <c r="K118" s="30"/>
      <c r="L118" s="39"/>
    </row>
    <row r="119" spans="1:12">
      <c r="A119" s="16" t="s">
        <v>1755</v>
      </c>
      <c r="B119" s="30" t="s">
        <v>1743</v>
      </c>
      <c r="C119" s="30" t="s">
        <v>37</v>
      </c>
      <c r="D119" s="41">
        <v>24000</v>
      </c>
      <c r="E119" s="12">
        <v>42549</v>
      </c>
      <c r="F119" s="12">
        <v>43991</v>
      </c>
      <c r="G119" s="26">
        <v>17090</v>
      </c>
      <c r="H119" s="21">
        <f>IF(I119&lt;=24000,$F$5+(I119/24),"error")</f>
        <v>45456.07916666667</v>
      </c>
      <c r="I119" s="22">
        <f t="shared" si="10"/>
        <v>19441.900000000001</v>
      </c>
      <c r="J119" s="16" t="str">
        <f t="shared" si="11"/>
        <v>NOT DUE</v>
      </c>
      <c r="K119" s="30"/>
      <c r="L119" s="39"/>
    </row>
    <row r="120" spans="1:12" ht="38.25">
      <c r="A120" s="16" t="s">
        <v>1756</v>
      </c>
      <c r="B120" s="30" t="s">
        <v>1744</v>
      </c>
      <c r="C120" s="30" t="s">
        <v>37</v>
      </c>
      <c r="D120" s="41">
        <v>4000</v>
      </c>
      <c r="E120" s="12">
        <v>42549</v>
      </c>
      <c r="F120" s="12">
        <v>44623</v>
      </c>
      <c r="G120" s="26">
        <v>21524.400000000001</v>
      </c>
      <c r="H120" s="21">
        <f>IF(I120&lt;=4000,$F$5+(I120/24),"error")</f>
        <v>44807.512499999997</v>
      </c>
      <c r="I120" s="22">
        <f t="shared" si="10"/>
        <v>3876.3000000000029</v>
      </c>
      <c r="J120" s="16" t="str">
        <f t="shared" si="11"/>
        <v>NOT DUE</v>
      </c>
      <c r="K120" s="30" t="s">
        <v>1757</v>
      </c>
      <c r="L120" s="39"/>
    </row>
    <row r="124" spans="1:12">
      <c r="B124" t="s">
        <v>4630</v>
      </c>
      <c r="D124" s="47" t="s">
        <v>4631</v>
      </c>
      <c r="E124" t="s">
        <v>5232</v>
      </c>
      <c r="G124" t="s">
        <v>4632</v>
      </c>
    </row>
    <row r="125" spans="1:12">
      <c r="C125" s="215" t="s">
        <v>5298</v>
      </c>
      <c r="E125" t="s">
        <v>5439</v>
      </c>
      <c r="G125" s="455" t="s">
        <v>5271</v>
      </c>
      <c r="H125" s="455"/>
      <c r="I125" s="455"/>
    </row>
  </sheetData>
  <sheetProtection selectLockedCells="1"/>
  <mergeCells count="10">
    <mergeCell ref="G125:I125"/>
    <mergeCell ref="A4:B4"/>
    <mergeCell ref="D4:E4"/>
    <mergeCell ref="A5:B5"/>
    <mergeCell ref="A1:B1"/>
    <mergeCell ref="D1:E1"/>
    <mergeCell ref="A2:B2"/>
    <mergeCell ref="D2:E2"/>
    <mergeCell ref="A3:B3"/>
    <mergeCell ref="D3:E3"/>
  </mergeCells>
  <conditionalFormatting sqref="J8:J120">
    <cfRule type="cellIs" dxfId="153" priority="1" operator="equal">
      <formula>"overdue"</formula>
    </cfRule>
  </conditionalFormatting>
  <pageMargins left="0.7" right="0.7" top="0.75" bottom="0.75" header="0.3" footer="0.3"/>
  <pageSetup paperSize="9"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27"/>
  <sheetViews>
    <sheetView zoomScale="85" zoomScaleNormal="85" workbookViewId="0">
      <selection activeCell="J14" sqref="J14"/>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5.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6" t="s">
        <v>5</v>
      </c>
      <c r="B1" s="376"/>
      <c r="C1" s="34" t="str">
        <f>'[4]Main Engine'!C1</f>
        <v>VALIANT SUMMER</v>
      </c>
      <c r="D1" s="377" t="s">
        <v>7</v>
      </c>
      <c r="E1" s="377"/>
      <c r="F1" s="1" t="str">
        <f>IF(C1="GL COLMENA",'[1]List of Vessels'!B2,IF(C1="GL IGUAZU",'[1]List of Vessels'!B3,IF(C1="GL LA PAZ",'[1]List of Vessels'!B4,IF(C1="GL PIRAPO",'[1]List of Vessels'!B5,IF(C1="VALIANT SPRING",'[1]List of Vessels'!B6,IF(C1="VALIANT SUMMER",'[1]List of Vessels'!B7,""))))))</f>
        <v>NK 160240</v>
      </c>
    </row>
    <row r="2" spans="1:12" ht="19.5" customHeight="1">
      <c r="A2" s="376" t="s">
        <v>8</v>
      </c>
      <c r="B2" s="376"/>
      <c r="C2" s="35" t="str">
        <f>IF(C1="GL COLMENA",'[1]List of Vessels'!D2,IF(C1="GL IGUAZU",'[1]List of Vessels'!D3,IF(C1="GL LA PAZ",'[1]List of Vessels'!D4,IF(C1="GL PIRAPO",'[1]List of Vessels'!D5,IF(C1="VALIANT SPRING",'[1]List of Vessels'!D6,IF(C1="VALIANT SUMMER",'[1]List of Vessels'!D7,""))))))</f>
        <v>SINGAPORE</v>
      </c>
      <c r="D2" s="377" t="s">
        <v>9</v>
      </c>
      <c r="E2" s="377"/>
      <c r="F2" s="2">
        <f>IF(C1="GL COLMENA",'[1]List of Vessels'!C2,IF(C1="GL IGUAZU",'[1]List of Vessels'!C3,IF(C1="GL LA PAZ",'[1]List of Vessels'!C4,IF(C1="GL PIRAPO",'[1]List of Vessels'!C5,IF(C1="VALIANT SPRING",'[1]List of Vessels'!C6,IF(C1="VALIANT SUMMER",'[1]List of Vessels'!C7,""))))))</f>
        <v>9731195</v>
      </c>
    </row>
    <row r="3" spans="1:12" ht="19.5" customHeight="1">
      <c r="A3" s="376" t="s">
        <v>10</v>
      </c>
      <c r="B3" s="376"/>
      <c r="C3" s="36" t="s">
        <v>1758</v>
      </c>
      <c r="D3" s="377" t="s">
        <v>12</v>
      </c>
      <c r="E3" s="377"/>
      <c r="F3" s="4" t="s">
        <v>1759</v>
      </c>
    </row>
    <row r="4" spans="1:12" ht="18" customHeight="1">
      <c r="A4" s="376" t="s">
        <v>77</v>
      </c>
      <c r="B4" s="376"/>
      <c r="C4" s="36" t="s">
        <v>3772</v>
      </c>
      <c r="D4" s="377" t="s">
        <v>14</v>
      </c>
      <c r="E4" s="377"/>
      <c r="F4" s="5">
        <f>'Running Hours'!B22</f>
        <v>25047.5</v>
      </c>
    </row>
    <row r="5" spans="1:12" ht="18" customHeight="1">
      <c r="A5" s="376" t="s">
        <v>78</v>
      </c>
      <c r="B5" s="376"/>
      <c r="C5" s="37" t="s">
        <v>3773</v>
      </c>
      <c r="D5" s="44"/>
      <c r="E5" s="251" t="str">
        <f>'Running Hours'!$C3</f>
        <v>Date updated:</v>
      </c>
      <c r="F5" s="147">
        <f>'Running Hours'!$D3</f>
        <v>44646</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15" customHeight="1">
      <c r="A8" s="16" t="s">
        <v>1760</v>
      </c>
      <c r="B8" s="30" t="s">
        <v>1477</v>
      </c>
      <c r="C8" s="30" t="s">
        <v>1478</v>
      </c>
      <c r="D8" s="41">
        <v>2000</v>
      </c>
      <c r="E8" s="12">
        <v>42549</v>
      </c>
      <c r="F8" s="12">
        <v>44615</v>
      </c>
      <c r="G8" s="13">
        <v>24494.799999999999</v>
      </c>
      <c r="H8" s="21">
        <f>IF(I8&lt;=2000,$F$5+(I8/24),"error")</f>
        <v>44706.304166666669</v>
      </c>
      <c r="I8" s="22">
        <f t="shared" ref="I8:I71" si="0">D8-($F$4-G8)</f>
        <v>1447.2999999999993</v>
      </c>
      <c r="J8" s="16" t="str">
        <f>IF(I8="","",IF(I8&lt;0,"OVERDUE","NOT DUE"))</f>
        <v>NOT DUE</v>
      </c>
      <c r="K8" s="30" t="s">
        <v>3809</v>
      </c>
      <c r="L8" s="39"/>
    </row>
    <row r="9" spans="1:12" ht="25.5">
      <c r="A9" s="16" t="s">
        <v>1761</v>
      </c>
      <c r="B9" s="30" t="s">
        <v>1479</v>
      </c>
      <c r="C9" s="30" t="s">
        <v>1480</v>
      </c>
      <c r="D9" s="41">
        <v>2000</v>
      </c>
      <c r="E9" s="12">
        <v>42549</v>
      </c>
      <c r="F9" s="12">
        <v>44615</v>
      </c>
      <c r="G9" s="13">
        <v>24494.799999999999</v>
      </c>
      <c r="H9" s="21">
        <f t="shared" ref="H9:H38" si="1">IF(I9&lt;=2000,$F$5+(I9/24),"error")</f>
        <v>44706.304166666669</v>
      </c>
      <c r="I9" s="22">
        <f t="shared" si="0"/>
        <v>1447.2999999999993</v>
      </c>
      <c r="J9" s="16" t="str">
        <f t="shared" ref="J9:J72" si="2">IF(I9="","",IF(I9&lt;0,"OVERDUE","NOT DUE"))</f>
        <v>NOT DUE</v>
      </c>
      <c r="K9" s="30" t="s">
        <v>3809</v>
      </c>
      <c r="L9" s="39"/>
    </row>
    <row r="10" spans="1:12" ht="15" customHeight="1">
      <c r="A10" s="16" t="s">
        <v>1762</v>
      </c>
      <c r="B10" s="30" t="s">
        <v>1481</v>
      </c>
      <c r="C10" s="30" t="s">
        <v>1482</v>
      </c>
      <c r="D10" s="41">
        <v>2000</v>
      </c>
      <c r="E10" s="12">
        <v>42549</v>
      </c>
      <c r="F10" s="12">
        <v>44615</v>
      </c>
      <c r="G10" s="13">
        <v>24494.799999999999</v>
      </c>
      <c r="H10" s="21">
        <f t="shared" si="1"/>
        <v>44706.304166666669</v>
      </c>
      <c r="I10" s="22">
        <f t="shared" si="0"/>
        <v>1447.2999999999993</v>
      </c>
      <c r="J10" s="16" t="str">
        <f t="shared" si="2"/>
        <v>NOT DUE</v>
      </c>
      <c r="K10" s="30" t="s">
        <v>3809</v>
      </c>
      <c r="L10" s="39"/>
    </row>
    <row r="11" spans="1:12" ht="15" customHeight="1">
      <c r="A11" s="16" t="s">
        <v>1763</v>
      </c>
      <c r="B11" s="30" t="s">
        <v>1483</v>
      </c>
      <c r="C11" s="30" t="s">
        <v>1484</v>
      </c>
      <c r="D11" s="41">
        <v>2000</v>
      </c>
      <c r="E11" s="12">
        <v>42549</v>
      </c>
      <c r="F11" s="12">
        <v>44615</v>
      </c>
      <c r="G11" s="13">
        <v>24494.799999999999</v>
      </c>
      <c r="H11" s="21">
        <f t="shared" si="1"/>
        <v>44706.304166666669</v>
      </c>
      <c r="I11" s="22">
        <f t="shared" si="0"/>
        <v>1447.2999999999993</v>
      </c>
      <c r="J11" s="16" t="str">
        <f t="shared" si="2"/>
        <v>NOT DUE</v>
      </c>
      <c r="K11" s="30" t="s">
        <v>3809</v>
      </c>
      <c r="L11" s="39"/>
    </row>
    <row r="12" spans="1:12" ht="15" customHeight="1">
      <c r="A12" s="16" t="s">
        <v>1764</v>
      </c>
      <c r="B12" s="30" t="s">
        <v>1485</v>
      </c>
      <c r="C12" s="30" t="s">
        <v>1486</v>
      </c>
      <c r="D12" s="41">
        <v>2000</v>
      </c>
      <c r="E12" s="12">
        <v>42549</v>
      </c>
      <c r="F12" s="12">
        <v>44615</v>
      </c>
      <c r="G12" s="13">
        <v>24494.799999999999</v>
      </c>
      <c r="H12" s="21">
        <f t="shared" si="1"/>
        <v>44706.304166666669</v>
      </c>
      <c r="I12" s="22">
        <f t="shared" si="0"/>
        <v>1447.2999999999993</v>
      </c>
      <c r="J12" s="16" t="str">
        <f t="shared" si="2"/>
        <v>NOT DUE</v>
      </c>
      <c r="K12" s="30" t="s">
        <v>3809</v>
      </c>
      <c r="L12" s="39"/>
    </row>
    <row r="13" spans="1:12" ht="26.45" customHeight="1">
      <c r="A13" s="16" t="s">
        <v>1765</v>
      </c>
      <c r="B13" s="30" t="s">
        <v>1551</v>
      </c>
      <c r="C13" s="30" t="s">
        <v>1487</v>
      </c>
      <c r="D13" s="41">
        <v>2000</v>
      </c>
      <c r="E13" s="12">
        <v>42549</v>
      </c>
      <c r="F13" s="12">
        <v>44615</v>
      </c>
      <c r="G13" s="13">
        <v>24494.799999999999</v>
      </c>
      <c r="H13" s="21">
        <f t="shared" si="1"/>
        <v>44706.304166666669</v>
      </c>
      <c r="I13" s="22">
        <f t="shared" si="0"/>
        <v>1447.2999999999993</v>
      </c>
      <c r="J13" s="16" t="str">
        <f t="shared" si="2"/>
        <v>NOT DUE</v>
      </c>
      <c r="K13" s="30" t="s">
        <v>3809</v>
      </c>
      <c r="L13" s="39"/>
    </row>
    <row r="14" spans="1:12" ht="26.45" customHeight="1">
      <c r="A14" s="16" t="s">
        <v>1766</v>
      </c>
      <c r="B14" s="30" t="s">
        <v>1552</v>
      </c>
      <c r="C14" s="30" t="s">
        <v>1488</v>
      </c>
      <c r="D14" s="41">
        <v>2000</v>
      </c>
      <c r="E14" s="12">
        <v>42549</v>
      </c>
      <c r="F14" s="12">
        <v>44615</v>
      </c>
      <c r="G14" s="13">
        <v>24494.799999999999</v>
      </c>
      <c r="H14" s="21">
        <f t="shared" si="1"/>
        <v>44706.304166666669</v>
      </c>
      <c r="I14" s="22">
        <f t="shared" si="0"/>
        <v>1447.2999999999993</v>
      </c>
      <c r="J14" s="16" t="str">
        <f t="shared" si="2"/>
        <v>NOT DUE</v>
      </c>
      <c r="K14" s="30" t="s">
        <v>3809</v>
      </c>
      <c r="L14" s="39"/>
    </row>
    <row r="15" spans="1:12" ht="15" customHeight="1">
      <c r="A15" s="16" t="s">
        <v>1767</v>
      </c>
      <c r="B15" s="30" t="s">
        <v>1489</v>
      </c>
      <c r="C15" s="30" t="s">
        <v>1490</v>
      </c>
      <c r="D15" s="41">
        <v>2000</v>
      </c>
      <c r="E15" s="12">
        <v>42549</v>
      </c>
      <c r="F15" s="12">
        <v>44615</v>
      </c>
      <c r="G15" s="13">
        <v>24494.799999999999</v>
      </c>
      <c r="H15" s="21">
        <f t="shared" si="1"/>
        <v>44706.304166666669</v>
      </c>
      <c r="I15" s="22">
        <f t="shared" si="0"/>
        <v>1447.2999999999993</v>
      </c>
      <c r="J15" s="16" t="str">
        <f t="shared" si="2"/>
        <v>NOT DUE</v>
      </c>
      <c r="K15" s="30" t="s">
        <v>3809</v>
      </c>
      <c r="L15" s="39"/>
    </row>
    <row r="16" spans="1:12" ht="15" customHeight="1">
      <c r="A16" s="16" t="s">
        <v>1768</v>
      </c>
      <c r="B16" s="30" t="s">
        <v>1491</v>
      </c>
      <c r="C16" s="30" t="s">
        <v>1492</v>
      </c>
      <c r="D16" s="41">
        <v>2000</v>
      </c>
      <c r="E16" s="12">
        <v>42549</v>
      </c>
      <c r="F16" s="12">
        <v>44615</v>
      </c>
      <c r="G16" s="13">
        <v>24494.799999999999</v>
      </c>
      <c r="H16" s="21">
        <f t="shared" si="1"/>
        <v>44706.304166666669</v>
      </c>
      <c r="I16" s="22">
        <f t="shared" si="0"/>
        <v>1447.2999999999993</v>
      </c>
      <c r="J16" s="16" t="str">
        <f t="shared" si="2"/>
        <v>NOT DUE</v>
      </c>
      <c r="K16" s="30" t="s">
        <v>3809</v>
      </c>
      <c r="L16" s="39"/>
    </row>
    <row r="17" spans="1:12" ht="15" customHeight="1">
      <c r="A17" s="16" t="s">
        <v>1769</v>
      </c>
      <c r="B17" s="30" t="s">
        <v>1493</v>
      </c>
      <c r="C17" s="30" t="s">
        <v>1492</v>
      </c>
      <c r="D17" s="41">
        <v>2000</v>
      </c>
      <c r="E17" s="12">
        <v>42549</v>
      </c>
      <c r="F17" s="12">
        <v>44615</v>
      </c>
      <c r="G17" s="13">
        <v>24494.799999999999</v>
      </c>
      <c r="H17" s="21">
        <f t="shared" si="1"/>
        <v>44706.304166666669</v>
      </c>
      <c r="I17" s="22">
        <f t="shared" si="0"/>
        <v>1447.2999999999993</v>
      </c>
      <c r="J17" s="16" t="str">
        <f t="shared" si="2"/>
        <v>NOT DUE</v>
      </c>
      <c r="K17" s="30" t="s">
        <v>3809</v>
      </c>
      <c r="L17" s="39"/>
    </row>
    <row r="18" spans="1:12" ht="15" customHeight="1">
      <c r="A18" s="16" t="s">
        <v>1770</v>
      </c>
      <c r="B18" s="30" t="s">
        <v>1494</v>
      </c>
      <c r="C18" s="30" t="s">
        <v>1495</v>
      </c>
      <c r="D18" s="41">
        <v>2000</v>
      </c>
      <c r="E18" s="12">
        <v>42549</v>
      </c>
      <c r="F18" s="12">
        <v>44615</v>
      </c>
      <c r="G18" s="13">
        <v>24494.799999999999</v>
      </c>
      <c r="H18" s="21">
        <f t="shared" si="1"/>
        <v>44706.304166666669</v>
      </c>
      <c r="I18" s="22">
        <f t="shared" si="0"/>
        <v>1447.2999999999993</v>
      </c>
      <c r="J18" s="16" t="str">
        <f t="shared" si="2"/>
        <v>NOT DUE</v>
      </c>
      <c r="K18" s="30" t="s">
        <v>3809</v>
      </c>
      <c r="L18" s="39"/>
    </row>
    <row r="19" spans="1:12" ht="26.45" customHeight="1">
      <c r="A19" s="16" t="s">
        <v>1771</v>
      </c>
      <c r="B19" s="30" t="s">
        <v>1496</v>
      </c>
      <c r="C19" s="30" t="s">
        <v>1497</v>
      </c>
      <c r="D19" s="41">
        <v>2000</v>
      </c>
      <c r="E19" s="12">
        <v>42549</v>
      </c>
      <c r="F19" s="12">
        <v>44615</v>
      </c>
      <c r="G19" s="13">
        <v>24494.799999999999</v>
      </c>
      <c r="H19" s="21">
        <f t="shared" si="1"/>
        <v>44706.304166666669</v>
      </c>
      <c r="I19" s="22">
        <f t="shared" si="0"/>
        <v>1447.2999999999993</v>
      </c>
      <c r="J19" s="16" t="str">
        <f t="shared" si="2"/>
        <v>NOT DUE</v>
      </c>
      <c r="K19" s="30" t="s">
        <v>3809</v>
      </c>
      <c r="L19" s="39"/>
    </row>
    <row r="20" spans="1:12" ht="15" customHeight="1">
      <c r="A20" s="16" t="s">
        <v>1772</v>
      </c>
      <c r="B20" s="30" t="s">
        <v>1498</v>
      </c>
      <c r="C20" s="30" t="s">
        <v>1497</v>
      </c>
      <c r="D20" s="41">
        <v>2000</v>
      </c>
      <c r="E20" s="12">
        <v>42549</v>
      </c>
      <c r="F20" s="12">
        <v>44615</v>
      </c>
      <c r="G20" s="13">
        <v>24494.799999999999</v>
      </c>
      <c r="H20" s="21">
        <f t="shared" si="1"/>
        <v>44706.304166666669</v>
      </c>
      <c r="I20" s="22">
        <f t="shared" si="0"/>
        <v>1447.2999999999993</v>
      </c>
      <c r="J20" s="16" t="str">
        <f t="shared" si="2"/>
        <v>NOT DUE</v>
      </c>
      <c r="K20" s="30" t="s">
        <v>3809</v>
      </c>
      <c r="L20" s="39"/>
    </row>
    <row r="21" spans="1:12" ht="26.45" customHeight="1">
      <c r="A21" s="16" t="s">
        <v>1773</v>
      </c>
      <c r="B21" s="30" t="s">
        <v>1499</v>
      </c>
      <c r="C21" s="30" t="s">
        <v>1500</v>
      </c>
      <c r="D21" s="41">
        <v>2000</v>
      </c>
      <c r="E21" s="12">
        <v>42549</v>
      </c>
      <c r="F21" s="12">
        <v>44615</v>
      </c>
      <c r="G21" s="13">
        <v>24494.799999999999</v>
      </c>
      <c r="H21" s="21">
        <f t="shared" si="1"/>
        <v>44706.304166666669</v>
      </c>
      <c r="I21" s="22">
        <f t="shared" si="0"/>
        <v>1447.2999999999993</v>
      </c>
      <c r="J21" s="16" t="str">
        <f t="shared" si="2"/>
        <v>NOT DUE</v>
      </c>
      <c r="K21" s="30" t="s">
        <v>3809</v>
      </c>
      <c r="L21" s="39"/>
    </row>
    <row r="22" spans="1:12" ht="26.45" customHeight="1">
      <c r="A22" s="16" t="s">
        <v>1774</v>
      </c>
      <c r="B22" s="30" t="s">
        <v>1553</v>
      </c>
      <c r="C22" s="30" t="s">
        <v>1497</v>
      </c>
      <c r="D22" s="41">
        <v>2000</v>
      </c>
      <c r="E22" s="12">
        <v>42549</v>
      </c>
      <c r="F22" s="12">
        <v>44615</v>
      </c>
      <c r="G22" s="13">
        <v>24494.799999999999</v>
      </c>
      <c r="H22" s="21">
        <f>IF(I22&lt;=2000,$F$5+(I22/24),"error")</f>
        <v>44706.304166666669</v>
      </c>
      <c r="I22" s="22">
        <f t="shared" si="0"/>
        <v>1447.2999999999993</v>
      </c>
      <c r="J22" s="16" t="str">
        <f t="shared" si="2"/>
        <v>NOT DUE</v>
      </c>
      <c r="K22" s="30" t="s">
        <v>3809</v>
      </c>
      <c r="L22" s="39"/>
    </row>
    <row r="23" spans="1:12" ht="15" customHeight="1">
      <c r="A23" s="16" t="s">
        <v>1775</v>
      </c>
      <c r="B23" s="30" t="s">
        <v>1501</v>
      </c>
      <c r="C23" s="30" t="s">
        <v>1502</v>
      </c>
      <c r="D23" s="41">
        <v>2000</v>
      </c>
      <c r="E23" s="12">
        <v>42549</v>
      </c>
      <c r="F23" s="12">
        <v>44615</v>
      </c>
      <c r="G23" s="13">
        <v>24494.799999999999</v>
      </c>
      <c r="H23" s="21">
        <f t="shared" si="1"/>
        <v>44706.304166666669</v>
      </c>
      <c r="I23" s="22">
        <f t="shared" si="0"/>
        <v>1447.2999999999993</v>
      </c>
      <c r="J23" s="16" t="str">
        <f t="shared" si="2"/>
        <v>NOT DUE</v>
      </c>
      <c r="K23" s="30" t="s">
        <v>3809</v>
      </c>
      <c r="L23" s="39"/>
    </row>
    <row r="24" spans="1:12" ht="26.45" customHeight="1">
      <c r="A24" s="16" t="s">
        <v>1776</v>
      </c>
      <c r="B24" s="30" t="s">
        <v>1503</v>
      </c>
      <c r="C24" s="30" t="s">
        <v>24</v>
      </c>
      <c r="D24" s="41">
        <v>2000</v>
      </c>
      <c r="E24" s="12">
        <v>42549</v>
      </c>
      <c r="F24" s="12">
        <v>44615</v>
      </c>
      <c r="G24" s="13">
        <v>24494.799999999999</v>
      </c>
      <c r="H24" s="21">
        <f t="shared" si="1"/>
        <v>44706.304166666669</v>
      </c>
      <c r="I24" s="22">
        <f t="shared" si="0"/>
        <v>1447.2999999999993</v>
      </c>
      <c r="J24" s="16" t="str">
        <f t="shared" si="2"/>
        <v>NOT DUE</v>
      </c>
      <c r="K24" s="30" t="s">
        <v>3809</v>
      </c>
      <c r="L24" s="39"/>
    </row>
    <row r="25" spans="1:12" ht="15" customHeight="1">
      <c r="A25" s="16" t="s">
        <v>1777</v>
      </c>
      <c r="B25" s="30" t="s">
        <v>1504</v>
      </c>
      <c r="C25" s="30" t="s">
        <v>1505</v>
      </c>
      <c r="D25" s="41">
        <v>2000</v>
      </c>
      <c r="E25" s="12">
        <v>42549</v>
      </c>
      <c r="F25" s="12">
        <v>44615</v>
      </c>
      <c r="G25" s="13">
        <v>24494.799999999999</v>
      </c>
      <c r="H25" s="21">
        <f t="shared" si="1"/>
        <v>44706.304166666669</v>
      </c>
      <c r="I25" s="22">
        <f t="shared" si="0"/>
        <v>1447.2999999999993</v>
      </c>
      <c r="J25" s="16" t="str">
        <f t="shared" si="2"/>
        <v>NOT DUE</v>
      </c>
      <c r="K25" s="30" t="s">
        <v>3809</v>
      </c>
      <c r="L25" s="39"/>
    </row>
    <row r="26" spans="1:12" ht="26.45" customHeight="1">
      <c r="A26" s="16" t="s">
        <v>1778</v>
      </c>
      <c r="B26" s="30" t="s">
        <v>1506</v>
      </c>
      <c r="C26" s="30" t="s">
        <v>1507</v>
      </c>
      <c r="D26" s="41">
        <v>2000</v>
      </c>
      <c r="E26" s="12">
        <v>42549</v>
      </c>
      <c r="F26" s="12">
        <v>44615</v>
      </c>
      <c r="G26" s="13">
        <v>24494.799999999999</v>
      </c>
      <c r="H26" s="21">
        <f t="shared" si="1"/>
        <v>44706.304166666669</v>
      </c>
      <c r="I26" s="22">
        <f t="shared" si="0"/>
        <v>1447.2999999999993</v>
      </c>
      <c r="J26" s="16" t="str">
        <f t="shared" si="2"/>
        <v>NOT DUE</v>
      </c>
      <c r="K26" s="30" t="s">
        <v>3809</v>
      </c>
      <c r="L26" s="39"/>
    </row>
    <row r="27" spans="1:12" ht="26.45" customHeight="1">
      <c r="A27" s="16" t="s">
        <v>1779</v>
      </c>
      <c r="B27" s="30" t="s">
        <v>1508</v>
      </c>
      <c r="C27" s="30" t="s">
        <v>1497</v>
      </c>
      <c r="D27" s="41">
        <v>2000</v>
      </c>
      <c r="E27" s="12">
        <v>42549</v>
      </c>
      <c r="F27" s="12">
        <v>44615</v>
      </c>
      <c r="G27" s="13">
        <v>24494.799999999999</v>
      </c>
      <c r="H27" s="21">
        <f t="shared" si="1"/>
        <v>44706.304166666669</v>
      </c>
      <c r="I27" s="22">
        <f t="shared" si="0"/>
        <v>1447.2999999999993</v>
      </c>
      <c r="J27" s="16" t="str">
        <f t="shared" si="2"/>
        <v>NOT DUE</v>
      </c>
      <c r="K27" s="30" t="s">
        <v>3809</v>
      </c>
      <c r="L27" s="39"/>
    </row>
    <row r="28" spans="1:12" ht="26.45" customHeight="1">
      <c r="A28" s="16" t="s">
        <v>1780</v>
      </c>
      <c r="B28" s="30" t="s">
        <v>1509</v>
      </c>
      <c r="C28" s="30" t="s">
        <v>1510</v>
      </c>
      <c r="D28" s="41">
        <v>2000</v>
      </c>
      <c r="E28" s="12">
        <v>42549</v>
      </c>
      <c r="F28" s="12">
        <v>44615</v>
      </c>
      <c r="G28" s="13">
        <v>24494.799999999999</v>
      </c>
      <c r="H28" s="21">
        <f t="shared" si="1"/>
        <v>44706.304166666669</v>
      </c>
      <c r="I28" s="22">
        <f t="shared" si="0"/>
        <v>1447.2999999999993</v>
      </c>
      <c r="J28" s="16" t="str">
        <f t="shared" si="2"/>
        <v>NOT DUE</v>
      </c>
      <c r="K28" s="30" t="s">
        <v>3809</v>
      </c>
      <c r="L28" s="39"/>
    </row>
    <row r="29" spans="1:12" ht="26.45" customHeight="1">
      <c r="A29" s="16" t="s">
        <v>1781</v>
      </c>
      <c r="B29" s="30" t="s">
        <v>1511</v>
      </c>
      <c r="C29" s="30" t="s">
        <v>1512</v>
      </c>
      <c r="D29" s="41">
        <v>2000</v>
      </c>
      <c r="E29" s="12">
        <v>42549</v>
      </c>
      <c r="F29" s="12">
        <v>44615</v>
      </c>
      <c r="G29" s="13">
        <v>24494.799999999999</v>
      </c>
      <c r="H29" s="21">
        <f t="shared" si="1"/>
        <v>44706.304166666669</v>
      </c>
      <c r="I29" s="22">
        <f t="shared" si="0"/>
        <v>1447.2999999999993</v>
      </c>
      <c r="J29" s="16" t="str">
        <f t="shared" si="2"/>
        <v>NOT DUE</v>
      </c>
      <c r="K29" s="30" t="s">
        <v>3809</v>
      </c>
      <c r="L29" s="39"/>
    </row>
    <row r="30" spans="1:12" ht="26.45" customHeight="1">
      <c r="A30" s="16" t="s">
        <v>1782</v>
      </c>
      <c r="B30" s="30" t="s">
        <v>1513</v>
      </c>
      <c r="C30" s="30" t="s">
        <v>1486</v>
      </c>
      <c r="D30" s="41">
        <v>2000</v>
      </c>
      <c r="E30" s="12">
        <v>42549</v>
      </c>
      <c r="F30" s="12">
        <v>44615</v>
      </c>
      <c r="G30" s="13">
        <v>24494.799999999999</v>
      </c>
      <c r="H30" s="21">
        <f t="shared" si="1"/>
        <v>44706.304166666669</v>
      </c>
      <c r="I30" s="22">
        <f t="shared" si="0"/>
        <v>1447.2999999999993</v>
      </c>
      <c r="J30" s="16" t="str">
        <f t="shared" si="2"/>
        <v>NOT DUE</v>
      </c>
      <c r="K30" s="30" t="s">
        <v>3809</v>
      </c>
      <c r="L30" s="39"/>
    </row>
    <row r="31" spans="1:12" ht="26.45" customHeight="1">
      <c r="A31" s="16" t="s">
        <v>1783</v>
      </c>
      <c r="B31" s="30" t="s">
        <v>1554</v>
      </c>
      <c r="C31" s="30" t="s">
        <v>1514</v>
      </c>
      <c r="D31" s="41">
        <v>2000</v>
      </c>
      <c r="E31" s="12">
        <v>42549</v>
      </c>
      <c r="F31" s="12">
        <v>44615</v>
      </c>
      <c r="G31" s="13">
        <v>24494.799999999999</v>
      </c>
      <c r="H31" s="21">
        <f t="shared" si="1"/>
        <v>44706.304166666669</v>
      </c>
      <c r="I31" s="22">
        <f t="shared" si="0"/>
        <v>1447.2999999999993</v>
      </c>
      <c r="J31" s="16" t="str">
        <f t="shared" si="2"/>
        <v>NOT DUE</v>
      </c>
      <c r="K31" s="30" t="s">
        <v>3809</v>
      </c>
      <c r="L31" s="39"/>
    </row>
    <row r="32" spans="1:12" ht="26.45" customHeight="1">
      <c r="A32" s="16" t="s">
        <v>1784</v>
      </c>
      <c r="B32" s="30" t="s">
        <v>1515</v>
      </c>
      <c r="C32" s="30" t="s">
        <v>1516</v>
      </c>
      <c r="D32" s="41">
        <v>2000</v>
      </c>
      <c r="E32" s="12">
        <v>42549</v>
      </c>
      <c r="F32" s="12">
        <v>44615</v>
      </c>
      <c r="G32" s="13">
        <v>24494.799999999999</v>
      </c>
      <c r="H32" s="21">
        <f t="shared" si="1"/>
        <v>44706.304166666669</v>
      </c>
      <c r="I32" s="22">
        <f t="shared" si="0"/>
        <v>1447.2999999999993</v>
      </c>
      <c r="J32" s="16" t="str">
        <f t="shared" si="2"/>
        <v>NOT DUE</v>
      </c>
      <c r="K32" s="30" t="s">
        <v>3809</v>
      </c>
      <c r="L32" s="39"/>
    </row>
    <row r="33" spans="1:12" ht="26.45" customHeight="1">
      <c r="A33" s="16" t="s">
        <v>1785</v>
      </c>
      <c r="B33" s="30" t="s">
        <v>1517</v>
      </c>
      <c r="C33" s="30" t="s">
        <v>1518</v>
      </c>
      <c r="D33" s="41">
        <v>2000</v>
      </c>
      <c r="E33" s="12">
        <v>42549</v>
      </c>
      <c r="F33" s="12">
        <v>44615</v>
      </c>
      <c r="G33" s="13">
        <v>24494.799999999999</v>
      </c>
      <c r="H33" s="21">
        <f t="shared" si="1"/>
        <v>44706.304166666669</v>
      </c>
      <c r="I33" s="22">
        <f t="shared" si="0"/>
        <v>1447.2999999999993</v>
      </c>
      <c r="J33" s="16" t="str">
        <f t="shared" si="2"/>
        <v>NOT DUE</v>
      </c>
      <c r="K33" s="30" t="s">
        <v>3809</v>
      </c>
      <c r="L33" s="39"/>
    </row>
    <row r="34" spans="1:12" ht="26.45" customHeight="1">
      <c r="A34" s="16" t="s">
        <v>1786</v>
      </c>
      <c r="B34" s="30" t="s">
        <v>1519</v>
      </c>
      <c r="C34" s="30" t="s">
        <v>1520</v>
      </c>
      <c r="D34" s="41">
        <v>2000</v>
      </c>
      <c r="E34" s="12">
        <v>42549</v>
      </c>
      <c r="F34" s="12">
        <v>44615</v>
      </c>
      <c r="G34" s="13">
        <v>24494.799999999999</v>
      </c>
      <c r="H34" s="21">
        <f t="shared" si="1"/>
        <v>44706.304166666669</v>
      </c>
      <c r="I34" s="22">
        <f t="shared" si="0"/>
        <v>1447.2999999999993</v>
      </c>
      <c r="J34" s="16" t="str">
        <f t="shared" si="2"/>
        <v>NOT DUE</v>
      </c>
      <c r="K34" s="30" t="s">
        <v>3809</v>
      </c>
      <c r="L34" s="39"/>
    </row>
    <row r="35" spans="1:12" ht="26.45" customHeight="1">
      <c r="A35" s="16" t="s">
        <v>1787</v>
      </c>
      <c r="B35" s="30" t="s">
        <v>1521</v>
      </c>
      <c r="C35" s="30" t="s">
        <v>1522</v>
      </c>
      <c r="D35" s="41">
        <v>2000</v>
      </c>
      <c r="E35" s="12">
        <v>42549</v>
      </c>
      <c r="F35" s="12">
        <v>44615</v>
      </c>
      <c r="G35" s="13">
        <v>24494.799999999999</v>
      </c>
      <c r="H35" s="21">
        <f t="shared" si="1"/>
        <v>44706.304166666669</v>
      </c>
      <c r="I35" s="22">
        <f t="shared" si="0"/>
        <v>1447.2999999999993</v>
      </c>
      <c r="J35" s="16" t="str">
        <f t="shared" si="2"/>
        <v>NOT DUE</v>
      </c>
      <c r="K35" s="30" t="s">
        <v>3809</v>
      </c>
      <c r="L35" s="39"/>
    </row>
    <row r="36" spans="1:12" ht="26.45" customHeight="1">
      <c r="A36" s="16" t="s">
        <v>1788</v>
      </c>
      <c r="B36" s="30" t="s">
        <v>1523</v>
      </c>
      <c r="C36" s="30" t="s">
        <v>1095</v>
      </c>
      <c r="D36" s="41">
        <v>2000</v>
      </c>
      <c r="E36" s="12">
        <v>42549</v>
      </c>
      <c r="F36" s="12">
        <v>44615</v>
      </c>
      <c r="G36" s="13">
        <v>24494.799999999999</v>
      </c>
      <c r="H36" s="21">
        <f>IF(I36&lt;=2000,$F$5+(I36/24),"error")</f>
        <v>44706.304166666669</v>
      </c>
      <c r="I36" s="22">
        <f t="shared" si="0"/>
        <v>1447.2999999999993</v>
      </c>
      <c r="J36" s="16" t="str">
        <f t="shared" si="2"/>
        <v>NOT DUE</v>
      </c>
      <c r="K36" s="30" t="s">
        <v>3809</v>
      </c>
      <c r="L36" s="39"/>
    </row>
    <row r="37" spans="1:12" ht="15" customHeight="1">
      <c r="A37" s="16" t="s">
        <v>1789</v>
      </c>
      <c r="B37" s="30" t="s">
        <v>1524</v>
      </c>
      <c r="C37" s="30" t="s">
        <v>37</v>
      </c>
      <c r="D37" s="41">
        <v>4000</v>
      </c>
      <c r="E37" s="12">
        <v>42549</v>
      </c>
      <c r="F37" s="12">
        <v>44468</v>
      </c>
      <c r="G37" s="13">
        <v>21440.7</v>
      </c>
      <c r="H37" s="21">
        <f>IF(I37&lt;=4000,$F$5+(I37/24),"error")</f>
        <v>44662.383333333331</v>
      </c>
      <c r="I37" s="22">
        <f>D37-($F$4-G37)</f>
        <v>393.20000000000073</v>
      </c>
      <c r="J37" s="16" t="str">
        <f t="shared" si="2"/>
        <v>NOT DUE</v>
      </c>
      <c r="K37" s="30" t="s">
        <v>3809</v>
      </c>
      <c r="L37" s="39"/>
    </row>
    <row r="38" spans="1:12" ht="26.45" customHeight="1">
      <c r="A38" s="16" t="s">
        <v>1790</v>
      </c>
      <c r="B38" s="30" t="s">
        <v>1555</v>
      </c>
      <c r="C38" s="30" t="s">
        <v>1525</v>
      </c>
      <c r="D38" s="41">
        <v>2000</v>
      </c>
      <c r="E38" s="12">
        <v>42549</v>
      </c>
      <c r="F38" s="12">
        <v>44615</v>
      </c>
      <c r="G38" s="13">
        <v>24494.799999999999</v>
      </c>
      <c r="H38" s="21">
        <f t="shared" si="1"/>
        <v>44706.304166666669</v>
      </c>
      <c r="I38" s="22">
        <f t="shared" si="0"/>
        <v>1447.2999999999993</v>
      </c>
      <c r="J38" s="16" t="str">
        <f t="shared" si="2"/>
        <v>NOT DUE</v>
      </c>
      <c r="K38" s="30" t="s">
        <v>3809</v>
      </c>
      <c r="L38" s="39"/>
    </row>
    <row r="39" spans="1:12" ht="15" customHeight="1">
      <c r="A39" s="16" t="s">
        <v>1791</v>
      </c>
      <c r="B39" s="30" t="s">
        <v>1526</v>
      </c>
      <c r="C39" s="30" t="s">
        <v>37</v>
      </c>
      <c r="D39" s="41">
        <v>4000</v>
      </c>
      <c r="E39" s="12">
        <v>42549</v>
      </c>
      <c r="F39" s="12">
        <v>44468</v>
      </c>
      <c r="G39" s="13">
        <v>21440.7</v>
      </c>
      <c r="H39" s="21">
        <f>IF(I39&lt;=4000,$F$5+(I39/24),"error")</f>
        <v>44662.383333333331</v>
      </c>
      <c r="I39" s="22">
        <f t="shared" si="0"/>
        <v>393.20000000000073</v>
      </c>
      <c r="J39" s="16" t="str">
        <f t="shared" si="2"/>
        <v>NOT DUE</v>
      </c>
      <c r="K39" s="30" t="s">
        <v>3809</v>
      </c>
      <c r="L39" s="39"/>
    </row>
    <row r="40" spans="1:12" ht="15" customHeight="1">
      <c r="A40" s="16" t="s">
        <v>1792</v>
      </c>
      <c r="B40" s="30" t="s">
        <v>1527</v>
      </c>
      <c r="C40" s="30" t="s">
        <v>37</v>
      </c>
      <c r="D40" s="41">
        <v>4000</v>
      </c>
      <c r="E40" s="12">
        <v>42549</v>
      </c>
      <c r="F40" s="12">
        <v>44468</v>
      </c>
      <c r="G40" s="13">
        <v>21440.7</v>
      </c>
      <c r="H40" s="21">
        <f t="shared" ref="H40:H41" si="3">IF(I40&lt;=4000,$F$5+(I40/24),"error")</f>
        <v>44662.383333333331</v>
      </c>
      <c r="I40" s="22">
        <f t="shared" si="0"/>
        <v>393.20000000000073</v>
      </c>
      <c r="J40" s="16" t="str">
        <f t="shared" si="2"/>
        <v>NOT DUE</v>
      </c>
      <c r="K40" s="30" t="s">
        <v>3809</v>
      </c>
      <c r="L40" s="39"/>
    </row>
    <row r="41" spans="1:12" ht="38.25" customHeight="1">
      <c r="A41" s="16" t="s">
        <v>1793</v>
      </c>
      <c r="B41" s="30" t="s">
        <v>1528</v>
      </c>
      <c r="C41" s="30" t="s">
        <v>1529</v>
      </c>
      <c r="D41" s="41">
        <v>4000</v>
      </c>
      <c r="E41" s="12">
        <v>42549</v>
      </c>
      <c r="F41" s="12">
        <v>44468</v>
      </c>
      <c r="G41" s="13">
        <v>21440.7</v>
      </c>
      <c r="H41" s="21">
        <f t="shared" si="3"/>
        <v>44662.383333333331</v>
      </c>
      <c r="I41" s="22">
        <f t="shared" si="0"/>
        <v>393.20000000000073</v>
      </c>
      <c r="J41" s="16" t="str">
        <f t="shared" si="2"/>
        <v>NOT DUE</v>
      </c>
      <c r="K41" s="30"/>
      <c r="L41" s="39"/>
    </row>
    <row r="42" spans="1:12" ht="26.45" customHeight="1">
      <c r="A42" s="16" t="s">
        <v>1794</v>
      </c>
      <c r="B42" s="30" t="s">
        <v>1530</v>
      </c>
      <c r="C42" s="30" t="s">
        <v>1529</v>
      </c>
      <c r="D42" s="41">
        <v>2000</v>
      </c>
      <c r="E42" s="12">
        <v>42549</v>
      </c>
      <c r="F42" s="12">
        <v>44615</v>
      </c>
      <c r="G42" s="13">
        <v>24494.799999999999</v>
      </c>
      <c r="H42" s="21">
        <f t="shared" ref="H42:H43" si="4">IF(I42&lt;=2000,$F$5+(I42/24),"error")</f>
        <v>44706.304166666669</v>
      </c>
      <c r="I42" s="22">
        <f t="shared" si="0"/>
        <v>1447.2999999999993</v>
      </c>
      <c r="J42" s="16" t="str">
        <f t="shared" si="2"/>
        <v>NOT DUE</v>
      </c>
      <c r="K42" s="30"/>
      <c r="L42" s="39"/>
    </row>
    <row r="43" spans="1:12" ht="26.45" customHeight="1">
      <c r="A43" s="16" t="s">
        <v>1795</v>
      </c>
      <c r="B43" s="30" t="s">
        <v>1535</v>
      </c>
      <c r="C43" s="30" t="s">
        <v>1536</v>
      </c>
      <c r="D43" s="41">
        <v>2000</v>
      </c>
      <c r="E43" s="12">
        <v>42549</v>
      </c>
      <c r="F43" s="12">
        <v>44615</v>
      </c>
      <c r="G43" s="13">
        <v>24494.799999999999</v>
      </c>
      <c r="H43" s="21">
        <f t="shared" si="4"/>
        <v>44706.304166666669</v>
      </c>
      <c r="I43" s="22">
        <f t="shared" si="0"/>
        <v>1447.2999999999993</v>
      </c>
      <c r="J43" s="16" t="str">
        <f t="shared" si="2"/>
        <v>NOT DUE</v>
      </c>
      <c r="K43" s="30"/>
      <c r="L43" s="39"/>
    </row>
    <row r="44" spans="1:12" ht="15" customHeight="1">
      <c r="A44" s="16" t="s">
        <v>1796</v>
      </c>
      <c r="B44" s="30" t="s">
        <v>1531</v>
      </c>
      <c r="C44" s="30" t="s">
        <v>1532</v>
      </c>
      <c r="D44" s="41">
        <v>4000</v>
      </c>
      <c r="E44" s="12">
        <v>42549</v>
      </c>
      <c r="F44" s="12">
        <v>44468</v>
      </c>
      <c r="G44" s="13">
        <v>21440.7</v>
      </c>
      <c r="H44" s="21">
        <f t="shared" ref="H44:H45" si="5">IF(I44&lt;=4000,$F$5+(I44/24),"error")</f>
        <v>44662.383333333331</v>
      </c>
      <c r="I44" s="22">
        <f t="shared" si="0"/>
        <v>393.20000000000073</v>
      </c>
      <c r="J44" s="16" t="str">
        <f t="shared" si="2"/>
        <v>NOT DUE</v>
      </c>
      <c r="K44" s="30"/>
      <c r="L44" s="39"/>
    </row>
    <row r="45" spans="1:12" ht="15" customHeight="1">
      <c r="A45" s="16" t="s">
        <v>1797</v>
      </c>
      <c r="B45" s="30" t="s">
        <v>1533</v>
      </c>
      <c r="C45" s="30" t="s">
        <v>1534</v>
      </c>
      <c r="D45" s="41">
        <v>4000</v>
      </c>
      <c r="E45" s="12">
        <v>42549</v>
      </c>
      <c r="F45" s="12">
        <v>44575</v>
      </c>
      <c r="G45" s="13">
        <v>23541.7</v>
      </c>
      <c r="H45" s="21">
        <f t="shared" si="5"/>
        <v>44749.925000000003</v>
      </c>
      <c r="I45" s="22">
        <f t="shared" si="0"/>
        <v>2494.2000000000007</v>
      </c>
      <c r="J45" s="16" t="str">
        <f t="shared" si="2"/>
        <v>NOT DUE</v>
      </c>
      <c r="K45" s="30"/>
      <c r="L45" s="39"/>
    </row>
    <row r="46" spans="1:12" ht="15" customHeight="1">
      <c r="A46" s="16" t="s">
        <v>1798</v>
      </c>
      <c r="B46" s="30" t="s">
        <v>1537</v>
      </c>
      <c r="C46" s="30" t="s">
        <v>1538</v>
      </c>
      <c r="D46" s="41">
        <v>2000</v>
      </c>
      <c r="E46" s="12">
        <v>42549</v>
      </c>
      <c r="F46" s="12">
        <v>44575</v>
      </c>
      <c r="G46" s="13">
        <v>23541.7</v>
      </c>
      <c r="H46" s="21">
        <f>IF(I46&lt;=2000,$F$5+(I46/24),"error")</f>
        <v>44666.591666666667</v>
      </c>
      <c r="I46" s="22">
        <f t="shared" si="0"/>
        <v>494.20000000000073</v>
      </c>
      <c r="J46" s="16" t="str">
        <f t="shared" si="2"/>
        <v>NOT DUE</v>
      </c>
      <c r="K46" s="30"/>
      <c r="L46" s="39"/>
    </row>
    <row r="47" spans="1:12" ht="15" customHeight="1">
      <c r="A47" s="16" t="s">
        <v>1799</v>
      </c>
      <c r="B47" s="30" t="s">
        <v>1539</v>
      </c>
      <c r="C47" s="30" t="s">
        <v>1540</v>
      </c>
      <c r="D47" s="41">
        <v>8000</v>
      </c>
      <c r="E47" s="12">
        <v>42549</v>
      </c>
      <c r="F47" s="12">
        <v>44468</v>
      </c>
      <c r="G47" s="13">
        <v>21440.7</v>
      </c>
      <c r="H47" s="21">
        <f>IF(I47&lt;=8000,$F$5+(I47/24),"error")</f>
        <v>44829.05</v>
      </c>
      <c r="I47" s="22">
        <f t="shared" si="0"/>
        <v>4393.2000000000007</v>
      </c>
      <c r="J47" s="16" t="str">
        <f t="shared" si="2"/>
        <v>NOT DUE</v>
      </c>
      <c r="K47" s="30"/>
      <c r="L47" s="39"/>
    </row>
    <row r="48" spans="1:12" ht="26.45" customHeight="1">
      <c r="A48" s="16" t="s">
        <v>1800</v>
      </c>
      <c r="B48" s="30" t="s">
        <v>1541</v>
      </c>
      <c r="C48" s="30" t="s">
        <v>1542</v>
      </c>
      <c r="D48" s="41">
        <v>4000</v>
      </c>
      <c r="E48" s="12">
        <v>42549</v>
      </c>
      <c r="F48" s="12">
        <v>44468</v>
      </c>
      <c r="G48" s="13">
        <v>21440.7</v>
      </c>
      <c r="H48" s="21">
        <f>IF(I48&lt;=4000,$F$5+(I48/24),"error")</f>
        <v>44662.383333333331</v>
      </c>
      <c r="I48" s="22">
        <f t="shared" si="0"/>
        <v>393.20000000000073</v>
      </c>
      <c r="J48" s="16" t="str">
        <f t="shared" si="2"/>
        <v>NOT DUE</v>
      </c>
      <c r="K48" s="30"/>
      <c r="L48" s="39"/>
    </row>
    <row r="49" spans="1:12" ht="15" customHeight="1">
      <c r="A49" s="16" t="s">
        <v>1801</v>
      </c>
      <c r="B49" s="30" t="s">
        <v>1543</v>
      </c>
      <c r="C49" s="30" t="s">
        <v>1544</v>
      </c>
      <c r="D49" s="41">
        <v>8000</v>
      </c>
      <c r="E49" s="12">
        <v>42549</v>
      </c>
      <c r="F49" s="12">
        <v>44468</v>
      </c>
      <c r="G49" s="13">
        <v>21440.7</v>
      </c>
      <c r="H49" s="21">
        <f>IF(I49&lt;=8000,$F$5+(I49/24),"error")</f>
        <v>44829.05</v>
      </c>
      <c r="I49" s="22">
        <f t="shared" si="0"/>
        <v>4393.2000000000007</v>
      </c>
      <c r="J49" s="16" t="str">
        <f t="shared" si="2"/>
        <v>NOT DUE</v>
      </c>
      <c r="K49" s="30"/>
      <c r="L49" s="39"/>
    </row>
    <row r="50" spans="1:12" ht="15" customHeight="1">
      <c r="A50" s="16" t="s">
        <v>1802</v>
      </c>
      <c r="B50" s="30" t="s">
        <v>1545</v>
      </c>
      <c r="C50" s="30" t="s">
        <v>1546</v>
      </c>
      <c r="D50" s="41">
        <v>8000</v>
      </c>
      <c r="E50" s="12">
        <v>42549</v>
      </c>
      <c r="F50" s="12">
        <v>44575</v>
      </c>
      <c r="G50" s="13">
        <v>23541.7</v>
      </c>
      <c r="H50" s="21">
        <f>IF(I50&lt;=8000,$F$5+(I50/24),"error")</f>
        <v>44916.591666666667</v>
      </c>
      <c r="I50" s="22">
        <f t="shared" si="0"/>
        <v>6494.2000000000007</v>
      </c>
      <c r="J50" s="16" t="str">
        <f t="shared" si="2"/>
        <v>NOT DUE</v>
      </c>
      <c r="K50" s="30"/>
      <c r="L50" s="39"/>
    </row>
    <row r="51" spans="1:12" ht="26.45" customHeight="1">
      <c r="A51" s="16" t="s">
        <v>1803</v>
      </c>
      <c r="B51" s="30" t="s">
        <v>1547</v>
      </c>
      <c r="C51" s="30" t="s">
        <v>37</v>
      </c>
      <c r="D51" s="41">
        <v>8000</v>
      </c>
      <c r="E51" s="12">
        <v>42549</v>
      </c>
      <c r="F51" s="12">
        <v>44575</v>
      </c>
      <c r="G51" s="13">
        <v>23541.7</v>
      </c>
      <c r="H51" s="21">
        <f t="shared" ref="H51:H52" si="6">IF(I51&lt;=8000,$F$5+(I51/24),"error")</f>
        <v>44916.591666666667</v>
      </c>
      <c r="I51" s="22">
        <f t="shared" si="0"/>
        <v>6494.2000000000007</v>
      </c>
      <c r="J51" s="16" t="str">
        <f t="shared" si="2"/>
        <v>NOT DUE</v>
      </c>
      <c r="K51" s="30"/>
      <c r="L51" s="39"/>
    </row>
    <row r="52" spans="1:12" ht="26.45" customHeight="1">
      <c r="A52" s="16" t="s">
        <v>1804</v>
      </c>
      <c r="B52" s="30" t="s">
        <v>1548</v>
      </c>
      <c r="C52" s="30" t="s">
        <v>37</v>
      </c>
      <c r="D52" s="41">
        <v>8000</v>
      </c>
      <c r="E52" s="12">
        <v>42549</v>
      </c>
      <c r="F52" s="12">
        <v>44468</v>
      </c>
      <c r="G52" s="13">
        <v>21440.7</v>
      </c>
      <c r="H52" s="21">
        <f t="shared" si="6"/>
        <v>44829.05</v>
      </c>
      <c r="I52" s="22">
        <f t="shared" si="0"/>
        <v>4393.2000000000007</v>
      </c>
      <c r="J52" s="16" t="str">
        <f t="shared" si="2"/>
        <v>NOT DUE</v>
      </c>
      <c r="K52" s="30"/>
      <c r="L52" s="39"/>
    </row>
    <row r="53" spans="1:12" ht="25.5">
      <c r="A53" s="16" t="s">
        <v>1805</v>
      </c>
      <c r="B53" s="30" t="s">
        <v>1549</v>
      </c>
      <c r="C53" s="30" t="s">
        <v>37</v>
      </c>
      <c r="D53" s="41">
        <v>16000</v>
      </c>
      <c r="E53" s="12">
        <v>42549</v>
      </c>
      <c r="F53" s="12">
        <v>43621</v>
      </c>
      <c r="G53" s="13">
        <v>11243</v>
      </c>
      <c r="H53" s="21">
        <f>IF(I53&lt;=16000,$F$5+(I53/24),"error")</f>
        <v>44737.479166666664</v>
      </c>
      <c r="I53" s="22">
        <f t="shared" si="0"/>
        <v>2195.5</v>
      </c>
      <c r="J53" s="16" t="str">
        <f t="shared" si="2"/>
        <v>NOT DUE</v>
      </c>
      <c r="K53" s="30"/>
      <c r="L53" s="39"/>
    </row>
    <row r="54" spans="1:12" ht="25.5">
      <c r="A54" s="16" t="s">
        <v>1806</v>
      </c>
      <c r="B54" s="30" t="s">
        <v>1550</v>
      </c>
      <c r="C54" s="30" t="s">
        <v>37</v>
      </c>
      <c r="D54" s="41">
        <v>16000</v>
      </c>
      <c r="E54" s="12">
        <v>42549</v>
      </c>
      <c r="F54" s="12">
        <v>43621</v>
      </c>
      <c r="G54" s="13">
        <v>11243</v>
      </c>
      <c r="H54" s="21">
        <f>IF(I54&lt;=16000,$F$5+(I54/24),"error")</f>
        <v>44737.479166666664</v>
      </c>
      <c r="I54" s="22">
        <f t="shared" si="0"/>
        <v>2195.5</v>
      </c>
      <c r="J54" s="16" t="str">
        <f t="shared" si="2"/>
        <v>NOT DUE</v>
      </c>
      <c r="K54" s="30"/>
      <c r="L54" s="39"/>
    </row>
    <row r="55" spans="1:12">
      <c r="A55" s="16" t="s">
        <v>1807</v>
      </c>
      <c r="B55" s="30" t="s">
        <v>1604</v>
      </c>
      <c r="C55" s="30" t="s">
        <v>1605</v>
      </c>
      <c r="D55" s="41">
        <v>8000</v>
      </c>
      <c r="E55" s="12">
        <v>42549</v>
      </c>
      <c r="F55" s="12">
        <v>44468</v>
      </c>
      <c r="G55" s="13">
        <v>21440.7</v>
      </c>
      <c r="H55" s="21">
        <f t="shared" ref="H55:H62" si="7">IF(I55&lt;=8000,$F$5+(I55/24),"error")</f>
        <v>44829.05</v>
      </c>
      <c r="I55" s="22">
        <f t="shared" si="0"/>
        <v>4393.2000000000007</v>
      </c>
      <c r="J55" s="16" t="str">
        <f t="shared" si="2"/>
        <v>NOT DUE</v>
      </c>
      <c r="K55" s="30"/>
      <c r="L55" s="39"/>
    </row>
    <row r="56" spans="1:12" ht="25.5">
      <c r="A56" s="16" t="s">
        <v>1808</v>
      </c>
      <c r="B56" s="30" t="s">
        <v>1606</v>
      </c>
      <c r="C56" s="30" t="s">
        <v>1607</v>
      </c>
      <c r="D56" s="41">
        <v>8000</v>
      </c>
      <c r="E56" s="12">
        <v>42549</v>
      </c>
      <c r="F56" s="12">
        <v>44468</v>
      </c>
      <c r="G56" s="13">
        <v>21440.7</v>
      </c>
      <c r="H56" s="21">
        <f t="shared" si="7"/>
        <v>44829.05</v>
      </c>
      <c r="I56" s="22">
        <f t="shared" si="0"/>
        <v>4393.2000000000007</v>
      </c>
      <c r="J56" s="16" t="str">
        <f t="shared" si="2"/>
        <v>NOT DUE</v>
      </c>
      <c r="K56" s="30"/>
      <c r="L56" s="39"/>
    </row>
    <row r="57" spans="1:12">
      <c r="A57" s="16" t="s">
        <v>1809</v>
      </c>
      <c r="B57" s="30" t="s">
        <v>1608</v>
      </c>
      <c r="C57" s="30" t="s">
        <v>1609</v>
      </c>
      <c r="D57" s="41">
        <v>8000</v>
      </c>
      <c r="E57" s="12">
        <v>42549</v>
      </c>
      <c r="F57" s="12">
        <v>44468</v>
      </c>
      <c r="G57" s="13">
        <v>21440.7</v>
      </c>
      <c r="H57" s="21">
        <f t="shared" si="7"/>
        <v>44829.05</v>
      </c>
      <c r="I57" s="22">
        <f t="shared" si="0"/>
        <v>4393.2000000000007</v>
      </c>
      <c r="J57" s="16" t="str">
        <f t="shared" si="2"/>
        <v>NOT DUE</v>
      </c>
      <c r="K57" s="30" t="s">
        <v>3810</v>
      </c>
      <c r="L57" s="39"/>
    </row>
    <row r="58" spans="1:12">
      <c r="A58" s="16" t="s">
        <v>1810</v>
      </c>
      <c r="B58" s="30" t="s">
        <v>1610</v>
      </c>
      <c r="C58" s="30" t="s">
        <v>1611</v>
      </c>
      <c r="D58" s="41">
        <v>8000</v>
      </c>
      <c r="E58" s="12">
        <v>42549</v>
      </c>
      <c r="F58" s="12">
        <v>44468</v>
      </c>
      <c r="G58" s="13">
        <v>21440.7</v>
      </c>
      <c r="H58" s="21">
        <f t="shared" si="7"/>
        <v>44829.05</v>
      </c>
      <c r="I58" s="22">
        <f t="shared" si="0"/>
        <v>4393.2000000000007</v>
      </c>
      <c r="J58" s="16" t="str">
        <f t="shared" si="2"/>
        <v>NOT DUE</v>
      </c>
      <c r="K58" s="30"/>
      <c r="L58" s="39"/>
    </row>
    <row r="59" spans="1:12" ht="25.5">
      <c r="A59" s="16" t="s">
        <v>1811</v>
      </c>
      <c r="B59" s="30" t="s">
        <v>1612</v>
      </c>
      <c r="C59" s="30" t="s">
        <v>1613</v>
      </c>
      <c r="D59" s="41">
        <v>8000</v>
      </c>
      <c r="E59" s="12">
        <v>42549</v>
      </c>
      <c r="F59" s="12">
        <v>44468</v>
      </c>
      <c r="G59" s="13">
        <v>21440.7</v>
      </c>
      <c r="H59" s="21">
        <f t="shared" si="7"/>
        <v>44829.05</v>
      </c>
      <c r="I59" s="22">
        <f t="shared" si="0"/>
        <v>4393.2000000000007</v>
      </c>
      <c r="J59" s="16" t="str">
        <f t="shared" si="2"/>
        <v>NOT DUE</v>
      </c>
      <c r="K59" s="30" t="s">
        <v>3810</v>
      </c>
      <c r="L59" s="39"/>
    </row>
    <row r="60" spans="1:12">
      <c r="A60" s="16" t="s">
        <v>1812</v>
      </c>
      <c r="B60" s="30" t="s">
        <v>1614</v>
      </c>
      <c r="C60" s="30" t="s">
        <v>1615</v>
      </c>
      <c r="D60" s="41">
        <v>8000</v>
      </c>
      <c r="E60" s="12">
        <v>42549</v>
      </c>
      <c r="F60" s="12">
        <v>44468</v>
      </c>
      <c r="G60" s="13">
        <v>21440.7</v>
      </c>
      <c r="H60" s="21">
        <f t="shared" si="7"/>
        <v>44829.05</v>
      </c>
      <c r="I60" s="22">
        <f t="shared" si="0"/>
        <v>4393.2000000000007</v>
      </c>
      <c r="J60" s="16" t="str">
        <f t="shared" si="2"/>
        <v>NOT DUE</v>
      </c>
      <c r="K60" s="30" t="s">
        <v>3810</v>
      </c>
      <c r="L60" s="39"/>
    </row>
    <row r="61" spans="1:12" ht="25.5">
      <c r="A61" s="16" t="s">
        <v>1813</v>
      </c>
      <c r="B61" s="30" t="s">
        <v>1616</v>
      </c>
      <c r="C61" s="30" t="s">
        <v>1617</v>
      </c>
      <c r="D61" s="41">
        <v>8000</v>
      </c>
      <c r="E61" s="12">
        <v>42549</v>
      </c>
      <c r="F61" s="12">
        <v>44468</v>
      </c>
      <c r="G61" s="13">
        <v>21440.7</v>
      </c>
      <c r="H61" s="21">
        <f t="shared" si="7"/>
        <v>44829.05</v>
      </c>
      <c r="I61" s="22">
        <f t="shared" si="0"/>
        <v>4393.2000000000007</v>
      </c>
      <c r="J61" s="16" t="str">
        <f t="shared" si="2"/>
        <v>NOT DUE</v>
      </c>
      <c r="K61" s="30" t="s">
        <v>3810</v>
      </c>
      <c r="L61" s="39"/>
    </row>
    <row r="62" spans="1:12">
      <c r="A62" s="16" t="s">
        <v>1814</v>
      </c>
      <c r="B62" s="30" t="s">
        <v>1618</v>
      </c>
      <c r="C62" s="30" t="s">
        <v>1619</v>
      </c>
      <c r="D62" s="41">
        <v>8000</v>
      </c>
      <c r="E62" s="12">
        <v>42549</v>
      </c>
      <c r="F62" s="12">
        <v>44468</v>
      </c>
      <c r="G62" s="13">
        <v>21440.7</v>
      </c>
      <c r="H62" s="21">
        <f t="shared" si="7"/>
        <v>44829.05</v>
      </c>
      <c r="I62" s="22">
        <f t="shared" si="0"/>
        <v>4393.2000000000007</v>
      </c>
      <c r="J62" s="16" t="str">
        <f t="shared" si="2"/>
        <v>NOT DUE</v>
      </c>
      <c r="K62" s="30" t="s">
        <v>3810</v>
      </c>
      <c r="L62" s="39"/>
    </row>
    <row r="63" spans="1:12">
      <c r="A63" s="16" t="s">
        <v>1815</v>
      </c>
      <c r="B63" s="30" t="s">
        <v>1628</v>
      </c>
      <c r="C63" s="30" t="s">
        <v>1095</v>
      </c>
      <c r="D63" s="41">
        <v>2000</v>
      </c>
      <c r="E63" s="12">
        <v>42549</v>
      </c>
      <c r="F63" s="12">
        <v>44615</v>
      </c>
      <c r="G63" s="13">
        <v>24494.799999999999</v>
      </c>
      <c r="H63" s="21">
        <f>IF(I63&lt;=2000,$F$5+(I63/24),"error")</f>
        <v>44706.304166666669</v>
      </c>
      <c r="I63" s="22">
        <f t="shared" si="0"/>
        <v>1447.2999999999993</v>
      </c>
      <c r="J63" s="16" t="str">
        <f t="shared" si="2"/>
        <v>NOT DUE</v>
      </c>
      <c r="K63" s="30" t="s">
        <v>3809</v>
      </c>
      <c r="L63" s="39"/>
    </row>
    <row r="64" spans="1:12" ht="25.5">
      <c r="A64" s="16" t="s">
        <v>1816</v>
      </c>
      <c r="B64" s="30" t="s">
        <v>1629</v>
      </c>
      <c r="C64" s="30" t="s">
        <v>1497</v>
      </c>
      <c r="D64" s="41">
        <v>2000</v>
      </c>
      <c r="E64" s="12">
        <v>42549</v>
      </c>
      <c r="F64" s="12">
        <v>44615</v>
      </c>
      <c r="G64" s="13">
        <v>24494.799999999999</v>
      </c>
      <c r="H64" s="21">
        <f>IF(I64&lt;=2000,$F$5+(I64/24),"error")</f>
        <v>44706.304166666669</v>
      </c>
      <c r="I64" s="22">
        <f t="shared" si="0"/>
        <v>1447.2999999999993</v>
      </c>
      <c r="J64" s="16" t="str">
        <f t="shared" si="2"/>
        <v>NOT DUE</v>
      </c>
      <c r="K64" s="30" t="s">
        <v>3809</v>
      </c>
      <c r="L64" s="39"/>
    </row>
    <row r="65" spans="1:12">
      <c r="A65" s="16" t="s">
        <v>1817</v>
      </c>
      <c r="B65" s="30" t="s">
        <v>1630</v>
      </c>
      <c r="C65" s="30" t="s">
        <v>1095</v>
      </c>
      <c r="D65" s="41">
        <v>2000</v>
      </c>
      <c r="E65" s="12">
        <v>42549</v>
      </c>
      <c r="F65" s="12">
        <v>44615</v>
      </c>
      <c r="G65" s="13">
        <v>24494.799999999999</v>
      </c>
      <c r="H65" s="21">
        <f>IF(I65&lt;=2000,$F$5+(I65/24),"error")</f>
        <v>44706.304166666669</v>
      </c>
      <c r="I65" s="22">
        <f t="shared" si="0"/>
        <v>1447.2999999999993</v>
      </c>
      <c r="J65" s="16" t="str">
        <f t="shared" si="2"/>
        <v>NOT DUE</v>
      </c>
      <c r="K65" s="30" t="s">
        <v>3809</v>
      </c>
      <c r="L65" s="39"/>
    </row>
    <row r="66" spans="1:12" ht="25.5">
      <c r="A66" s="16" t="s">
        <v>1818</v>
      </c>
      <c r="B66" s="30" t="s">
        <v>1631</v>
      </c>
      <c r="C66" s="30" t="s">
        <v>1632</v>
      </c>
      <c r="D66" s="41">
        <v>4000</v>
      </c>
      <c r="E66" s="12">
        <v>42549</v>
      </c>
      <c r="F66" s="12">
        <v>44468</v>
      </c>
      <c r="G66" s="13">
        <v>21440.7</v>
      </c>
      <c r="H66" s="21">
        <f>IF(I66&lt;=4000,$F$5+(I66/24),"error")</f>
        <v>44662.383333333331</v>
      </c>
      <c r="I66" s="22">
        <f t="shared" si="0"/>
        <v>393.20000000000073</v>
      </c>
      <c r="J66" s="16" t="str">
        <f t="shared" si="2"/>
        <v>NOT DUE</v>
      </c>
      <c r="K66" s="30" t="s">
        <v>3809</v>
      </c>
      <c r="L66" s="39"/>
    </row>
    <row r="67" spans="1:12" ht="38.25">
      <c r="A67" s="16" t="s">
        <v>1819</v>
      </c>
      <c r="B67" s="30" t="s">
        <v>1637</v>
      </c>
      <c r="C67" s="30" t="s">
        <v>37</v>
      </c>
      <c r="D67" s="41">
        <v>8000</v>
      </c>
      <c r="E67" s="12">
        <v>42549</v>
      </c>
      <c r="F67" s="12">
        <v>44468</v>
      </c>
      <c r="G67" s="13">
        <v>21440.7</v>
      </c>
      <c r="H67" s="21">
        <f>IF(I67&lt;=8000,$F$5+(I67/24),"error")</f>
        <v>44829.05</v>
      </c>
      <c r="I67" s="22">
        <f t="shared" si="0"/>
        <v>4393.2000000000007</v>
      </c>
      <c r="J67" s="16" t="str">
        <f t="shared" si="2"/>
        <v>NOT DUE</v>
      </c>
      <c r="K67" s="30" t="s">
        <v>3811</v>
      </c>
      <c r="L67" s="39"/>
    </row>
    <row r="68" spans="1:12">
      <c r="A68" s="16" t="s">
        <v>1820</v>
      </c>
      <c r="B68" s="30" t="s">
        <v>1638</v>
      </c>
      <c r="C68" s="30" t="s">
        <v>1639</v>
      </c>
      <c r="D68" s="41">
        <v>8000</v>
      </c>
      <c r="E68" s="12">
        <v>42549</v>
      </c>
      <c r="F68" s="12">
        <v>44468</v>
      </c>
      <c r="G68" s="13">
        <v>21440.7</v>
      </c>
      <c r="H68" s="21">
        <f t="shared" ref="H68:H69" si="8">IF(I68&lt;=8000,$F$5+(I68/24),"error")</f>
        <v>44829.05</v>
      </c>
      <c r="I68" s="22">
        <f t="shared" si="0"/>
        <v>4393.2000000000007</v>
      </c>
      <c r="J68" s="16" t="str">
        <f t="shared" si="2"/>
        <v>NOT DUE</v>
      </c>
      <c r="K68" s="30" t="s">
        <v>3810</v>
      </c>
      <c r="L68" s="39"/>
    </row>
    <row r="69" spans="1:12">
      <c r="A69" s="16" t="s">
        <v>1821</v>
      </c>
      <c r="B69" s="30" t="s">
        <v>1640</v>
      </c>
      <c r="C69" s="30" t="s">
        <v>1641</v>
      </c>
      <c r="D69" s="41">
        <v>8000</v>
      </c>
      <c r="E69" s="12">
        <v>42549</v>
      </c>
      <c r="F69" s="12">
        <v>44468</v>
      </c>
      <c r="G69" s="13">
        <v>21440.7</v>
      </c>
      <c r="H69" s="21">
        <f t="shared" si="8"/>
        <v>44829.05</v>
      </c>
      <c r="I69" s="22">
        <f t="shared" si="0"/>
        <v>4393.2000000000007</v>
      </c>
      <c r="J69" s="16" t="str">
        <f t="shared" si="2"/>
        <v>NOT DUE</v>
      </c>
      <c r="K69" s="30" t="s">
        <v>3810</v>
      </c>
      <c r="L69" s="39"/>
    </row>
    <row r="70" spans="1:12" ht="38.25">
      <c r="A70" s="16" t="s">
        <v>1822</v>
      </c>
      <c r="B70" s="30" t="s">
        <v>1642</v>
      </c>
      <c r="C70" s="30" t="s">
        <v>37</v>
      </c>
      <c r="D70" s="41">
        <v>16000</v>
      </c>
      <c r="E70" s="12">
        <v>42549</v>
      </c>
      <c r="F70" s="12">
        <v>43621</v>
      </c>
      <c r="G70" s="13">
        <v>11243</v>
      </c>
      <c r="H70" s="21">
        <f>IF(I70&lt;=16000,$F$5+(I70/24),"error")</f>
        <v>44737.479166666664</v>
      </c>
      <c r="I70" s="22">
        <f t="shared" si="0"/>
        <v>2195.5</v>
      </c>
      <c r="J70" s="16" t="str">
        <f t="shared" si="2"/>
        <v>NOT DUE</v>
      </c>
      <c r="K70" s="30" t="s">
        <v>3810</v>
      </c>
      <c r="L70" s="39" t="s">
        <v>5188</v>
      </c>
    </row>
    <row r="71" spans="1:12" ht="38.25">
      <c r="A71" s="16" t="s">
        <v>1823</v>
      </c>
      <c r="B71" s="30" t="s">
        <v>1643</v>
      </c>
      <c r="C71" s="30" t="s">
        <v>37</v>
      </c>
      <c r="D71" s="41">
        <v>16000</v>
      </c>
      <c r="E71" s="12">
        <v>42549</v>
      </c>
      <c r="F71" s="12">
        <v>43621</v>
      </c>
      <c r="G71" s="13">
        <v>11243</v>
      </c>
      <c r="H71" s="21">
        <f>IF(I71&lt;=16000,$F$5+(I71/24),"error")</f>
        <v>44737.479166666664</v>
      </c>
      <c r="I71" s="22">
        <f t="shared" si="0"/>
        <v>2195.5</v>
      </c>
      <c r="J71" s="16" t="str">
        <f t="shared" si="2"/>
        <v>NOT DUE</v>
      </c>
      <c r="K71" s="30" t="s">
        <v>3810</v>
      </c>
      <c r="L71" s="39" t="s">
        <v>5188</v>
      </c>
    </row>
    <row r="72" spans="1:12" ht="25.5">
      <c r="A72" s="16" t="s">
        <v>1824</v>
      </c>
      <c r="B72" s="30" t="s">
        <v>1649</v>
      </c>
      <c r="C72" s="30" t="s">
        <v>1650</v>
      </c>
      <c r="D72" s="41">
        <v>4000</v>
      </c>
      <c r="E72" s="12">
        <v>42549</v>
      </c>
      <c r="F72" s="12">
        <v>44468</v>
      </c>
      <c r="G72" s="13">
        <v>21440.7</v>
      </c>
      <c r="H72" s="21">
        <f>IF(I72&lt;=4000,$F$5+(I72/24),"error")</f>
        <v>44662.383333333331</v>
      </c>
      <c r="I72" s="22">
        <f t="shared" ref="I72:I120" si="9">D72-($F$4-G72)</f>
        <v>393.20000000000073</v>
      </c>
      <c r="J72" s="16" t="str">
        <f t="shared" si="2"/>
        <v>NOT DUE</v>
      </c>
      <c r="K72" s="30" t="s">
        <v>3811</v>
      </c>
      <c r="L72" s="39"/>
    </row>
    <row r="73" spans="1:12" ht="25.5">
      <c r="A73" s="16" t="s">
        <v>1825</v>
      </c>
      <c r="B73" s="30" t="s">
        <v>1651</v>
      </c>
      <c r="C73" s="30" t="s">
        <v>1652</v>
      </c>
      <c r="D73" s="41">
        <v>4000</v>
      </c>
      <c r="E73" s="12">
        <v>42549</v>
      </c>
      <c r="F73" s="12">
        <v>44468</v>
      </c>
      <c r="G73" s="13">
        <v>21440.7</v>
      </c>
      <c r="H73" s="21">
        <f>IF(I73&lt;=4000,$F$5+(I73/24),"error")</f>
        <v>44662.383333333331</v>
      </c>
      <c r="I73" s="22">
        <f t="shared" si="9"/>
        <v>393.20000000000073</v>
      </c>
      <c r="J73" s="16" t="str">
        <f t="shared" ref="J73:J120" si="10">IF(I73="","",IF(I73&lt;0,"OVERDUE","NOT DUE"))</f>
        <v>NOT DUE</v>
      </c>
      <c r="K73" s="30" t="s">
        <v>3811</v>
      </c>
      <c r="L73" s="39"/>
    </row>
    <row r="74" spans="1:12">
      <c r="A74" s="16" t="s">
        <v>1826</v>
      </c>
      <c r="B74" s="30" t="s">
        <v>1653</v>
      </c>
      <c r="C74" s="30" t="s">
        <v>1639</v>
      </c>
      <c r="D74" s="41">
        <v>8000</v>
      </c>
      <c r="E74" s="12">
        <v>42549</v>
      </c>
      <c r="F74" s="12">
        <v>44468</v>
      </c>
      <c r="G74" s="13">
        <v>21440.7</v>
      </c>
      <c r="H74" s="21">
        <f>IF(I74&lt;=8000,$F$5+(I74/24),"error")</f>
        <v>44829.05</v>
      </c>
      <c r="I74" s="22">
        <f t="shared" si="9"/>
        <v>4393.2000000000007</v>
      </c>
      <c r="J74" s="16" t="str">
        <f t="shared" si="10"/>
        <v>NOT DUE</v>
      </c>
      <c r="K74" s="30" t="s">
        <v>3810</v>
      </c>
      <c r="L74" s="39"/>
    </row>
    <row r="75" spans="1:12">
      <c r="A75" s="16" t="s">
        <v>1827</v>
      </c>
      <c r="B75" s="30" t="s">
        <v>1653</v>
      </c>
      <c r="C75" s="30" t="s">
        <v>1654</v>
      </c>
      <c r="D75" s="41">
        <v>8000</v>
      </c>
      <c r="E75" s="12">
        <v>42549</v>
      </c>
      <c r="F75" s="12">
        <v>44468</v>
      </c>
      <c r="G75" s="13">
        <v>21440.7</v>
      </c>
      <c r="H75" s="21">
        <f t="shared" ref="H75:H76" si="11">IF(I75&lt;=8000,$F$5+(I75/24),"error")</f>
        <v>44829.05</v>
      </c>
      <c r="I75" s="22">
        <f t="shared" si="9"/>
        <v>4393.2000000000007</v>
      </c>
      <c r="J75" s="16" t="str">
        <f t="shared" si="10"/>
        <v>NOT DUE</v>
      </c>
      <c r="K75" s="30" t="s">
        <v>3810</v>
      </c>
      <c r="L75" s="39"/>
    </row>
    <row r="76" spans="1:12">
      <c r="A76" s="16" t="s">
        <v>1828</v>
      </c>
      <c r="B76" s="30" t="s">
        <v>1655</v>
      </c>
      <c r="C76" s="30" t="s">
        <v>1546</v>
      </c>
      <c r="D76" s="41">
        <v>8000</v>
      </c>
      <c r="E76" s="12">
        <v>42549</v>
      </c>
      <c r="F76" s="12">
        <v>44468</v>
      </c>
      <c r="G76" s="13">
        <v>21440.7</v>
      </c>
      <c r="H76" s="21">
        <f t="shared" si="11"/>
        <v>44829.05</v>
      </c>
      <c r="I76" s="22">
        <f t="shared" si="9"/>
        <v>4393.2000000000007</v>
      </c>
      <c r="J76" s="16" t="str">
        <f t="shared" si="10"/>
        <v>NOT DUE</v>
      </c>
      <c r="K76" s="30" t="s">
        <v>3810</v>
      </c>
      <c r="L76" s="39"/>
    </row>
    <row r="77" spans="1:12" ht="25.5">
      <c r="A77" s="16" t="s">
        <v>1829</v>
      </c>
      <c r="B77" s="30" t="s">
        <v>3818</v>
      </c>
      <c r="C77" s="30" t="s">
        <v>37</v>
      </c>
      <c r="D77" s="41">
        <v>16000</v>
      </c>
      <c r="E77" s="12">
        <v>42549</v>
      </c>
      <c r="F77" s="12">
        <v>44468</v>
      </c>
      <c r="G77" s="13">
        <v>21440.7</v>
      </c>
      <c r="H77" s="21">
        <f>IF(I77&lt;=16000,$F$5+(I77/24),"error")</f>
        <v>45162.383333333331</v>
      </c>
      <c r="I77" s="22">
        <f t="shared" si="9"/>
        <v>12393.2</v>
      </c>
      <c r="J77" s="16" t="str">
        <f t="shared" si="10"/>
        <v>NOT DUE</v>
      </c>
      <c r="K77" s="30" t="s">
        <v>3810</v>
      </c>
      <c r="L77" s="39"/>
    </row>
    <row r="78" spans="1:12" ht="25.5">
      <c r="A78" s="16" t="s">
        <v>1830</v>
      </c>
      <c r="B78" s="30" t="s">
        <v>3819</v>
      </c>
      <c r="C78" s="30" t="s">
        <v>37</v>
      </c>
      <c r="D78" s="41">
        <v>16000</v>
      </c>
      <c r="E78" s="12">
        <v>42549</v>
      </c>
      <c r="F78" s="12">
        <v>44468</v>
      </c>
      <c r="G78" s="13">
        <v>21440.7</v>
      </c>
      <c r="H78" s="21">
        <f t="shared" ref="H78:H82" si="12">IF(I78&lt;=16000,$F$5+(I78/24),"error")</f>
        <v>45162.383333333331</v>
      </c>
      <c r="I78" s="22">
        <f t="shared" si="9"/>
        <v>12393.2</v>
      </c>
      <c r="J78" s="16" t="str">
        <f t="shared" si="10"/>
        <v>NOT DUE</v>
      </c>
      <c r="K78" s="30" t="s">
        <v>3810</v>
      </c>
      <c r="L78" s="39" t="s">
        <v>5188</v>
      </c>
    </row>
    <row r="79" spans="1:12" ht="25.5">
      <c r="A79" s="16" t="s">
        <v>1831</v>
      </c>
      <c r="B79" s="30" t="s">
        <v>1661</v>
      </c>
      <c r="C79" s="30" t="s">
        <v>37</v>
      </c>
      <c r="D79" s="41">
        <v>16000</v>
      </c>
      <c r="E79" s="12">
        <v>42549</v>
      </c>
      <c r="F79" s="12">
        <v>43621</v>
      </c>
      <c r="G79" s="13">
        <v>11243</v>
      </c>
      <c r="H79" s="21">
        <f t="shared" si="12"/>
        <v>44737.479166666664</v>
      </c>
      <c r="I79" s="22">
        <f t="shared" si="9"/>
        <v>2195.5</v>
      </c>
      <c r="J79" s="16" t="str">
        <f t="shared" si="10"/>
        <v>NOT DUE</v>
      </c>
      <c r="K79" s="30" t="s">
        <v>3811</v>
      </c>
      <c r="L79" s="39"/>
    </row>
    <row r="80" spans="1:12">
      <c r="A80" s="16" t="s">
        <v>1832</v>
      </c>
      <c r="B80" s="30" t="s">
        <v>3817</v>
      </c>
      <c r="C80" s="30" t="s">
        <v>37</v>
      </c>
      <c r="D80" s="41">
        <v>16000</v>
      </c>
      <c r="E80" s="12">
        <v>42549</v>
      </c>
      <c r="F80" s="12">
        <v>44468</v>
      </c>
      <c r="G80" s="13">
        <v>21440.7</v>
      </c>
      <c r="H80" s="21">
        <f t="shared" si="12"/>
        <v>45162.383333333331</v>
      </c>
      <c r="I80" s="22">
        <f t="shared" si="9"/>
        <v>12393.2</v>
      </c>
      <c r="J80" s="16" t="str">
        <f t="shared" si="10"/>
        <v>NOT DUE</v>
      </c>
      <c r="K80" s="30" t="s">
        <v>3810</v>
      </c>
      <c r="L80" s="39"/>
    </row>
    <row r="81" spans="1:12" ht="25.5">
      <c r="A81" s="16" t="s">
        <v>1833</v>
      </c>
      <c r="B81" s="30" t="s">
        <v>3816</v>
      </c>
      <c r="C81" s="30" t="s">
        <v>37</v>
      </c>
      <c r="D81" s="41">
        <v>16000</v>
      </c>
      <c r="E81" s="12">
        <v>42549</v>
      </c>
      <c r="F81" s="12">
        <v>44468</v>
      </c>
      <c r="G81" s="13">
        <v>21440.7</v>
      </c>
      <c r="H81" s="21">
        <f t="shared" si="12"/>
        <v>45162.383333333331</v>
      </c>
      <c r="I81" s="22">
        <f t="shared" si="9"/>
        <v>12393.2</v>
      </c>
      <c r="J81" s="16" t="str">
        <f t="shared" si="10"/>
        <v>NOT DUE</v>
      </c>
      <c r="K81" s="30" t="s">
        <v>3810</v>
      </c>
      <c r="L81" s="39" t="s">
        <v>5188</v>
      </c>
    </row>
    <row r="82" spans="1:12" ht="25.5">
      <c r="A82" s="16" t="s">
        <v>1834</v>
      </c>
      <c r="B82" s="30" t="s">
        <v>3815</v>
      </c>
      <c r="C82" s="30" t="s">
        <v>37</v>
      </c>
      <c r="D82" s="41">
        <v>16000</v>
      </c>
      <c r="E82" s="12">
        <v>42549</v>
      </c>
      <c r="F82" s="12">
        <v>44468</v>
      </c>
      <c r="G82" s="13">
        <v>21440.7</v>
      </c>
      <c r="H82" s="21">
        <f t="shared" si="12"/>
        <v>45162.383333333331</v>
      </c>
      <c r="I82" s="22">
        <f t="shared" si="9"/>
        <v>12393.2</v>
      </c>
      <c r="J82" s="16" t="str">
        <f t="shared" si="10"/>
        <v>NOT DUE</v>
      </c>
      <c r="K82" s="30" t="s">
        <v>3810</v>
      </c>
      <c r="L82" s="39" t="s">
        <v>5188</v>
      </c>
    </row>
    <row r="83" spans="1:12" ht="25.5">
      <c r="A83" s="16" t="s">
        <v>1835</v>
      </c>
      <c r="B83" s="30" t="s">
        <v>1668</v>
      </c>
      <c r="C83" s="30" t="s">
        <v>1669</v>
      </c>
      <c r="D83" s="41">
        <v>8000</v>
      </c>
      <c r="E83" s="12">
        <v>42549</v>
      </c>
      <c r="F83" s="12">
        <v>44468</v>
      </c>
      <c r="G83" s="13">
        <v>21440.7</v>
      </c>
      <c r="H83" s="21">
        <f>IF(I83&lt;=8000,$F$5+(I83/24),"error")</f>
        <v>44829.05</v>
      </c>
      <c r="I83" s="22">
        <f t="shared" si="9"/>
        <v>4393.2000000000007</v>
      </c>
      <c r="J83" s="16" t="str">
        <f t="shared" si="10"/>
        <v>NOT DUE</v>
      </c>
      <c r="K83" s="30" t="s">
        <v>3810</v>
      </c>
      <c r="L83" s="39" t="s">
        <v>5188</v>
      </c>
    </row>
    <row r="84" spans="1:12" ht="25.5">
      <c r="A84" s="16" t="s">
        <v>1836</v>
      </c>
      <c r="B84" s="30" t="s">
        <v>1670</v>
      </c>
      <c r="C84" s="30" t="s">
        <v>1505</v>
      </c>
      <c r="D84" s="41">
        <v>8000</v>
      </c>
      <c r="E84" s="12">
        <v>42549</v>
      </c>
      <c r="F84" s="12">
        <v>44468</v>
      </c>
      <c r="G84" s="13">
        <v>21440.7</v>
      </c>
      <c r="H84" s="21">
        <f t="shared" ref="H84:H95" si="13">IF(I84&lt;=8000,$F$5+(I84/24),"error")</f>
        <v>44829.05</v>
      </c>
      <c r="I84" s="22">
        <f t="shared" si="9"/>
        <v>4393.2000000000007</v>
      </c>
      <c r="J84" s="16" t="str">
        <f t="shared" si="10"/>
        <v>NOT DUE</v>
      </c>
      <c r="K84" s="30" t="s">
        <v>3812</v>
      </c>
      <c r="L84" s="39" t="s">
        <v>5188</v>
      </c>
    </row>
    <row r="85" spans="1:12" ht="25.5">
      <c r="A85" s="16" t="s">
        <v>1837</v>
      </c>
      <c r="B85" s="30" t="s">
        <v>1671</v>
      </c>
      <c r="C85" s="30" t="s">
        <v>1546</v>
      </c>
      <c r="D85" s="41">
        <v>8000</v>
      </c>
      <c r="E85" s="12">
        <v>42549</v>
      </c>
      <c r="F85" s="12">
        <v>44468</v>
      </c>
      <c r="G85" s="13">
        <v>21440.7</v>
      </c>
      <c r="H85" s="21">
        <f t="shared" si="13"/>
        <v>44829.05</v>
      </c>
      <c r="I85" s="22">
        <f t="shared" si="9"/>
        <v>4393.2000000000007</v>
      </c>
      <c r="J85" s="16" t="str">
        <f t="shared" si="10"/>
        <v>NOT DUE</v>
      </c>
      <c r="K85" s="30" t="s">
        <v>3812</v>
      </c>
      <c r="L85" s="39" t="s">
        <v>5188</v>
      </c>
    </row>
    <row r="86" spans="1:12" ht="25.5">
      <c r="A86" s="16" t="s">
        <v>1838</v>
      </c>
      <c r="B86" s="30" t="s">
        <v>1672</v>
      </c>
      <c r="C86" s="30" t="s">
        <v>1546</v>
      </c>
      <c r="D86" s="41">
        <v>8000</v>
      </c>
      <c r="E86" s="12">
        <v>42549</v>
      </c>
      <c r="F86" s="12">
        <v>44468</v>
      </c>
      <c r="G86" s="13">
        <v>21440.7</v>
      </c>
      <c r="H86" s="21">
        <f t="shared" si="13"/>
        <v>44829.05</v>
      </c>
      <c r="I86" s="22">
        <f t="shared" si="9"/>
        <v>4393.2000000000007</v>
      </c>
      <c r="J86" s="16" t="str">
        <f t="shared" si="10"/>
        <v>NOT DUE</v>
      </c>
      <c r="K86" s="30" t="s">
        <v>3812</v>
      </c>
      <c r="L86" s="39" t="s">
        <v>5188</v>
      </c>
    </row>
    <row r="87" spans="1:12" ht="25.5">
      <c r="A87" s="16" t="s">
        <v>1839</v>
      </c>
      <c r="B87" s="30" t="s">
        <v>1673</v>
      </c>
      <c r="C87" s="30" t="s">
        <v>1674</v>
      </c>
      <c r="D87" s="41">
        <v>8000</v>
      </c>
      <c r="E87" s="12">
        <v>42549</v>
      </c>
      <c r="F87" s="12">
        <v>44468</v>
      </c>
      <c r="G87" s="13">
        <v>21440.7</v>
      </c>
      <c r="H87" s="21">
        <f t="shared" si="13"/>
        <v>44829.05</v>
      </c>
      <c r="I87" s="22">
        <f t="shared" si="9"/>
        <v>4393.2000000000007</v>
      </c>
      <c r="J87" s="16" t="str">
        <f t="shared" si="10"/>
        <v>NOT DUE</v>
      </c>
      <c r="K87" s="30" t="s">
        <v>3812</v>
      </c>
      <c r="L87" s="39" t="s">
        <v>5188</v>
      </c>
    </row>
    <row r="88" spans="1:12" ht="25.5">
      <c r="A88" s="16" t="s">
        <v>1840</v>
      </c>
      <c r="B88" s="30" t="s">
        <v>1675</v>
      </c>
      <c r="C88" s="30" t="s">
        <v>1676</v>
      </c>
      <c r="D88" s="41">
        <v>8000</v>
      </c>
      <c r="E88" s="12">
        <v>42549</v>
      </c>
      <c r="F88" s="12">
        <v>44468</v>
      </c>
      <c r="G88" s="13">
        <v>21440.7</v>
      </c>
      <c r="H88" s="21">
        <f t="shared" si="13"/>
        <v>44829.05</v>
      </c>
      <c r="I88" s="22">
        <f t="shared" si="9"/>
        <v>4393.2000000000007</v>
      </c>
      <c r="J88" s="16" t="str">
        <f t="shared" si="10"/>
        <v>NOT DUE</v>
      </c>
      <c r="K88" s="30" t="s">
        <v>3812</v>
      </c>
      <c r="L88" s="39" t="s">
        <v>5188</v>
      </c>
    </row>
    <row r="89" spans="1:12" ht="25.5">
      <c r="A89" s="16" t="s">
        <v>1841</v>
      </c>
      <c r="B89" s="30" t="s">
        <v>1677</v>
      </c>
      <c r="C89" s="30" t="s">
        <v>1546</v>
      </c>
      <c r="D89" s="41">
        <v>8000</v>
      </c>
      <c r="E89" s="12">
        <v>42549</v>
      </c>
      <c r="F89" s="12">
        <v>44468</v>
      </c>
      <c r="G89" s="13">
        <v>21440.7</v>
      </c>
      <c r="H89" s="21">
        <f t="shared" si="13"/>
        <v>44829.05</v>
      </c>
      <c r="I89" s="22">
        <f t="shared" si="9"/>
        <v>4393.2000000000007</v>
      </c>
      <c r="J89" s="16" t="str">
        <f t="shared" si="10"/>
        <v>NOT DUE</v>
      </c>
      <c r="K89" s="30" t="s">
        <v>3812</v>
      </c>
      <c r="L89" s="39" t="s">
        <v>5188</v>
      </c>
    </row>
    <row r="90" spans="1:12" ht="25.5">
      <c r="A90" s="16" t="s">
        <v>1842</v>
      </c>
      <c r="B90" s="30" t="s">
        <v>1678</v>
      </c>
      <c r="C90" s="30" t="s">
        <v>1546</v>
      </c>
      <c r="D90" s="41">
        <v>8000</v>
      </c>
      <c r="E90" s="12">
        <v>42549</v>
      </c>
      <c r="F90" s="12">
        <v>44468</v>
      </c>
      <c r="G90" s="13">
        <v>21440.7</v>
      </c>
      <c r="H90" s="21">
        <f t="shared" si="13"/>
        <v>44829.05</v>
      </c>
      <c r="I90" s="22">
        <f t="shared" si="9"/>
        <v>4393.2000000000007</v>
      </c>
      <c r="J90" s="16" t="str">
        <f t="shared" si="10"/>
        <v>NOT DUE</v>
      </c>
      <c r="K90" s="30" t="s">
        <v>3812</v>
      </c>
      <c r="L90" s="39" t="s">
        <v>5188</v>
      </c>
    </row>
    <row r="91" spans="1:12" ht="25.5">
      <c r="A91" s="16" t="s">
        <v>1843</v>
      </c>
      <c r="B91" s="30" t="s">
        <v>1679</v>
      </c>
      <c r="C91" s="30" t="s">
        <v>1680</v>
      </c>
      <c r="D91" s="41">
        <v>8000</v>
      </c>
      <c r="E91" s="12">
        <v>42549</v>
      </c>
      <c r="F91" s="12">
        <v>44468</v>
      </c>
      <c r="G91" s="13">
        <v>21440.7</v>
      </c>
      <c r="H91" s="21">
        <f t="shared" si="13"/>
        <v>44829.05</v>
      </c>
      <c r="I91" s="22">
        <f t="shared" si="9"/>
        <v>4393.2000000000007</v>
      </c>
      <c r="J91" s="16" t="str">
        <f t="shared" si="10"/>
        <v>NOT DUE</v>
      </c>
      <c r="K91" s="30" t="s">
        <v>3812</v>
      </c>
      <c r="L91" s="39" t="s">
        <v>5188</v>
      </c>
    </row>
    <row r="92" spans="1:12" ht="25.5">
      <c r="A92" s="16" t="s">
        <v>1844</v>
      </c>
      <c r="B92" s="30" t="s">
        <v>1681</v>
      </c>
      <c r="C92" s="30" t="s">
        <v>1682</v>
      </c>
      <c r="D92" s="41">
        <v>8000</v>
      </c>
      <c r="E92" s="12">
        <v>42549</v>
      </c>
      <c r="F92" s="12">
        <v>44468</v>
      </c>
      <c r="G92" s="13">
        <v>21440.7</v>
      </c>
      <c r="H92" s="21">
        <f t="shared" si="13"/>
        <v>44829.05</v>
      </c>
      <c r="I92" s="22">
        <f t="shared" si="9"/>
        <v>4393.2000000000007</v>
      </c>
      <c r="J92" s="16" t="str">
        <f t="shared" si="10"/>
        <v>NOT DUE</v>
      </c>
      <c r="K92" s="30" t="s">
        <v>3812</v>
      </c>
      <c r="L92" s="39" t="s">
        <v>5188</v>
      </c>
    </row>
    <row r="93" spans="1:12" ht="38.25">
      <c r="A93" s="16" t="s">
        <v>1845</v>
      </c>
      <c r="B93" s="30" t="s">
        <v>1683</v>
      </c>
      <c r="C93" s="30" t="s">
        <v>1546</v>
      </c>
      <c r="D93" s="41">
        <v>8000</v>
      </c>
      <c r="E93" s="12">
        <v>42549</v>
      </c>
      <c r="F93" s="12">
        <v>44468</v>
      </c>
      <c r="G93" s="13">
        <v>21440.7</v>
      </c>
      <c r="H93" s="21">
        <f>IF(I93&lt;=8000,$F$5+(I93/24),"error")</f>
        <v>44829.05</v>
      </c>
      <c r="I93" s="22">
        <f t="shared" si="9"/>
        <v>4393.2000000000007</v>
      </c>
      <c r="J93" s="16" t="str">
        <f t="shared" si="10"/>
        <v>NOT DUE</v>
      </c>
      <c r="K93" s="30" t="s">
        <v>3812</v>
      </c>
      <c r="L93" s="39" t="s">
        <v>5188</v>
      </c>
    </row>
    <row r="94" spans="1:12" ht="38.25">
      <c r="A94" s="16" t="s">
        <v>1846</v>
      </c>
      <c r="B94" s="30" t="s">
        <v>1684</v>
      </c>
      <c r="C94" s="30" t="s">
        <v>1546</v>
      </c>
      <c r="D94" s="41">
        <v>8000</v>
      </c>
      <c r="E94" s="12">
        <v>42549</v>
      </c>
      <c r="F94" s="12">
        <v>44468</v>
      </c>
      <c r="G94" s="13">
        <v>21440.7</v>
      </c>
      <c r="H94" s="21">
        <f t="shared" si="13"/>
        <v>44829.05</v>
      </c>
      <c r="I94" s="22">
        <f t="shared" si="9"/>
        <v>4393.2000000000007</v>
      </c>
      <c r="J94" s="16" t="str">
        <f t="shared" si="10"/>
        <v>NOT DUE</v>
      </c>
      <c r="K94" s="30" t="s">
        <v>3812</v>
      </c>
      <c r="L94" s="39" t="s">
        <v>5188</v>
      </c>
    </row>
    <row r="95" spans="1:12" ht="25.5">
      <c r="A95" s="16" t="s">
        <v>1847</v>
      </c>
      <c r="B95" s="30" t="s">
        <v>1685</v>
      </c>
      <c r="C95" s="30" t="s">
        <v>1686</v>
      </c>
      <c r="D95" s="41">
        <v>8000</v>
      </c>
      <c r="E95" s="12">
        <v>42549</v>
      </c>
      <c r="F95" s="12">
        <v>44468</v>
      </c>
      <c r="G95" s="13">
        <v>21440.7</v>
      </c>
      <c r="H95" s="21">
        <f t="shared" si="13"/>
        <v>44829.05</v>
      </c>
      <c r="I95" s="22">
        <f t="shared" si="9"/>
        <v>4393.2000000000007</v>
      </c>
      <c r="J95" s="16" t="str">
        <f t="shared" si="10"/>
        <v>NOT DUE</v>
      </c>
      <c r="K95" s="30" t="s">
        <v>3812</v>
      </c>
      <c r="L95" s="39" t="s">
        <v>5188</v>
      </c>
    </row>
    <row r="96" spans="1:12" ht="25.5">
      <c r="A96" s="16" t="s">
        <v>1848</v>
      </c>
      <c r="B96" s="30" t="s">
        <v>1687</v>
      </c>
      <c r="C96" s="30" t="s">
        <v>37</v>
      </c>
      <c r="D96" s="41">
        <v>8000</v>
      </c>
      <c r="E96" s="12">
        <v>42549</v>
      </c>
      <c r="F96" s="12">
        <v>44468</v>
      </c>
      <c r="G96" s="13">
        <v>21440.7</v>
      </c>
      <c r="H96" s="21">
        <f>IF(I96&lt;=8000,$F$5+(I96/24),"error")</f>
        <v>44829.05</v>
      </c>
      <c r="I96" s="22">
        <f t="shared" si="9"/>
        <v>4393.2000000000007</v>
      </c>
      <c r="J96" s="16" t="str">
        <f t="shared" si="10"/>
        <v>NOT DUE</v>
      </c>
      <c r="K96" s="30" t="s">
        <v>3812</v>
      </c>
      <c r="L96" s="39" t="s">
        <v>5188</v>
      </c>
    </row>
    <row r="97" spans="1:12" ht="25.5">
      <c r="A97" s="16" t="s">
        <v>1849</v>
      </c>
      <c r="B97" s="30" t="s">
        <v>1702</v>
      </c>
      <c r="C97" s="30" t="s">
        <v>37</v>
      </c>
      <c r="D97" s="41">
        <v>16000</v>
      </c>
      <c r="E97" s="12">
        <v>42549</v>
      </c>
      <c r="F97" s="12">
        <v>44468</v>
      </c>
      <c r="G97" s="13">
        <v>21440.7</v>
      </c>
      <c r="H97" s="21">
        <f>IF(I97&lt;=16000,$F$5+(I97/24),"error")</f>
        <v>45162.383333333331</v>
      </c>
      <c r="I97" s="22">
        <f t="shared" si="9"/>
        <v>12393.2</v>
      </c>
      <c r="J97" s="16" t="str">
        <f t="shared" si="10"/>
        <v>NOT DUE</v>
      </c>
      <c r="K97" s="30" t="s">
        <v>3812</v>
      </c>
      <c r="L97" s="39" t="s">
        <v>5188</v>
      </c>
    </row>
    <row r="98" spans="1:12" ht="25.5">
      <c r="A98" s="16" t="s">
        <v>1850</v>
      </c>
      <c r="B98" s="30" t="s">
        <v>1703</v>
      </c>
      <c r="C98" s="30" t="s">
        <v>37</v>
      </c>
      <c r="D98" s="41">
        <v>16000</v>
      </c>
      <c r="E98" s="12">
        <v>42549</v>
      </c>
      <c r="F98" s="12">
        <v>44468</v>
      </c>
      <c r="G98" s="13">
        <v>21440.7</v>
      </c>
      <c r="H98" s="21">
        <f>IF(I98&lt;=16000,$F$5+(I98/24),"error")</f>
        <v>45162.383333333331</v>
      </c>
      <c r="I98" s="22">
        <f t="shared" si="9"/>
        <v>12393.2</v>
      </c>
      <c r="J98" s="16" t="str">
        <f t="shared" si="10"/>
        <v>NOT DUE</v>
      </c>
      <c r="K98" s="30" t="s">
        <v>3812</v>
      </c>
      <c r="L98" s="39" t="s">
        <v>5188</v>
      </c>
    </row>
    <row r="99" spans="1:12" ht="25.5">
      <c r="A99" s="16" t="s">
        <v>1851</v>
      </c>
      <c r="B99" s="30" t="s">
        <v>1704</v>
      </c>
      <c r="C99" s="30" t="s">
        <v>37</v>
      </c>
      <c r="D99" s="41">
        <v>8000</v>
      </c>
      <c r="E99" s="12">
        <v>42549</v>
      </c>
      <c r="F99" s="12">
        <v>44468</v>
      </c>
      <c r="G99" s="13">
        <v>21440.7</v>
      </c>
      <c r="H99" s="21">
        <f>IF(I99&lt;=8000,$F$5+(I99/24),"error")</f>
        <v>44829.05</v>
      </c>
      <c r="I99" s="22">
        <f t="shared" si="9"/>
        <v>4393.2000000000007</v>
      </c>
      <c r="J99" s="16" t="str">
        <f t="shared" si="10"/>
        <v>NOT DUE</v>
      </c>
      <c r="K99" s="30" t="s">
        <v>3812</v>
      </c>
      <c r="L99" s="39" t="s">
        <v>5188</v>
      </c>
    </row>
    <row r="100" spans="1:12" ht="25.5">
      <c r="A100" s="16" t="s">
        <v>1852</v>
      </c>
      <c r="B100" s="30" t="s">
        <v>1705</v>
      </c>
      <c r="C100" s="30" t="s">
        <v>37</v>
      </c>
      <c r="D100" s="41">
        <v>16000</v>
      </c>
      <c r="E100" s="12">
        <v>42549</v>
      </c>
      <c r="F100" s="12">
        <v>43621</v>
      </c>
      <c r="G100" s="13">
        <v>11243</v>
      </c>
      <c r="H100" s="21">
        <f>IF(I100&lt;=16000,$F$5+(I100/24),"error")</f>
        <v>44737.479166666664</v>
      </c>
      <c r="I100" s="22">
        <f t="shared" si="9"/>
        <v>2195.5</v>
      </c>
      <c r="J100" s="16" t="str">
        <f t="shared" si="10"/>
        <v>NOT DUE</v>
      </c>
      <c r="K100" s="30" t="s">
        <v>3812</v>
      </c>
      <c r="L100" s="39" t="s">
        <v>5188</v>
      </c>
    </row>
    <row r="101" spans="1:12">
      <c r="A101" s="16" t="s">
        <v>1853</v>
      </c>
      <c r="B101" s="30" t="s">
        <v>1710</v>
      </c>
      <c r="C101" s="30" t="s">
        <v>37</v>
      </c>
      <c r="D101" s="41">
        <v>8000</v>
      </c>
      <c r="E101" s="12">
        <v>42549</v>
      </c>
      <c r="F101" s="12">
        <v>44468</v>
      </c>
      <c r="G101" s="13">
        <v>21440.7</v>
      </c>
      <c r="H101" s="21">
        <f>IF(I101&lt;=8000,$F$5+(I101/24),"error")</f>
        <v>44829.05</v>
      </c>
      <c r="I101" s="22">
        <f t="shared" si="9"/>
        <v>4393.2000000000007</v>
      </c>
      <c r="J101" s="16" t="str">
        <f t="shared" si="10"/>
        <v>NOT DUE</v>
      </c>
      <c r="K101" s="30" t="s">
        <v>3813</v>
      </c>
      <c r="L101" s="225"/>
    </row>
    <row r="102" spans="1:12">
      <c r="A102" s="16" t="s">
        <v>1854</v>
      </c>
      <c r="B102" s="30" t="s">
        <v>1711</v>
      </c>
      <c r="C102" s="30" t="s">
        <v>1497</v>
      </c>
      <c r="D102" s="41">
        <v>4000</v>
      </c>
      <c r="E102" s="12">
        <v>42549</v>
      </c>
      <c r="F102" s="12">
        <v>44468</v>
      </c>
      <c r="G102" s="13">
        <v>21440.7</v>
      </c>
      <c r="H102" s="21">
        <f>IF(I102&lt;=4000,$F$5+(I102/24),"error")</f>
        <v>44662.383333333331</v>
      </c>
      <c r="I102" s="22">
        <f t="shared" si="9"/>
        <v>393.20000000000073</v>
      </c>
      <c r="J102" s="16" t="str">
        <f t="shared" si="10"/>
        <v>NOT DUE</v>
      </c>
      <c r="K102" s="30" t="s">
        <v>3813</v>
      </c>
      <c r="L102" s="225"/>
    </row>
    <row r="103" spans="1:12">
      <c r="A103" s="16" t="s">
        <v>1855</v>
      </c>
      <c r="B103" s="30" t="s">
        <v>1711</v>
      </c>
      <c r="C103" s="30" t="s">
        <v>37</v>
      </c>
      <c r="D103" s="41">
        <v>8000</v>
      </c>
      <c r="E103" s="12">
        <v>42549</v>
      </c>
      <c r="F103" s="12">
        <v>44468</v>
      </c>
      <c r="G103" s="13">
        <v>21440.7</v>
      </c>
      <c r="H103" s="21">
        <f>IF(I103&lt;=8000,$F$5+(I103/24),"error")</f>
        <v>44829.05</v>
      </c>
      <c r="I103" s="22">
        <f t="shared" si="9"/>
        <v>4393.2000000000007</v>
      </c>
      <c r="J103" s="16" t="str">
        <f t="shared" si="10"/>
        <v>NOT DUE</v>
      </c>
      <c r="K103" s="30" t="s">
        <v>3813</v>
      </c>
      <c r="L103" s="225"/>
    </row>
    <row r="104" spans="1:12" ht="25.5">
      <c r="A104" s="16" t="s">
        <v>1856</v>
      </c>
      <c r="B104" s="30" t="s">
        <v>1713</v>
      </c>
      <c r="C104" s="30" t="s">
        <v>1546</v>
      </c>
      <c r="D104" s="41">
        <v>8000</v>
      </c>
      <c r="E104" s="12">
        <v>42549</v>
      </c>
      <c r="F104" s="12">
        <v>44468</v>
      </c>
      <c r="G104" s="13">
        <v>21440.7</v>
      </c>
      <c r="H104" s="21">
        <f t="shared" ref="H104:H116" si="14">IF(I104&lt;=8000,$F$5+(I104/24),"error")</f>
        <v>44829.05</v>
      </c>
      <c r="I104" s="22">
        <f t="shared" si="9"/>
        <v>4393.2000000000007</v>
      </c>
      <c r="J104" s="16" t="str">
        <f t="shared" si="10"/>
        <v>NOT DUE</v>
      </c>
      <c r="K104" s="30" t="s">
        <v>3813</v>
      </c>
      <c r="L104" s="39"/>
    </row>
    <row r="105" spans="1:12">
      <c r="A105" s="16" t="s">
        <v>1857</v>
      </c>
      <c r="B105" s="30" t="s">
        <v>1714</v>
      </c>
      <c r="C105" s="30" t="s">
        <v>1715</v>
      </c>
      <c r="D105" s="41">
        <v>8000</v>
      </c>
      <c r="E105" s="12">
        <v>42549</v>
      </c>
      <c r="F105" s="12">
        <v>44468</v>
      </c>
      <c r="G105" s="13">
        <v>21440.7</v>
      </c>
      <c r="H105" s="21">
        <f t="shared" si="14"/>
        <v>44829.05</v>
      </c>
      <c r="I105" s="22">
        <f t="shared" si="9"/>
        <v>4393.2000000000007</v>
      </c>
      <c r="J105" s="16" t="str">
        <f t="shared" si="10"/>
        <v>NOT DUE</v>
      </c>
      <c r="K105" s="30" t="s">
        <v>3813</v>
      </c>
      <c r="L105" s="39"/>
    </row>
    <row r="106" spans="1:12" ht="25.5">
      <c r="A106" s="16" t="s">
        <v>1858</v>
      </c>
      <c r="B106" s="30" t="s">
        <v>1716</v>
      </c>
      <c r="C106" s="30" t="s">
        <v>37</v>
      </c>
      <c r="D106" s="41">
        <v>8000</v>
      </c>
      <c r="E106" s="12">
        <v>42549</v>
      </c>
      <c r="F106" s="12">
        <v>44549</v>
      </c>
      <c r="G106" s="13">
        <v>22917.5</v>
      </c>
      <c r="H106" s="21">
        <f t="shared" si="14"/>
        <v>44890.583333333336</v>
      </c>
      <c r="I106" s="22">
        <f t="shared" si="9"/>
        <v>5870</v>
      </c>
      <c r="J106" s="16" t="str">
        <f t="shared" si="10"/>
        <v>NOT DUE</v>
      </c>
      <c r="K106" s="30" t="s">
        <v>3813</v>
      </c>
      <c r="L106" s="39"/>
    </row>
    <row r="107" spans="1:12">
      <c r="A107" s="16" t="s">
        <v>1859</v>
      </c>
      <c r="B107" s="30" t="s">
        <v>1717</v>
      </c>
      <c r="C107" s="30" t="s">
        <v>1715</v>
      </c>
      <c r="D107" s="41">
        <v>8000</v>
      </c>
      <c r="E107" s="12">
        <v>42549</v>
      </c>
      <c r="F107" s="12">
        <v>44468</v>
      </c>
      <c r="G107" s="13">
        <v>21440.7</v>
      </c>
      <c r="H107" s="21">
        <f t="shared" si="14"/>
        <v>44829.05</v>
      </c>
      <c r="I107" s="22">
        <f t="shared" si="9"/>
        <v>4393.2000000000007</v>
      </c>
      <c r="J107" s="16" t="str">
        <f t="shared" si="10"/>
        <v>NOT DUE</v>
      </c>
      <c r="K107" s="30" t="s">
        <v>3813</v>
      </c>
      <c r="L107" s="225"/>
    </row>
    <row r="108" spans="1:12" ht="25.5">
      <c r="A108" s="16" t="s">
        <v>1860</v>
      </c>
      <c r="B108" s="30" t="s">
        <v>1717</v>
      </c>
      <c r="C108" s="30" t="s">
        <v>37</v>
      </c>
      <c r="D108" s="41">
        <v>16000</v>
      </c>
      <c r="E108" s="12">
        <v>42549</v>
      </c>
      <c r="F108" s="12">
        <v>43621</v>
      </c>
      <c r="G108" s="13">
        <v>11243</v>
      </c>
      <c r="H108" s="21">
        <f>IF(I108&lt;=16000,$F$5+(I108/24),"error")</f>
        <v>44737.479166666664</v>
      </c>
      <c r="I108" s="22">
        <f t="shared" si="9"/>
        <v>2195.5</v>
      </c>
      <c r="J108" s="16" t="str">
        <f t="shared" si="10"/>
        <v>NOT DUE</v>
      </c>
      <c r="K108" s="30" t="s">
        <v>3813</v>
      </c>
      <c r="L108" s="39" t="s">
        <v>5188</v>
      </c>
    </row>
    <row r="109" spans="1:12">
      <c r="A109" s="16" t="s">
        <v>1861</v>
      </c>
      <c r="B109" s="30" t="s">
        <v>1726</v>
      </c>
      <c r="C109" s="30" t="s">
        <v>1727</v>
      </c>
      <c r="D109" s="41">
        <v>8000</v>
      </c>
      <c r="E109" s="12">
        <v>42549</v>
      </c>
      <c r="F109" s="12">
        <v>44468</v>
      </c>
      <c r="G109" s="13">
        <v>21440.7</v>
      </c>
      <c r="H109" s="21">
        <f t="shared" si="14"/>
        <v>44829.05</v>
      </c>
      <c r="I109" s="22">
        <f t="shared" si="9"/>
        <v>4393.2000000000007</v>
      </c>
      <c r="J109" s="16" t="str">
        <f t="shared" si="10"/>
        <v>NOT DUE</v>
      </c>
      <c r="K109" s="30" t="s">
        <v>3814</v>
      </c>
      <c r="L109" s="39"/>
    </row>
    <row r="110" spans="1:12" ht="25.5">
      <c r="A110" s="16" t="s">
        <v>1862</v>
      </c>
      <c r="B110" s="30" t="s">
        <v>1728</v>
      </c>
      <c r="C110" s="30" t="s">
        <v>1729</v>
      </c>
      <c r="D110" s="41">
        <v>8000</v>
      </c>
      <c r="E110" s="12">
        <v>42549</v>
      </c>
      <c r="F110" s="12">
        <v>44468</v>
      </c>
      <c r="G110" s="13">
        <v>21440.7</v>
      </c>
      <c r="H110" s="21">
        <f t="shared" si="14"/>
        <v>44829.05</v>
      </c>
      <c r="I110" s="22">
        <f t="shared" si="9"/>
        <v>4393.2000000000007</v>
      </c>
      <c r="J110" s="16" t="str">
        <f t="shared" si="10"/>
        <v>NOT DUE</v>
      </c>
      <c r="K110" s="30" t="s">
        <v>3814</v>
      </c>
      <c r="L110" s="39"/>
    </row>
    <row r="111" spans="1:12" ht="25.5">
      <c r="A111" s="16" t="s">
        <v>1863</v>
      </c>
      <c r="B111" s="30" t="s">
        <v>1730</v>
      </c>
      <c r="C111" s="30" t="s">
        <v>1731</v>
      </c>
      <c r="D111" s="41">
        <v>8000</v>
      </c>
      <c r="E111" s="12">
        <v>42549</v>
      </c>
      <c r="F111" s="12">
        <v>44468</v>
      </c>
      <c r="G111" s="13">
        <v>21440.7</v>
      </c>
      <c r="H111" s="21">
        <f t="shared" si="14"/>
        <v>44829.05</v>
      </c>
      <c r="I111" s="22">
        <f t="shared" si="9"/>
        <v>4393.2000000000007</v>
      </c>
      <c r="J111" s="16" t="str">
        <f t="shared" si="10"/>
        <v>NOT DUE</v>
      </c>
      <c r="K111" s="30" t="s">
        <v>3814</v>
      </c>
      <c r="L111" s="39"/>
    </row>
    <row r="112" spans="1:12">
      <c r="A112" s="16" t="s">
        <v>1864</v>
      </c>
      <c r="B112" s="30" t="s">
        <v>1732</v>
      </c>
      <c r="C112" s="30" t="s">
        <v>1682</v>
      </c>
      <c r="D112" s="41">
        <v>8000</v>
      </c>
      <c r="E112" s="12">
        <v>42549</v>
      </c>
      <c r="F112" s="12">
        <v>44468</v>
      </c>
      <c r="G112" s="13">
        <v>21440.7</v>
      </c>
      <c r="H112" s="21">
        <f t="shared" si="14"/>
        <v>44829.05</v>
      </c>
      <c r="I112" s="22">
        <f t="shared" si="9"/>
        <v>4393.2000000000007</v>
      </c>
      <c r="J112" s="16" t="str">
        <f t="shared" si="10"/>
        <v>NOT DUE</v>
      </c>
      <c r="K112" s="30" t="s">
        <v>3814</v>
      </c>
      <c r="L112" s="39"/>
    </row>
    <row r="113" spans="1:12" ht="25.5">
      <c r="A113" s="16" t="s">
        <v>1865</v>
      </c>
      <c r="B113" s="30" t="s">
        <v>1733</v>
      </c>
      <c r="C113" s="30" t="s">
        <v>1734</v>
      </c>
      <c r="D113" s="41">
        <v>8000</v>
      </c>
      <c r="E113" s="12">
        <v>42549</v>
      </c>
      <c r="F113" s="12">
        <v>44468</v>
      </c>
      <c r="G113" s="13">
        <v>21440.7</v>
      </c>
      <c r="H113" s="21">
        <f t="shared" si="14"/>
        <v>44829.05</v>
      </c>
      <c r="I113" s="22">
        <f t="shared" si="9"/>
        <v>4393.2000000000007</v>
      </c>
      <c r="J113" s="16" t="str">
        <f t="shared" si="10"/>
        <v>NOT DUE</v>
      </c>
      <c r="K113" s="30" t="s">
        <v>3814</v>
      </c>
      <c r="L113" s="39"/>
    </row>
    <row r="114" spans="1:12" ht="25.5">
      <c r="A114" s="16" t="s">
        <v>1866</v>
      </c>
      <c r="B114" s="30" t="s">
        <v>1735</v>
      </c>
      <c r="C114" s="30" t="s">
        <v>1736</v>
      </c>
      <c r="D114" s="41">
        <v>8000</v>
      </c>
      <c r="E114" s="12">
        <v>42549</v>
      </c>
      <c r="F114" s="12">
        <v>44468</v>
      </c>
      <c r="G114" s="13">
        <v>21440.7</v>
      </c>
      <c r="H114" s="21">
        <f t="shared" si="14"/>
        <v>44829.05</v>
      </c>
      <c r="I114" s="22">
        <f t="shared" si="9"/>
        <v>4393.2000000000007</v>
      </c>
      <c r="J114" s="16" t="str">
        <f t="shared" si="10"/>
        <v>NOT DUE</v>
      </c>
      <c r="K114" s="30" t="s">
        <v>3814</v>
      </c>
      <c r="L114" s="39"/>
    </row>
    <row r="115" spans="1:12">
      <c r="A115" s="16" t="s">
        <v>1867</v>
      </c>
      <c r="B115" s="30" t="s">
        <v>1737</v>
      </c>
      <c r="C115" s="30" t="s">
        <v>1682</v>
      </c>
      <c r="D115" s="41">
        <v>8000</v>
      </c>
      <c r="E115" s="12">
        <v>42549</v>
      </c>
      <c r="F115" s="12">
        <v>44468</v>
      </c>
      <c r="G115" s="13">
        <v>21440.7</v>
      </c>
      <c r="H115" s="21">
        <f t="shared" si="14"/>
        <v>44829.05</v>
      </c>
      <c r="I115" s="22">
        <f t="shared" si="9"/>
        <v>4393.2000000000007</v>
      </c>
      <c r="J115" s="16" t="str">
        <f t="shared" si="10"/>
        <v>NOT DUE</v>
      </c>
      <c r="K115" s="30" t="s">
        <v>3814</v>
      </c>
      <c r="L115" s="39"/>
    </row>
    <row r="116" spans="1:12" ht="25.5">
      <c r="A116" s="16" t="s">
        <v>1868</v>
      </c>
      <c r="B116" s="30" t="s">
        <v>1738</v>
      </c>
      <c r="C116" s="30" t="s">
        <v>1739</v>
      </c>
      <c r="D116" s="41">
        <v>8000</v>
      </c>
      <c r="E116" s="12">
        <v>42549</v>
      </c>
      <c r="F116" s="12">
        <v>44468</v>
      </c>
      <c r="G116" s="13">
        <v>21440.7</v>
      </c>
      <c r="H116" s="21">
        <f t="shared" si="14"/>
        <v>44829.05</v>
      </c>
      <c r="I116" s="22">
        <f t="shared" si="9"/>
        <v>4393.2000000000007</v>
      </c>
      <c r="J116" s="16" t="str">
        <f t="shared" si="10"/>
        <v>NOT DUE</v>
      </c>
      <c r="K116" s="30" t="s">
        <v>3814</v>
      </c>
      <c r="L116" s="39"/>
    </row>
    <row r="117" spans="1:12">
      <c r="A117" s="16" t="s">
        <v>1869</v>
      </c>
      <c r="B117" s="30" t="s">
        <v>1740</v>
      </c>
      <c r="C117" s="30" t="s">
        <v>1502</v>
      </c>
      <c r="D117" s="41">
        <v>8000</v>
      </c>
      <c r="E117" s="12">
        <v>42549</v>
      </c>
      <c r="F117" s="12">
        <v>44468</v>
      </c>
      <c r="G117" s="13">
        <v>21440.7</v>
      </c>
      <c r="H117" s="21">
        <f>IF(I117&lt;=8000,$F$5+(I117/24),"error")</f>
        <v>44829.05</v>
      </c>
      <c r="I117" s="22">
        <f t="shared" si="9"/>
        <v>4393.2000000000007</v>
      </c>
      <c r="J117" s="16" t="str">
        <f t="shared" si="10"/>
        <v>NOT DUE</v>
      </c>
      <c r="K117" s="30" t="s">
        <v>3814</v>
      </c>
      <c r="L117" s="39"/>
    </row>
    <row r="118" spans="1:12">
      <c r="A118" s="16" t="s">
        <v>1870</v>
      </c>
      <c r="B118" s="30" t="s">
        <v>1741</v>
      </c>
      <c r="C118" s="30" t="s">
        <v>1742</v>
      </c>
      <c r="D118" s="41">
        <v>4000</v>
      </c>
      <c r="E118" s="12">
        <v>42549</v>
      </c>
      <c r="F118" s="12">
        <v>44468</v>
      </c>
      <c r="G118" s="13">
        <v>21440.7</v>
      </c>
      <c r="H118" s="21">
        <f>IF(I118&lt;=4000,$F$5+(I118/24),"error")</f>
        <v>44662.383333333331</v>
      </c>
      <c r="I118" s="22">
        <f t="shared" si="9"/>
        <v>393.20000000000073</v>
      </c>
      <c r="J118" s="16" t="str">
        <f t="shared" si="10"/>
        <v>NOT DUE</v>
      </c>
      <c r="K118" s="30"/>
      <c r="L118" s="39"/>
    </row>
    <row r="119" spans="1:12">
      <c r="A119" s="16" t="s">
        <v>1871</v>
      </c>
      <c r="B119" s="30" t="s">
        <v>1743</v>
      </c>
      <c r="C119" s="30" t="s">
        <v>37</v>
      </c>
      <c r="D119" s="41">
        <v>24000</v>
      </c>
      <c r="E119" s="12">
        <v>42549</v>
      </c>
      <c r="F119" s="12">
        <v>44468</v>
      </c>
      <c r="G119" s="13">
        <v>21440.7</v>
      </c>
      <c r="H119" s="21">
        <f>IF(I119&lt;=24000,$F$5+(I119/24),"error")</f>
        <v>45495.716666666667</v>
      </c>
      <c r="I119" s="22">
        <f t="shared" si="9"/>
        <v>20393.2</v>
      </c>
      <c r="J119" s="16" t="str">
        <f t="shared" si="10"/>
        <v>NOT DUE</v>
      </c>
      <c r="K119" s="30"/>
      <c r="L119" s="39" t="s">
        <v>5200</v>
      </c>
    </row>
    <row r="120" spans="1:12" ht="38.25">
      <c r="A120" s="16" t="s">
        <v>1872</v>
      </c>
      <c r="B120" s="30" t="s">
        <v>1744</v>
      </c>
      <c r="C120" s="30" t="s">
        <v>37</v>
      </c>
      <c r="D120" s="41">
        <v>4000</v>
      </c>
      <c r="E120" s="12">
        <v>42549</v>
      </c>
      <c r="F120" s="12">
        <v>44575</v>
      </c>
      <c r="G120" s="13">
        <v>23541.7</v>
      </c>
      <c r="H120" s="21">
        <f>IF(I120&lt;=4000,$F$5+(I120/24),"error")</f>
        <v>44749.925000000003</v>
      </c>
      <c r="I120" s="22">
        <f t="shared" si="9"/>
        <v>2494.2000000000007</v>
      </c>
      <c r="J120" s="16" t="str">
        <f t="shared" si="10"/>
        <v>NOT DUE</v>
      </c>
      <c r="K120" s="30" t="s">
        <v>1757</v>
      </c>
      <c r="L120" s="39"/>
    </row>
    <row r="121" spans="1:12">
      <c r="A121" s="16"/>
      <c r="B121" s="30"/>
      <c r="C121" s="30"/>
      <c r="D121" s="41"/>
      <c r="E121" s="12"/>
      <c r="F121" s="12"/>
      <c r="G121" s="26"/>
      <c r="H121" s="14"/>
      <c r="I121" s="15"/>
      <c r="J121" s="16"/>
      <c r="K121" s="30"/>
      <c r="L121" s="39"/>
    </row>
    <row r="125" spans="1:12">
      <c r="B125" t="s">
        <v>4630</v>
      </c>
      <c r="G125" t="s">
        <v>4632</v>
      </c>
    </row>
    <row r="126" spans="1:12">
      <c r="C126" s="215" t="s">
        <v>5298</v>
      </c>
      <c r="D126" s="47" t="s">
        <v>4631</v>
      </c>
      <c r="E126" t="s">
        <v>5232</v>
      </c>
      <c r="H126" s="455" t="s">
        <v>5270</v>
      </c>
      <c r="I126" s="455"/>
      <c r="J126" s="455"/>
    </row>
    <row r="127" spans="1:12">
      <c r="E127" t="s">
        <v>5439</v>
      </c>
    </row>
  </sheetData>
  <sheetProtection selectLockedCells="1"/>
  <mergeCells count="10">
    <mergeCell ref="H126:J126"/>
    <mergeCell ref="A4:B4"/>
    <mergeCell ref="D4:E4"/>
    <mergeCell ref="A5:B5"/>
    <mergeCell ref="A1:B1"/>
    <mergeCell ref="D1:E1"/>
    <mergeCell ref="A2:B2"/>
    <mergeCell ref="D2:E2"/>
    <mergeCell ref="A3:B3"/>
    <mergeCell ref="D3:E3"/>
  </mergeCells>
  <conditionalFormatting sqref="J8:J94 J97:J121">
    <cfRule type="cellIs" dxfId="152" priority="2" operator="equal">
      <formula>"overdue"</formula>
    </cfRule>
  </conditionalFormatting>
  <conditionalFormatting sqref="J95:J96">
    <cfRule type="cellIs" dxfId="151" priority="1" operator="equal">
      <formula>"overdue"</formula>
    </cfRule>
  </conditionalFormatting>
  <pageMargins left="0.7" right="0.7" top="0.75" bottom="0.75" header="0.3" footer="0.3"/>
  <pageSetup paperSize="9"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27"/>
  <sheetViews>
    <sheetView topLeftCell="A109" zoomScale="85" zoomScaleNormal="85" workbookViewId="0">
      <selection activeCell="J15" sqref="J15"/>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5.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6" t="s">
        <v>5</v>
      </c>
      <c r="B1" s="376"/>
      <c r="C1" s="34" t="str">
        <f>'[4]Main Engine'!C1</f>
        <v>VALIANT SUMMER</v>
      </c>
      <c r="D1" s="377" t="s">
        <v>7</v>
      </c>
      <c r="E1" s="377"/>
      <c r="F1" s="1" t="str">
        <f>IF(C1="GL COLMENA",'[1]List of Vessels'!B2,IF(C1="GL IGUAZU",'[1]List of Vessels'!B3,IF(C1="GL LA PAZ",'[1]List of Vessels'!B4,IF(C1="GL PIRAPO",'[1]List of Vessels'!B5,IF(C1="VALIANT SPRING",'[1]List of Vessels'!B6,IF(C1="VALIANT SUMMER",'[1]List of Vessels'!B7,""))))))</f>
        <v>NK 160240</v>
      </c>
    </row>
    <row r="2" spans="1:12" ht="19.5" customHeight="1">
      <c r="A2" s="376" t="s">
        <v>8</v>
      </c>
      <c r="B2" s="376"/>
      <c r="C2" s="35" t="str">
        <f>IF(C1="GL COLMENA",'[1]List of Vessels'!D2,IF(C1="GL IGUAZU",'[1]List of Vessels'!D3,IF(C1="GL LA PAZ",'[1]List of Vessels'!D4,IF(C1="GL PIRAPO",'[1]List of Vessels'!D5,IF(C1="VALIANT SPRING",'[1]List of Vessels'!D6,IF(C1="VALIANT SUMMER",'[1]List of Vessels'!D7,""))))))</f>
        <v>SINGAPORE</v>
      </c>
      <c r="D2" s="377" t="s">
        <v>9</v>
      </c>
      <c r="E2" s="377"/>
      <c r="F2" s="2">
        <f>IF(C1="GL COLMENA",'[1]List of Vessels'!C2,IF(C1="GL IGUAZU",'[1]List of Vessels'!C3,IF(C1="GL LA PAZ",'[1]List of Vessels'!C4,IF(C1="GL PIRAPO",'[1]List of Vessels'!C5,IF(C1="VALIANT SPRING",'[1]List of Vessels'!C6,IF(C1="VALIANT SUMMER",'[1]List of Vessels'!C7,""))))))</f>
        <v>9731195</v>
      </c>
    </row>
    <row r="3" spans="1:12" ht="19.5" customHeight="1">
      <c r="A3" s="376" t="s">
        <v>10</v>
      </c>
      <c r="B3" s="376"/>
      <c r="C3" s="36" t="s">
        <v>1873</v>
      </c>
      <c r="D3" s="377" t="s">
        <v>12</v>
      </c>
      <c r="E3" s="377"/>
      <c r="F3" s="4" t="s">
        <v>3566</v>
      </c>
    </row>
    <row r="4" spans="1:12" ht="18" customHeight="1">
      <c r="A4" s="376" t="s">
        <v>77</v>
      </c>
      <c r="B4" s="376"/>
      <c r="C4" s="36" t="s">
        <v>3774</v>
      </c>
      <c r="D4" s="377" t="s">
        <v>14</v>
      </c>
      <c r="E4" s="377"/>
      <c r="F4" s="5">
        <f>'Running Hours'!B19</f>
        <v>47353.599999999999</v>
      </c>
    </row>
    <row r="5" spans="1:12" ht="18" customHeight="1">
      <c r="A5" s="376" t="s">
        <v>78</v>
      </c>
      <c r="B5" s="376"/>
      <c r="C5" s="37" t="s">
        <v>3773</v>
      </c>
      <c r="D5" s="44"/>
      <c r="E5" s="251" t="str">
        <f>'Running Hours'!$C3</f>
        <v>Date updated:</v>
      </c>
      <c r="F5" s="147">
        <f>'Running Hours'!$D3</f>
        <v>44646</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15" customHeight="1">
      <c r="A8" s="16" t="s">
        <v>3567</v>
      </c>
      <c r="B8" s="30" t="s">
        <v>1477</v>
      </c>
      <c r="C8" s="30" t="s">
        <v>1478</v>
      </c>
      <c r="D8" s="41">
        <v>2000</v>
      </c>
      <c r="E8" s="12">
        <v>42549</v>
      </c>
      <c r="F8" s="12">
        <v>44610</v>
      </c>
      <c r="G8" s="26">
        <v>46503.4</v>
      </c>
      <c r="H8" s="21">
        <f>IF(I8&lt;=2000,$F$5+(I8/24),"error")</f>
        <v>44693.908333333333</v>
      </c>
      <c r="I8" s="22">
        <f t="shared" ref="I8:I71" si="0">D8-($F$4-G8)</f>
        <v>1149.8000000000029</v>
      </c>
      <c r="J8" s="16" t="str">
        <f>IF(I8="","",IF(I8&lt;0,"OVERDUE","NOT DUE"))</f>
        <v>NOT DUE</v>
      </c>
      <c r="K8" s="30" t="s">
        <v>3809</v>
      </c>
      <c r="L8" s="17"/>
    </row>
    <row r="9" spans="1:12" ht="25.5">
      <c r="A9" s="16" t="s">
        <v>3568</v>
      </c>
      <c r="B9" s="30" t="s">
        <v>1479</v>
      </c>
      <c r="C9" s="30" t="s">
        <v>1480</v>
      </c>
      <c r="D9" s="41">
        <v>2000</v>
      </c>
      <c r="E9" s="12">
        <v>42549</v>
      </c>
      <c r="F9" s="12">
        <v>44610</v>
      </c>
      <c r="G9" s="26">
        <v>46503.4</v>
      </c>
      <c r="H9" s="21">
        <f t="shared" ref="H9:H38" si="1">IF(I9&lt;=2000,$F$5+(I9/24),"error")</f>
        <v>44693.908333333333</v>
      </c>
      <c r="I9" s="22">
        <f t="shared" si="0"/>
        <v>1149.8000000000029</v>
      </c>
      <c r="J9" s="16" t="str">
        <f t="shared" ref="J9:J72" si="2">IF(I9="","",IF(I9&lt;0,"OVERDUE","NOT DUE"))</f>
        <v>NOT DUE</v>
      </c>
      <c r="K9" s="30" t="s">
        <v>3809</v>
      </c>
      <c r="L9" s="17"/>
    </row>
    <row r="10" spans="1:12" ht="15" customHeight="1">
      <c r="A10" s="16" t="s">
        <v>3569</v>
      </c>
      <c r="B10" s="30" t="s">
        <v>1481</v>
      </c>
      <c r="C10" s="30" t="s">
        <v>1482</v>
      </c>
      <c r="D10" s="41">
        <v>2000</v>
      </c>
      <c r="E10" s="12">
        <v>42549</v>
      </c>
      <c r="F10" s="12">
        <v>44610</v>
      </c>
      <c r="G10" s="26">
        <v>46503.4</v>
      </c>
      <c r="H10" s="21">
        <f t="shared" si="1"/>
        <v>44693.908333333333</v>
      </c>
      <c r="I10" s="22">
        <f t="shared" si="0"/>
        <v>1149.8000000000029</v>
      </c>
      <c r="J10" s="16" t="str">
        <f t="shared" si="2"/>
        <v>NOT DUE</v>
      </c>
      <c r="K10" s="30" t="s">
        <v>3809</v>
      </c>
      <c r="L10" s="17"/>
    </row>
    <row r="11" spans="1:12" ht="15" customHeight="1">
      <c r="A11" s="16" t="s">
        <v>3570</v>
      </c>
      <c r="B11" s="30" t="s">
        <v>1483</v>
      </c>
      <c r="C11" s="30" t="s">
        <v>1484</v>
      </c>
      <c r="D11" s="41">
        <v>2000</v>
      </c>
      <c r="E11" s="12">
        <v>42549</v>
      </c>
      <c r="F11" s="12">
        <v>44610</v>
      </c>
      <c r="G11" s="26">
        <v>46503.4</v>
      </c>
      <c r="H11" s="21">
        <f t="shared" si="1"/>
        <v>44693.908333333333</v>
      </c>
      <c r="I11" s="22">
        <f t="shared" si="0"/>
        <v>1149.8000000000029</v>
      </c>
      <c r="J11" s="16" t="str">
        <f t="shared" si="2"/>
        <v>NOT DUE</v>
      </c>
      <c r="K11" s="30" t="s">
        <v>3809</v>
      </c>
      <c r="L11" s="17"/>
    </row>
    <row r="12" spans="1:12" ht="15" customHeight="1">
      <c r="A12" s="16" t="s">
        <v>3571</v>
      </c>
      <c r="B12" s="30" t="s">
        <v>1485</v>
      </c>
      <c r="C12" s="30" t="s">
        <v>1486</v>
      </c>
      <c r="D12" s="41">
        <v>2000</v>
      </c>
      <c r="E12" s="12">
        <v>42549</v>
      </c>
      <c r="F12" s="12">
        <v>44610</v>
      </c>
      <c r="G12" s="26">
        <v>46503.4</v>
      </c>
      <c r="H12" s="21">
        <f t="shared" si="1"/>
        <v>44693.908333333333</v>
      </c>
      <c r="I12" s="22">
        <f t="shared" si="0"/>
        <v>1149.8000000000029</v>
      </c>
      <c r="J12" s="16" t="str">
        <f t="shared" si="2"/>
        <v>NOT DUE</v>
      </c>
      <c r="K12" s="30" t="s">
        <v>3809</v>
      </c>
      <c r="L12" s="17"/>
    </row>
    <row r="13" spans="1:12" ht="26.45" customHeight="1">
      <c r="A13" s="16" t="s">
        <v>3572</v>
      </c>
      <c r="B13" s="30" t="s">
        <v>1551</v>
      </c>
      <c r="C13" s="30" t="s">
        <v>1487</v>
      </c>
      <c r="D13" s="41">
        <v>2000</v>
      </c>
      <c r="E13" s="12">
        <v>42549</v>
      </c>
      <c r="F13" s="12">
        <v>44610</v>
      </c>
      <c r="G13" s="26">
        <v>46503.4</v>
      </c>
      <c r="H13" s="21">
        <f t="shared" si="1"/>
        <v>44693.908333333333</v>
      </c>
      <c r="I13" s="22">
        <f t="shared" si="0"/>
        <v>1149.8000000000029</v>
      </c>
      <c r="J13" s="16" t="str">
        <f t="shared" si="2"/>
        <v>NOT DUE</v>
      </c>
      <c r="K13" s="30" t="s">
        <v>3809</v>
      </c>
      <c r="L13" s="17"/>
    </row>
    <row r="14" spans="1:12" ht="26.45" customHeight="1">
      <c r="A14" s="16" t="s">
        <v>3573</v>
      </c>
      <c r="B14" s="30" t="s">
        <v>1552</v>
      </c>
      <c r="C14" s="30" t="s">
        <v>1488</v>
      </c>
      <c r="D14" s="41">
        <v>2000</v>
      </c>
      <c r="E14" s="12">
        <v>42549</v>
      </c>
      <c r="F14" s="12">
        <v>44610</v>
      </c>
      <c r="G14" s="26">
        <v>46503.4</v>
      </c>
      <c r="H14" s="21">
        <f t="shared" si="1"/>
        <v>44693.908333333333</v>
      </c>
      <c r="I14" s="22">
        <f t="shared" si="0"/>
        <v>1149.8000000000029</v>
      </c>
      <c r="J14" s="16" t="str">
        <f t="shared" si="2"/>
        <v>NOT DUE</v>
      </c>
      <c r="K14" s="30" t="s">
        <v>3809</v>
      </c>
      <c r="L14" s="17"/>
    </row>
    <row r="15" spans="1:12" ht="15" customHeight="1">
      <c r="A15" s="16" t="s">
        <v>3574</v>
      </c>
      <c r="B15" s="30" t="s">
        <v>1489</v>
      </c>
      <c r="C15" s="30" t="s">
        <v>1490</v>
      </c>
      <c r="D15" s="41">
        <v>2000</v>
      </c>
      <c r="E15" s="12">
        <v>42549</v>
      </c>
      <c r="F15" s="12">
        <v>44610</v>
      </c>
      <c r="G15" s="26">
        <v>46503.4</v>
      </c>
      <c r="H15" s="21">
        <f t="shared" si="1"/>
        <v>44693.908333333333</v>
      </c>
      <c r="I15" s="22">
        <f t="shared" si="0"/>
        <v>1149.8000000000029</v>
      </c>
      <c r="J15" s="16" t="str">
        <f t="shared" si="2"/>
        <v>NOT DUE</v>
      </c>
      <c r="K15" s="30" t="s">
        <v>3809</v>
      </c>
      <c r="L15" s="17"/>
    </row>
    <row r="16" spans="1:12" ht="15" customHeight="1">
      <c r="A16" s="16" t="s">
        <v>3575</v>
      </c>
      <c r="B16" s="30" t="s">
        <v>1491</v>
      </c>
      <c r="C16" s="30" t="s">
        <v>1492</v>
      </c>
      <c r="D16" s="41">
        <v>2000</v>
      </c>
      <c r="E16" s="12">
        <v>42549</v>
      </c>
      <c r="F16" s="12">
        <v>44610</v>
      </c>
      <c r="G16" s="26">
        <v>46503.4</v>
      </c>
      <c r="H16" s="21">
        <f t="shared" si="1"/>
        <v>44693.908333333333</v>
      </c>
      <c r="I16" s="22">
        <f t="shared" si="0"/>
        <v>1149.8000000000029</v>
      </c>
      <c r="J16" s="16" t="str">
        <f t="shared" si="2"/>
        <v>NOT DUE</v>
      </c>
      <c r="K16" s="30" t="s">
        <v>3809</v>
      </c>
      <c r="L16" s="17"/>
    </row>
    <row r="17" spans="1:12" ht="15" customHeight="1">
      <c r="A17" s="16" t="s">
        <v>3576</v>
      </c>
      <c r="B17" s="30" t="s">
        <v>1493</v>
      </c>
      <c r="C17" s="30" t="s">
        <v>1492</v>
      </c>
      <c r="D17" s="41">
        <v>2000</v>
      </c>
      <c r="E17" s="12">
        <v>42549</v>
      </c>
      <c r="F17" s="12">
        <v>44610</v>
      </c>
      <c r="G17" s="26">
        <v>46503.4</v>
      </c>
      <c r="H17" s="21">
        <f t="shared" si="1"/>
        <v>44693.908333333333</v>
      </c>
      <c r="I17" s="22">
        <f t="shared" si="0"/>
        <v>1149.8000000000029</v>
      </c>
      <c r="J17" s="16" t="str">
        <f t="shared" si="2"/>
        <v>NOT DUE</v>
      </c>
      <c r="K17" s="30" t="s">
        <v>3809</v>
      </c>
      <c r="L17" s="17"/>
    </row>
    <row r="18" spans="1:12" ht="15" customHeight="1">
      <c r="A18" s="16" t="s">
        <v>3577</v>
      </c>
      <c r="B18" s="30" t="s">
        <v>1494</v>
      </c>
      <c r="C18" s="30" t="s">
        <v>1495</v>
      </c>
      <c r="D18" s="41">
        <v>2000</v>
      </c>
      <c r="E18" s="12">
        <v>42549</v>
      </c>
      <c r="F18" s="12">
        <v>44610</v>
      </c>
      <c r="G18" s="26">
        <v>46503.4</v>
      </c>
      <c r="H18" s="21">
        <f t="shared" si="1"/>
        <v>44693.908333333333</v>
      </c>
      <c r="I18" s="22">
        <f t="shared" si="0"/>
        <v>1149.8000000000029</v>
      </c>
      <c r="J18" s="16" t="str">
        <f t="shared" si="2"/>
        <v>NOT DUE</v>
      </c>
      <c r="K18" s="30" t="s">
        <v>3809</v>
      </c>
      <c r="L18" s="17"/>
    </row>
    <row r="19" spans="1:12" ht="26.45" customHeight="1">
      <c r="A19" s="16" t="s">
        <v>3578</v>
      </c>
      <c r="B19" s="30" t="s">
        <v>1496</v>
      </c>
      <c r="C19" s="30" t="s">
        <v>1497</v>
      </c>
      <c r="D19" s="41">
        <v>2000</v>
      </c>
      <c r="E19" s="12">
        <v>42549</v>
      </c>
      <c r="F19" s="12">
        <v>44610</v>
      </c>
      <c r="G19" s="26">
        <v>46503.4</v>
      </c>
      <c r="H19" s="21">
        <f t="shared" si="1"/>
        <v>44693.908333333333</v>
      </c>
      <c r="I19" s="22">
        <f t="shared" si="0"/>
        <v>1149.8000000000029</v>
      </c>
      <c r="J19" s="16" t="str">
        <f t="shared" si="2"/>
        <v>NOT DUE</v>
      </c>
      <c r="K19" s="30" t="s">
        <v>3809</v>
      </c>
      <c r="L19" s="17"/>
    </row>
    <row r="20" spans="1:12" ht="15" customHeight="1">
      <c r="A20" s="16" t="s">
        <v>3579</v>
      </c>
      <c r="B20" s="30" t="s">
        <v>1498</v>
      </c>
      <c r="C20" s="30" t="s">
        <v>1497</v>
      </c>
      <c r="D20" s="41">
        <v>2000</v>
      </c>
      <c r="E20" s="12">
        <v>42549</v>
      </c>
      <c r="F20" s="12">
        <v>44610</v>
      </c>
      <c r="G20" s="26">
        <v>46503.4</v>
      </c>
      <c r="H20" s="21">
        <f t="shared" si="1"/>
        <v>44693.908333333333</v>
      </c>
      <c r="I20" s="22">
        <f t="shared" si="0"/>
        <v>1149.8000000000029</v>
      </c>
      <c r="J20" s="16" t="str">
        <f t="shared" si="2"/>
        <v>NOT DUE</v>
      </c>
      <c r="K20" s="30" t="s">
        <v>3809</v>
      </c>
      <c r="L20" s="17"/>
    </row>
    <row r="21" spans="1:12" ht="26.45" customHeight="1">
      <c r="A21" s="16" t="s">
        <v>3580</v>
      </c>
      <c r="B21" s="30" t="s">
        <v>1499</v>
      </c>
      <c r="C21" s="30" t="s">
        <v>1500</v>
      </c>
      <c r="D21" s="41">
        <v>2000</v>
      </c>
      <c r="E21" s="12">
        <v>42549</v>
      </c>
      <c r="F21" s="12">
        <v>44610</v>
      </c>
      <c r="G21" s="26">
        <v>46503.4</v>
      </c>
      <c r="H21" s="21">
        <f t="shared" si="1"/>
        <v>44693.908333333333</v>
      </c>
      <c r="I21" s="22">
        <f t="shared" si="0"/>
        <v>1149.8000000000029</v>
      </c>
      <c r="J21" s="16" t="str">
        <f t="shared" si="2"/>
        <v>NOT DUE</v>
      </c>
      <c r="K21" s="30" t="s">
        <v>3809</v>
      </c>
      <c r="L21" s="17"/>
    </row>
    <row r="22" spans="1:12" ht="26.45" customHeight="1">
      <c r="A22" s="16" t="s">
        <v>3581</v>
      </c>
      <c r="B22" s="30" t="s">
        <v>1553</v>
      </c>
      <c r="C22" s="30" t="s">
        <v>1497</v>
      </c>
      <c r="D22" s="41">
        <v>2000</v>
      </c>
      <c r="E22" s="12">
        <v>42549</v>
      </c>
      <c r="F22" s="12">
        <v>44610</v>
      </c>
      <c r="G22" s="26">
        <v>46503.4</v>
      </c>
      <c r="H22" s="21">
        <f>IF(I22&lt;=2000,$F$5+(I22/24),"error")</f>
        <v>44693.908333333333</v>
      </c>
      <c r="I22" s="22">
        <f t="shared" si="0"/>
        <v>1149.8000000000029</v>
      </c>
      <c r="J22" s="16" t="str">
        <f t="shared" si="2"/>
        <v>NOT DUE</v>
      </c>
      <c r="K22" s="30" t="s">
        <v>3809</v>
      </c>
      <c r="L22" s="17"/>
    </row>
    <row r="23" spans="1:12" ht="15" customHeight="1">
      <c r="A23" s="16" t="s">
        <v>3582</v>
      </c>
      <c r="B23" s="30" t="s">
        <v>1501</v>
      </c>
      <c r="C23" s="30" t="s">
        <v>1502</v>
      </c>
      <c r="D23" s="41">
        <v>2000</v>
      </c>
      <c r="E23" s="12">
        <v>42549</v>
      </c>
      <c r="F23" s="12">
        <v>44610</v>
      </c>
      <c r="G23" s="26">
        <v>46503.4</v>
      </c>
      <c r="H23" s="21">
        <f t="shared" si="1"/>
        <v>44693.908333333333</v>
      </c>
      <c r="I23" s="22">
        <f t="shared" si="0"/>
        <v>1149.8000000000029</v>
      </c>
      <c r="J23" s="16" t="str">
        <f t="shared" si="2"/>
        <v>NOT DUE</v>
      </c>
      <c r="K23" s="30" t="s">
        <v>3809</v>
      </c>
      <c r="L23" s="17"/>
    </row>
    <row r="24" spans="1:12" ht="26.45" customHeight="1">
      <c r="A24" s="16" t="s">
        <v>3583</v>
      </c>
      <c r="B24" s="30" t="s">
        <v>1503</v>
      </c>
      <c r="C24" s="30" t="s">
        <v>24</v>
      </c>
      <c r="D24" s="41">
        <v>2000</v>
      </c>
      <c r="E24" s="12">
        <v>42549</v>
      </c>
      <c r="F24" s="12">
        <v>44610</v>
      </c>
      <c r="G24" s="26">
        <v>46503.4</v>
      </c>
      <c r="H24" s="21">
        <f t="shared" si="1"/>
        <v>44693.908333333333</v>
      </c>
      <c r="I24" s="22">
        <f t="shared" si="0"/>
        <v>1149.8000000000029</v>
      </c>
      <c r="J24" s="16" t="str">
        <f t="shared" si="2"/>
        <v>NOT DUE</v>
      </c>
      <c r="K24" s="30" t="s">
        <v>3809</v>
      </c>
      <c r="L24" s="17"/>
    </row>
    <row r="25" spans="1:12" ht="15" customHeight="1">
      <c r="A25" s="16" t="s">
        <v>3584</v>
      </c>
      <c r="B25" s="30" t="s">
        <v>1504</v>
      </c>
      <c r="C25" s="30" t="s">
        <v>1505</v>
      </c>
      <c r="D25" s="41">
        <v>2000</v>
      </c>
      <c r="E25" s="12">
        <v>42549</v>
      </c>
      <c r="F25" s="12">
        <v>44610</v>
      </c>
      <c r="G25" s="26">
        <v>46503.4</v>
      </c>
      <c r="H25" s="21">
        <f t="shared" si="1"/>
        <v>44693.908333333333</v>
      </c>
      <c r="I25" s="22">
        <f t="shared" si="0"/>
        <v>1149.8000000000029</v>
      </c>
      <c r="J25" s="16" t="str">
        <f t="shared" si="2"/>
        <v>NOT DUE</v>
      </c>
      <c r="K25" s="30" t="s">
        <v>3809</v>
      </c>
      <c r="L25" s="17"/>
    </row>
    <row r="26" spans="1:12" ht="26.45" customHeight="1">
      <c r="A26" s="16" t="s">
        <v>3585</v>
      </c>
      <c r="B26" s="30" t="s">
        <v>1506</v>
      </c>
      <c r="C26" s="30" t="s">
        <v>1507</v>
      </c>
      <c r="D26" s="41">
        <v>2000</v>
      </c>
      <c r="E26" s="12">
        <v>42549</v>
      </c>
      <c r="F26" s="12">
        <v>44610</v>
      </c>
      <c r="G26" s="26">
        <v>46503.4</v>
      </c>
      <c r="H26" s="21">
        <f t="shared" si="1"/>
        <v>44693.908333333333</v>
      </c>
      <c r="I26" s="22">
        <f t="shared" si="0"/>
        <v>1149.8000000000029</v>
      </c>
      <c r="J26" s="16" t="str">
        <f t="shared" si="2"/>
        <v>NOT DUE</v>
      </c>
      <c r="K26" s="30" t="s">
        <v>3809</v>
      </c>
      <c r="L26" s="17"/>
    </row>
    <row r="27" spans="1:12" ht="26.45" customHeight="1">
      <c r="A27" s="16" t="s">
        <v>3586</v>
      </c>
      <c r="B27" s="30" t="s">
        <v>1508</v>
      </c>
      <c r="C27" s="30" t="s">
        <v>1497</v>
      </c>
      <c r="D27" s="41">
        <v>2000</v>
      </c>
      <c r="E27" s="12">
        <v>42549</v>
      </c>
      <c r="F27" s="12">
        <v>44610</v>
      </c>
      <c r="G27" s="26">
        <v>46503.4</v>
      </c>
      <c r="H27" s="21">
        <f t="shared" si="1"/>
        <v>44693.908333333333</v>
      </c>
      <c r="I27" s="22">
        <f t="shared" si="0"/>
        <v>1149.8000000000029</v>
      </c>
      <c r="J27" s="16" t="str">
        <f t="shared" si="2"/>
        <v>NOT DUE</v>
      </c>
      <c r="K27" s="30" t="s">
        <v>3809</v>
      </c>
      <c r="L27" s="17"/>
    </row>
    <row r="28" spans="1:12" ht="26.45" customHeight="1">
      <c r="A28" s="16" t="s">
        <v>3587</v>
      </c>
      <c r="B28" s="30" t="s">
        <v>1509</v>
      </c>
      <c r="C28" s="30" t="s">
        <v>1510</v>
      </c>
      <c r="D28" s="41">
        <v>2000</v>
      </c>
      <c r="E28" s="12">
        <v>42549</v>
      </c>
      <c r="F28" s="12">
        <v>44610</v>
      </c>
      <c r="G28" s="26">
        <v>46503.4</v>
      </c>
      <c r="H28" s="21">
        <f t="shared" si="1"/>
        <v>44693.908333333333</v>
      </c>
      <c r="I28" s="22">
        <f t="shared" si="0"/>
        <v>1149.8000000000029</v>
      </c>
      <c r="J28" s="16" t="str">
        <f t="shared" si="2"/>
        <v>NOT DUE</v>
      </c>
      <c r="K28" s="30" t="s">
        <v>3809</v>
      </c>
      <c r="L28" s="17"/>
    </row>
    <row r="29" spans="1:12" ht="26.45" customHeight="1">
      <c r="A29" s="16" t="s">
        <v>3588</v>
      </c>
      <c r="B29" s="30" t="s">
        <v>1511</v>
      </c>
      <c r="C29" s="30" t="s">
        <v>1512</v>
      </c>
      <c r="D29" s="41">
        <v>2000</v>
      </c>
      <c r="E29" s="12">
        <v>42549</v>
      </c>
      <c r="F29" s="12">
        <v>44610</v>
      </c>
      <c r="G29" s="26">
        <v>46503.4</v>
      </c>
      <c r="H29" s="21">
        <f t="shared" si="1"/>
        <v>44693.908333333333</v>
      </c>
      <c r="I29" s="22">
        <f t="shared" si="0"/>
        <v>1149.8000000000029</v>
      </c>
      <c r="J29" s="16" t="str">
        <f t="shared" si="2"/>
        <v>NOT DUE</v>
      </c>
      <c r="K29" s="30" t="s">
        <v>3809</v>
      </c>
      <c r="L29" s="17"/>
    </row>
    <row r="30" spans="1:12" ht="26.45" customHeight="1">
      <c r="A30" s="16" t="s">
        <v>3589</v>
      </c>
      <c r="B30" s="30" t="s">
        <v>1513</v>
      </c>
      <c r="C30" s="30" t="s">
        <v>1486</v>
      </c>
      <c r="D30" s="41">
        <v>2000</v>
      </c>
      <c r="E30" s="12">
        <v>42549</v>
      </c>
      <c r="F30" s="12">
        <v>44610</v>
      </c>
      <c r="G30" s="26">
        <v>46503.4</v>
      </c>
      <c r="H30" s="21">
        <f t="shared" si="1"/>
        <v>44693.908333333333</v>
      </c>
      <c r="I30" s="22">
        <f t="shared" si="0"/>
        <v>1149.8000000000029</v>
      </c>
      <c r="J30" s="16" t="str">
        <f t="shared" si="2"/>
        <v>NOT DUE</v>
      </c>
      <c r="K30" s="30" t="s">
        <v>3809</v>
      </c>
      <c r="L30" s="17"/>
    </row>
    <row r="31" spans="1:12" ht="26.45" customHeight="1">
      <c r="A31" s="16" t="s">
        <v>3590</v>
      </c>
      <c r="B31" s="30" t="s">
        <v>1554</v>
      </c>
      <c r="C31" s="30" t="s">
        <v>1514</v>
      </c>
      <c r="D31" s="41">
        <v>2000</v>
      </c>
      <c r="E31" s="12">
        <v>42549</v>
      </c>
      <c r="F31" s="12">
        <v>44610</v>
      </c>
      <c r="G31" s="26">
        <v>46503.4</v>
      </c>
      <c r="H31" s="21">
        <f t="shared" si="1"/>
        <v>44693.908333333333</v>
      </c>
      <c r="I31" s="22">
        <f t="shared" si="0"/>
        <v>1149.8000000000029</v>
      </c>
      <c r="J31" s="16" t="str">
        <f t="shared" si="2"/>
        <v>NOT DUE</v>
      </c>
      <c r="K31" s="30" t="s">
        <v>3809</v>
      </c>
      <c r="L31" s="17"/>
    </row>
    <row r="32" spans="1:12" ht="26.45" customHeight="1">
      <c r="A32" s="16" t="s">
        <v>3591</v>
      </c>
      <c r="B32" s="30" t="s">
        <v>1515</v>
      </c>
      <c r="C32" s="30" t="s">
        <v>1516</v>
      </c>
      <c r="D32" s="41">
        <v>2000</v>
      </c>
      <c r="E32" s="12">
        <v>42549</v>
      </c>
      <c r="F32" s="12">
        <v>44610</v>
      </c>
      <c r="G32" s="26">
        <v>46503.4</v>
      </c>
      <c r="H32" s="21">
        <f t="shared" si="1"/>
        <v>44693.908333333333</v>
      </c>
      <c r="I32" s="22">
        <f t="shared" si="0"/>
        <v>1149.8000000000029</v>
      </c>
      <c r="J32" s="16" t="str">
        <f t="shared" si="2"/>
        <v>NOT DUE</v>
      </c>
      <c r="K32" s="30" t="s">
        <v>3809</v>
      </c>
      <c r="L32" s="17"/>
    </row>
    <row r="33" spans="1:12" ht="26.45" customHeight="1">
      <c r="A33" s="16" t="s">
        <v>3592</v>
      </c>
      <c r="B33" s="30" t="s">
        <v>1517</v>
      </c>
      <c r="C33" s="30" t="s">
        <v>1518</v>
      </c>
      <c r="D33" s="41">
        <v>2000</v>
      </c>
      <c r="E33" s="12">
        <v>42549</v>
      </c>
      <c r="F33" s="12">
        <v>44610</v>
      </c>
      <c r="G33" s="26">
        <v>46503.4</v>
      </c>
      <c r="H33" s="21">
        <f t="shared" si="1"/>
        <v>44693.908333333333</v>
      </c>
      <c r="I33" s="22">
        <f t="shared" si="0"/>
        <v>1149.8000000000029</v>
      </c>
      <c r="J33" s="16" t="str">
        <f t="shared" si="2"/>
        <v>NOT DUE</v>
      </c>
      <c r="K33" s="30" t="s">
        <v>3809</v>
      </c>
      <c r="L33" s="17"/>
    </row>
    <row r="34" spans="1:12" ht="26.45" customHeight="1">
      <c r="A34" s="16" t="s">
        <v>3593</v>
      </c>
      <c r="B34" s="30" t="s">
        <v>1519</v>
      </c>
      <c r="C34" s="30" t="s">
        <v>1520</v>
      </c>
      <c r="D34" s="41">
        <v>2000</v>
      </c>
      <c r="E34" s="12">
        <v>42549</v>
      </c>
      <c r="F34" s="12">
        <v>44610</v>
      </c>
      <c r="G34" s="26">
        <v>46503.4</v>
      </c>
      <c r="H34" s="21">
        <f t="shared" si="1"/>
        <v>44693.908333333333</v>
      </c>
      <c r="I34" s="22">
        <f t="shared" si="0"/>
        <v>1149.8000000000029</v>
      </c>
      <c r="J34" s="16" t="str">
        <f t="shared" si="2"/>
        <v>NOT DUE</v>
      </c>
      <c r="K34" s="30" t="s">
        <v>3809</v>
      </c>
      <c r="L34" s="17"/>
    </row>
    <row r="35" spans="1:12" ht="26.45" customHeight="1">
      <c r="A35" s="16" t="s">
        <v>3594</v>
      </c>
      <c r="B35" s="30" t="s">
        <v>1521</v>
      </c>
      <c r="C35" s="30" t="s">
        <v>1522</v>
      </c>
      <c r="D35" s="41">
        <v>2000</v>
      </c>
      <c r="E35" s="12">
        <v>42549</v>
      </c>
      <c r="F35" s="12">
        <v>44610</v>
      </c>
      <c r="G35" s="26">
        <v>46503.4</v>
      </c>
      <c r="H35" s="21">
        <f t="shared" si="1"/>
        <v>44693.908333333333</v>
      </c>
      <c r="I35" s="22">
        <f t="shared" si="0"/>
        <v>1149.8000000000029</v>
      </c>
      <c r="J35" s="16" t="str">
        <f t="shared" si="2"/>
        <v>NOT DUE</v>
      </c>
      <c r="K35" s="30" t="s">
        <v>3809</v>
      </c>
      <c r="L35" s="17"/>
    </row>
    <row r="36" spans="1:12" ht="26.45" customHeight="1">
      <c r="A36" s="16" t="s">
        <v>3595</v>
      </c>
      <c r="B36" s="30" t="s">
        <v>1523</v>
      </c>
      <c r="C36" s="30" t="s">
        <v>1095</v>
      </c>
      <c r="D36" s="41">
        <v>2000</v>
      </c>
      <c r="E36" s="12">
        <v>42549</v>
      </c>
      <c r="F36" s="12">
        <v>44610</v>
      </c>
      <c r="G36" s="26">
        <v>46503.4</v>
      </c>
      <c r="H36" s="21">
        <f>IF(I36&lt;=2000,$F$5+(I36/24),"error")</f>
        <v>44693.908333333333</v>
      </c>
      <c r="I36" s="22">
        <f t="shared" si="0"/>
        <v>1149.8000000000029</v>
      </c>
      <c r="J36" s="16" t="str">
        <f t="shared" si="2"/>
        <v>NOT DUE</v>
      </c>
      <c r="K36" s="30" t="s">
        <v>3809</v>
      </c>
      <c r="L36" s="17"/>
    </row>
    <row r="37" spans="1:12" ht="15" customHeight="1">
      <c r="A37" s="16" t="s">
        <v>3596</v>
      </c>
      <c r="B37" s="30" t="s">
        <v>1524</v>
      </c>
      <c r="C37" s="30" t="s">
        <v>37</v>
      </c>
      <c r="D37" s="41">
        <v>4000</v>
      </c>
      <c r="E37" s="12">
        <v>42549</v>
      </c>
      <c r="F37" s="12">
        <v>44522</v>
      </c>
      <c r="G37" s="26">
        <v>44449.9</v>
      </c>
      <c r="H37" s="21">
        <f>IF(I37&lt;=4000,$F$5+(I37/24),"error")</f>
        <v>44691.679166666669</v>
      </c>
      <c r="I37" s="22">
        <f t="shared" si="0"/>
        <v>1096.3000000000029</v>
      </c>
      <c r="J37" s="16" t="str">
        <f t="shared" si="2"/>
        <v>NOT DUE</v>
      </c>
      <c r="K37" s="30" t="s">
        <v>3809</v>
      </c>
      <c r="L37" s="17"/>
    </row>
    <row r="38" spans="1:12" ht="26.45" customHeight="1">
      <c r="A38" s="16" t="s">
        <v>3597</v>
      </c>
      <c r="B38" s="30" t="s">
        <v>1555</v>
      </c>
      <c r="C38" s="30" t="s">
        <v>1525</v>
      </c>
      <c r="D38" s="41">
        <v>2000</v>
      </c>
      <c r="E38" s="12">
        <v>42549</v>
      </c>
      <c r="F38" s="12">
        <v>44610</v>
      </c>
      <c r="G38" s="26">
        <v>46503.4</v>
      </c>
      <c r="H38" s="21">
        <f t="shared" si="1"/>
        <v>44693.908333333333</v>
      </c>
      <c r="I38" s="22">
        <f t="shared" si="0"/>
        <v>1149.8000000000029</v>
      </c>
      <c r="J38" s="16" t="str">
        <f t="shared" si="2"/>
        <v>NOT DUE</v>
      </c>
      <c r="K38" s="30" t="s">
        <v>3809</v>
      </c>
      <c r="L38" s="17" t="s">
        <v>4755</v>
      </c>
    </row>
    <row r="39" spans="1:12" ht="15" customHeight="1">
      <c r="A39" s="16" t="s">
        <v>3598</v>
      </c>
      <c r="B39" s="30" t="s">
        <v>1526</v>
      </c>
      <c r="C39" s="30" t="s">
        <v>37</v>
      </c>
      <c r="D39" s="41">
        <v>4000</v>
      </c>
      <c r="E39" s="12">
        <v>42549</v>
      </c>
      <c r="F39" s="12">
        <v>44522</v>
      </c>
      <c r="G39" s="26">
        <v>44449.9</v>
      </c>
      <c r="H39" s="21">
        <f>IF(I39&lt;=4000,$F$5+(I39/24),"error")</f>
        <v>44691.679166666669</v>
      </c>
      <c r="I39" s="22">
        <f t="shared" si="0"/>
        <v>1096.3000000000029</v>
      </c>
      <c r="J39" s="16" t="str">
        <f t="shared" si="2"/>
        <v>NOT DUE</v>
      </c>
      <c r="K39" s="30" t="s">
        <v>3809</v>
      </c>
      <c r="L39" s="17"/>
    </row>
    <row r="40" spans="1:12" ht="15" customHeight="1">
      <c r="A40" s="16" t="s">
        <v>3599</v>
      </c>
      <c r="B40" s="30" t="s">
        <v>1527</v>
      </c>
      <c r="C40" s="30" t="s">
        <v>37</v>
      </c>
      <c r="D40" s="41">
        <v>4000</v>
      </c>
      <c r="E40" s="12">
        <v>42549</v>
      </c>
      <c r="F40" s="12">
        <v>44522</v>
      </c>
      <c r="G40" s="26">
        <v>44449.9</v>
      </c>
      <c r="H40" s="21">
        <f t="shared" ref="H40:H41" si="3">IF(I40&lt;=4000,$F$5+(I40/24),"error")</f>
        <v>44691.679166666669</v>
      </c>
      <c r="I40" s="22">
        <f t="shared" si="0"/>
        <v>1096.3000000000029</v>
      </c>
      <c r="J40" s="16" t="str">
        <f t="shared" si="2"/>
        <v>NOT DUE</v>
      </c>
      <c r="K40" s="30" t="s">
        <v>3809</v>
      </c>
      <c r="L40" s="17"/>
    </row>
    <row r="41" spans="1:12" ht="38.25" customHeight="1">
      <c r="A41" s="16" t="s">
        <v>3600</v>
      </c>
      <c r="B41" s="30" t="s">
        <v>1528</v>
      </c>
      <c r="C41" s="30" t="s">
        <v>1529</v>
      </c>
      <c r="D41" s="41">
        <v>4000</v>
      </c>
      <c r="E41" s="12">
        <v>42549</v>
      </c>
      <c r="F41" s="12">
        <v>44522</v>
      </c>
      <c r="G41" s="26">
        <v>44449.9</v>
      </c>
      <c r="H41" s="21">
        <f t="shared" si="3"/>
        <v>44691.679166666669</v>
      </c>
      <c r="I41" s="22">
        <f t="shared" si="0"/>
        <v>1096.3000000000029</v>
      </c>
      <c r="J41" s="16" t="str">
        <f t="shared" si="2"/>
        <v>NOT DUE</v>
      </c>
      <c r="K41" s="30"/>
      <c r="L41" s="17"/>
    </row>
    <row r="42" spans="1:12" ht="26.45" customHeight="1">
      <c r="A42" s="16" t="s">
        <v>3601</v>
      </c>
      <c r="B42" s="30" t="s">
        <v>1530</v>
      </c>
      <c r="C42" s="30" t="s">
        <v>1529</v>
      </c>
      <c r="D42" s="41">
        <v>2000</v>
      </c>
      <c r="E42" s="12">
        <v>42549</v>
      </c>
      <c r="F42" s="12">
        <v>44610</v>
      </c>
      <c r="G42" s="26">
        <v>46503.4</v>
      </c>
      <c r="H42" s="21">
        <f t="shared" ref="H42:H43" si="4">IF(I42&lt;=2000,$F$5+(I42/24),"error")</f>
        <v>44693.908333333333</v>
      </c>
      <c r="I42" s="22">
        <f t="shared" si="0"/>
        <v>1149.8000000000029</v>
      </c>
      <c r="J42" s="16" t="str">
        <f t="shared" si="2"/>
        <v>NOT DUE</v>
      </c>
      <c r="K42" s="30"/>
      <c r="L42" s="17"/>
    </row>
    <row r="43" spans="1:12" ht="26.45" customHeight="1">
      <c r="A43" s="16" t="s">
        <v>3602</v>
      </c>
      <c r="B43" s="30" t="s">
        <v>1535</v>
      </c>
      <c r="C43" s="30" t="s">
        <v>1536</v>
      </c>
      <c r="D43" s="41">
        <v>2000</v>
      </c>
      <c r="E43" s="12">
        <v>42549</v>
      </c>
      <c r="F43" s="12">
        <v>44610</v>
      </c>
      <c r="G43" s="26">
        <v>46503.4</v>
      </c>
      <c r="H43" s="21">
        <f t="shared" si="4"/>
        <v>44693.908333333333</v>
      </c>
      <c r="I43" s="22">
        <f t="shared" si="0"/>
        <v>1149.8000000000029</v>
      </c>
      <c r="J43" s="16" t="str">
        <f t="shared" si="2"/>
        <v>NOT DUE</v>
      </c>
      <c r="K43" s="30"/>
      <c r="L43" s="17"/>
    </row>
    <row r="44" spans="1:12" ht="15" customHeight="1">
      <c r="A44" s="16" t="s">
        <v>3603</v>
      </c>
      <c r="B44" s="30" t="s">
        <v>1531</v>
      </c>
      <c r="C44" s="30" t="s">
        <v>1532</v>
      </c>
      <c r="D44" s="41">
        <v>4000</v>
      </c>
      <c r="E44" s="12">
        <v>42549</v>
      </c>
      <c r="F44" s="12">
        <v>44540</v>
      </c>
      <c r="G44" s="26">
        <v>44869.9</v>
      </c>
      <c r="H44" s="21">
        <f t="shared" ref="H44:H45" si="5">IF(I44&lt;=4000,$F$5+(I44/24),"error")</f>
        <v>44709.179166666669</v>
      </c>
      <c r="I44" s="22">
        <f t="shared" si="0"/>
        <v>1516.3000000000029</v>
      </c>
      <c r="J44" s="16" t="str">
        <f t="shared" si="2"/>
        <v>NOT DUE</v>
      </c>
      <c r="K44" s="30"/>
      <c r="L44" s="17"/>
    </row>
    <row r="45" spans="1:12" ht="15" customHeight="1">
      <c r="A45" s="16" t="s">
        <v>3604</v>
      </c>
      <c r="B45" s="30" t="s">
        <v>1533</v>
      </c>
      <c r="C45" s="30" t="s">
        <v>1534</v>
      </c>
      <c r="D45" s="41">
        <v>4000</v>
      </c>
      <c r="E45" s="12">
        <v>42549</v>
      </c>
      <c r="F45" s="12">
        <v>44540</v>
      </c>
      <c r="G45" s="26">
        <v>44869.9</v>
      </c>
      <c r="H45" s="21">
        <f t="shared" si="5"/>
        <v>44709.179166666669</v>
      </c>
      <c r="I45" s="22">
        <f t="shared" si="0"/>
        <v>1516.3000000000029</v>
      </c>
      <c r="J45" s="16" t="str">
        <f t="shared" si="2"/>
        <v>NOT DUE</v>
      </c>
      <c r="K45" s="30"/>
      <c r="L45" s="17"/>
    </row>
    <row r="46" spans="1:12" ht="15" customHeight="1">
      <c r="A46" s="16" t="s">
        <v>3605</v>
      </c>
      <c r="B46" s="30" t="s">
        <v>1537</v>
      </c>
      <c r="C46" s="30" t="s">
        <v>1538</v>
      </c>
      <c r="D46" s="41">
        <v>2000</v>
      </c>
      <c r="E46" s="12">
        <v>42549</v>
      </c>
      <c r="F46" s="12">
        <v>44610</v>
      </c>
      <c r="G46" s="26">
        <v>46503.4</v>
      </c>
      <c r="H46" s="21">
        <f>IF(I46&lt;=2000,$F$5+(I46/24),"error")</f>
        <v>44693.908333333333</v>
      </c>
      <c r="I46" s="22">
        <f t="shared" si="0"/>
        <v>1149.8000000000029</v>
      </c>
      <c r="J46" s="16" t="str">
        <f t="shared" si="2"/>
        <v>NOT DUE</v>
      </c>
      <c r="K46" s="30"/>
      <c r="L46" s="17"/>
    </row>
    <row r="47" spans="1:12" ht="15" customHeight="1">
      <c r="A47" s="16" t="s">
        <v>3606</v>
      </c>
      <c r="B47" s="30" t="s">
        <v>1539</v>
      </c>
      <c r="C47" s="30" t="s">
        <v>1540</v>
      </c>
      <c r="D47" s="41">
        <v>8000</v>
      </c>
      <c r="E47" s="12">
        <v>42549</v>
      </c>
      <c r="F47" s="12">
        <v>44369</v>
      </c>
      <c r="G47" s="26">
        <v>41109</v>
      </c>
      <c r="H47" s="21">
        <f>IF(I47&lt;=8000,$F$5+(I47/24),"error")</f>
        <v>44719.14166666667</v>
      </c>
      <c r="I47" s="22">
        <f t="shared" si="0"/>
        <v>1755.4000000000015</v>
      </c>
      <c r="J47" s="16" t="str">
        <f t="shared" si="2"/>
        <v>NOT DUE</v>
      </c>
      <c r="K47" s="30"/>
      <c r="L47" s="19"/>
    </row>
    <row r="48" spans="1:12" ht="26.45" customHeight="1">
      <c r="A48" s="16" t="s">
        <v>3607</v>
      </c>
      <c r="B48" s="30" t="s">
        <v>1541</v>
      </c>
      <c r="C48" s="30" t="s">
        <v>1542</v>
      </c>
      <c r="D48" s="41">
        <v>4000</v>
      </c>
      <c r="E48" s="12">
        <v>42549</v>
      </c>
      <c r="F48" s="12">
        <v>44522</v>
      </c>
      <c r="G48" s="26">
        <v>44449.9</v>
      </c>
      <c r="H48" s="21">
        <f>IF(I48&lt;=4000,$F$5+(I48/24),"error")</f>
        <v>44691.679166666669</v>
      </c>
      <c r="I48" s="22">
        <f>D48-($F$4-G48)</f>
        <v>1096.3000000000029</v>
      </c>
      <c r="J48" s="16" t="str">
        <f t="shared" si="2"/>
        <v>NOT DUE</v>
      </c>
      <c r="K48" s="30"/>
      <c r="L48" s="19"/>
    </row>
    <row r="49" spans="1:12" ht="15" customHeight="1">
      <c r="A49" s="16" t="s">
        <v>3608</v>
      </c>
      <c r="B49" s="30" t="s">
        <v>1543</v>
      </c>
      <c r="C49" s="30" t="s">
        <v>1544</v>
      </c>
      <c r="D49" s="41">
        <v>8000</v>
      </c>
      <c r="E49" s="12">
        <v>42549</v>
      </c>
      <c r="F49" s="12">
        <v>44540</v>
      </c>
      <c r="G49" s="26">
        <v>44869.9</v>
      </c>
      <c r="H49" s="21">
        <f>IF(I49&lt;=8000,$F$5+(I49/24),"error")</f>
        <v>44875.845833333333</v>
      </c>
      <c r="I49" s="22">
        <f t="shared" si="0"/>
        <v>5516.3000000000029</v>
      </c>
      <c r="J49" s="16" t="str">
        <f t="shared" si="2"/>
        <v>NOT DUE</v>
      </c>
      <c r="K49" s="30"/>
      <c r="L49" s="19"/>
    </row>
    <row r="50" spans="1:12" ht="15" customHeight="1">
      <c r="A50" s="16" t="s">
        <v>3609</v>
      </c>
      <c r="B50" s="30" t="s">
        <v>1545</v>
      </c>
      <c r="C50" s="30" t="s">
        <v>1546</v>
      </c>
      <c r="D50" s="41">
        <v>8000</v>
      </c>
      <c r="E50" s="12">
        <v>42549</v>
      </c>
      <c r="F50" s="12">
        <v>44540</v>
      </c>
      <c r="G50" s="26">
        <v>44869.9</v>
      </c>
      <c r="H50" s="21">
        <f>IF(I50&lt;=8000,$F$5+(I50/24),"error")</f>
        <v>44875.845833333333</v>
      </c>
      <c r="I50" s="22">
        <f t="shared" si="0"/>
        <v>5516.3000000000029</v>
      </c>
      <c r="J50" s="16" t="str">
        <f t="shared" si="2"/>
        <v>NOT DUE</v>
      </c>
      <c r="K50" s="30"/>
      <c r="L50" s="19"/>
    </row>
    <row r="51" spans="1:12" ht="26.45" customHeight="1">
      <c r="A51" s="16" t="s">
        <v>3610</v>
      </c>
      <c r="B51" s="30" t="s">
        <v>1547</v>
      </c>
      <c r="C51" s="30" t="s">
        <v>37</v>
      </c>
      <c r="D51" s="41">
        <v>8000</v>
      </c>
      <c r="E51" s="12">
        <v>42549</v>
      </c>
      <c r="F51" s="12">
        <v>44522</v>
      </c>
      <c r="G51" s="26">
        <v>44449.9</v>
      </c>
      <c r="H51" s="21">
        <f t="shared" ref="H51:H52" si="6">IF(I51&lt;=8000,$F$5+(I51/24),"error")</f>
        <v>44858.345833333333</v>
      </c>
      <c r="I51" s="22">
        <f t="shared" si="0"/>
        <v>5096.3000000000029</v>
      </c>
      <c r="J51" s="16" t="str">
        <f t="shared" si="2"/>
        <v>NOT DUE</v>
      </c>
      <c r="K51" s="30"/>
      <c r="L51" s="19"/>
    </row>
    <row r="52" spans="1:12" ht="26.45" customHeight="1">
      <c r="A52" s="16" t="s">
        <v>3611</v>
      </c>
      <c r="B52" s="30" t="s">
        <v>1548</v>
      </c>
      <c r="C52" s="30" t="s">
        <v>37</v>
      </c>
      <c r="D52" s="41">
        <v>8000</v>
      </c>
      <c r="E52" s="12">
        <v>42549</v>
      </c>
      <c r="F52" s="12">
        <v>44522</v>
      </c>
      <c r="G52" s="26">
        <v>44449.9</v>
      </c>
      <c r="H52" s="21">
        <f t="shared" si="6"/>
        <v>44858.345833333333</v>
      </c>
      <c r="I52" s="22">
        <f t="shared" si="0"/>
        <v>5096.3000000000029</v>
      </c>
      <c r="J52" s="16" t="str">
        <f t="shared" si="2"/>
        <v>NOT DUE</v>
      </c>
      <c r="K52" s="30"/>
      <c r="L52" s="19"/>
    </row>
    <row r="53" spans="1:12" ht="25.5">
      <c r="A53" s="16" t="s">
        <v>3612</v>
      </c>
      <c r="B53" s="30" t="s">
        <v>1549</v>
      </c>
      <c r="C53" s="30" t="s">
        <v>37</v>
      </c>
      <c r="D53" s="41">
        <v>16000</v>
      </c>
      <c r="E53" s="12">
        <v>42549</v>
      </c>
      <c r="F53" s="12">
        <v>43946</v>
      </c>
      <c r="G53" s="26">
        <v>33412</v>
      </c>
      <c r="H53" s="21">
        <f>IF(I53&lt;=16000,$F$5+(I53/24),"error")</f>
        <v>44731.76666666667</v>
      </c>
      <c r="I53" s="22">
        <f t="shared" si="0"/>
        <v>2058.4000000000015</v>
      </c>
      <c r="J53" s="16" t="str">
        <f t="shared" si="2"/>
        <v>NOT DUE</v>
      </c>
      <c r="K53" s="30"/>
      <c r="L53" s="19" t="s">
        <v>5204</v>
      </c>
    </row>
    <row r="54" spans="1:12" ht="25.5">
      <c r="A54" s="16" t="s">
        <v>3613</v>
      </c>
      <c r="B54" s="30" t="s">
        <v>1550</v>
      </c>
      <c r="C54" s="30" t="s">
        <v>37</v>
      </c>
      <c r="D54" s="41">
        <v>16000</v>
      </c>
      <c r="E54" s="12">
        <v>42549</v>
      </c>
      <c r="F54" s="12">
        <v>43946</v>
      </c>
      <c r="G54" s="26">
        <v>33412</v>
      </c>
      <c r="H54" s="21">
        <f>IF(I54&lt;=16000,$F$5+(I54/24),"error")</f>
        <v>44731.76666666667</v>
      </c>
      <c r="I54" s="22">
        <f t="shared" si="0"/>
        <v>2058.4000000000015</v>
      </c>
      <c r="J54" s="16" t="str">
        <f t="shared" si="2"/>
        <v>NOT DUE</v>
      </c>
      <c r="K54" s="30"/>
      <c r="L54" s="19" t="s">
        <v>5204</v>
      </c>
    </row>
    <row r="55" spans="1:12">
      <c r="A55" s="16" t="s">
        <v>3614</v>
      </c>
      <c r="B55" s="30" t="s">
        <v>1604</v>
      </c>
      <c r="C55" s="30" t="s">
        <v>1605</v>
      </c>
      <c r="D55" s="41">
        <v>8000</v>
      </c>
      <c r="E55" s="12">
        <v>42549</v>
      </c>
      <c r="F55" s="12">
        <v>44540</v>
      </c>
      <c r="G55" s="26">
        <v>44869.9</v>
      </c>
      <c r="H55" s="21">
        <f t="shared" ref="H55:H62" si="7">IF(I55&lt;=8000,$F$5+(I55/24),"error")</f>
        <v>44875.845833333333</v>
      </c>
      <c r="I55" s="22">
        <f t="shared" si="0"/>
        <v>5516.3000000000029</v>
      </c>
      <c r="J55" s="16" t="str">
        <f t="shared" si="2"/>
        <v>NOT DUE</v>
      </c>
      <c r="K55" s="30"/>
      <c r="L55" s="225"/>
    </row>
    <row r="56" spans="1:12" ht="25.5">
      <c r="A56" s="16" t="s">
        <v>3615</v>
      </c>
      <c r="B56" s="30" t="s">
        <v>1606</v>
      </c>
      <c r="C56" s="30" t="s">
        <v>1607</v>
      </c>
      <c r="D56" s="41">
        <v>8000</v>
      </c>
      <c r="E56" s="12">
        <v>42549</v>
      </c>
      <c r="F56" s="12">
        <v>44540</v>
      </c>
      <c r="G56" s="26">
        <v>44869.9</v>
      </c>
      <c r="H56" s="21">
        <f t="shared" si="7"/>
        <v>44875.845833333333</v>
      </c>
      <c r="I56" s="22">
        <f t="shared" si="0"/>
        <v>5516.3000000000029</v>
      </c>
      <c r="J56" s="16" t="str">
        <f t="shared" si="2"/>
        <v>NOT DUE</v>
      </c>
      <c r="K56" s="30"/>
      <c r="L56" s="225"/>
    </row>
    <row r="57" spans="1:12">
      <c r="A57" s="16" t="s">
        <v>3616</v>
      </c>
      <c r="B57" s="30" t="s">
        <v>1608</v>
      </c>
      <c r="C57" s="30" t="s">
        <v>1609</v>
      </c>
      <c r="D57" s="41">
        <v>8000</v>
      </c>
      <c r="E57" s="12">
        <v>42549</v>
      </c>
      <c r="F57" s="12">
        <v>44540</v>
      </c>
      <c r="G57" s="26">
        <v>44869.9</v>
      </c>
      <c r="H57" s="21">
        <f t="shared" si="7"/>
        <v>44875.845833333333</v>
      </c>
      <c r="I57" s="22">
        <f t="shared" si="0"/>
        <v>5516.3000000000029</v>
      </c>
      <c r="J57" s="16" t="str">
        <f t="shared" si="2"/>
        <v>NOT DUE</v>
      </c>
      <c r="K57" s="30" t="s">
        <v>3810</v>
      </c>
      <c r="L57" s="225"/>
    </row>
    <row r="58" spans="1:12">
      <c r="A58" s="16" t="s">
        <v>3617</v>
      </c>
      <c r="B58" s="30" t="s">
        <v>1610</v>
      </c>
      <c r="C58" s="30" t="s">
        <v>1611</v>
      </c>
      <c r="D58" s="41">
        <v>8000</v>
      </c>
      <c r="E58" s="12">
        <v>42549</v>
      </c>
      <c r="F58" s="12">
        <v>44540</v>
      </c>
      <c r="G58" s="26">
        <v>44869.9</v>
      </c>
      <c r="H58" s="21">
        <f t="shared" si="7"/>
        <v>44875.845833333333</v>
      </c>
      <c r="I58" s="22">
        <f t="shared" si="0"/>
        <v>5516.3000000000029</v>
      </c>
      <c r="J58" s="16" t="str">
        <f t="shared" si="2"/>
        <v>NOT DUE</v>
      </c>
      <c r="K58" s="30"/>
      <c r="L58" s="225"/>
    </row>
    <row r="59" spans="1:12" ht="25.5">
      <c r="A59" s="16" t="s">
        <v>3618</v>
      </c>
      <c r="B59" s="30" t="s">
        <v>1612</v>
      </c>
      <c r="C59" s="30" t="s">
        <v>1613</v>
      </c>
      <c r="D59" s="41">
        <v>8000</v>
      </c>
      <c r="E59" s="12">
        <v>42549</v>
      </c>
      <c r="F59" s="12">
        <v>44540</v>
      </c>
      <c r="G59" s="26">
        <v>44869.9</v>
      </c>
      <c r="H59" s="21">
        <f t="shared" si="7"/>
        <v>44875.845833333333</v>
      </c>
      <c r="I59" s="22">
        <f t="shared" si="0"/>
        <v>5516.3000000000029</v>
      </c>
      <c r="J59" s="16" t="str">
        <f t="shared" si="2"/>
        <v>NOT DUE</v>
      </c>
      <c r="K59" s="30" t="s">
        <v>3810</v>
      </c>
      <c r="L59" s="225"/>
    </row>
    <row r="60" spans="1:12">
      <c r="A60" s="16" t="s">
        <v>3619</v>
      </c>
      <c r="B60" s="30" t="s">
        <v>1614</v>
      </c>
      <c r="C60" s="30" t="s">
        <v>1615</v>
      </c>
      <c r="D60" s="41">
        <v>8000</v>
      </c>
      <c r="E60" s="12">
        <v>42549</v>
      </c>
      <c r="F60" s="12">
        <v>44540</v>
      </c>
      <c r="G60" s="26">
        <v>44869.9</v>
      </c>
      <c r="H60" s="21">
        <f t="shared" si="7"/>
        <v>44875.845833333333</v>
      </c>
      <c r="I60" s="22">
        <f t="shared" si="0"/>
        <v>5516.3000000000029</v>
      </c>
      <c r="J60" s="16" t="str">
        <f t="shared" si="2"/>
        <v>NOT DUE</v>
      </c>
      <c r="K60" s="30" t="s">
        <v>3810</v>
      </c>
      <c r="L60" s="225"/>
    </row>
    <row r="61" spans="1:12" ht="25.5">
      <c r="A61" s="16" t="s">
        <v>3620</v>
      </c>
      <c r="B61" s="30" t="s">
        <v>1616</v>
      </c>
      <c r="C61" s="30" t="s">
        <v>1617</v>
      </c>
      <c r="D61" s="41">
        <v>8000</v>
      </c>
      <c r="E61" s="12">
        <v>42549</v>
      </c>
      <c r="F61" s="12">
        <v>44540</v>
      </c>
      <c r="G61" s="26">
        <v>44869.9</v>
      </c>
      <c r="H61" s="21">
        <f t="shared" si="7"/>
        <v>44875.845833333333</v>
      </c>
      <c r="I61" s="22">
        <f t="shared" si="0"/>
        <v>5516.3000000000029</v>
      </c>
      <c r="J61" s="16" t="str">
        <f t="shared" si="2"/>
        <v>NOT DUE</v>
      </c>
      <c r="K61" s="30" t="s">
        <v>3810</v>
      </c>
      <c r="L61" s="225"/>
    </row>
    <row r="62" spans="1:12">
      <c r="A62" s="16" t="s">
        <v>3621</v>
      </c>
      <c r="B62" s="30" t="s">
        <v>1618</v>
      </c>
      <c r="C62" s="30" t="s">
        <v>1619</v>
      </c>
      <c r="D62" s="41">
        <v>8000</v>
      </c>
      <c r="E62" s="12">
        <v>42549</v>
      </c>
      <c r="F62" s="12">
        <v>44540</v>
      </c>
      <c r="G62" s="26">
        <v>44869.9</v>
      </c>
      <c r="H62" s="21">
        <f t="shared" si="7"/>
        <v>44875.845833333333</v>
      </c>
      <c r="I62" s="22">
        <f t="shared" si="0"/>
        <v>5516.3000000000029</v>
      </c>
      <c r="J62" s="16" t="str">
        <f t="shared" si="2"/>
        <v>NOT DUE</v>
      </c>
      <c r="K62" s="30" t="s">
        <v>3810</v>
      </c>
      <c r="L62" s="225"/>
    </row>
    <row r="63" spans="1:12">
      <c r="A63" s="16" t="s">
        <v>3622</v>
      </c>
      <c r="B63" s="30" t="s">
        <v>1628</v>
      </c>
      <c r="C63" s="30" t="s">
        <v>1095</v>
      </c>
      <c r="D63" s="41">
        <v>2000</v>
      </c>
      <c r="E63" s="12">
        <v>42549</v>
      </c>
      <c r="F63" s="12">
        <v>44610</v>
      </c>
      <c r="G63" s="26">
        <v>46503.4</v>
      </c>
      <c r="H63" s="21">
        <f>IF(I63&lt;=2000,$F$5+(I63/24),"error")</f>
        <v>44693.908333333333</v>
      </c>
      <c r="I63" s="22">
        <f t="shared" si="0"/>
        <v>1149.8000000000029</v>
      </c>
      <c r="J63" s="16" t="str">
        <f t="shared" si="2"/>
        <v>NOT DUE</v>
      </c>
      <c r="K63" s="30" t="s">
        <v>3809</v>
      </c>
      <c r="L63" s="17"/>
    </row>
    <row r="64" spans="1:12" ht="25.5">
      <c r="A64" s="16" t="s">
        <v>3623</v>
      </c>
      <c r="B64" s="30" t="s">
        <v>1629</v>
      </c>
      <c r="C64" s="30" t="s">
        <v>1497</v>
      </c>
      <c r="D64" s="41">
        <v>2000</v>
      </c>
      <c r="E64" s="12">
        <v>42549</v>
      </c>
      <c r="F64" s="12">
        <v>44610</v>
      </c>
      <c r="G64" s="26">
        <v>46503.4</v>
      </c>
      <c r="H64" s="21">
        <f>IF(I64&lt;=2000,$F$5+(I64/24),"error")</f>
        <v>44693.908333333333</v>
      </c>
      <c r="I64" s="22">
        <f t="shared" si="0"/>
        <v>1149.8000000000029</v>
      </c>
      <c r="J64" s="16" t="str">
        <f t="shared" si="2"/>
        <v>NOT DUE</v>
      </c>
      <c r="K64" s="30" t="s">
        <v>3809</v>
      </c>
      <c r="L64" s="17"/>
    </row>
    <row r="65" spans="1:12">
      <c r="A65" s="16" t="s">
        <v>3624</v>
      </c>
      <c r="B65" s="30" t="s">
        <v>1630</v>
      </c>
      <c r="C65" s="30" t="s">
        <v>1095</v>
      </c>
      <c r="D65" s="41">
        <v>2000</v>
      </c>
      <c r="E65" s="12">
        <v>42549</v>
      </c>
      <c r="F65" s="12">
        <v>44610</v>
      </c>
      <c r="G65" s="26">
        <v>46503.4</v>
      </c>
      <c r="H65" s="21">
        <f>IF(I65&lt;=2000,$F$5+(I65/24),"error")</f>
        <v>44693.908333333333</v>
      </c>
      <c r="I65" s="22">
        <f t="shared" si="0"/>
        <v>1149.8000000000029</v>
      </c>
      <c r="J65" s="16" t="str">
        <f t="shared" si="2"/>
        <v>NOT DUE</v>
      </c>
      <c r="K65" s="30" t="s">
        <v>3809</v>
      </c>
      <c r="L65" s="17"/>
    </row>
    <row r="66" spans="1:12" ht="25.5">
      <c r="A66" s="16" t="s">
        <v>3625</v>
      </c>
      <c r="B66" s="30" t="s">
        <v>1631</v>
      </c>
      <c r="C66" s="30" t="s">
        <v>1632</v>
      </c>
      <c r="D66" s="41">
        <v>4000</v>
      </c>
      <c r="E66" s="12">
        <v>42549</v>
      </c>
      <c r="F66" s="12">
        <v>44522</v>
      </c>
      <c r="G66" s="26">
        <v>44449.9</v>
      </c>
      <c r="H66" s="21">
        <f>IF(I66&lt;=4000,$F$5+(I66/24),"error")</f>
        <v>44691.679166666669</v>
      </c>
      <c r="I66" s="22">
        <f t="shared" si="0"/>
        <v>1096.3000000000029</v>
      </c>
      <c r="J66" s="16" t="str">
        <f t="shared" si="2"/>
        <v>NOT DUE</v>
      </c>
      <c r="K66" s="30" t="s">
        <v>3809</v>
      </c>
      <c r="L66" s="19"/>
    </row>
    <row r="67" spans="1:12" ht="38.25">
      <c r="A67" s="16" t="s">
        <v>3626</v>
      </c>
      <c r="B67" s="30" t="s">
        <v>1637</v>
      </c>
      <c r="C67" s="30" t="s">
        <v>37</v>
      </c>
      <c r="D67" s="41">
        <v>8000</v>
      </c>
      <c r="E67" s="12">
        <v>42549</v>
      </c>
      <c r="F67" s="12">
        <v>44540</v>
      </c>
      <c r="G67" s="26">
        <v>44869.9</v>
      </c>
      <c r="H67" s="21">
        <f>IF(I67&lt;=8000,$F$5+(I67/24),"error")</f>
        <v>44875.845833333333</v>
      </c>
      <c r="I67" s="22">
        <f t="shared" si="0"/>
        <v>5516.3000000000029</v>
      </c>
      <c r="J67" s="16" t="str">
        <f t="shared" si="2"/>
        <v>NOT DUE</v>
      </c>
      <c r="K67" s="30" t="s">
        <v>3811</v>
      </c>
      <c r="L67" s="225"/>
    </row>
    <row r="68" spans="1:12">
      <c r="A68" s="16" t="s">
        <v>3627</v>
      </c>
      <c r="B68" s="30" t="s">
        <v>1638</v>
      </c>
      <c r="C68" s="30" t="s">
        <v>1639</v>
      </c>
      <c r="D68" s="41">
        <v>8000</v>
      </c>
      <c r="E68" s="12">
        <v>42549</v>
      </c>
      <c r="F68" s="12">
        <v>44540</v>
      </c>
      <c r="G68" s="26">
        <v>44869.9</v>
      </c>
      <c r="H68" s="21">
        <f t="shared" ref="H68:H69" si="8">IF(I68&lt;=8000,$F$5+(I68/24),"error")</f>
        <v>44875.845833333333</v>
      </c>
      <c r="I68" s="22">
        <f t="shared" si="0"/>
        <v>5516.3000000000029</v>
      </c>
      <c r="J68" s="16" t="str">
        <f t="shared" si="2"/>
        <v>NOT DUE</v>
      </c>
      <c r="K68" s="30" t="s">
        <v>3810</v>
      </c>
      <c r="L68" s="19"/>
    </row>
    <row r="69" spans="1:12">
      <c r="A69" s="16" t="s">
        <v>3628</v>
      </c>
      <c r="B69" s="30" t="s">
        <v>1640</v>
      </c>
      <c r="C69" s="30" t="s">
        <v>1641</v>
      </c>
      <c r="D69" s="41">
        <v>8000</v>
      </c>
      <c r="E69" s="12">
        <v>42549</v>
      </c>
      <c r="F69" s="12">
        <v>44540</v>
      </c>
      <c r="G69" s="26">
        <v>44869.9</v>
      </c>
      <c r="H69" s="21">
        <f t="shared" si="8"/>
        <v>44875.845833333333</v>
      </c>
      <c r="I69" s="22">
        <f t="shared" si="0"/>
        <v>5516.3000000000029</v>
      </c>
      <c r="J69" s="16" t="str">
        <f t="shared" si="2"/>
        <v>NOT DUE</v>
      </c>
      <c r="K69" s="30" t="s">
        <v>3810</v>
      </c>
      <c r="L69" s="19"/>
    </row>
    <row r="70" spans="1:12" ht="25.5">
      <c r="A70" s="16" t="s">
        <v>3629</v>
      </c>
      <c r="B70" s="30" t="s">
        <v>3821</v>
      </c>
      <c r="C70" s="30" t="s">
        <v>37</v>
      </c>
      <c r="D70" s="41">
        <v>16000</v>
      </c>
      <c r="E70" s="12">
        <v>42549</v>
      </c>
      <c r="F70" s="12">
        <v>44063</v>
      </c>
      <c r="G70" s="26">
        <v>37764</v>
      </c>
      <c r="H70" s="21">
        <f>IF(I70&lt;=16000,$F$5+(I70/24),"error")</f>
        <v>44913.1</v>
      </c>
      <c r="I70" s="22">
        <f t="shared" si="0"/>
        <v>6410.4000000000015</v>
      </c>
      <c r="J70" s="16" t="str">
        <f t="shared" si="2"/>
        <v>NOT DUE</v>
      </c>
      <c r="K70" s="30" t="s">
        <v>3810</v>
      </c>
      <c r="L70" s="19"/>
    </row>
    <row r="71" spans="1:12" ht="25.5">
      <c r="A71" s="16" t="s">
        <v>3630</v>
      </c>
      <c r="B71" s="30" t="s">
        <v>3820</v>
      </c>
      <c r="C71" s="30" t="s">
        <v>37</v>
      </c>
      <c r="D71" s="41">
        <v>16000</v>
      </c>
      <c r="E71" s="12">
        <v>42549</v>
      </c>
      <c r="F71" s="12">
        <v>44063</v>
      </c>
      <c r="G71" s="26">
        <v>37764</v>
      </c>
      <c r="H71" s="21">
        <f>IF(I71&lt;=16000,$F$5+(I71/24),"error")</f>
        <v>44913.1</v>
      </c>
      <c r="I71" s="22">
        <f t="shared" si="0"/>
        <v>6410.4000000000015</v>
      </c>
      <c r="J71" s="16" t="str">
        <f t="shared" si="2"/>
        <v>NOT DUE</v>
      </c>
      <c r="K71" s="30" t="s">
        <v>3810</v>
      </c>
      <c r="L71" s="19"/>
    </row>
    <row r="72" spans="1:12" ht="25.5">
      <c r="A72" s="16" t="s">
        <v>3631</v>
      </c>
      <c r="B72" s="30" t="s">
        <v>1649</v>
      </c>
      <c r="C72" s="30" t="s">
        <v>1650</v>
      </c>
      <c r="D72" s="41">
        <v>4000</v>
      </c>
      <c r="E72" s="12">
        <v>42549</v>
      </c>
      <c r="F72" s="12">
        <v>44540</v>
      </c>
      <c r="G72" s="26">
        <v>44869.9</v>
      </c>
      <c r="H72" s="21">
        <f>IF(I72&lt;=4000,$F$5+(I72/24),"error")</f>
        <v>44709.179166666669</v>
      </c>
      <c r="I72" s="22">
        <f t="shared" ref="I72:I120" si="9">D72-($F$4-G72)</f>
        <v>1516.3000000000029</v>
      </c>
      <c r="J72" s="16" t="str">
        <f t="shared" si="2"/>
        <v>NOT DUE</v>
      </c>
      <c r="K72" s="30" t="s">
        <v>3811</v>
      </c>
      <c r="L72" s="225"/>
    </row>
    <row r="73" spans="1:12" ht="25.5">
      <c r="A73" s="16" t="s">
        <v>3632</v>
      </c>
      <c r="B73" s="30" t="s">
        <v>1651</v>
      </c>
      <c r="C73" s="30" t="s">
        <v>1652</v>
      </c>
      <c r="D73" s="41">
        <v>4000</v>
      </c>
      <c r="E73" s="12">
        <v>42549</v>
      </c>
      <c r="F73" s="12">
        <v>44540</v>
      </c>
      <c r="G73" s="26">
        <v>44869.9</v>
      </c>
      <c r="H73" s="21">
        <f>IF(I73&lt;=4000,$F$5+(I73/24),"error")</f>
        <v>44709.179166666669</v>
      </c>
      <c r="I73" s="22">
        <f t="shared" si="9"/>
        <v>1516.3000000000029</v>
      </c>
      <c r="J73" s="16" t="str">
        <f t="shared" ref="J73:J120" si="10">IF(I73="","",IF(I73&lt;0,"OVERDUE","NOT DUE"))</f>
        <v>NOT DUE</v>
      </c>
      <c r="K73" s="30" t="s">
        <v>3811</v>
      </c>
      <c r="L73" s="225"/>
    </row>
    <row r="74" spans="1:12">
      <c r="A74" s="16" t="s">
        <v>3633</v>
      </c>
      <c r="B74" s="30" t="s">
        <v>1653</v>
      </c>
      <c r="C74" s="30" t="s">
        <v>1639</v>
      </c>
      <c r="D74" s="41">
        <v>8000</v>
      </c>
      <c r="E74" s="12">
        <v>42549</v>
      </c>
      <c r="F74" s="12">
        <v>44540</v>
      </c>
      <c r="G74" s="26">
        <v>44869.9</v>
      </c>
      <c r="H74" s="21">
        <f>IF(I74&lt;=8000,$F$5+(I74/24),"error")</f>
        <v>44875.845833333333</v>
      </c>
      <c r="I74" s="22">
        <f t="shared" si="9"/>
        <v>5516.3000000000029</v>
      </c>
      <c r="J74" s="16" t="str">
        <f t="shared" si="10"/>
        <v>NOT DUE</v>
      </c>
      <c r="K74" s="30" t="s">
        <v>3810</v>
      </c>
      <c r="L74" s="225"/>
    </row>
    <row r="75" spans="1:12">
      <c r="A75" s="16" t="s">
        <v>3634</v>
      </c>
      <c r="B75" s="30" t="s">
        <v>1653</v>
      </c>
      <c r="C75" s="30" t="s">
        <v>1654</v>
      </c>
      <c r="D75" s="41">
        <v>8000</v>
      </c>
      <c r="E75" s="12">
        <v>42549</v>
      </c>
      <c r="F75" s="12">
        <v>44540</v>
      </c>
      <c r="G75" s="26">
        <v>44869.9</v>
      </c>
      <c r="H75" s="21">
        <f t="shared" ref="H75:H76" si="11">IF(I75&lt;=8000,$F$5+(I75/24),"error")</f>
        <v>44875.845833333333</v>
      </c>
      <c r="I75" s="22">
        <f t="shared" si="9"/>
        <v>5516.3000000000029</v>
      </c>
      <c r="J75" s="16" t="str">
        <f t="shared" si="10"/>
        <v>NOT DUE</v>
      </c>
      <c r="K75" s="30" t="s">
        <v>3810</v>
      </c>
      <c r="L75" s="225"/>
    </row>
    <row r="76" spans="1:12">
      <c r="A76" s="16" t="s">
        <v>3635</v>
      </c>
      <c r="B76" s="30" t="s">
        <v>1655</v>
      </c>
      <c r="C76" s="30" t="s">
        <v>1546</v>
      </c>
      <c r="D76" s="41">
        <v>8000</v>
      </c>
      <c r="E76" s="12">
        <v>42549</v>
      </c>
      <c r="F76" s="12">
        <v>44540</v>
      </c>
      <c r="G76" s="26">
        <v>44869.9</v>
      </c>
      <c r="H76" s="21">
        <f t="shared" si="11"/>
        <v>44875.845833333333</v>
      </c>
      <c r="I76" s="22">
        <f t="shared" si="9"/>
        <v>5516.3000000000029</v>
      </c>
      <c r="J76" s="16" t="str">
        <f t="shared" si="10"/>
        <v>NOT DUE</v>
      </c>
      <c r="K76" s="30" t="s">
        <v>3810</v>
      </c>
      <c r="L76" s="225"/>
    </row>
    <row r="77" spans="1:12" ht="25.5">
      <c r="A77" s="16" t="s">
        <v>3636</v>
      </c>
      <c r="B77" s="30" t="s">
        <v>3818</v>
      </c>
      <c r="C77" s="30" t="s">
        <v>37</v>
      </c>
      <c r="D77" s="41">
        <v>16000</v>
      </c>
      <c r="E77" s="12">
        <v>42549</v>
      </c>
      <c r="F77" s="12">
        <v>44063</v>
      </c>
      <c r="G77" s="26">
        <v>35900</v>
      </c>
      <c r="H77" s="21">
        <f>IF(I77&lt;=16000,$F$5+(I77/24),"error")</f>
        <v>44835.433333333334</v>
      </c>
      <c r="I77" s="22">
        <f t="shared" si="9"/>
        <v>4546.4000000000015</v>
      </c>
      <c r="J77" s="16" t="str">
        <f t="shared" si="10"/>
        <v>NOT DUE</v>
      </c>
      <c r="K77" s="30" t="s">
        <v>3810</v>
      </c>
      <c r="L77" s="19"/>
    </row>
    <row r="78" spans="1:12" ht="25.5">
      <c r="A78" s="16" t="s">
        <v>3637</v>
      </c>
      <c r="B78" s="30" t="s">
        <v>3819</v>
      </c>
      <c r="C78" s="30" t="s">
        <v>37</v>
      </c>
      <c r="D78" s="41">
        <v>16000</v>
      </c>
      <c r="E78" s="12">
        <v>42549</v>
      </c>
      <c r="F78" s="12">
        <v>44063</v>
      </c>
      <c r="G78" s="26">
        <v>35900</v>
      </c>
      <c r="H78" s="21">
        <f>IF(I78&lt;=16000,$F$5+(I78/24),"error")</f>
        <v>44835.433333333334</v>
      </c>
      <c r="I78" s="22">
        <f t="shared" si="9"/>
        <v>4546.4000000000015</v>
      </c>
      <c r="J78" s="16" t="str">
        <f t="shared" si="10"/>
        <v>NOT DUE</v>
      </c>
      <c r="K78" s="30" t="s">
        <v>3810</v>
      </c>
      <c r="L78" s="19"/>
    </row>
    <row r="79" spans="1:12" ht="25.5">
      <c r="A79" s="16" t="s">
        <v>3638</v>
      </c>
      <c r="B79" s="30" t="s">
        <v>1661</v>
      </c>
      <c r="C79" s="30" t="s">
        <v>37</v>
      </c>
      <c r="D79" s="41">
        <v>16000</v>
      </c>
      <c r="E79" s="12">
        <v>42549</v>
      </c>
      <c r="F79" s="12">
        <v>43946</v>
      </c>
      <c r="G79" s="26">
        <v>33412</v>
      </c>
      <c r="H79" s="21">
        <f t="shared" ref="H79:H82" si="12">IF(I79&lt;=16000,$F$5+(I79/24),"error")</f>
        <v>44731.76666666667</v>
      </c>
      <c r="I79" s="22">
        <f t="shared" si="9"/>
        <v>2058.4000000000015</v>
      </c>
      <c r="J79" s="16" t="str">
        <f t="shared" si="10"/>
        <v>NOT DUE</v>
      </c>
      <c r="K79" s="30" t="s">
        <v>3811</v>
      </c>
      <c r="L79" s="19"/>
    </row>
    <row r="80" spans="1:12">
      <c r="A80" s="16" t="s">
        <v>3639</v>
      </c>
      <c r="B80" s="30" t="s">
        <v>3817</v>
      </c>
      <c r="C80" s="30" t="s">
        <v>37</v>
      </c>
      <c r="D80" s="41">
        <v>16000</v>
      </c>
      <c r="E80" s="12">
        <v>42549</v>
      </c>
      <c r="F80" s="12">
        <v>44063</v>
      </c>
      <c r="G80" s="26">
        <v>35900</v>
      </c>
      <c r="H80" s="21">
        <f t="shared" si="12"/>
        <v>44835.433333333334</v>
      </c>
      <c r="I80" s="22">
        <f t="shared" si="9"/>
        <v>4546.4000000000015</v>
      </c>
      <c r="J80" s="16" t="str">
        <f t="shared" si="10"/>
        <v>NOT DUE</v>
      </c>
      <c r="K80" s="30" t="s">
        <v>3810</v>
      </c>
      <c r="L80" s="19"/>
    </row>
    <row r="81" spans="1:12" ht="25.5">
      <c r="A81" s="16" t="s">
        <v>3640</v>
      </c>
      <c r="B81" s="30" t="s">
        <v>3816</v>
      </c>
      <c r="C81" s="30" t="s">
        <v>37</v>
      </c>
      <c r="D81" s="41">
        <v>16000</v>
      </c>
      <c r="E81" s="12">
        <v>42549</v>
      </c>
      <c r="F81" s="12">
        <v>44063</v>
      </c>
      <c r="G81" s="26">
        <v>35900</v>
      </c>
      <c r="H81" s="21">
        <f t="shared" si="12"/>
        <v>44835.433333333334</v>
      </c>
      <c r="I81" s="22">
        <f t="shared" si="9"/>
        <v>4546.4000000000015</v>
      </c>
      <c r="J81" s="16" t="str">
        <f t="shared" si="10"/>
        <v>NOT DUE</v>
      </c>
      <c r="K81" s="30" t="s">
        <v>3810</v>
      </c>
      <c r="L81" s="19" t="s">
        <v>5204</v>
      </c>
    </row>
    <row r="82" spans="1:12" ht="24">
      <c r="A82" s="16" t="s">
        <v>3641</v>
      </c>
      <c r="B82" s="30" t="s">
        <v>3815</v>
      </c>
      <c r="C82" s="30" t="s">
        <v>37</v>
      </c>
      <c r="D82" s="41">
        <v>16000</v>
      </c>
      <c r="E82" s="12">
        <v>42549</v>
      </c>
      <c r="F82" s="12">
        <v>44063</v>
      </c>
      <c r="G82" s="26">
        <v>35900</v>
      </c>
      <c r="H82" s="21">
        <f t="shared" si="12"/>
        <v>44835.433333333334</v>
      </c>
      <c r="I82" s="22">
        <f t="shared" si="9"/>
        <v>4546.4000000000015</v>
      </c>
      <c r="J82" s="16" t="str">
        <f t="shared" si="10"/>
        <v>NOT DUE</v>
      </c>
      <c r="K82" s="30" t="s">
        <v>3810</v>
      </c>
      <c r="L82" s="19" t="s">
        <v>5204</v>
      </c>
    </row>
    <row r="83" spans="1:12">
      <c r="A83" s="16" t="s">
        <v>3642</v>
      </c>
      <c r="B83" s="30" t="s">
        <v>1668</v>
      </c>
      <c r="C83" s="30" t="s">
        <v>1669</v>
      </c>
      <c r="D83" s="41">
        <v>8000</v>
      </c>
      <c r="E83" s="12">
        <v>42549</v>
      </c>
      <c r="F83" s="12">
        <v>44540</v>
      </c>
      <c r="G83" s="26">
        <v>44869.9</v>
      </c>
      <c r="H83" s="21">
        <f>IF(I83&lt;=8000,$F$5+(I83/24),"error")</f>
        <v>44875.845833333333</v>
      </c>
      <c r="I83" s="22">
        <f t="shared" si="9"/>
        <v>5516.3000000000029</v>
      </c>
      <c r="J83" s="16" t="str">
        <f t="shared" si="10"/>
        <v>NOT DUE</v>
      </c>
      <c r="K83" s="30" t="s">
        <v>3810</v>
      </c>
      <c r="L83" s="225"/>
    </row>
    <row r="84" spans="1:12" ht="25.5">
      <c r="A84" s="16" t="s">
        <v>3643</v>
      </c>
      <c r="B84" s="30" t="s">
        <v>1670</v>
      </c>
      <c r="C84" s="30" t="s">
        <v>1505</v>
      </c>
      <c r="D84" s="41">
        <v>8000</v>
      </c>
      <c r="E84" s="12">
        <v>42549</v>
      </c>
      <c r="F84" s="12">
        <v>44540</v>
      </c>
      <c r="G84" s="26">
        <v>44869.9</v>
      </c>
      <c r="H84" s="21">
        <f t="shared" ref="H84:H95" si="13">IF(I84&lt;=8000,$F$5+(I84/24),"error")</f>
        <v>44875.845833333333</v>
      </c>
      <c r="I84" s="22">
        <f t="shared" si="9"/>
        <v>5516.3000000000029</v>
      </c>
      <c r="J84" s="16" t="str">
        <f t="shared" si="10"/>
        <v>NOT DUE</v>
      </c>
      <c r="K84" s="30" t="s">
        <v>3812</v>
      </c>
      <c r="L84" s="225"/>
    </row>
    <row r="85" spans="1:12" ht="25.5">
      <c r="A85" s="16" t="s">
        <v>3644</v>
      </c>
      <c r="B85" s="30" t="s">
        <v>1671</v>
      </c>
      <c r="C85" s="30" t="s">
        <v>1546</v>
      </c>
      <c r="D85" s="41">
        <v>8000</v>
      </c>
      <c r="E85" s="12">
        <v>42549</v>
      </c>
      <c r="F85" s="12">
        <v>44540</v>
      </c>
      <c r="G85" s="26">
        <v>44869.9</v>
      </c>
      <c r="H85" s="21">
        <f t="shared" si="13"/>
        <v>44875.845833333333</v>
      </c>
      <c r="I85" s="22">
        <f t="shared" si="9"/>
        <v>5516.3000000000029</v>
      </c>
      <c r="J85" s="16" t="str">
        <f t="shared" si="10"/>
        <v>NOT DUE</v>
      </c>
      <c r="K85" s="30" t="s">
        <v>3812</v>
      </c>
      <c r="L85" s="225"/>
    </row>
    <row r="86" spans="1:12">
      <c r="A86" s="16" t="s">
        <v>3645</v>
      </c>
      <c r="B86" s="30" t="s">
        <v>1672</v>
      </c>
      <c r="C86" s="30" t="s">
        <v>1546</v>
      </c>
      <c r="D86" s="41">
        <v>8000</v>
      </c>
      <c r="E86" s="12">
        <v>42549</v>
      </c>
      <c r="F86" s="12">
        <v>44540</v>
      </c>
      <c r="G86" s="26">
        <v>44869.9</v>
      </c>
      <c r="H86" s="21">
        <f t="shared" si="13"/>
        <v>44875.845833333333</v>
      </c>
      <c r="I86" s="22">
        <f t="shared" si="9"/>
        <v>5516.3000000000029</v>
      </c>
      <c r="J86" s="16" t="str">
        <f t="shared" si="10"/>
        <v>NOT DUE</v>
      </c>
      <c r="K86" s="30" t="s">
        <v>3812</v>
      </c>
      <c r="L86" s="225"/>
    </row>
    <row r="87" spans="1:12" ht="25.5">
      <c r="A87" s="16" t="s">
        <v>3646</v>
      </c>
      <c r="B87" s="30" t="s">
        <v>1673</v>
      </c>
      <c r="C87" s="30" t="s">
        <v>1674</v>
      </c>
      <c r="D87" s="41">
        <v>8000</v>
      </c>
      <c r="E87" s="12">
        <v>42549</v>
      </c>
      <c r="F87" s="12">
        <v>44540</v>
      </c>
      <c r="G87" s="26">
        <v>44869.9</v>
      </c>
      <c r="H87" s="21">
        <f t="shared" si="13"/>
        <v>44875.845833333333</v>
      </c>
      <c r="I87" s="22">
        <f t="shared" si="9"/>
        <v>5516.3000000000029</v>
      </c>
      <c r="J87" s="16" t="str">
        <f t="shared" si="10"/>
        <v>NOT DUE</v>
      </c>
      <c r="K87" s="30" t="s">
        <v>3812</v>
      </c>
      <c r="L87" s="225"/>
    </row>
    <row r="88" spans="1:12" ht="25.5">
      <c r="A88" s="16" t="s">
        <v>3647</v>
      </c>
      <c r="B88" s="30" t="s">
        <v>1675</v>
      </c>
      <c r="C88" s="30" t="s">
        <v>1676</v>
      </c>
      <c r="D88" s="41">
        <v>8000</v>
      </c>
      <c r="E88" s="12">
        <v>42549</v>
      </c>
      <c r="F88" s="12">
        <v>44540</v>
      </c>
      <c r="G88" s="26">
        <v>44869.9</v>
      </c>
      <c r="H88" s="21">
        <f t="shared" si="13"/>
        <v>44875.845833333333</v>
      </c>
      <c r="I88" s="22">
        <f t="shared" si="9"/>
        <v>5516.3000000000029</v>
      </c>
      <c r="J88" s="16" t="str">
        <f t="shared" si="10"/>
        <v>NOT DUE</v>
      </c>
      <c r="K88" s="30" t="s">
        <v>3812</v>
      </c>
      <c r="L88" s="225"/>
    </row>
    <row r="89" spans="1:12">
      <c r="A89" s="16" t="s">
        <v>3648</v>
      </c>
      <c r="B89" s="30" t="s">
        <v>1677</v>
      </c>
      <c r="C89" s="30" t="s">
        <v>1546</v>
      </c>
      <c r="D89" s="41">
        <v>8000</v>
      </c>
      <c r="E89" s="12">
        <v>42549</v>
      </c>
      <c r="F89" s="12">
        <v>44540</v>
      </c>
      <c r="G89" s="26">
        <v>44869.9</v>
      </c>
      <c r="H89" s="21">
        <f t="shared" si="13"/>
        <v>44875.845833333333</v>
      </c>
      <c r="I89" s="22">
        <f t="shared" si="9"/>
        <v>5516.3000000000029</v>
      </c>
      <c r="J89" s="16" t="str">
        <f t="shared" si="10"/>
        <v>NOT DUE</v>
      </c>
      <c r="K89" s="30" t="s">
        <v>3812</v>
      </c>
      <c r="L89" s="225"/>
    </row>
    <row r="90" spans="1:12" ht="25.5">
      <c r="A90" s="16" t="s">
        <v>3649</v>
      </c>
      <c r="B90" s="30" t="s">
        <v>1678</v>
      </c>
      <c r="C90" s="30" t="s">
        <v>1546</v>
      </c>
      <c r="D90" s="41">
        <v>8000</v>
      </c>
      <c r="E90" s="12">
        <v>42549</v>
      </c>
      <c r="F90" s="12">
        <v>44540</v>
      </c>
      <c r="G90" s="26">
        <v>44869.9</v>
      </c>
      <c r="H90" s="21">
        <f t="shared" si="13"/>
        <v>44875.845833333333</v>
      </c>
      <c r="I90" s="22">
        <f t="shared" si="9"/>
        <v>5516.3000000000029</v>
      </c>
      <c r="J90" s="16" t="str">
        <f t="shared" si="10"/>
        <v>NOT DUE</v>
      </c>
      <c r="K90" s="30" t="s">
        <v>3812</v>
      </c>
      <c r="L90" s="225"/>
    </row>
    <row r="91" spans="1:12" ht="25.5">
      <c r="A91" s="16" t="s">
        <v>3650</v>
      </c>
      <c r="B91" s="30" t="s">
        <v>1679</v>
      </c>
      <c r="C91" s="30" t="s">
        <v>1680</v>
      </c>
      <c r="D91" s="41">
        <v>8000</v>
      </c>
      <c r="E91" s="12">
        <v>42549</v>
      </c>
      <c r="F91" s="12">
        <v>44540</v>
      </c>
      <c r="G91" s="26">
        <v>44869.9</v>
      </c>
      <c r="H91" s="21">
        <f t="shared" si="13"/>
        <v>44875.845833333333</v>
      </c>
      <c r="I91" s="22">
        <f t="shared" si="9"/>
        <v>5516.3000000000029</v>
      </c>
      <c r="J91" s="16" t="str">
        <f t="shared" si="10"/>
        <v>NOT DUE</v>
      </c>
      <c r="K91" s="30" t="s">
        <v>3812</v>
      </c>
      <c r="L91" s="225"/>
    </row>
    <row r="92" spans="1:12">
      <c r="A92" s="16" t="s">
        <v>3651</v>
      </c>
      <c r="B92" s="30" t="s">
        <v>1681</v>
      </c>
      <c r="C92" s="30" t="s">
        <v>1682</v>
      </c>
      <c r="D92" s="41">
        <v>8000</v>
      </c>
      <c r="E92" s="12">
        <v>42549</v>
      </c>
      <c r="F92" s="12">
        <v>44540</v>
      </c>
      <c r="G92" s="26">
        <v>44869.9</v>
      </c>
      <c r="H92" s="21">
        <f t="shared" si="13"/>
        <v>44875.845833333333</v>
      </c>
      <c r="I92" s="22">
        <f t="shared" si="9"/>
        <v>5516.3000000000029</v>
      </c>
      <c r="J92" s="16" t="str">
        <f t="shared" si="10"/>
        <v>NOT DUE</v>
      </c>
      <c r="K92" s="30" t="s">
        <v>3812</v>
      </c>
      <c r="L92" s="225"/>
    </row>
    <row r="93" spans="1:12" ht="38.25">
      <c r="A93" s="16" t="s">
        <v>3652</v>
      </c>
      <c r="B93" s="30" t="s">
        <v>1683</v>
      </c>
      <c r="C93" s="30" t="s">
        <v>1546</v>
      </c>
      <c r="D93" s="41">
        <v>8000</v>
      </c>
      <c r="E93" s="12">
        <v>42549</v>
      </c>
      <c r="F93" s="12">
        <v>44540</v>
      </c>
      <c r="G93" s="26">
        <v>44869.9</v>
      </c>
      <c r="H93" s="21">
        <f t="shared" si="13"/>
        <v>44875.845833333333</v>
      </c>
      <c r="I93" s="22">
        <f t="shared" si="9"/>
        <v>5516.3000000000029</v>
      </c>
      <c r="J93" s="16" t="str">
        <f t="shared" si="10"/>
        <v>NOT DUE</v>
      </c>
      <c r="K93" s="30" t="s">
        <v>3812</v>
      </c>
      <c r="L93" s="225"/>
    </row>
    <row r="94" spans="1:12" ht="38.25">
      <c r="A94" s="16" t="s">
        <v>3653</v>
      </c>
      <c r="B94" s="30" t="s">
        <v>1684</v>
      </c>
      <c r="C94" s="30" t="s">
        <v>1546</v>
      </c>
      <c r="D94" s="41">
        <v>8000</v>
      </c>
      <c r="E94" s="12">
        <v>42549</v>
      </c>
      <c r="F94" s="12">
        <v>44540</v>
      </c>
      <c r="G94" s="26">
        <v>44869.9</v>
      </c>
      <c r="H94" s="21">
        <f t="shared" si="13"/>
        <v>44875.845833333333</v>
      </c>
      <c r="I94" s="22">
        <f t="shared" si="9"/>
        <v>5516.3000000000029</v>
      </c>
      <c r="J94" s="16" t="str">
        <f t="shared" si="10"/>
        <v>NOT DUE</v>
      </c>
      <c r="K94" s="30" t="s">
        <v>3812</v>
      </c>
      <c r="L94" s="225"/>
    </row>
    <row r="95" spans="1:12">
      <c r="A95" s="16" t="s">
        <v>3654</v>
      </c>
      <c r="B95" s="30" t="s">
        <v>1685</v>
      </c>
      <c r="C95" s="30" t="s">
        <v>1686</v>
      </c>
      <c r="D95" s="41">
        <v>8000</v>
      </c>
      <c r="E95" s="12">
        <v>42549</v>
      </c>
      <c r="F95" s="12">
        <v>44540</v>
      </c>
      <c r="G95" s="26">
        <v>44869.9</v>
      </c>
      <c r="H95" s="21">
        <f t="shared" si="13"/>
        <v>44875.845833333333</v>
      </c>
      <c r="I95" s="22">
        <f t="shared" si="9"/>
        <v>5516.3000000000029</v>
      </c>
      <c r="J95" s="16" t="str">
        <f t="shared" si="10"/>
        <v>NOT DUE</v>
      </c>
      <c r="K95" s="30" t="s">
        <v>3812</v>
      </c>
      <c r="L95" s="225"/>
    </row>
    <row r="96" spans="1:12" ht="25.5">
      <c r="A96" s="16" t="s">
        <v>3655</v>
      </c>
      <c r="B96" s="30" t="s">
        <v>1687</v>
      </c>
      <c r="C96" s="30" t="s">
        <v>37</v>
      </c>
      <c r="D96" s="41">
        <v>8000</v>
      </c>
      <c r="E96" s="12">
        <v>42549</v>
      </c>
      <c r="F96" s="12">
        <v>44540</v>
      </c>
      <c r="G96" s="26">
        <v>44869.9</v>
      </c>
      <c r="H96" s="21">
        <f>IF(I96&lt;=8000,$F$5+(I96/24),"error")</f>
        <v>44875.845833333333</v>
      </c>
      <c r="I96" s="22">
        <f t="shared" si="9"/>
        <v>5516.3000000000029</v>
      </c>
      <c r="J96" s="16" t="str">
        <f t="shared" si="10"/>
        <v>NOT DUE</v>
      </c>
      <c r="K96" s="30" t="s">
        <v>3812</v>
      </c>
      <c r="L96" s="19" t="s">
        <v>5204</v>
      </c>
    </row>
    <row r="97" spans="1:12" ht="25.5">
      <c r="A97" s="16" t="s">
        <v>3656</v>
      </c>
      <c r="B97" s="30" t="s">
        <v>1702</v>
      </c>
      <c r="C97" s="30" t="s">
        <v>37</v>
      </c>
      <c r="D97" s="41">
        <v>16000</v>
      </c>
      <c r="E97" s="12">
        <v>42549</v>
      </c>
      <c r="F97" s="12">
        <v>44540</v>
      </c>
      <c r="G97" s="26">
        <v>44869.9</v>
      </c>
      <c r="H97" s="21">
        <f>IF(I97&lt;=16000,$F$5+(I97/24),"error")</f>
        <v>45209.179166666669</v>
      </c>
      <c r="I97" s="22">
        <f t="shared" si="9"/>
        <v>13516.300000000003</v>
      </c>
      <c r="J97" s="16" t="str">
        <f t="shared" si="10"/>
        <v>NOT DUE</v>
      </c>
      <c r="K97" s="30" t="s">
        <v>3812</v>
      </c>
      <c r="L97" s="19" t="s">
        <v>5204</v>
      </c>
    </row>
    <row r="98" spans="1:12" ht="25.5">
      <c r="A98" s="16" t="s">
        <v>3657</v>
      </c>
      <c r="B98" s="30" t="s">
        <v>1703</v>
      </c>
      <c r="C98" s="30" t="s">
        <v>37</v>
      </c>
      <c r="D98" s="41">
        <v>16000</v>
      </c>
      <c r="E98" s="12">
        <v>42549</v>
      </c>
      <c r="F98" s="12">
        <v>44063</v>
      </c>
      <c r="G98" s="26">
        <v>35900</v>
      </c>
      <c r="H98" s="21">
        <f>IF(I98&lt;=16000,$F$5+(I98/24),"error")</f>
        <v>44835.433333333334</v>
      </c>
      <c r="I98" s="22">
        <f t="shared" si="9"/>
        <v>4546.4000000000015</v>
      </c>
      <c r="J98" s="16" t="str">
        <f t="shared" si="10"/>
        <v>NOT DUE</v>
      </c>
      <c r="K98" s="30" t="s">
        <v>3812</v>
      </c>
      <c r="L98" s="19"/>
    </row>
    <row r="99" spans="1:12" ht="25.5">
      <c r="A99" s="16" t="s">
        <v>3658</v>
      </c>
      <c r="B99" s="30" t="s">
        <v>1704</v>
      </c>
      <c r="C99" s="30" t="s">
        <v>37</v>
      </c>
      <c r="D99" s="41">
        <v>8000</v>
      </c>
      <c r="E99" s="12">
        <v>42549</v>
      </c>
      <c r="F99" s="12">
        <v>44540</v>
      </c>
      <c r="G99" s="26">
        <v>44869.9</v>
      </c>
      <c r="H99" s="21">
        <f>IF(I99&lt;=8000,$F$5+(I99/24),"error")</f>
        <v>44875.845833333333</v>
      </c>
      <c r="I99" s="22">
        <f t="shared" si="9"/>
        <v>5516.3000000000029</v>
      </c>
      <c r="J99" s="16" t="str">
        <f t="shared" si="10"/>
        <v>NOT DUE</v>
      </c>
      <c r="K99" s="30" t="s">
        <v>3812</v>
      </c>
      <c r="L99" s="225"/>
    </row>
    <row r="100" spans="1:12" ht="25.5">
      <c r="A100" s="16" t="s">
        <v>3659</v>
      </c>
      <c r="B100" s="30" t="s">
        <v>1705</v>
      </c>
      <c r="C100" s="30" t="s">
        <v>37</v>
      </c>
      <c r="D100" s="41">
        <v>16000</v>
      </c>
      <c r="E100" s="12">
        <v>42549</v>
      </c>
      <c r="F100" s="12">
        <v>44063</v>
      </c>
      <c r="G100" s="26">
        <v>35900</v>
      </c>
      <c r="H100" s="21">
        <f>IF(I100&lt;=16000,$F$5+(I100/24),"error")</f>
        <v>44835.433333333334</v>
      </c>
      <c r="I100" s="22">
        <f t="shared" si="9"/>
        <v>4546.4000000000015</v>
      </c>
      <c r="J100" s="16" t="str">
        <f t="shared" si="10"/>
        <v>NOT DUE</v>
      </c>
      <c r="K100" s="30" t="s">
        <v>3812</v>
      </c>
      <c r="L100" s="19"/>
    </row>
    <row r="101" spans="1:12" s="260" customFormat="1">
      <c r="A101" s="258" t="s">
        <v>4871</v>
      </c>
      <c r="B101" s="255" t="s">
        <v>1710</v>
      </c>
      <c r="C101" s="255" t="s">
        <v>37</v>
      </c>
      <c r="D101" s="256" t="s">
        <v>3839</v>
      </c>
      <c r="E101" s="12"/>
      <c r="F101" s="12"/>
      <c r="G101" s="12"/>
      <c r="H101" s="256"/>
      <c r="I101" s="256"/>
      <c r="J101" s="256"/>
      <c r="K101" s="256"/>
      <c r="L101" s="256"/>
    </row>
    <row r="102" spans="1:12" s="260" customFormat="1">
      <c r="A102" s="258" t="s">
        <v>4872</v>
      </c>
      <c r="B102" s="255" t="s">
        <v>1711</v>
      </c>
      <c r="C102" s="255" t="s">
        <v>1712</v>
      </c>
      <c r="D102" s="256" t="s">
        <v>3839</v>
      </c>
      <c r="E102" s="12"/>
      <c r="F102" s="12"/>
      <c r="G102" s="12"/>
      <c r="H102" s="256"/>
      <c r="I102" s="256"/>
      <c r="J102" s="256"/>
      <c r="K102" s="256"/>
      <c r="L102" s="256"/>
    </row>
    <row r="103" spans="1:12" s="260" customFormat="1">
      <c r="A103" s="258" t="s">
        <v>4873</v>
      </c>
      <c r="B103" s="255" t="s">
        <v>1711</v>
      </c>
      <c r="C103" s="255" t="s">
        <v>37</v>
      </c>
      <c r="D103" s="256" t="s">
        <v>3839</v>
      </c>
      <c r="E103" s="12"/>
      <c r="F103" s="12"/>
      <c r="G103" s="12"/>
      <c r="H103" s="256"/>
      <c r="I103" s="256"/>
      <c r="J103" s="256"/>
      <c r="K103" s="256"/>
      <c r="L103" s="256"/>
    </row>
    <row r="104" spans="1:12" s="260" customFormat="1" ht="25.5">
      <c r="A104" s="258" t="s">
        <v>4874</v>
      </c>
      <c r="B104" s="255" t="s">
        <v>1713</v>
      </c>
      <c r="C104" s="255" t="s">
        <v>1546</v>
      </c>
      <c r="D104" s="256" t="s">
        <v>3839</v>
      </c>
      <c r="E104" s="12"/>
      <c r="F104" s="12"/>
      <c r="G104" s="12"/>
      <c r="H104" s="256"/>
      <c r="I104" s="256"/>
      <c r="J104" s="256"/>
      <c r="K104" s="256"/>
      <c r="L104" s="256"/>
    </row>
    <row r="105" spans="1:12" s="260" customFormat="1">
      <c r="A105" s="258" t="s">
        <v>4875</v>
      </c>
      <c r="B105" s="255" t="s">
        <v>1714</v>
      </c>
      <c r="C105" s="255" t="s">
        <v>1715</v>
      </c>
      <c r="D105" s="256" t="s">
        <v>3839</v>
      </c>
      <c r="E105" s="12"/>
      <c r="F105" s="12"/>
      <c r="G105" s="12"/>
      <c r="H105" s="256"/>
      <c r="I105" s="256"/>
      <c r="J105" s="256"/>
      <c r="K105" s="256"/>
      <c r="L105" s="256"/>
    </row>
    <row r="106" spans="1:12" s="260" customFormat="1" ht="25.5">
      <c r="A106" s="258" t="s">
        <v>4876</v>
      </c>
      <c r="B106" s="255" t="s">
        <v>1716</v>
      </c>
      <c r="C106" s="255" t="s">
        <v>37</v>
      </c>
      <c r="D106" s="256" t="s">
        <v>3839</v>
      </c>
      <c r="E106" s="12"/>
      <c r="F106" s="12"/>
      <c r="G106" s="12"/>
      <c r="H106" s="256"/>
      <c r="I106" s="256"/>
      <c r="J106" s="256"/>
      <c r="K106" s="256"/>
      <c r="L106" s="256"/>
    </row>
    <row r="107" spans="1:12" s="260" customFormat="1">
      <c r="A107" s="258" t="s">
        <v>4877</v>
      </c>
      <c r="B107" s="255" t="s">
        <v>1717</v>
      </c>
      <c r="C107" s="255" t="s">
        <v>1715</v>
      </c>
      <c r="D107" s="256" t="s">
        <v>3839</v>
      </c>
      <c r="E107" s="12"/>
      <c r="F107" s="12"/>
      <c r="G107" s="12"/>
      <c r="H107" s="256"/>
      <c r="I107" s="256"/>
      <c r="J107" s="256"/>
      <c r="K107" s="256"/>
      <c r="L107" s="256"/>
    </row>
    <row r="108" spans="1:12" s="260" customFormat="1">
      <c r="A108" s="258" t="s">
        <v>4878</v>
      </c>
      <c r="B108" s="255" t="s">
        <v>1717</v>
      </c>
      <c r="C108" s="255" t="s">
        <v>37</v>
      </c>
      <c r="D108" s="256" t="s">
        <v>3839</v>
      </c>
      <c r="E108" s="12"/>
      <c r="F108" s="12"/>
      <c r="G108" s="12"/>
      <c r="H108" s="256"/>
      <c r="I108" s="256"/>
      <c r="J108" s="256"/>
      <c r="K108" s="256"/>
      <c r="L108" s="256"/>
    </row>
    <row r="109" spans="1:12">
      <c r="A109" s="16" t="s">
        <v>3660</v>
      </c>
      <c r="B109" s="30" t="s">
        <v>1726</v>
      </c>
      <c r="C109" s="30" t="s">
        <v>1727</v>
      </c>
      <c r="D109" s="41">
        <v>8000</v>
      </c>
      <c r="E109" s="12">
        <v>42549</v>
      </c>
      <c r="F109" s="12">
        <v>44369</v>
      </c>
      <c r="G109" s="26">
        <v>41109</v>
      </c>
      <c r="H109" s="21">
        <f t="shared" ref="H109:H116" si="14">IF(I109&lt;=8000,$F$5+(I109/24),"error")</f>
        <v>44719.14166666667</v>
      </c>
      <c r="I109" s="257">
        <f t="shared" si="9"/>
        <v>1755.4000000000015</v>
      </c>
      <c r="J109" s="16" t="str">
        <f t="shared" si="10"/>
        <v>NOT DUE</v>
      </c>
      <c r="K109" s="30" t="s">
        <v>3814</v>
      </c>
      <c r="L109" s="145"/>
    </row>
    <row r="110" spans="1:12" ht="25.5">
      <c r="A110" s="16" t="s">
        <v>3661</v>
      </c>
      <c r="B110" s="30" t="s">
        <v>1728</v>
      </c>
      <c r="C110" s="30" t="s">
        <v>1729</v>
      </c>
      <c r="D110" s="41">
        <v>8000</v>
      </c>
      <c r="E110" s="12">
        <v>42549</v>
      </c>
      <c r="F110" s="12">
        <v>44369</v>
      </c>
      <c r="G110" s="26">
        <v>41109</v>
      </c>
      <c r="H110" s="21">
        <f t="shared" si="14"/>
        <v>44719.14166666667</v>
      </c>
      <c r="I110" s="22">
        <f t="shared" si="9"/>
        <v>1755.4000000000015</v>
      </c>
      <c r="J110" s="16" t="str">
        <f t="shared" si="10"/>
        <v>NOT DUE</v>
      </c>
      <c r="K110" s="30" t="s">
        <v>3814</v>
      </c>
      <c r="L110" s="19"/>
    </row>
    <row r="111" spans="1:12" ht="25.5">
      <c r="A111" s="16" t="s">
        <v>3662</v>
      </c>
      <c r="B111" s="30" t="s">
        <v>1730</v>
      </c>
      <c r="C111" s="30" t="s">
        <v>1731</v>
      </c>
      <c r="D111" s="41">
        <v>8000</v>
      </c>
      <c r="E111" s="12">
        <v>42549</v>
      </c>
      <c r="F111" s="12">
        <v>44369</v>
      </c>
      <c r="G111" s="26">
        <v>41109</v>
      </c>
      <c r="H111" s="21">
        <f t="shared" si="14"/>
        <v>44719.14166666667</v>
      </c>
      <c r="I111" s="22">
        <f t="shared" si="9"/>
        <v>1755.4000000000015</v>
      </c>
      <c r="J111" s="16" t="str">
        <f t="shared" si="10"/>
        <v>NOT DUE</v>
      </c>
      <c r="K111" s="30" t="s">
        <v>3814</v>
      </c>
      <c r="L111" s="19"/>
    </row>
    <row r="112" spans="1:12">
      <c r="A112" s="16" t="s">
        <v>3663</v>
      </c>
      <c r="B112" s="30" t="s">
        <v>1732</v>
      </c>
      <c r="C112" s="30" t="s">
        <v>1682</v>
      </c>
      <c r="D112" s="41">
        <v>8000</v>
      </c>
      <c r="E112" s="12">
        <v>42549</v>
      </c>
      <c r="F112" s="12">
        <v>44369</v>
      </c>
      <c r="G112" s="26">
        <v>41109</v>
      </c>
      <c r="H112" s="21">
        <f t="shared" si="14"/>
        <v>44719.14166666667</v>
      </c>
      <c r="I112" s="22">
        <f t="shared" si="9"/>
        <v>1755.4000000000015</v>
      </c>
      <c r="J112" s="16" t="str">
        <f t="shared" si="10"/>
        <v>NOT DUE</v>
      </c>
      <c r="K112" s="30" t="s">
        <v>3814</v>
      </c>
      <c r="L112" s="19"/>
    </row>
    <row r="113" spans="1:12" ht="25.5">
      <c r="A113" s="16" t="s">
        <v>3664</v>
      </c>
      <c r="B113" s="30" t="s">
        <v>1733</v>
      </c>
      <c r="C113" s="30" t="s">
        <v>1734</v>
      </c>
      <c r="D113" s="41">
        <v>8000</v>
      </c>
      <c r="E113" s="12">
        <v>42549</v>
      </c>
      <c r="F113" s="12">
        <v>44369</v>
      </c>
      <c r="G113" s="26">
        <v>41109</v>
      </c>
      <c r="H113" s="21">
        <f t="shared" si="14"/>
        <v>44719.14166666667</v>
      </c>
      <c r="I113" s="22">
        <f t="shared" si="9"/>
        <v>1755.4000000000015</v>
      </c>
      <c r="J113" s="16" t="str">
        <f t="shared" si="10"/>
        <v>NOT DUE</v>
      </c>
      <c r="K113" s="30" t="s">
        <v>3814</v>
      </c>
      <c r="L113" s="19"/>
    </row>
    <row r="114" spans="1:12" ht="25.5">
      <c r="A114" s="16" t="s">
        <v>3665</v>
      </c>
      <c r="B114" s="30" t="s">
        <v>1735</v>
      </c>
      <c r="C114" s="30" t="s">
        <v>1736</v>
      </c>
      <c r="D114" s="41">
        <v>8000</v>
      </c>
      <c r="E114" s="12">
        <v>42549</v>
      </c>
      <c r="F114" s="12">
        <v>44369</v>
      </c>
      <c r="G114" s="26">
        <v>41109</v>
      </c>
      <c r="H114" s="21">
        <f t="shared" si="14"/>
        <v>44719.14166666667</v>
      </c>
      <c r="I114" s="22">
        <f t="shared" si="9"/>
        <v>1755.4000000000015</v>
      </c>
      <c r="J114" s="16" t="str">
        <f t="shared" si="10"/>
        <v>NOT DUE</v>
      </c>
      <c r="K114" s="30" t="s">
        <v>3814</v>
      </c>
      <c r="L114" s="19"/>
    </row>
    <row r="115" spans="1:12">
      <c r="A115" s="16" t="s">
        <v>3666</v>
      </c>
      <c r="B115" s="30" t="s">
        <v>1737</v>
      </c>
      <c r="C115" s="30" t="s">
        <v>1682</v>
      </c>
      <c r="D115" s="41">
        <v>8000</v>
      </c>
      <c r="E115" s="12">
        <v>42549</v>
      </c>
      <c r="F115" s="12">
        <v>44369</v>
      </c>
      <c r="G115" s="26">
        <v>41109</v>
      </c>
      <c r="H115" s="21">
        <f t="shared" si="14"/>
        <v>44719.14166666667</v>
      </c>
      <c r="I115" s="22">
        <f t="shared" si="9"/>
        <v>1755.4000000000015</v>
      </c>
      <c r="J115" s="16" t="str">
        <f t="shared" si="10"/>
        <v>NOT DUE</v>
      </c>
      <c r="K115" s="30" t="s">
        <v>3814</v>
      </c>
      <c r="L115" s="19"/>
    </row>
    <row r="116" spans="1:12" ht="25.5">
      <c r="A116" s="16" t="s">
        <v>3667</v>
      </c>
      <c r="B116" s="30" t="s">
        <v>1738</v>
      </c>
      <c r="C116" s="30" t="s">
        <v>1739</v>
      </c>
      <c r="D116" s="41">
        <v>8000</v>
      </c>
      <c r="E116" s="12">
        <v>42549</v>
      </c>
      <c r="F116" s="12">
        <v>44369</v>
      </c>
      <c r="G116" s="26">
        <v>41109</v>
      </c>
      <c r="H116" s="21">
        <f t="shared" si="14"/>
        <v>44719.14166666667</v>
      </c>
      <c r="I116" s="22">
        <f t="shared" si="9"/>
        <v>1755.4000000000015</v>
      </c>
      <c r="J116" s="16" t="str">
        <f t="shared" si="10"/>
        <v>NOT DUE</v>
      </c>
      <c r="K116" s="30" t="s">
        <v>3814</v>
      </c>
      <c r="L116" s="19"/>
    </row>
    <row r="117" spans="1:12">
      <c r="A117" s="16" t="s">
        <v>3668</v>
      </c>
      <c r="B117" s="30" t="s">
        <v>1740</v>
      </c>
      <c r="C117" s="30" t="s">
        <v>1502</v>
      </c>
      <c r="D117" s="41">
        <v>8000</v>
      </c>
      <c r="E117" s="12">
        <v>42549</v>
      </c>
      <c r="F117" s="12">
        <v>44369</v>
      </c>
      <c r="G117" s="26">
        <v>41109</v>
      </c>
      <c r="H117" s="21">
        <f>IF(I117&lt;=8000,$F$5+(I117/24),"error")</f>
        <v>44719.14166666667</v>
      </c>
      <c r="I117" s="22">
        <f t="shared" si="9"/>
        <v>1755.4000000000015</v>
      </c>
      <c r="J117" s="16" t="str">
        <f t="shared" si="10"/>
        <v>NOT DUE</v>
      </c>
      <c r="K117" s="30" t="s">
        <v>3814</v>
      </c>
      <c r="L117" s="19"/>
    </row>
    <row r="118" spans="1:12">
      <c r="A118" s="16" t="s">
        <v>3669</v>
      </c>
      <c r="B118" s="30" t="s">
        <v>1741</v>
      </c>
      <c r="C118" s="30" t="s">
        <v>1742</v>
      </c>
      <c r="D118" s="41">
        <v>4000</v>
      </c>
      <c r="E118" s="12">
        <v>42549</v>
      </c>
      <c r="F118" s="12">
        <v>44540</v>
      </c>
      <c r="G118" s="26">
        <v>44869.9</v>
      </c>
      <c r="H118" s="21">
        <f>IF(I118&lt;=4000,$F$5+(I118/24),"error")</f>
        <v>44709.179166666669</v>
      </c>
      <c r="I118" s="22">
        <f t="shared" si="9"/>
        <v>1516.3000000000029</v>
      </c>
      <c r="J118" s="16" t="str">
        <f t="shared" si="10"/>
        <v>NOT DUE</v>
      </c>
      <c r="K118" s="30"/>
      <c r="L118" s="19"/>
    </row>
    <row r="119" spans="1:12" ht="24">
      <c r="A119" s="16" t="s">
        <v>3670</v>
      </c>
      <c r="B119" s="30" t="s">
        <v>1743</v>
      </c>
      <c r="C119" s="30" t="s">
        <v>37</v>
      </c>
      <c r="D119" s="41">
        <v>24000</v>
      </c>
      <c r="E119" s="12">
        <v>42549</v>
      </c>
      <c r="F119" s="12">
        <v>44540</v>
      </c>
      <c r="G119" s="26">
        <v>44869.9</v>
      </c>
      <c r="H119" s="21">
        <f>IF(I119&lt;=24000,$F$5+(I119/24),"error")</f>
        <v>45542.512499999997</v>
      </c>
      <c r="I119" s="22">
        <f t="shared" si="9"/>
        <v>21516.300000000003</v>
      </c>
      <c r="J119" s="16" t="str">
        <f t="shared" si="10"/>
        <v>NOT DUE</v>
      </c>
      <c r="K119" s="30"/>
      <c r="L119" s="19" t="s">
        <v>4750</v>
      </c>
    </row>
    <row r="120" spans="1:12" ht="38.25">
      <c r="A120" s="16" t="s">
        <v>3671</v>
      </c>
      <c r="B120" s="30" t="s">
        <v>1744</v>
      </c>
      <c r="C120" s="30" t="s">
        <v>37</v>
      </c>
      <c r="D120" s="41">
        <v>4000</v>
      </c>
      <c r="E120" s="12">
        <v>42549</v>
      </c>
      <c r="F120" s="12">
        <v>44540</v>
      </c>
      <c r="G120" s="26">
        <v>44869.9</v>
      </c>
      <c r="H120" s="21">
        <f>IF(I120&lt;=4000,$F$5+(I120/24),"error")</f>
        <v>44709.179166666669</v>
      </c>
      <c r="I120" s="22">
        <f t="shared" si="9"/>
        <v>1516.3000000000029</v>
      </c>
      <c r="J120" s="16" t="str">
        <f t="shared" si="10"/>
        <v>NOT DUE</v>
      </c>
      <c r="K120" s="30" t="s">
        <v>1757</v>
      </c>
      <c r="L120" s="19"/>
    </row>
    <row r="125" spans="1:12">
      <c r="B125" t="s">
        <v>4630</v>
      </c>
      <c r="G125" t="s">
        <v>4632</v>
      </c>
    </row>
    <row r="126" spans="1:12">
      <c r="C126" s="215" t="s">
        <v>5298</v>
      </c>
      <c r="D126" s="47" t="s">
        <v>4631</v>
      </c>
      <c r="E126" t="s">
        <v>5232</v>
      </c>
      <c r="H126" s="455" t="s">
        <v>5271</v>
      </c>
      <c r="I126" s="455"/>
      <c r="J126" s="455"/>
    </row>
    <row r="127" spans="1:12">
      <c r="E127" t="s">
        <v>5439</v>
      </c>
    </row>
  </sheetData>
  <sheetProtection selectLockedCells="1"/>
  <mergeCells count="10">
    <mergeCell ref="H126:J126"/>
    <mergeCell ref="A4:B4"/>
    <mergeCell ref="D4:E4"/>
    <mergeCell ref="A5:B5"/>
    <mergeCell ref="A1:B1"/>
    <mergeCell ref="D1:E1"/>
    <mergeCell ref="A2:B2"/>
    <mergeCell ref="D2:E2"/>
    <mergeCell ref="A3:B3"/>
    <mergeCell ref="D3:E3"/>
  </mergeCells>
  <phoneticPr fontId="37" type="noConversion"/>
  <conditionalFormatting sqref="J109:J120 J8:J100">
    <cfRule type="cellIs" dxfId="150" priority="2" operator="equal">
      <formula>"overdue"</formula>
    </cfRule>
  </conditionalFormatting>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K51"/>
  <sheetViews>
    <sheetView workbookViewId="0">
      <selection activeCell="H7" sqref="H7"/>
    </sheetView>
  </sheetViews>
  <sheetFormatPr defaultRowHeight="15"/>
  <cols>
    <col min="1" max="1" width="39.42578125" style="73" customWidth="1"/>
    <col min="2" max="2" width="18.140625" style="70" customWidth="1"/>
    <col min="3" max="3" width="17.140625" customWidth="1"/>
    <col min="4" max="4" width="14.7109375" customWidth="1"/>
    <col min="6" max="6" width="9.140625" customWidth="1"/>
  </cols>
  <sheetData>
    <row r="1" spans="1:4">
      <c r="A1" s="372" t="s">
        <v>2460</v>
      </c>
      <c r="B1" s="372"/>
    </row>
    <row r="2" spans="1:4">
      <c r="A2" s="372"/>
      <c r="B2" s="372"/>
    </row>
    <row r="3" spans="1:4" ht="21.75" customHeight="1">
      <c r="A3" s="373" t="s">
        <v>4869</v>
      </c>
      <c r="B3" s="373"/>
      <c r="C3" s="254" t="s">
        <v>4870</v>
      </c>
      <c r="D3" s="253">
        <v>44646</v>
      </c>
    </row>
    <row r="4" spans="1:4" ht="19.5" customHeight="1"/>
    <row r="5" spans="1:4" s="38" customFormat="1" ht="21.75" customHeight="1">
      <c r="A5" s="74" t="s">
        <v>2524</v>
      </c>
      <c r="B5" s="159">
        <v>33347.1</v>
      </c>
    </row>
    <row r="6" spans="1:4" s="38" customFormat="1" ht="21.75" customHeight="1">
      <c r="A6" s="74" t="s">
        <v>2523</v>
      </c>
      <c r="B6" s="106">
        <v>22.6</v>
      </c>
    </row>
    <row r="7" spans="1:4" s="38" customFormat="1" ht="21.75" customHeight="1">
      <c r="A7" s="74" t="s">
        <v>2516</v>
      </c>
      <c r="B7" s="106">
        <v>20559</v>
      </c>
    </row>
    <row r="8" spans="1:4" s="38" customFormat="1" ht="21.75" customHeight="1">
      <c r="A8" s="74" t="s">
        <v>2517</v>
      </c>
      <c r="B8" s="106">
        <v>19225</v>
      </c>
    </row>
    <row r="9" spans="1:4" s="38" customFormat="1" ht="21.75" customHeight="1">
      <c r="A9" s="74" t="s">
        <v>2518</v>
      </c>
      <c r="B9" s="297">
        <v>17292</v>
      </c>
    </row>
    <row r="10" spans="1:4" s="38" customFormat="1" ht="21.75" customHeight="1">
      <c r="A10" s="74" t="s">
        <v>2520</v>
      </c>
      <c r="B10" s="106">
        <v>937.9</v>
      </c>
    </row>
    <row r="11" spans="1:4" s="38" customFormat="1" ht="21.75" customHeight="1">
      <c r="A11" s="74" t="s">
        <v>2519</v>
      </c>
      <c r="B11" s="106">
        <v>9618.5</v>
      </c>
    </row>
    <row r="12" spans="1:4" s="38" customFormat="1" ht="21.75" customHeight="1">
      <c r="A12" s="74" t="s">
        <v>2521</v>
      </c>
      <c r="B12" s="106">
        <v>27041.1</v>
      </c>
    </row>
    <row r="13" spans="1:4" s="38" customFormat="1" ht="21.75" customHeight="1">
      <c r="A13" s="74" t="s">
        <v>2522</v>
      </c>
      <c r="B13" s="106">
        <v>1113.5</v>
      </c>
    </row>
    <row r="14" spans="1:4" s="38" customFormat="1" ht="21.75" customHeight="1">
      <c r="A14" s="74" t="s">
        <v>2525</v>
      </c>
      <c r="B14" s="106">
        <v>1447.5</v>
      </c>
    </row>
    <row r="15" spans="1:4" s="38" customFormat="1" ht="21.75" customHeight="1">
      <c r="A15" s="74" t="s">
        <v>2526</v>
      </c>
      <c r="B15" s="106">
        <v>4179.8999999999996</v>
      </c>
    </row>
    <row r="16" spans="1:4" s="38" customFormat="1" ht="21.75" customHeight="1">
      <c r="A16" s="74" t="s">
        <v>2527</v>
      </c>
      <c r="B16" s="106">
        <v>5025</v>
      </c>
    </row>
    <row r="17" spans="1:2" s="38" customFormat="1" ht="21.75" customHeight="1">
      <c r="A17" s="74" t="s">
        <v>2528</v>
      </c>
      <c r="B17" s="106">
        <v>20722.2</v>
      </c>
    </row>
    <row r="18" spans="1:2" s="38" customFormat="1" ht="21.75" customHeight="1">
      <c r="A18" s="74" t="s">
        <v>2529</v>
      </c>
      <c r="B18" s="106">
        <v>25356.6</v>
      </c>
    </row>
    <row r="19" spans="1:2" s="38" customFormat="1" ht="21.75" customHeight="1">
      <c r="A19" s="74" t="s">
        <v>2530</v>
      </c>
      <c r="B19" s="106">
        <v>47353.599999999999</v>
      </c>
    </row>
    <row r="20" spans="1:2" s="38" customFormat="1" ht="21.75" customHeight="1">
      <c r="A20" s="74" t="s">
        <v>2531</v>
      </c>
      <c r="B20" s="106">
        <v>5249</v>
      </c>
    </row>
    <row r="21" spans="1:2" s="38" customFormat="1" ht="21.75" customHeight="1">
      <c r="A21" s="74" t="s">
        <v>2532</v>
      </c>
      <c r="B21" s="106">
        <v>21648.1</v>
      </c>
    </row>
    <row r="22" spans="1:2" s="38" customFormat="1" ht="21.75" customHeight="1">
      <c r="A22" s="74" t="s">
        <v>2533</v>
      </c>
      <c r="B22" s="106">
        <v>25047.5</v>
      </c>
    </row>
    <row r="23" spans="1:2" s="38" customFormat="1" ht="21.75" customHeight="1">
      <c r="A23" s="74" t="s">
        <v>2549</v>
      </c>
      <c r="B23" s="106">
        <v>26299.1</v>
      </c>
    </row>
    <row r="24" spans="1:2" s="38" customFormat="1" ht="21.75" customHeight="1">
      <c r="A24" s="74" t="s">
        <v>2550</v>
      </c>
      <c r="B24" s="106">
        <v>24015.1</v>
      </c>
    </row>
    <row r="25" spans="1:2" s="38" customFormat="1" ht="21.75" customHeight="1">
      <c r="A25" s="74" t="s">
        <v>2534</v>
      </c>
      <c r="B25" s="106">
        <v>26514.7</v>
      </c>
    </row>
    <row r="26" spans="1:2" s="38" customFormat="1" ht="21.75" customHeight="1">
      <c r="A26" s="74" t="s">
        <v>2535</v>
      </c>
      <c r="B26" s="106">
        <v>24274.3</v>
      </c>
    </row>
    <row r="27" spans="1:2" s="38" customFormat="1" ht="21.75" customHeight="1">
      <c r="A27" s="74" t="s">
        <v>2536</v>
      </c>
      <c r="B27" s="106">
        <v>24973.1</v>
      </c>
    </row>
    <row r="28" spans="1:2" s="38" customFormat="1" ht="21.75" customHeight="1">
      <c r="A28" s="74" t="s">
        <v>2537</v>
      </c>
      <c r="B28" s="106">
        <v>24886.1</v>
      </c>
    </row>
    <row r="29" spans="1:2" s="38" customFormat="1" ht="21.75" customHeight="1">
      <c r="A29" s="74" t="s">
        <v>2538</v>
      </c>
      <c r="B29" s="106">
        <v>23264.400000000001</v>
      </c>
    </row>
    <row r="30" spans="1:2" s="38" customFormat="1" ht="21.75" customHeight="1">
      <c r="A30" s="74" t="s">
        <v>2539</v>
      </c>
      <c r="B30" s="106">
        <v>24483</v>
      </c>
    </row>
    <row r="31" spans="1:2" s="38" customFormat="1" ht="21.75" customHeight="1">
      <c r="A31" s="74" t="s">
        <v>2540</v>
      </c>
      <c r="B31" s="106">
        <v>21997.7</v>
      </c>
    </row>
    <row r="32" spans="1:2" s="38" customFormat="1" ht="21.75" customHeight="1">
      <c r="A32" s="74" t="s">
        <v>2541</v>
      </c>
      <c r="B32" s="106">
        <v>25661.5</v>
      </c>
    </row>
    <row r="33" spans="1:7" s="38" customFormat="1" ht="21.75" customHeight="1">
      <c r="A33" s="74" t="s">
        <v>2542</v>
      </c>
      <c r="B33" s="106">
        <v>3577</v>
      </c>
    </row>
    <row r="34" spans="1:7" ht="21.75" customHeight="1">
      <c r="A34" s="74" t="s">
        <v>2543</v>
      </c>
      <c r="B34" s="107">
        <v>4209.7</v>
      </c>
    </row>
    <row r="35" spans="1:7" ht="21.75" customHeight="1">
      <c r="A35" s="105" t="s">
        <v>2544</v>
      </c>
      <c r="B35" s="107">
        <v>4029</v>
      </c>
    </row>
    <row r="36" spans="1:7" ht="21.75" customHeight="1">
      <c r="A36" s="105" t="s">
        <v>2545</v>
      </c>
      <c r="B36" s="107">
        <v>2305.4</v>
      </c>
    </row>
    <row r="37" spans="1:7" ht="21.75" customHeight="1">
      <c r="A37" s="105" t="s">
        <v>2546</v>
      </c>
      <c r="B37" s="107">
        <v>47747.6</v>
      </c>
    </row>
    <row r="38" spans="1:7" ht="21.75" customHeight="1">
      <c r="A38" s="105" t="s">
        <v>2547</v>
      </c>
      <c r="B38" s="107">
        <v>1232</v>
      </c>
    </row>
    <row r="39" spans="1:7" ht="21.75" customHeight="1">
      <c r="A39" s="105" t="s">
        <v>2548</v>
      </c>
      <c r="B39" s="107">
        <v>1224.5999999999999</v>
      </c>
    </row>
    <row r="40" spans="1:7" ht="21.75" customHeight="1">
      <c r="A40" s="105" t="s">
        <v>4000</v>
      </c>
      <c r="B40" s="148" t="s">
        <v>3839</v>
      </c>
    </row>
    <row r="41" spans="1:7" ht="21.75" customHeight="1">
      <c r="A41" s="105" t="s">
        <v>4001</v>
      </c>
      <c r="B41" s="148" t="s">
        <v>3839</v>
      </c>
    </row>
    <row r="42" spans="1:7" ht="21.75" customHeight="1">
      <c r="A42" s="105" t="s">
        <v>3726</v>
      </c>
      <c r="B42" s="107">
        <v>18000.5</v>
      </c>
    </row>
    <row r="43" spans="1:7" ht="21.75" customHeight="1">
      <c r="A43" s="105" t="s">
        <v>3961</v>
      </c>
      <c r="B43" s="107">
        <v>41750</v>
      </c>
    </row>
    <row r="47" spans="1:7">
      <c r="B47" s="70" t="s">
        <v>4630</v>
      </c>
      <c r="D47" t="s">
        <v>4631</v>
      </c>
      <c r="G47" t="s">
        <v>4632</v>
      </c>
    </row>
    <row r="48" spans="1:7">
      <c r="A48" s="350"/>
    </row>
    <row r="49" spans="1:11">
      <c r="A49" s="350"/>
    </row>
    <row r="50" spans="1:11">
      <c r="B50" s="371" t="s">
        <v>5351</v>
      </c>
      <c r="C50" s="371"/>
      <c r="D50" s="352"/>
      <c r="E50" s="370" t="s">
        <v>5351</v>
      </c>
      <c r="F50" s="370"/>
      <c r="G50" s="370"/>
      <c r="H50" s="75"/>
      <c r="I50" s="370" t="s">
        <v>5352</v>
      </c>
      <c r="J50" s="370"/>
      <c r="K50" s="370"/>
    </row>
    <row r="51" spans="1:11">
      <c r="B51" s="375" t="s">
        <v>4759</v>
      </c>
      <c r="C51" s="375"/>
      <c r="D51" s="7"/>
      <c r="E51" s="374" t="s">
        <v>5163</v>
      </c>
      <c r="F51" s="374"/>
      <c r="G51" s="374"/>
      <c r="H51" s="7"/>
      <c r="I51" s="369" t="s">
        <v>5353</v>
      </c>
      <c r="J51" s="369"/>
      <c r="K51" s="369"/>
    </row>
  </sheetData>
  <mergeCells count="8">
    <mergeCell ref="I51:K51"/>
    <mergeCell ref="I50:K50"/>
    <mergeCell ref="E50:G50"/>
    <mergeCell ref="B50:C50"/>
    <mergeCell ref="A1:B2"/>
    <mergeCell ref="A3:B3"/>
    <mergeCell ref="E51:G51"/>
    <mergeCell ref="B51:C51"/>
  </mergeCells>
  <pageMargins left="0.7" right="0.7" top="0.75" bottom="0.75" header="0.3" footer="0.3"/>
  <pageSetup paperSize="9" orientation="portrait"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27"/>
  <sheetViews>
    <sheetView zoomScale="85" zoomScaleNormal="85" workbookViewId="0">
      <selection activeCell="J19" sqref="J19"/>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6" t="s">
        <v>5</v>
      </c>
      <c r="B1" s="376"/>
      <c r="C1" s="34" t="str">
        <f>'[4]Main Engine'!C1</f>
        <v>VALIANT SUMMER</v>
      </c>
      <c r="D1" s="377" t="s">
        <v>7</v>
      </c>
      <c r="E1" s="377"/>
      <c r="F1" s="1" t="str">
        <f>IF(C1="GL COLMENA",'[1]List of Vessels'!B2,IF(C1="GL IGUAZU",'[1]List of Vessels'!B3,IF(C1="GL LA PAZ",'[1]List of Vessels'!B4,IF(C1="GL PIRAPO",'[1]List of Vessels'!B5,IF(C1="VALIANT SPRING",'[1]List of Vessels'!B6,IF(C1="VALIANT SUMMER",'[1]List of Vessels'!B7,""))))))</f>
        <v>NK 160240</v>
      </c>
    </row>
    <row r="2" spans="1:12" ht="19.5" customHeight="1">
      <c r="A2" s="376" t="s">
        <v>8</v>
      </c>
      <c r="B2" s="376"/>
      <c r="C2" s="35" t="str">
        <f>IF(C1="GL COLMENA",'[1]List of Vessels'!D2,IF(C1="GL IGUAZU",'[1]List of Vessels'!D3,IF(C1="GL LA PAZ",'[1]List of Vessels'!D4,IF(C1="GL PIRAPO",'[1]List of Vessels'!D5,IF(C1="VALIANT SPRING",'[1]List of Vessels'!D6,IF(C1="VALIANT SUMMER",'[1]List of Vessels'!D7,""))))))</f>
        <v>SINGAPORE</v>
      </c>
      <c r="D2" s="377" t="s">
        <v>9</v>
      </c>
      <c r="E2" s="377"/>
      <c r="F2" s="2">
        <f>IF(C1="GL COLMENA",'[1]List of Vessels'!C2,IF(C1="GL IGUAZU",'[1]List of Vessels'!C3,IF(C1="GL LA PAZ",'[1]List of Vessels'!C4,IF(C1="GL PIRAPO",'[1]List of Vessels'!C5,IF(C1="VALIANT SPRING",'[1]List of Vessels'!C6,IF(C1="VALIANT SUMMER",'[1]List of Vessels'!C7,""))))))</f>
        <v>9731195</v>
      </c>
    </row>
    <row r="3" spans="1:12" ht="19.5" customHeight="1">
      <c r="A3" s="376" t="s">
        <v>10</v>
      </c>
      <c r="B3" s="376"/>
      <c r="C3" s="36" t="s">
        <v>2501</v>
      </c>
      <c r="D3" s="377" t="s">
        <v>12</v>
      </c>
      <c r="E3" s="377"/>
      <c r="F3" s="4" t="s">
        <v>3452</v>
      </c>
    </row>
    <row r="4" spans="1:12" ht="18" customHeight="1">
      <c r="A4" s="376" t="s">
        <v>77</v>
      </c>
      <c r="B4" s="376"/>
      <c r="C4" s="36" t="s">
        <v>3775</v>
      </c>
      <c r="D4" s="377" t="s">
        <v>14</v>
      </c>
      <c r="E4" s="377"/>
      <c r="F4" s="5">
        <f>'Running Hours'!B20</f>
        <v>5249</v>
      </c>
    </row>
    <row r="5" spans="1:12" ht="18" customHeight="1">
      <c r="A5" s="376" t="s">
        <v>78</v>
      </c>
      <c r="B5" s="376"/>
      <c r="C5" s="37" t="s">
        <v>3773</v>
      </c>
      <c r="D5" s="44"/>
      <c r="E5" s="251" t="str">
        <f>'Running Hours'!$C3</f>
        <v>Date updated:</v>
      </c>
      <c r="F5" s="147">
        <f>'Running Hours'!$D3</f>
        <v>44646</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15" customHeight="1">
      <c r="A8" s="16" t="s">
        <v>3453</v>
      </c>
      <c r="B8" s="30" t="s">
        <v>1477</v>
      </c>
      <c r="C8" s="30" t="s">
        <v>1478</v>
      </c>
      <c r="D8" s="41">
        <v>2000</v>
      </c>
      <c r="E8" s="12">
        <v>42549</v>
      </c>
      <c r="F8" s="12">
        <v>44238</v>
      </c>
      <c r="G8" s="26">
        <v>4915</v>
      </c>
      <c r="H8" s="21">
        <f>IF(I8&lt;=2000,$F$5+(I8/24),"error")</f>
        <v>44715.416666666664</v>
      </c>
      <c r="I8" s="22">
        <f t="shared" ref="I8:I71" si="0">D8-($F$4-G8)</f>
        <v>1666</v>
      </c>
      <c r="J8" s="16" t="str">
        <f>IF(I8="","",IF(I8&lt;0,"OVERDUE","NOT DUE"))</f>
        <v>NOT DUE</v>
      </c>
      <c r="K8" s="30" t="s">
        <v>3809</v>
      </c>
      <c r="L8" s="39"/>
    </row>
    <row r="9" spans="1:12" ht="25.5">
      <c r="A9" s="16" t="s">
        <v>3454</v>
      </c>
      <c r="B9" s="30" t="s">
        <v>1479</v>
      </c>
      <c r="C9" s="30" t="s">
        <v>1480</v>
      </c>
      <c r="D9" s="41">
        <v>2000</v>
      </c>
      <c r="E9" s="12">
        <v>42549</v>
      </c>
      <c r="F9" s="12">
        <v>44238</v>
      </c>
      <c r="G9" s="26">
        <v>4915</v>
      </c>
      <c r="H9" s="21">
        <f t="shared" ref="H9:H38" si="1">IF(I9&lt;=2000,$F$5+(I9/24),"error")</f>
        <v>44715.416666666664</v>
      </c>
      <c r="I9" s="22">
        <f t="shared" si="0"/>
        <v>1666</v>
      </c>
      <c r="J9" s="16" t="str">
        <f t="shared" ref="J9:J72" si="2">IF(I9="","",IF(I9&lt;0,"OVERDUE","NOT DUE"))</f>
        <v>NOT DUE</v>
      </c>
      <c r="K9" s="30" t="s">
        <v>3809</v>
      </c>
      <c r="L9" s="39"/>
    </row>
    <row r="10" spans="1:12" ht="15" customHeight="1">
      <c r="A10" s="16" t="s">
        <v>3455</v>
      </c>
      <c r="B10" s="30" t="s">
        <v>1481</v>
      </c>
      <c r="C10" s="30" t="s">
        <v>1482</v>
      </c>
      <c r="D10" s="41">
        <v>2000</v>
      </c>
      <c r="E10" s="12">
        <v>42549</v>
      </c>
      <c r="F10" s="12">
        <v>44238</v>
      </c>
      <c r="G10" s="26">
        <v>4915</v>
      </c>
      <c r="H10" s="21">
        <f t="shared" si="1"/>
        <v>44715.416666666664</v>
      </c>
      <c r="I10" s="22">
        <f t="shared" si="0"/>
        <v>1666</v>
      </c>
      <c r="J10" s="16" t="str">
        <f t="shared" si="2"/>
        <v>NOT DUE</v>
      </c>
      <c r="K10" s="30" t="s">
        <v>3809</v>
      </c>
      <c r="L10" s="39"/>
    </row>
    <row r="11" spans="1:12" ht="15" customHeight="1">
      <c r="A11" s="16" t="s">
        <v>3456</v>
      </c>
      <c r="B11" s="30" t="s">
        <v>1483</v>
      </c>
      <c r="C11" s="30" t="s">
        <v>1484</v>
      </c>
      <c r="D11" s="41">
        <v>2000</v>
      </c>
      <c r="E11" s="12">
        <v>42549</v>
      </c>
      <c r="F11" s="12">
        <v>44238</v>
      </c>
      <c r="G11" s="26">
        <v>4915</v>
      </c>
      <c r="H11" s="21">
        <f t="shared" si="1"/>
        <v>44715.416666666664</v>
      </c>
      <c r="I11" s="22">
        <f t="shared" si="0"/>
        <v>1666</v>
      </c>
      <c r="J11" s="16" t="str">
        <f t="shared" si="2"/>
        <v>NOT DUE</v>
      </c>
      <c r="K11" s="30" t="s">
        <v>3809</v>
      </c>
      <c r="L11" s="39"/>
    </row>
    <row r="12" spans="1:12" ht="15" customHeight="1">
      <c r="A12" s="16" t="s">
        <v>3457</v>
      </c>
      <c r="B12" s="30" t="s">
        <v>1485</v>
      </c>
      <c r="C12" s="30" t="s">
        <v>1486</v>
      </c>
      <c r="D12" s="41">
        <v>2000</v>
      </c>
      <c r="E12" s="12">
        <v>42549</v>
      </c>
      <c r="F12" s="12">
        <v>44238</v>
      </c>
      <c r="G12" s="26">
        <v>4915</v>
      </c>
      <c r="H12" s="21">
        <f t="shared" si="1"/>
        <v>44715.416666666664</v>
      </c>
      <c r="I12" s="22">
        <f t="shared" si="0"/>
        <v>1666</v>
      </c>
      <c r="J12" s="16" t="str">
        <f t="shared" si="2"/>
        <v>NOT DUE</v>
      </c>
      <c r="K12" s="30" t="s">
        <v>3809</v>
      </c>
      <c r="L12" s="39"/>
    </row>
    <row r="13" spans="1:12" ht="26.45" customHeight="1">
      <c r="A13" s="16" t="s">
        <v>3458</v>
      </c>
      <c r="B13" s="30" t="s">
        <v>1551</v>
      </c>
      <c r="C13" s="30" t="s">
        <v>1487</v>
      </c>
      <c r="D13" s="41">
        <v>2000</v>
      </c>
      <c r="E13" s="12">
        <v>42549</v>
      </c>
      <c r="F13" s="12">
        <v>44238</v>
      </c>
      <c r="G13" s="26">
        <v>4915</v>
      </c>
      <c r="H13" s="21">
        <f t="shared" si="1"/>
        <v>44715.416666666664</v>
      </c>
      <c r="I13" s="22">
        <f t="shared" si="0"/>
        <v>1666</v>
      </c>
      <c r="J13" s="16" t="str">
        <f t="shared" si="2"/>
        <v>NOT DUE</v>
      </c>
      <c r="K13" s="30" t="s">
        <v>3809</v>
      </c>
      <c r="L13" s="39"/>
    </row>
    <row r="14" spans="1:12" ht="26.45" customHeight="1">
      <c r="A14" s="16" t="s">
        <v>3459</v>
      </c>
      <c r="B14" s="30" t="s">
        <v>1552</v>
      </c>
      <c r="C14" s="30" t="s">
        <v>1488</v>
      </c>
      <c r="D14" s="41">
        <v>2000</v>
      </c>
      <c r="E14" s="12">
        <v>42549</v>
      </c>
      <c r="F14" s="12">
        <v>44238</v>
      </c>
      <c r="G14" s="26">
        <v>4915</v>
      </c>
      <c r="H14" s="21">
        <f>IF(I14&lt;=2000,$F$5+(I14/24),"error")</f>
        <v>44715.416666666664</v>
      </c>
      <c r="I14" s="22">
        <f t="shared" si="0"/>
        <v>1666</v>
      </c>
      <c r="J14" s="16" t="str">
        <f t="shared" si="2"/>
        <v>NOT DUE</v>
      </c>
      <c r="K14" s="30" t="s">
        <v>3809</v>
      </c>
      <c r="L14" s="39"/>
    </row>
    <row r="15" spans="1:12" ht="15" customHeight="1">
      <c r="A15" s="16" t="s">
        <v>3460</v>
      </c>
      <c r="B15" s="30" t="s">
        <v>1489</v>
      </c>
      <c r="C15" s="30" t="s">
        <v>1490</v>
      </c>
      <c r="D15" s="41">
        <v>2000</v>
      </c>
      <c r="E15" s="12">
        <v>42549</v>
      </c>
      <c r="F15" s="12">
        <v>44238</v>
      </c>
      <c r="G15" s="26">
        <v>4915</v>
      </c>
      <c r="H15" s="21">
        <f t="shared" si="1"/>
        <v>44715.416666666664</v>
      </c>
      <c r="I15" s="22">
        <f t="shared" si="0"/>
        <v>1666</v>
      </c>
      <c r="J15" s="16" t="str">
        <f t="shared" si="2"/>
        <v>NOT DUE</v>
      </c>
      <c r="K15" s="30" t="s">
        <v>3809</v>
      </c>
      <c r="L15" s="39"/>
    </row>
    <row r="16" spans="1:12" ht="15" customHeight="1">
      <c r="A16" s="16" t="s">
        <v>3461</v>
      </c>
      <c r="B16" s="30" t="s">
        <v>1491</v>
      </c>
      <c r="C16" s="30" t="s">
        <v>1492</v>
      </c>
      <c r="D16" s="41">
        <v>2000</v>
      </c>
      <c r="E16" s="12">
        <v>42549</v>
      </c>
      <c r="F16" s="12">
        <v>44238</v>
      </c>
      <c r="G16" s="26">
        <v>4915</v>
      </c>
      <c r="H16" s="21">
        <f t="shared" si="1"/>
        <v>44715.416666666664</v>
      </c>
      <c r="I16" s="22">
        <f t="shared" si="0"/>
        <v>1666</v>
      </c>
      <c r="J16" s="16" t="str">
        <f t="shared" si="2"/>
        <v>NOT DUE</v>
      </c>
      <c r="K16" s="30" t="s">
        <v>3809</v>
      </c>
      <c r="L16" s="39"/>
    </row>
    <row r="17" spans="1:12" ht="15" customHeight="1">
      <c r="A17" s="16" t="s">
        <v>3462</v>
      </c>
      <c r="B17" s="30" t="s">
        <v>1493</v>
      </c>
      <c r="C17" s="30" t="s">
        <v>1492</v>
      </c>
      <c r="D17" s="41">
        <v>2000</v>
      </c>
      <c r="E17" s="12">
        <v>42549</v>
      </c>
      <c r="F17" s="12">
        <v>44238</v>
      </c>
      <c r="G17" s="26">
        <v>4915</v>
      </c>
      <c r="H17" s="21">
        <f t="shared" si="1"/>
        <v>44715.416666666664</v>
      </c>
      <c r="I17" s="22">
        <f t="shared" si="0"/>
        <v>1666</v>
      </c>
      <c r="J17" s="16" t="str">
        <f t="shared" si="2"/>
        <v>NOT DUE</v>
      </c>
      <c r="K17" s="30" t="s">
        <v>3809</v>
      </c>
      <c r="L17" s="39"/>
    </row>
    <row r="18" spans="1:12" ht="15" customHeight="1">
      <c r="A18" s="16" t="s">
        <v>3463</v>
      </c>
      <c r="B18" s="30" t="s">
        <v>1494</v>
      </c>
      <c r="C18" s="30" t="s">
        <v>1495</v>
      </c>
      <c r="D18" s="41">
        <v>2000</v>
      </c>
      <c r="E18" s="12">
        <v>42549</v>
      </c>
      <c r="F18" s="12">
        <v>44238</v>
      </c>
      <c r="G18" s="26">
        <v>4915</v>
      </c>
      <c r="H18" s="21">
        <f t="shared" si="1"/>
        <v>44715.416666666664</v>
      </c>
      <c r="I18" s="22">
        <f t="shared" si="0"/>
        <v>1666</v>
      </c>
      <c r="J18" s="16" t="str">
        <f t="shared" si="2"/>
        <v>NOT DUE</v>
      </c>
      <c r="K18" s="30" t="s">
        <v>3809</v>
      </c>
      <c r="L18" s="39"/>
    </row>
    <row r="19" spans="1:12" ht="26.45" customHeight="1">
      <c r="A19" s="16" t="s">
        <v>3464</v>
      </c>
      <c r="B19" s="30" t="s">
        <v>1496</v>
      </c>
      <c r="C19" s="30" t="s">
        <v>1497</v>
      </c>
      <c r="D19" s="41">
        <v>2000</v>
      </c>
      <c r="E19" s="12">
        <v>42549</v>
      </c>
      <c r="F19" s="12">
        <v>44238</v>
      </c>
      <c r="G19" s="26">
        <v>4915</v>
      </c>
      <c r="H19" s="21">
        <f t="shared" si="1"/>
        <v>44715.416666666664</v>
      </c>
      <c r="I19" s="22">
        <f t="shared" si="0"/>
        <v>1666</v>
      </c>
      <c r="J19" s="16" t="str">
        <f t="shared" si="2"/>
        <v>NOT DUE</v>
      </c>
      <c r="K19" s="30" t="s">
        <v>3809</v>
      </c>
      <c r="L19" s="39"/>
    </row>
    <row r="20" spans="1:12" ht="15" customHeight="1">
      <c r="A20" s="16" t="s">
        <v>3465</v>
      </c>
      <c r="B20" s="30" t="s">
        <v>1498</v>
      </c>
      <c r="C20" s="30" t="s">
        <v>1497</v>
      </c>
      <c r="D20" s="41">
        <v>2000</v>
      </c>
      <c r="E20" s="12">
        <v>42549</v>
      </c>
      <c r="F20" s="12">
        <v>44238</v>
      </c>
      <c r="G20" s="26">
        <v>4915</v>
      </c>
      <c r="H20" s="21">
        <f t="shared" si="1"/>
        <v>44715.416666666664</v>
      </c>
      <c r="I20" s="22">
        <f t="shared" si="0"/>
        <v>1666</v>
      </c>
      <c r="J20" s="16" t="str">
        <f t="shared" si="2"/>
        <v>NOT DUE</v>
      </c>
      <c r="K20" s="30" t="s">
        <v>3809</v>
      </c>
      <c r="L20" s="39"/>
    </row>
    <row r="21" spans="1:12" ht="26.45" customHeight="1">
      <c r="A21" s="16" t="s">
        <v>3466</v>
      </c>
      <c r="B21" s="30" t="s">
        <v>1499</v>
      </c>
      <c r="C21" s="30" t="s">
        <v>1500</v>
      </c>
      <c r="D21" s="41">
        <v>2000</v>
      </c>
      <c r="E21" s="12">
        <v>42549</v>
      </c>
      <c r="F21" s="12">
        <v>44238</v>
      </c>
      <c r="G21" s="26">
        <v>4915</v>
      </c>
      <c r="H21" s="21">
        <f t="shared" si="1"/>
        <v>44715.416666666664</v>
      </c>
      <c r="I21" s="22">
        <f t="shared" si="0"/>
        <v>1666</v>
      </c>
      <c r="J21" s="16" t="str">
        <f t="shared" si="2"/>
        <v>NOT DUE</v>
      </c>
      <c r="K21" s="30" t="s">
        <v>3809</v>
      </c>
      <c r="L21" s="39"/>
    </row>
    <row r="22" spans="1:12" ht="26.45" customHeight="1">
      <c r="A22" s="16" t="s">
        <v>3467</v>
      </c>
      <c r="B22" s="30" t="s">
        <v>1553</v>
      </c>
      <c r="C22" s="30" t="s">
        <v>1497</v>
      </c>
      <c r="D22" s="41">
        <v>2000</v>
      </c>
      <c r="E22" s="12">
        <v>42549</v>
      </c>
      <c r="F22" s="12">
        <v>44238</v>
      </c>
      <c r="G22" s="26">
        <v>4915</v>
      </c>
      <c r="H22" s="21">
        <f>IF(I22&lt;=2000,$F$5+(I22/24),"error")</f>
        <v>44715.416666666664</v>
      </c>
      <c r="I22" s="22">
        <f t="shared" si="0"/>
        <v>1666</v>
      </c>
      <c r="J22" s="16" t="str">
        <f t="shared" si="2"/>
        <v>NOT DUE</v>
      </c>
      <c r="K22" s="30" t="s">
        <v>3809</v>
      </c>
      <c r="L22" s="39"/>
    </row>
    <row r="23" spans="1:12" ht="15" customHeight="1">
      <c r="A23" s="16" t="s">
        <v>3468</v>
      </c>
      <c r="B23" s="30" t="s">
        <v>1501</v>
      </c>
      <c r="C23" s="30" t="s">
        <v>1502</v>
      </c>
      <c r="D23" s="41">
        <v>2000</v>
      </c>
      <c r="E23" s="12">
        <v>42549</v>
      </c>
      <c r="F23" s="12">
        <v>44238</v>
      </c>
      <c r="G23" s="26">
        <v>4915</v>
      </c>
      <c r="H23" s="21">
        <f t="shared" si="1"/>
        <v>44715.416666666664</v>
      </c>
      <c r="I23" s="22">
        <f t="shared" si="0"/>
        <v>1666</v>
      </c>
      <c r="J23" s="16" t="str">
        <f t="shared" si="2"/>
        <v>NOT DUE</v>
      </c>
      <c r="K23" s="30" t="s">
        <v>3809</v>
      </c>
      <c r="L23" s="39"/>
    </row>
    <row r="24" spans="1:12" ht="26.45" customHeight="1">
      <c r="A24" s="16" t="s">
        <v>3469</v>
      </c>
      <c r="B24" s="30" t="s">
        <v>1503</v>
      </c>
      <c r="C24" s="30" t="s">
        <v>24</v>
      </c>
      <c r="D24" s="41">
        <v>2000</v>
      </c>
      <c r="E24" s="12">
        <v>42549</v>
      </c>
      <c r="F24" s="12">
        <v>44238</v>
      </c>
      <c r="G24" s="26">
        <v>4915</v>
      </c>
      <c r="H24" s="21">
        <f t="shared" si="1"/>
        <v>44715.416666666664</v>
      </c>
      <c r="I24" s="22">
        <f t="shared" si="0"/>
        <v>1666</v>
      </c>
      <c r="J24" s="16" t="str">
        <f t="shared" si="2"/>
        <v>NOT DUE</v>
      </c>
      <c r="K24" s="30" t="s">
        <v>3809</v>
      </c>
      <c r="L24" s="39"/>
    </row>
    <row r="25" spans="1:12" ht="15" customHeight="1">
      <c r="A25" s="16" t="s">
        <v>3470</v>
      </c>
      <c r="B25" s="30" t="s">
        <v>1504</v>
      </c>
      <c r="C25" s="30" t="s">
        <v>1505</v>
      </c>
      <c r="D25" s="41">
        <v>2000</v>
      </c>
      <c r="E25" s="12">
        <v>42549</v>
      </c>
      <c r="F25" s="12">
        <v>44238</v>
      </c>
      <c r="G25" s="26">
        <v>4915</v>
      </c>
      <c r="H25" s="21">
        <f t="shared" si="1"/>
        <v>44715.416666666664</v>
      </c>
      <c r="I25" s="22">
        <f t="shared" si="0"/>
        <v>1666</v>
      </c>
      <c r="J25" s="16" t="str">
        <f t="shared" si="2"/>
        <v>NOT DUE</v>
      </c>
      <c r="K25" s="30" t="s">
        <v>3809</v>
      </c>
      <c r="L25" s="39"/>
    </row>
    <row r="26" spans="1:12" ht="26.45" customHeight="1">
      <c r="A26" s="16" t="s">
        <v>3471</v>
      </c>
      <c r="B26" s="30" t="s">
        <v>1506</v>
      </c>
      <c r="C26" s="30" t="s">
        <v>1507</v>
      </c>
      <c r="D26" s="41">
        <v>2000</v>
      </c>
      <c r="E26" s="12">
        <v>42549</v>
      </c>
      <c r="F26" s="12">
        <v>44238</v>
      </c>
      <c r="G26" s="26">
        <v>4915</v>
      </c>
      <c r="H26" s="21">
        <f t="shared" si="1"/>
        <v>44715.416666666664</v>
      </c>
      <c r="I26" s="22">
        <f t="shared" si="0"/>
        <v>1666</v>
      </c>
      <c r="J26" s="16" t="str">
        <f t="shared" si="2"/>
        <v>NOT DUE</v>
      </c>
      <c r="K26" s="30" t="s">
        <v>3809</v>
      </c>
      <c r="L26" s="39"/>
    </row>
    <row r="27" spans="1:12" ht="26.45" customHeight="1">
      <c r="A27" s="16" t="s">
        <v>3472</v>
      </c>
      <c r="B27" s="30" t="s">
        <v>1508</v>
      </c>
      <c r="C27" s="30" t="s">
        <v>1497</v>
      </c>
      <c r="D27" s="41">
        <v>2000</v>
      </c>
      <c r="E27" s="12">
        <v>42549</v>
      </c>
      <c r="F27" s="12">
        <v>44238</v>
      </c>
      <c r="G27" s="26">
        <v>4915</v>
      </c>
      <c r="H27" s="21">
        <f t="shared" si="1"/>
        <v>44715.416666666664</v>
      </c>
      <c r="I27" s="22">
        <f t="shared" si="0"/>
        <v>1666</v>
      </c>
      <c r="J27" s="16" t="str">
        <f t="shared" si="2"/>
        <v>NOT DUE</v>
      </c>
      <c r="K27" s="30" t="s">
        <v>3809</v>
      </c>
      <c r="L27" s="39"/>
    </row>
    <row r="28" spans="1:12" ht="26.45" customHeight="1">
      <c r="A28" s="16" t="s">
        <v>3473</v>
      </c>
      <c r="B28" s="30" t="s">
        <v>1509</v>
      </c>
      <c r="C28" s="30" t="s">
        <v>1510</v>
      </c>
      <c r="D28" s="41">
        <v>2000</v>
      </c>
      <c r="E28" s="12">
        <v>42549</v>
      </c>
      <c r="F28" s="12">
        <v>44238</v>
      </c>
      <c r="G28" s="26">
        <v>4915</v>
      </c>
      <c r="H28" s="21">
        <f t="shared" si="1"/>
        <v>44715.416666666664</v>
      </c>
      <c r="I28" s="22">
        <f t="shared" si="0"/>
        <v>1666</v>
      </c>
      <c r="J28" s="16" t="str">
        <f t="shared" si="2"/>
        <v>NOT DUE</v>
      </c>
      <c r="K28" s="30" t="s">
        <v>3809</v>
      </c>
      <c r="L28" s="39"/>
    </row>
    <row r="29" spans="1:12" ht="26.45" customHeight="1">
      <c r="A29" s="16" t="s">
        <v>3474</v>
      </c>
      <c r="B29" s="30" t="s">
        <v>1511</v>
      </c>
      <c r="C29" s="30" t="s">
        <v>1512</v>
      </c>
      <c r="D29" s="41">
        <v>2000</v>
      </c>
      <c r="E29" s="12">
        <v>42549</v>
      </c>
      <c r="F29" s="12">
        <v>44238</v>
      </c>
      <c r="G29" s="26">
        <v>4915</v>
      </c>
      <c r="H29" s="21">
        <f t="shared" si="1"/>
        <v>44715.416666666664</v>
      </c>
      <c r="I29" s="22">
        <f t="shared" si="0"/>
        <v>1666</v>
      </c>
      <c r="J29" s="16" t="str">
        <f t="shared" si="2"/>
        <v>NOT DUE</v>
      </c>
      <c r="K29" s="30" t="s">
        <v>3809</v>
      </c>
      <c r="L29" s="39"/>
    </row>
    <row r="30" spans="1:12" ht="26.45" customHeight="1">
      <c r="A30" s="16" t="s">
        <v>3475</v>
      </c>
      <c r="B30" s="30" t="s">
        <v>1513</v>
      </c>
      <c r="C30" s="30" t="s">
        <v>1486</v>
      </c>
      <c r="D30" s="41">
        <v>2000</v>
      </c>
      <c r="E30" s="12">
        <v>42549</v>
      </c>
      <c r="F30" s="12">
        <v>44238</v>
      </c>
      <c r="G30" s="26">
        <v>4915</v>
      </c>
      <c r="H30" s="21">
        <f t="shared" si="1"/>
        <v>44715.416666666664</v>
      </c>
      <c r="I30" s="22">
        <f t="shared" si="0"/>
        <v>1666</v>
      </c>
      <c r="J30" s="16" t="str">
        <f t="shared" si="2"/>
        <v>NOT DUE</v>
      </c>
      <c r="K30" s="30" t="s">
        <v>3809</v>
      </c>
      <c r="L30" s="39"/>
    </row>
    <row r="31" spans="1:12" ht="26.45" customHeight="1">
      <c r="A31" s="16" t="s">
        <v>3476</v>
      </c>
      <c r="B31" s="30" t="s">
        <v>1554</v>
      </c>
      <c r="C31" s="30" t="s">
        <v>1514</v>
      </c>
      <c r="D31" s="41">
        <v>2000</v>
      </c>
      <c r="E31" s="12">
        <v>42549</v>
      </c>
      <c r="F31" s="12">
        <v>44238</v>
      </c>
      <c r="G31" s="26">
        <v>4915</v>
      </c>
      <c r="H31" s="21">
        <f t="shared" si="1"/>
        <v>44715.416666666664</v>
      </c>
      <c r="I31" s="22">
        <f t="shared" si="0"/>
        <v>1666</v>
      </c>
      <c r="J31" s="16" t="str">
        <f t="shared" si="2"/>
        <v>NOT DUE</v>
      </c>
      <c r="K31" s="30" t="s">
        <v>3809</v>
      </c>
      <c r="L31" s="39"/>
    </row>
    <row r="32" spans="1:12" ht="26.45" customHeight="1">
      <c r="A32" s="16" t="s">
        <v>3477</v>
      </c>
      <c r="B32" s="30" t="s">
        <v>1515</v>
      </c>
      <c r="C32" s="30" t="s">
        <v>1516</v>
      </c>
      <c r="D32" s="41">
        <v>2000</v>
      </c>
      <c r="E32" s="12">
        <v>42549</v>
      </c>
      <c r="F32" s="12">
        <v>44238</v>
      </c>
      <c r="G32" s="26">
        <v>4915</v>
      </c>
      <c r="H32" s="21">
        <f t="shared" si="1"/>
        <v>44715.416666666664</v>
      </c>
      <c r="I32" s="22">
        <f t="shared" si="0"/>
        <v>1666</v>
      </c>
      <c r="J32" s="16" t="str">
        <f t="shared" si="2"/>
        <v>NOT DUE</v>
      </c>
      <c r="K32" s="30" t="s">
        <v>3809</v>
      </c>
      <c r="L32" s="39"/>
    </row>
    <row r="33" spans="1:12" ht="26.45" customHeight="1">
      <c r="A33" s="16" t="s">
        <v>3478</v>
      </c>
      <c r="B33" s="30" t="s">
        <v>1517</v>
      </c>
      <c r="C33" s="30" t="s">
        <v>1518</v>
      </c>
      <c r="D33" s="41">
        <v>2000</v>
      </c>
      <c r="E33" s="12">
        <v>42549</v>
      </c>
      <c r="F33" s="12">
        <v>44238</v>
      </c>
      <c r="G33" s="26">
        <v>4915</v>
      </c>
      <c r="H33" s="21">
        <f t="shared" si="1"/>
        <v>44715.416666666664</v>
      </c>
      <c r="I33" s="22">
        <f t="shared" si="0"/>
        <v>1666</v>
      </c>
      <c r="J33" s="16" t="str">
        <f t="shared" si="2"/>
        <v>NOT DUE</v>
      </c>
      <c r="K33" s="30" t="s">
        <v>3809</v>
      </c>
      <c r="L33" s="39"/>
    </row>
    <row r="34" spans="1:12" ht="26.45" customHeight="1">
      <c r="A34" s="16" t="s">
        <v>3479</v>
      </c>
      <c r="B34" s="30" t="s">
        <v>1519</v>
      </c>
      <c r="C34" s="30" t="s">
        <v>1520</v>
      </c>
      <c r="D34" s="41">
        <v>2000</v>
      </c>
      <c r="E34" s="12">
        <v>42549</v>
      </c>
      <c r="F34" s="12">
        <v>44238</v>
      </c>
      <c r="G34" s="26">
        <v>4915</v>
      </c>
      <c r="H34" s="21">
        <f t="shared" si="1"/>
        <v>44715.416666666664</v>
      </c>
      <c r="I34" s="22">
        <f t="shared" si="0"/>
        <v>1666</v>
      </c>
      <c r="J34" s="16" t="str">
        <f t="shared" si="2"/>
        <v>NOT DUE</v>
      </c>
      <c r="K34" s="30" t="s">
        <v>3809</v>
      </c>
      <c r="L34" s="39"/>
    </row>
    <row r="35" spans="1:12" ht="26.45" customHeight="1">
      <c r="A35" s="16" t="s">
        <v>3480</v>
      </c>
      <c r="B35" s="30" t="s">
        <v>1521</v>
      </c>
      <c r="C35" s="30" t="s">
        <v>1522</v>
      </c>
      <c r="D35" s="41">
        <v>2000</v>
      </c>
      <c r="E35" s="12">
        <v>42549</v>
      </c>
      <c r="F35" s="12">
        <v>44238</v>
      </c>
      <c r="G35" s="26">
        <v>4915</v>
      </c>
      <c r="H35" s="21">
        <f t="shared" si="1"/>
        <v>44715.416666666664</v>
      </c>
      <c r="I35" s="22">
        <f t="shared" si="0"/>
        <v>1666</v>
      </c>
      <c r="J35" s="16" t="str">
        <f t="shared" si="2"/>
        <v>NOT DUE</v>
      </c>
      <c r="K35" s="30" t="s">
        <v>3809</v>
      </c>
      <c r="L35" s="39"/>
    </row>
    <row r="36" spans="1:12" ht="26.45" customHeight="1">
      <c r="A36" s="16" t="s">
        <v>3481</v>
      </c>
      <c r="B36" s="30" t="s">
        <v>1523</v>
      </c>
      <c r="C36" s="30" t="s">
        <v>1095</v>
      </c>
      <c r="D36" s="41">
        <v>2000</v>
      </c>
      <c r="E36" s="12">
        <v>42549</v>
      </c>
      <c r="F36" s="12">
        <v>44238</v>
      </c>
      <c r="G36" s="26">
        <v>4915</v>
      </c>
      <c r="H36" s="21">
        <f>IF(I36&lt;=2000,$F$5+(I36/24),"error")</f>
        <v>44715.416666666664</v>
      </c>
      <c r="I36" s="22">
        <f t="shared" si="0"/>
        <v>1666</v>
      </c>
      <c r="J36" s="16" t="str">
        <f t="shared" si="2"/>
        <v>NOT DUE</v>
      </c>
      <c r="K36" s="30" t="s">
        <v>3809</v>
      </c>
      <c r="L36" s="39"/>
    </row>
    <row r="37" spans="1:12" ht="15" customHeight="1">
      <c r="A37" s="16" t="s">
        <v>3482</v>
      </c>
      <c r="B37" s="30" t="s">
        <v>1524</v>
      </c>
      <c r="C37" s="30" t="s">
        <v>37</v>
      </c>
      <c r="D37" s="41">
        <v>4000</v>
      </c>
      <c r="E37" s="12">
        <v>42549</v>
      </c>
      <c r="F37" s="12">
        <v>43721</v>
      </c>
      <c r="G37" s="12">
        <v>43721</v>
      </c>
      <c r="H37" s="26">
        <v>2054</v>
      </c>
      <c r="I37" s="22">
        <f t="shared" si="0"/>
        <v>42472</v>
      </c>
      <c r="J37" s="16" t="str">
        <f t="shared" si="2"/>
        <v>NOT DUE</v>
      </c>
      <c r="K37" s="30" t="s">
        <v>3809</v>
      </c>
      <c r="L37" s="225"/>
    </row>
    <row r="38" spans="1:12" ht="26.45" customHeight="1">
      <c r="A38" s="16" t="s">
        <v>3483</v>
      </c>
      <c r="B38" s="30" t="s">
        <v>1555</v>
      </c>
      <c r="C38" s="30" t="s">
        <v>1525</v>
      </c>
      <c r="D38" s="41">
        <v>2000</v>
      </c>
      <c r="E38" s="12">
        <v>42549</v>
      </c>
      <c r="F38" s="12">
        <v>44238</v>
      </c>
      <c r="G38" s="26">
        <v>4915</v>
      </c>
      <c r="H38" s="21">
        <f t="shared" si="1"/>
        <v>44715.416666666664</v>
      </c>
      <c r="I38" s="22">
        <f t="shared" si="0"/>
        <v>1666</v>
      </c>
      <c r="J38" s="16" t="str">
        <f t="shared" si="2"/>
        <v>NOT DUE</v>
      </c>
      <c r="K38" s="30" t="s">
        <v>3809</v>
      </c>
      <c r="L38" s="39"/>
    </row>
    <row r="39" spans="1:12" ht="15" customHeight="1">
      <c r="A39" s="16" t="s">
        <v>3484</v>
      </c>
      <c r="B39" s="30" t="s">
        <v>1526</v>
      </c>
      <c r="C39" s="30" t="s">
        <v>37</v>
      </c>
      <c r="D39" s="41">
        <v>4000</v>
      </c>
      <c r="E39" s="12">
        <v>42549</v>
      </c>
      <c r="F39" s="12">
        <v>43721</v>
      </c>
      <c r="G39" s="12">
        <v>43721</v>
      </c>
      <c r="H39" s="26">
        <v>2054</v>
      </c>
      <c r="I39" s="22">
        <f t="shared" si="0"/>
        <v>42472</v>
      </c>
      <c r="J39" s="16" t="str">
        <f t="shared" si="2"/>
        <v>NOT DUE</v>
      </c>
      <c r="K39" s="30" t="s">
        <v>3809</v>
      </c>
      <c r="L39" s="225"/>
    </row>
    <row r="40" spans="1:12" ht="15" customHeight="1">
      <c r="A40" s="16" t="s">
        <v>3485</v>
      </c>
      <c r="B40" s="30" t="s">
        <v>1527</v>
      </c>
      <c r="C40" s="30" t="s">
        <v>37</v>
      </c>
      <c r="D40" s="41">
        <v>4000</v>
      </c>
      <c r="E40" s="12">
        <v>42549</v>
      </c>
      <c r="F40" s="12">
        <v>43721</v>
      </c>
      <c r="G40" s="12">
        <v>43721</v>
      </c>
      <c r="H40" s="26">
        <v>2054</v>
      </c>
      <c r="I40" s="22">
        <f t="shared" si="0"/>
        <v>42472</v>
      </c>
      <c r="J40" s="16" t="str">
        <f t="shared" si="2"/>
        <v>NOT DUE</v>
      </c>
      <c r="K40" s="30" t="s">
        <v>3809</v>
      </c>
      <c r="L40" s="225"/>
    </row>
    <row r="41" spans="1:12" ht="38.25" customHeight="1">
      <c r="A41" s="16" t="s">
        <v>3486</v>
      </c>
      <c r="B41" s="30" t="s">
        <v>1528</v>
      </c>
      <c r="C41" s="30" t="s">
        <v>1529</v>
      </c>
      <c r="D41" s="41">
        <v>4000</v>
      </c>
      <c r="E41" s="12">
        <v>42549</v>
      </c>
      <c r="F41" s="12">
        <v>43721</v>
      </c>
      <c r="G41" s="26">
        <v>2054</v>
      </c>
      <c r="H41" s="21">
        <f t="shared" ref="H41" si="3">IF(I41&lt;=4000,$F$5+(I41/24),"error")</f>
        <v>44679.541666666664</v>
      </c>
      <c r="I41" s="22">
        <f t="shared" si="0"/>
        <v>805</v>
      </c>
      <c r="J41" s="16" t="str">
        <f t="shared" si="2"/>
        <v>NOT DUE</v>
      </c>
      <c r="K41" s="30"/>
      <c r="L41" s="39"/>
    </row>
    <row r="42" spans="1:12" ht="26.45" customHeight="1">
      <c r="A42" s="16" t="s">
        <v>3487</v>
      </c>
      <c r="B42" s="30" t="s">
        <v>1530</v>
      </c>
      <c r="C42" s="30" t="s">
        <v>1529</v>
      </c>
      <c r="D42" s="41">
        <v>2000</v>
      </c>
      <c r="E42" s="12">
        <v>42549</v>
      </c>
      <c r="F42" s="12">
        <v>44238</v>
      </c>
      <c r="G42" s="26">
        <v>4915</v>
      </c>
      <c r="H42" s="21">
        <f t="shared" ref="H42:H43" si="4">IF(I42&lt;=2000,$F$5+(I42/24),"error")</f>
        <v>44715.416666666664</v>
      </c>
      <c r="I42" s="22">
        <f t="shared" si="0"/>
        <v>1666</v>
      </c>
      <c r="J42" s="16" t="str">
        <f t="shared" si="2"/>
        <v>NOT DUE</v>
      </c>
      <c r="K42" s="30"/>
      <c r="L42" s="39"/>
    </row>
    <row r="43" spans="1:12" ht="26.45" customHeight="1">
      <c r="A43" s="16" t="s">
        <v>3488</v>
      </c>
      <c r="B43" s="30" t="s">
        <v>1535</v>
      </c>
      <c r="C43" s="30" t="s">
        <v>1536</v>
      </c>
      <c r="D43" s="41">
        <v>2000</v>
      </c>
      <c r="E43" s="12">
        <v>42549</v>
      </c>
      <c r="F43" s="12">
        <v>44238</v>
      </c>
      <c r="G43" s="26">
        <v>4915</v>
      </c>
      <c r="H43" s="21">
        <f t="shared" si="4"/>
        <v>44715.416666666664</v>
      </c>
      <c r="I43" s="22">
        <f t="shared" si="0"/>
        <v>1666</v>
      </c>
      <c r="J43" s="16" t="str">
        <f t="shared" si="2"/>
        <v>NOT DUE</v>
      </c>
      <c r="K43" s="30"/>
      <c r="L43" s="39"/>
    </row>
    <row r="44" spans="1:12" ht="15" customHeight="1">
      <c r="A44" s="16" t="s">
        <v>3489</v>
      </c>
      <c r="B44" s="30" t="s">
        <v>1531</v>
      </c>
      <c r="C44" s="30" t="s">
        <v>1532</v>
      </c>
      <c r="D44" s="41">
        <v>4000</v>
      </c>
      <c r="E44" s="12">
        <v>42549</v>
      </c>
      <c r="F44" s="12">
        <v>43721</v>
      </c>
      <c r="G44" s="26">
        <v>2054</v>
      </c>
      <c r="H44" s="21">
        <f t="shared" ref="H44:H45" si="5">IF(I44&lt;=4000,$F$5+(I44/24),"error")</f>
        <v>44679.541666666664</v>
      </c>
      <c r="I44" s="22">
        <f t="shared" si="0"/>
        <v>805</v>
      </c>
      <c r="J44" s="16" t="str">
        <f t="shared" si="2"/>
        <v>NOT DUE</v>
      </c>
      <c r="K44" s="30"/>
      <c r="L44" s="39"/>
    </row>
    <row r="45" spans="1:12" ht="15" customHeight="1">
      <c r="A45" s="16" t="s">
        <v>3490</v>
      </c>
      <c r="B45" s="30" t="s">
        <v>1533</v>
      </c>
      <c r="C45" s="30" t="s">
        <v>1534</v>
      </c>
      <c r="D45" s="41">
        <v>4000</v>
      </c>
      <c r="E45" s="12">
        <v>42549</v>
      </c>
      <c r="F45" s="12">
        <v>43721</v>
      </c>
      <c r="G45" s="26">
        <v>2054</v>
      </c>
      <c r="H45" s="21">
        <f t="shared" si="5"/>
        <v>44679.541666666664</v>
      </c>
      <c r="I45" s="22">
        <f t="shared" si="0"/>
        <v>805</v>
      </c>
      <c r="J45" s="16" t="str">
        <f t="shared" si="2"/>
        <v>NOT DUE</v>
      </c>
      <c r="K45" s="30"/>
      <c r="L45" s="39"/>
    </row>
    <row r="46" spans="1:12" ht="15" customHeight="1">
      <c r="A46" s="16" t="s">
        <v>3491</v>
      </c>
      <c r="B46" s="30" t="s">
        <v>1537</v>
      </c>
      <c r="C46" s="30" t="s">
        <v>1538</v>
      </c>
      <c r="D46" s="41">
        <v>2000</v>
      </c>
      <c r="E46" s="12">
        <v>42549</v>
      </c>
      <c r="F46" s="12">
        <v>44238</v>
      </c>
      <c r="G46" s="26">
        <v>4915</v>
      </c>
      <c r="H46" s="21">
        <f>IF(I46&lt;=2000,$F$5+(I46/24),"error")</f>
        <v>44715.416666666664</v>
      </c>
      <c r="I46" s="22">
        <f t="shared" si="0"/>
        <v>1666</v>
      </c>
      <c r="J46" s="16" t="str">
        <f t="shared" si="2"/>
        <v>NOT DUE</v>
      </c>
      <c r="K46" s="30"/>
      <c r="L46" s="225"/>
    </row>
    <row r="47" spans="1:12" ht="15" customHeight="1">
      <c r="A47" s="16" t="s">
        <v>3492</v>
      </c>
      <c r="B47" s="30" t="s">
        <v>1539</v>
      </c>
      <c r="C47" s="30" t="s">
        <v>1540</v>
      </c>
      <c r="D47" s="41">
        <v>8000</v>
      </c>
      <c r="E47" s="12">
        <v>42549</v>
      </c>
      <c r="F47" s="12">
        <v>43460</v>
      </c>
      <c r="G47" s="26">
        <v>1338</v>
      </c>
      <c r="H47" s="21">
        <f>IF(I47&lt;=8000,$F$5+(I47/24),"error")</f>
        <v>44816.375</v>
      </c>
      <c r="I47" s="22">
        <f t="shared" si="0"/>
        <v>4089</v>
      </c>
      <c r="J47" s="16" t="str">
        <f t="shared" si="2"/>
        <v>NOT DUE</v>
      </c>
      <c r="K47" s="30"/>
      <c r="L47" s="39"/>
    </row>
    <row r="48" spans="1:12" ht="26.45" customHeight="1">
      <c r="A48" s="16" t="s">
        <v>3493</v>
      </c>
      <c r="B48" s="30" t="s">
        <v>1541</v>
      </c>
      <c r="C48" s="30" t="s">
        <v>1542</v>
      </c>
      <c r="D48" s="41">
        <v>4000</v>
      </c>
      <c r="E48" s="12">
        <v>42549</v>
      </c>
      <c r="F48" s="12">
        <v>43721</v>
      </c>
      <c r="G48" s="26">
        <v>2054</v>
      </c>
      <c r="H48" s="21">
        <f>IF(I48&lt;=4000,$F$5+(I48/24),"error")</f>
        <v>44679.541666666664</v>
      </c>
      <c r="I48" s="22">
        <f t="shared" si="0"/>
        <v>805</v>
      </c>
      <c r="J48" s="16" t="str">
        <f t="shared" si="2"/>
        <v>NOT DUE</v>
      </c>
      <c r="K48" s="30"/>
      <c r="L48" s="39"/>
    </row>
    <row r="49" spans="1:12" ht="15" customHeight="1">
      <c r="A49" s="16" t="s">
        <v>3494</v>
      </c>
      <c r="B49" s="30" t="s">
        <v>1543</v>
      </c>
      <c r="C49" s="30" t="s">
        <v>1544</v>
      </c>
      <c r="D49" s="41">
        <v>8000</v>
      </c>
      <c r="E49" s="12">
        <v>42549</v>
      </c>
      <c r="F49" s="12">
        <v>43460</v>
      </c>
      <c r="G49" s="26">
        <v>1338</v>
      </c>
      <c r="H49" s="21">
        <f>IF(I49&lt;=8000,$F$5+(I49/24),"error")</f>
        <v>44816.375</v>
      </c>
      <c r="I49" s="22">
        <f t="shared" si="0"/>
        <v>4089</v>
      </c>
      <c r="J49" s="16" t="str">
        <f t="shared" si="2"/>
        <v>NOT DUE</v>
      </c>
      <c r="K49" s="30"/>
      <c r="L49" s="39"/>
    </row>
    <row r="50" spans="1:12" ht="15" customHeight="1">
      <c r="A50" s="16" t="s">
        <v>3495</v>
      </c>
      <c r="B50" s="30" t="s">
        <v>1545</v>
      </c>
      <c r="C50" s="30" t="s">
        <v>1546</v>
      </c>
      <c r="D50" s="41">
        <v>8000</v>
      </c>
      <c r="E50" s="12">
        <v>42549</v>
      </c>
      <c r="F50" s="12">
        <v>43460</v>
      </c>
      <c r="G50" s="26">
        <v>1338</v>
      </c>
      <c r="H50" s="21">
        <f>IF(I50&lt;=8000,$F$5+(I50/24),"error")</f>
        <v>44816.375</v>
      </c>
      <c r="I50" s="22">
        <f t="shared" si="0"/>
        <v>4089</v>
      </c>
      <c r="J50" s="16" t="str">
        <f t="shared" si="2"/>
        <v>NOT DUE</v>
      </c>
      <c r="K50" s="30"/>
      <c r="L50" s="39"/>
    </row>
    <row r="51" spans="1:12" ht="26.45" customHeight="1">
      <c r="A51" s="16" t="s">
        <v>3496</v>
      </c>
      <c r="B51" s="30" t="s">
        <v>1547</v>
      </c>
      <c r="C51" s="30" t="s">
        <v>37</v>
      </c>
      <c r="D51" s="41">
        <v>8000</v>
      </c>
      <c r="E51" s="12">
        <v>42549</v>
      </c>
      <c r="F51" s="12">
        <v>42549</v>
      </c>
      <c r="G51" s="26">
        <v>0</v>
      </c>
      <c r="H51" s="21">
        <f t="shared" ref="H51:H52" si="6">IF(I51&lt;=8000,$F$5+(I51/24),"error")</f>
        <v>44760.625</v>
      </c>
      <c r="I51" s="22">
        <f t="shared" si="0"/>
        <v>2751</v>
      </c>
      <c r="J51" s="16" t="str">
        <f t="shared" si="2"/>
        <v>NOT DUE</v>
      </c>
      <c r="K51" s="30"/>
      <c r="L51" s="39"/>
    </row>
    <row r="52" spans="1:12" ht="26.45" customHeight="1">
      <c r="A52" s="16" t="s">
        <v>3497</v>
      </c>
      <c r="B52" s="30" t="s">
        <v>1548</v>
      </c>
      <c r="C52" s="30" t="s">
        <v>37</v>
      </c>
      <c r="D52" s="41">
        <v>8000</v>
      </c>
      <c r="E52" s="12">
        <v>42549</v>
      </c>
      <c r="F52" s="12">
        <v>42549</v>
      </c>
      <c r="G52" s="26">
        <v>0</v>
      </c>
      <c r="H52" s="21">
        <f t="shared" si="6"/>
        <v>44760.625</v>
      </c>
      <c r="I52" s="22">
        <f t="shared" si="0"/>
        <v>2751</v>
      </c>
      <c r="J52" s="16" t="str">
        <f t="shared" si="2"/>
        <v>NOT DUE</v>
      </c>
      <c r="K52" s="30"/>
      <c r="L52" s="39"/>
    </row>
    <row r="53" spans="1:12" ht="25.5">
      <c r="A53" s="16" t="s">
        <v>3498</v>
      </c>
      <c r="B53" s="30" t="s">
        <v>1549</v>
      </c>
      <c r="C53" s="30" t="s">
        <v>37</v>
      </c>
      <c r="D53" s="41">
        <v>16000</v>
      </c>
      <c r="E53" s="12">
        <v>42549</v>
      </c>
      <c r="F53" s="12">
        <v>42549</v>
      </c>
      <c r="G53" s="26">
        <v>0</v>
      </c>
      <c r="H53" s="21">
        <f>IF(I53&lt;=16000,$F$5+(I53/24),"error")</f>
        <v>45093.958333333336</v>
      </c>
      <c r="I53" s="22">
        <f t="shared" si="0"/>
        <v>10751</v>
      </c>
      <c r="J53" s="16" t="str">
        <f t="shared" si="2"/>
        <v>NOT DUE</v>
      </c>
      <c r="K53" s="30"/>
      <c r="L53" s="39"/>
    </row>
    <row r="54" spans="1:12" ht="25.5">
      <c r="A54" s="16" t="s">
        <v>3499</v>
      </c>
      <c r="B54" s="30" t="s">
        <v>1550</v>
      </c>
      <c r="C54" s="30" t="s">
        <v>37</v>
      </c>
      <c r="D54" s="41">
        <v>16000</v>
      </c>
      <c r="E54" s="12">
        <v>42549</v>
      </c>
      <c r="F54" s="12">
        <v>42549</v>
      </c>
      <c r="G54" s="26">
        <v>0</v>
      </c>
      <c r="H54" s="21">
        <f>IF(I54&lt;=16000,$F$5+(I54/24),"error")</f>
        <v>45093.958333333336</v>
      </c>
      <c r="I54" s="22">
        <f t="shared" si="0"/>
        <v>10751</v>
      </c>
      <c r="J54" s="16" t="str">
        <f t="shared" si="2"/>
        <v>NOT DUE</v>
      </c>
      <c r="K54" s="30"/>
      <c r="L54" s="39"/>
    </row>
    <row r="55" spans="1:12">
      <c r="A55" s="16" t="s">
        <v>3500</v>
      </c>
      <c r="B55" s="30" t="s">
        <v>1604</v>
      </c>
      <c r="C55" s="30" t="s">
        <v>1605</v>
      </c>
      <c r="D55" s="41">
        <v>8000</v>
      </c>
      <c r="E55" s="12">
        <v>42549</v>
      </c>
      <c r="F55" s="12">
        <v>42549</v>
      </c>
      <c r="G55" s="26">
        <v>0</v>
      </c>
      <c r="H55" s="21">
        <f t="shared" ref="H55:H62" si="7">IF(I55&lt;=8000,$F$5+(I55/24),"error")</f>
        <v>44760.625</v>
      </c>
      <c r="I55" s="22">
        <f t="shared" si="0"/>
        <v>2751</v>
      </c>
      <c r="J55" s="16" t="str">
        <f t="shared" si="2"/>
        <v>NOT DUE</v>
      </c>
      <c r="K55" s="30"/>
      <c r="L55" s="39"/>
    </row>
    <row r="56" spans="1:12" ht="25.5">
      <c r="A56" s="16" t="s">
        <v>3501</v>
      </c>
      <c r="B56" s="30" t="s">
        <v>1606</v>
      </c>
      <c r="C56" s="30" t="s">
        <v>1607</v>
      </c>
      <c r="D56" s="41">
        <v>8000</v>
      </c>
      <c r="E56" s="12">
        <v>42549</v>
      </c>
      <c r="F56" s="12">
        <v>42549</v>
      </c>
      <c r="G56" s="26">
        <v>0</v>
      </c>
      <c r="H56" s="21">
        <f t="shared" si="7"/>
        <v>44760.625</v>
      </c>
      <c r="I56" s="22">
        <f t="shared" si="0"/>
        <v>2751</v>
      </c>
      <c r="J56" s="16" t="str">
        <f t="shared" si="2"/>
        <v>NOT DUE</v>
      </c>
      <c r="K56" s="30"/>
      <c r="L56" s="39"/>
    </row>
    <row r="57" spans="1:12">
      <c r="A57" s="16" t="s">
        <v>3502</v>
      </c>
      <c r="B57" s="30" t="s">
        <v>1608</v>
      </c>
      <c r="C57" s="30" t="s">
        <v>1609</v>
      </c>
      <c r="D57" s="41">
        <v>8000</v>
      </c>
      <c r="E57" s="12">
        <v>42549</v>
      </c>
      <c r="F57" s="12">
        <v>42549</v>
      </c>
      <c r="G57" s="26">
        <v>0</v>
      </c>
      <c r="H57" s="21">
        <f t="shared" si="7"/>
        <v>44760.625</v>
      </c>
      <c r="I57" s="22">
        <f t="shared" si="0"/>
        <v>2751</v>
      </c>
      <c r="J57" s="16" t="str">
        <f t="shared" si="2"/>
        <v>NOT DUE</v>
      </c>
      <c r="K57" s="30" t="s">
        <v>3810</v>
      </c>
      <c r="L57" s="39"/>
    </row>
    <row r="58" spans="1:12">
      <c r="A58" s="16" t="s">
        <v>3503</v>
      </c>
      <c r="B58" s="30" t="s">
        <v>1610</v>
      </c>
      <c r="C58" s="30" t="s">
        <v>1611</v>
      </c>
      <c r="D58" s="41">
        <v>8000</v>
      </c>
      <c r="E58" s="12">
        <v>42549</v>
      </c>
      <c r="F58" s="12">
        <v>42549</v>
      </c>
      <c r="G58" s="26">
        <v>0</v>
      </c>
      <c r="H58" s="21">
        <f t="shared" si="7"/>
        <v>44760.625</v>
      </c>
      <c r="I58" s="22">
        <f t="shared" si="0"/>
        <v>2751</v>
      </c>
      <c r="J58" s="16" t="str">
        <f t="shared" si="2"/>
        <v>NOT DUE</v>
      </c>
      <c r="K58" s="30"/>
      <c r="L58" s="39"/>
    </row>
    <row r="59" spans="1:12" ht="25.5">
      <c r="A59" s="16" t="s">
        <v>3504</v>
      </c>
      <c r="B59" s="30" t="s">
        <v>1612</v>
      </c>
      <c r="C59" s="30" t="s">
        <v>1613</v>
      </c>
      <c r="D59" s="41">
        <v>8000</v>
      </c>
      <c r="E59" s="12">
        <v>42549</v>
      </c>
      <c r="F59" s="12">
        <v>42549</v>
      </c>
      <c r="G59" s="26">
        <v>0</v>
      </c>
      <c r="H59" s="21">
        <f t="shared" si="7"/>
        <v>44760.625</v>
      </c>
      <c r="I59" s="22">
        <f t="shared" si="0"/>
        <v>2751</v>
      </c>
      <c r="J59" s="16" t="str">
        <f t="shared" si="2"/>
        <v>NOT DUE</v>
      </c>
      <c r="K59" s="30" t="s">
        <v>3810</v>
      </c>
      <c r="L59" s="39"/>
    </row>
    <row r="60" spans="1:12">
      <c r="A60" s="16" t="s">
        <v>3505</v>
      </c>
      <c r="B60" s="30" t="s">
        <v>1614</v>
      </c>
      <c r="C60" s="30" t="s">
        <v>1615</v>
      </c>
      <c r="D60" s="41">
        <v>8000</v>
      </c>
      <c r="E60" s="12">
        <v>42549</v>
      </c>
      <c r="F60" s="12">
        <v>42549</v>
      </c>
      <c r="G60" s="26">
        <v>0</v>
      </c>
      <c r="H60" s="21">
        <f t="shared" si="7"/>
        <v>44760.625</v>
      </c>
      <c r="I60" s="22">
        <f t="shared" si="0"/>
        <v>2751</v>
      </c>
      <c r="J60" s="16" t="str">
        <f t="shared" si="2"/>
        <v>NOT DUE</v>
      </c>
      <c r="K60" s="30" t="s">
        <v>3810</v>
      </c>
      <c r="L60" s="39"/>
    </row>
    <row r="61" spans="1:12" ht="25.5">
      <c r="A61" s="16" t="s">
        <v>3506</v>
      </c>
      <c r="B61" s="30" t="s">
        <v>1616</v>
      </c>
      <c r="C61" s="30" t="s">
        <v>1617</v>
      </c>
      <c r="D61" s="41">
        <v>8000</v>
      </c>
      <c r="E61" s="12">
        <v>42549</v>
      </c>
      <c r="F61" s="12">
        <v>42549</v>
      </c>
      <c r="G61" s="26">
        <v>0</v>
      </c>
      <c r="H61" s="21">
        <f t="shared" si="7"/>
        <v>44760.625</v>
      </c>
      <c r="I61" s="22">
        <f t="shared" si="0"/>
        <v>2751</v>
      </c>
      <c r="J61" s="16" t="str">
        <f t="shared" si="2"/>
        <v>NOT DUE</v>
      </c>
      <c r="K61" s="30" t="s">
        <v>3810</v>
      </c>
      <c r="L61" s="39"/>
    </row>
    <row r="62" spans="1:12">
      <c r="A62" s="16" t="s">
        <v>3507</v>
      </c>
      <c r="B62" s="30" t="s">
        <v>1618</v>
      </c>
      <c r="C62" s="30" t="s">
        <v>1619</v>
      </c>
      <c r="D62" s="41">
        <v>8000</v>
      </c>
      <c r="E62" s="12">
        <v>42549</v>
      </c>
      <c r="F62" s="12">
        <v>42549</v>
      </c>
      <c r="G62" s="26">
        <v>0</v>
      </c>
      <c r="H62" s="21">
        <f t="shared" si="7"/>
        <v>44760.625</v>
      </c>
      <c r="I62" s="22">
        <f t="shared" si="0"/>
        <v>2751</v>
      </c>
      <c r="J62" s="16" t="str">
        <f t="shared" si="2"/>
        <v>NOT DUE</v>
      </c>
      <c r="K62" s="30" t="s">
        <v>3810</v>
      </c>
      <c r="L62" s="39"/>
    </row>
    <row r="63" spans="1:12">
      <c r="A63" s="16" t="s">
        <v>3508</v>
      </c>
      <c r="B63" s="30" t="s">
        <v>1628</v>
      </c>
      <c r="C63" s="30" t="s">
        <v>1095</v>
      </c>
      <c r="D63" s="41">
        <v>2000</v>
      </c>
      <c r="E63" s="12">
        <v>42549</v>
      </c>
      <c r="F63" s="12">
        <v>44238</v>
      </c>
      <c r="G63" s="26">
        <v>4915</v>
      </c>
      <c r="H63" s="21">
        <f>IF(I63&lt;=2000,$F$5+(I63/24),"error")</f>
        <v>44715.416666666664</v>
      </c>
      <c r="I63" s="22">
        <f t="shared" si="0"/>
        <v>1666</v>
      </c>
      <c r="J63" s="16" t="str">
        <f t="shared" si="2"/>
        <v>NOT DUE</v>
      </c>
      <c r="K63" s="30" t="s">
        <v>3809</v>
      </c>
      <c r="L63" s="39"/>
    </row>
    <row r="64" spans="1:12" ht="25.5">
      <c r="A64" s="16" t="s">
        <v>3509</v>
      </c>
      <c r="B64" s="30" t="s">
        <v>1629</v>
      </c>
      <c r="C64" s="30" t="s">
        <v>1497</v>
      </c>
      <c r="D64" s="41">
        <v>2000</v>
      </c>
      <c r="E64" s="12">
        <v>42549</v>
      </c>
      <c r="F64" s="12">
        <v>44238</v>
      </c>
      <c r="G64" s="26">
        <v>4915</v>
      </c>
      <c r="H64" s="21">
        <f>IF(I64&lt;=2000,$F$5+(I64/24),"error")</f>
        <v>44715.416666666664</v>
      </c>
      <c r="I64" s="22">
        <f t="shared" si="0"/>
        <v>1666</v>
      </c>
      <c r="J64" s="16" t="str">
        <f t="shared" si="2"/>
        <v>NOT DUE</v>
      </c>
      <c r="K64" s="30" t="s">
        <v>3809</v>
      </c>
      <c r="L64" s="39"/>
    </row>
    <row r="65" spans="1:12">
      <c r="A65" s="16" t="s">
        <v>3510</v>
      </c>
      <c r="B65" s="30" t="s">
        <v>1630</v>
      </c>
      <c r="C65" s="30" t="s">
        <v>1095</v>
      </c>
      <c r="D65" s="41">
        <v>2000</v>
      </c>
      <c r="E65" s="12">
        <v>42549</v>
      </c>
      <c r="F65" s="12">
        <v>44238</v>
      </c>
      <c r="G65" s="26">
        <v>4915</v>
      </c>
      <c r="H65" s="21">
        <f>IF(I65&lt;=2000,$F$5+(I65/24),"error")</f>
        <v>44715.416666666664</v>
      </c>
      <c r="I65" s="22">
        <f t="shared" si="0"/>
        <v>1666</v>
      </c>
      <c r="J65" s="16" t="str">
        <f t="shared" si="2"/>
        <v>NOT DUE</v>
      </c>
      <c r="K65" s="30" t="s">
        <v>3809</v>
      </c>
      <c r="L65" s="39"/>
    </row>
    <row r="66" spans="1:12" ht="25.5">
      <c r="A66" s="16" t="s">
        <v>3511</v>
      </c>
      <c r="B66" s="30" t="s">
        <v>1631</v>
      </c>
      <c r="C66" s="30" t="s">
        <v>1632</v>
      </c>
      <c r="D66" s="41">
        <v>4000</v>
      </c>
      <c r="E66" s="12">
        <v>42549</v>
      </c>
      <c r="F66" s="12">
        <v>43721</v>
      </c>
      <c r="G66" s="26">
        <v>2054</v>
      </c>
      <c r="H66" s="21">
        <f>IF(I66&lt;=4000,$F$5+(I66/24),"error")</f>
        <v>44679.541666666664</v>
      </c>
      <c r="I66" s="22">
        <f t="shared" si="0"/>
        <v>805</v>
      </c>
      <c r="J66" s="16" t="str">
        <f t="shared" si="2"/>
        <v>NOT DUE</v>
      </c>
      <c r="K66" s="30" t="s">
        <v>3809</v>
      </c>
      <c r="L66" s="39"/>
    </row>
    <row r="67" spans="1:12" ht="38.25">
      <c r="A67" s="16" t="s">
        <v>3512</v>
      </c>
      <c r="B67" s="30" t="s">
        <v>1637</v>
      </c>
      <c r="C67" s="30" t="s">
        <v>37</v>
      </c>
      <c r="D67" s="41">
        <v>8000</v>
      </c>
      <c r="E67" s="12">
        <v>42549</v>
      </c>
      <c r="F67" s="12">
        <v>42549</v>
      </c>
      <c r="G67" s="26">
        <v>0</v>
      </c>
      <c r="H67" s="21">
        <f>IF(I67&lt;=8000,$F$5+(I67/24),"error")</f>
        <v>44760.625</v>
      </c>
      <c r="I67" s="22">
        <f t="shared" si="0"/>
        <v>2751</v>
      </c>
      <c r="J67" s="16" t="str">
        <f t="shared" si="2"/>
        <v>NOT DUE</v>
      </c>
      <c r="K67" s="30" t="s">
        <v>3811</v>
      </c>
      <c r="L67" s="39"/>
    </row>
    <row r="68" spans="1:12">
      <c r="A68" s="16" t="s">
        <v>3513</v>
      </c>
      <c r="B68" s="30" t="s">
        <v>1638</v>
      </c>
      <c r="C68" s="30" t="s">
        <v>1639</v>
      </c>
      <c r="D68" s="41">
        <v>8000</v>
      </c>
      <c r="E68" s="12">
        <v>42549</v>
      </c>
      <c r="F68" s="12">
        <v>42549</v>
      </c>
      <c r="G68" s="26">
        <v>0</v>
      </c>
      <c r="H68" s="21">
        <f t="shared" ref="H68:H69" si="8">IF(I68&lt;=8000,$F$5+(I68/24),"error")</f>
        <v>44760.625</v>
      </c>
      <c r="I68" s="22">
        <f t="shared" si="0"/>
        <v>2751</v>
      </c>
      <c r="J68" s="16" t="str">
        <f t="shared" si="2"/>
        <v>NOT DUE</v>
      </c>
      <c r="K68" s="30" t="s">
        <v>3810</v>
      </c>
      <c r="L68" s="39"/>
    </row>
    <row r="69" spans="1:12">
      <c r="A69" s="16" t="s">
        <v>3514</v>
      </c>
      <c r="B69" s="30" t="s">
        <v>1640</v>
      </c>
      <c r="C69" s="30" t="s">
        <v>1641</v>
      </c>
      <c r="D69" s="41">
        <v>8000</v>
      </c>
      <c r="E69" s="12">
        <v>42549</v>
      </c>
      <c r="F69" s="12">
        <v>42549</v>
      </c>
      <c r="G69" s="26">
        <v>0</v>
      </c>
      <c r="H69" s="21">
        <f t="shared" si="8"/>
        <v>44760.625</v>
      </c>
      <c r="I69" s="22">
        <f t="shared" si="0"/>
        <v>2751</v>
      </c>
      <c r="J69" s="16" t="str">
        <f t="shared" si="2"/>
        <v>NOT DUE</v>
      </c>
      <c r="K69" s="30" t="s">
        <v>3810</v>
      </c>
      <c r="L69" s="39"/>
    </row>
    <row r="70" spans="1:12" ht="25.5">
      <c r="A70" s="16" t="s">
        <v>3515</v>
      </c>
      <c r="B70" s="30" t="s">
        <v>3821</v>
      </c>
      <c r="C70" s="30" t="s">
        <v>37</v>
      </c>
      <c r="D70" s="41">
        <v>16000</v>
      </c>
      <c r="E70" s="12">
        <v>42549</v>
      </c>
      <c r="F70" s="12">
        <v>42549</v>
      </c>
      <c r="G70" s="26">
        <v>0</v>
      </c>
      <c r="H70" s="21">
        <f>IF(I70&lt;=16000,$F$5+(I70/24),"error")</f>
        <v>45093.958333333336</v>
      </c>
      <c r="I70" s="22">
        <f t="shared" si="0"/>
        <v>10751</v>
      </c>
      <c r="J70" s="16" t="str">
        <f t="shared" si="2"/>
        <v>NOT DUE</v>
      </c>
      <c r="K70" s="30" t="s">
        <v>3810</v>
      </c>
      <c r="L70" s="39"/>
    </row>
    <row r="71" spans="1:12" ht="25.5">
      <c r="A71" s="16" t="s">
        <v>3516</v>
      </c>
      <c r="B71" s="30" t="s">
        <v>3820</v>
      </c>
      <c r="C71" s="30" t="s">
        <v>37</v>
      </c>
      <c r="D71" s="41">
        <v>16000</v>
      </c>
      <c r="E71" s="12">
        <v>42549</v>
      </c>
      <c r="F71" s="12">
        <v>42549</v>
      </c>
      <c r="G71" s="26">
        <v>0</v>
      </c>
      <c r="H71" s="21">
        <f>IF(I71&lt;=16000,$F$5+(I71/24),"error")</f>
        <v>45093.958333333336</v>
      </c>
      <c r="I71" s="22">
        <f t="shared" si="0"/>
        <v>10751</v>
      </c>
      <c r="J71" s="16" t="str">
        <f t="shared" si="2"/>
        <v>NOT DUE</v>
      </c>
      <c r="K71" s="30" t="s">
        <v>3810</v>
      </c>
      <c r="L71" s="39"/>
    </row>
    <row r="72" spans="1:12" ht="25.5">
      <c r="A72" s="16" t="s">
        <v>3517</v>
      </c>
      <c r="B72" s="30" t="s">
        <v>1649</v>
      </c>
      <c r="C72" s="30" t="s">
        <v>1650</v>
      </c>
      <c r="D72" s="41">
        <v>4000</v>
      </c>
      <c r="E72" s="12">
        <v>42549</v>
      </c>
      <c r="F72" s="12">
        <v>43721</v>
      </c>
      <c r="G72" s="26">
        <v>2054</v>
      </c>
      <c r="H72" s="21">
        <f>IF(I72&lt;=4000,$F$5+(I72/24),"error")</f>
        <v>44679.541666666664</v>
      </c>
      <c r="I72" s="22">
        <f t="shared" ref="I72:I120" si="9">D72-($F$4-G72)</f>
        <v>805</v>
      </c>
      <c r="J72" s="16" t="str">
        <f t="shared" si="2"/>
        <v>NOT DUE</v>
      </c>
      <c r="K72" s="30" t="s">
        <v>3811</v>
      </c>
      <c r="L72" s="39"/>
    </row>
    <row r="73" spans="1:12" ht="25.5">
      <c r="A73" s="16" t="s">
        <v>3518</v>
      </c>
      <c r="B73" s="30" t="s">
        <v>1651</v>
      </c>
      <c r="C73" s="30" t="s">
        <v>1652</v>
      </c>
      <c r="D73" s="41">
        <v>4000</v>
      </c>
      <c r="E73" s="12">
        <v>42549</v>
      </c>
      <c r="F73" s="12">
        <v>43721</v>
      </c>
      <c r="G73" s="26">
        <v>2054</v>
      </c>
      <c r="H73" s="21">
        <f>IF(I73&lt;=4000,$F$5+(I73/24),"error")</f>
        <v>44679.541666666664</v>
      </c>
      <c r="I73" s="22">
        <f t="shared" si="9"/>
        <v>805</v>
      </c>
      <c r="J73" s="16" t="str">
        <f t="shared" ref="J73:J120" si="10">IF(I73="","",IF(I73&lt;0,"OVERDUE","NOT DUE"))</f>
        <v>NOT DUE</v>
      </c>
      <c r="K73" s="30" t="s">
        <v>3811</v>
      </c>
      <c r="L73" s="39"/>
    </row>
    <row r="74" spans="1:12">
      <c r="A74" s="16" t="s">
        <v>3519</v>
      </c>
      <c r="B74" s="30" t="s">
        <v>1653</v>
      </c>
      <c r="C74" s="30" t="s">
        <v>1639</v>
      </c>
      <c r="D74" s="41">
        <v>8000</v>
      </c>
      <c r="E74" s="12">
        <v>42549</v>
      </c>
      <c r="F74" s="12">
        <v>42549</v>
      </c>
      <c r="G74" s="26">
        <v>0</v>
      </c>
      <c r="H74" s="21">
        <f>IF(I74&lt;=8000,$F$5+(I74/24),"error")</f>
        <v>44760.625</v>
      </c>
      <c r="I74" s="22">
        <f t="shared" si="9"/>
        <v>2751</v>
      </c>
      <c r="J74" s="16" t="str">
        <f t="shared" si="10"/>
        <v>NOT DUE</v>
      </c>
      <c r="K74" s="30" t="s">
        <v>3810</v>
      </c>
      <c r="L74" s="39"/>
    </row>
    <row r="75" spans="1:12">
      <c r="A75" s="16" t="s">
        <v>3520</v>
      </c>
      <c r="B75" s="30" t="s">
        <v>1653</v>
      </c>
      <c r="C75" s="30" t="s">
        <v>1654</v>
      </c>
      <c r="D75" s="41">
        <v>8000</v>
      </c>
      <c r="E75" s="12">
        <v>42549</v>
      </c>
      <c r="F75" s="12">
        <v>42549</v>
      </c>
      <c r="G75" s="26">
        <v>0</v>
      </c>
      <c r="H75" s="21">
        <f t="shared" ref="H75:H76" si="11">IF(I75&lt;=8000,$F$5+(I75/24),"error")</f>
        <v>44760.625</v>
      </c>
      <c r="I75" s="22">
        <f t="shared" si="9"/>
        <v>2751</v>
      </c>
      <c r="J75" s="16" t="str">
        <f t="shared" si="10"/>
        <v>NOT DUE</v>
      </c>
      <c r="K75" s="30" t="s">
        <v>3810</v>
      </c>
      <c r="L75" s="39"/>
    </row>
    <row r="76" spans="1:12">
      <c r="A76" s="16" t="s">
        <v>3521</v>
      </c>
      <c r="B76" s="30" t="s">
        <v>1655</v>
      </c>
      <c r="C76" s="30" t="s">
        <v>1546</v>
      </c>
      <c r="D76" s="41">
        <v>8000</v>
      </c>
      <c r="E76" s="12">
        <v>42549</v>
      </c>
      <c r="F76" s="12">
        <v>42549</v>
      </c>
      <c r="G76" s="26">
        <v>0</v>
      </c>
      <c r="H76" s="21">
        <f t="shared" si="11"/>
        <v>44760.625</v>
      </c>
      <c r="I76" s="22">
        <f t="shared" si="9"/>
        <v>2751</v>
      </c>
      <c r="J76" s="16" t="str">
        <f t="shared" si="10"/>
        <v>NOT DUE</v>
      </c>
      <c r="K76" s="30" t="s">
        <v>3810</v>
      </c>
      <c r="L76" s="39"/>
    </row>
    <row r="77" spans="1:12" ht="25.5">
      <c r="A77" s="16" t="s">
        <v>3522</v>
      </c>
      <c r="B77" s="30" t="s">
        <v>3818</v>
      </c>
      <c r="C77" s="30" t="s">
        <v>37</v>
      </c>
      <c r="D77" s="41">
        <v>16000</v>
      </c>
      <c r="E77" s="12">
        <v>42549</v>
      </c>
      <c r="F77" s="12">
        <v>42549</v>
      </c>
      <c r="G77" s="26">
        <v>0</v>
      </c>
      <c r="H77" s="21">
        <f>IF(I77&lt;=16000,$F$5+(I77/24),"error")</f>
        <v>45093.958333333336</v>
      </c>
      <c r="I77" s="22">
        <f t="shared" si="9"/>
        <v>10751</v>
      </c>
      <c r="J77" s="16" t="str">
        <f t="shared" si="10"/>
        <v>NOT DUE</v>
      </c>
      <c r="K77" s="30" t="s">
        <v>3810</v>
      </c>
      <c r="L77" s="39"/>
    </row>
    <row r="78" spans="1:12" ht="25.5">
      <c r="A78" s="16" t="s">
        <v>3523</v>
      </c>
      <c r="B78" s="30" t="s">
        <v>3819</v>
      </c>
      <c r="C78" s="30" t="s">
        <v>37</v>
      </c>
      <c r="D78" s="41">
        <v>16000</v>
      </c>
      <c r="E78" s="12">
        <v>42549</v>
      </c>
      <c r="F78" s="12">
        <v>42549</v>
      </c>
      <c r="G78" s="26">
        <v>0</v>
      </c>
      <c r="H78" s="21">
        <f t="shared" ref="H78:H82" si="12">IF(I78&lt;=16000,$F$5+(I78/24),"error")</f>
        <v>45093.958333333336</v>
      </c>
      <c r="I78" s="22">
        <f t="shared" si="9"/>
        <v>10751</v>
      </c>
      <c r="J78" s="16" t="str">
        <f t="shared" si="10"/>
        <v>NOT DUE</v>
      </c>
      <c r="K78" s="30" t="s">
        <v>3810</v>
      </c>
      <c r="L78" s="39"/>
    </row>
    <row r="79" spans="1:12" ht="25.5">
      <c r="A79" s="16" t="s">
        <v>3524</v>
      </c>
      <c r="B79" s="30" t="s">
        <v>1661</v>
      </c>
      <c r="C79" s="30" t="s">
        <v>37</v>
      </c>
      <c r="D79" s="41">
        <v>16000</v>
      </c>
      <c r="E79" s="12">
        <v>42549</v>
      </c>
      <c r="F79" s="12">
        <v>42549</v>
      </c>
      <c r="G79" s="26">
        <v>0</v>
      </c>
      <c r="H79" s="21">
        <f t="shared" si="12"/>
        <v>45093.958333333336</v>
      </c>
      <c r="I79" s="22">
        <f t="shared" si="9"/>
        <v>10751</v>
      </c>
      <c r="J79" s="16" t="str">
        <f t="shared" si="10"/>
        <v>NOT DUE</v>
      </c>
      <c r="K79" s="30" t="s">
        <v>3811</v>
      </c>
      <c r="L79" s="39"/>
    </row>
    <row r="80" spans="1:12">
      <c r="A80" s="16" t="s">
        <v>3525</v>
      </c>
      <c r="B80" s="30" t="s">
        <v>3817</v>
      </c>
      <c r="C80" s="30" t="s">
        <v>37</v>
      </c>
      <c r="D80" s="41">
        <v>16000</v>
      </c>
      <c r="E80" s="12">
        <v>42549</v>
      </c>
      <c r="F80" s="12">
        <v>42549</v>
      </c>
      <c r="G80" s="26">
        <v>0</v>
      </c>
      <c r="H80" s="21">
        <f t="shared" si="12"/>
        <v>45093.958333333336</v>
      </c>
      <c r="I80" s="22">
        <f t="shared" si="9"/>
        <v>10751</v>
      </c>
      <c r="J80" s="16" t="str">
        <f t="shared" si="10"/>
        <v>NOT DUE</v>
      </c>
      <c r="K80" s="30" t="s">
        <v>3810</v>
      </c>
      <c r="L80" s="39"/>
    </row>
    <row r="81" spans="1:12" ht="25.5">
      <c r="A81" s="16" t="s">
        <v>3526</v>
      </c>
      <c r="B81" s="30" t="s">
        <v>3816</v>
      </c>
      <c r="C81" s="30" t="s">
        <v>37</v>
      </c>
      <c r="D81" s="41">
        <v>16000</v>
      </c>
      <c r="E81" s="12">
        <v>42549</v>
      </c>
      <c r="F81" s="12">
        <v>42549</v>
      </c>
      <c r="G81" s="26">
        <v>0</v>
      </c>
      <c r="H81" s="21">
        <f t="shared" si="12"/>
        <v>45093.958333333336</v>
      </c>
      <c r="I81" s="22">
        <f t="shared" si="9"/>
        <v>10751</v>
      </c>
      <c r="J81" s="16" t="str">
        <f t="shared" si="10"/>
        <v>NOT DUE</v>
      </c>
      <c r="K81" s="30" t="s">
        <v>3810</v>
      </c>
      <c r="L81" s="39"/>
    </row>
    <row r="82" spans="1:12">
      <c r="A82" s="16" t="s">
        <v>3527</v>
      </c>
      <c r="B82" s="30" t="s">
        <v>3815</v>
      </c>
      <c r="C82" s="30" t="s">
        <v>37</v>
      </c>
      <c r="D82" s="41">
        <v>16000</v>
      </c>
      <c r="E82" s="12">
        <v>42549</v>
      </c>
      <c r="F82" s="12">
        <v>42549</v>
      </c>
      <c r="G82" s="26">
        <v>0</v>
      </c>
      <c r="H82" s="21">
        <f t="shared" si="12"/>
        <v>45093.958333333336</v>
      </c>
      <c r="I82" s="22">
        <f t="shared" si="9"/>
        <v>10751</v>
      </c>
      <c r="J82" s="16" t="str">
        <f t="shared" si="10"/>
        <v>NOT DUE</v>
      </c>
      <c r="K82" s="30" t="s">
        <v>3810</v>
      </c>
      <c r="L82" s="39"/>
    </row>
    <row r="83" spans="1:12">
      <c r="A83" s="16" t="s">
        <v>3528</v>
      </c>
      <c r="B83" s="30" t="s">
        <v>1668</v>
      </c>
      <c r="C83" s="30" t="s">
        <v>1669</v>
      </c>
      <c r="D83" s="41">
        <v>8000</v>
      </c>
      <c r="E83" s="12">
        <v>42549</v>
      </c>
      <c r="F83" s="12">
        <v>42549</v>
      </c>
      <c r="G83" s="26">
        <v>0</v>
      </c>
      <c r="H83" s="21">
        <f>IF(I83&lt;=8000,$F$5+(I83/24),"error")</f>
        <v>44760.625</v>
      </c>
      <c r="I83" s="22">
        <f t="shared" si="9"/>
        <v>2751</v>
      </c>
      <c r="J83" s="16" t="str">
        <f t="shared" si="10"/>
        <v>NOT DUE</v>
      </c>
      <c r="K83" s="30" t="s">
        <v>3810</v>
      </c>
      <c r="L83" s="39"/>
    </row>
    <row r="84" spans="1:12" ht="25.5">
      <c r="A84" s="16" t="s">
        <v>3529</v>
      </c>
      <c r="B84" s="30" t="s">
        <v>1670</v>
      </c>
      <c r="C84" s="30" t="s">
        <v>1505</v>
      </c>
      <c r="D84" s="41">
        <v>8000</v>
      </c>
      <c r="E84" s="12">
        <v>42549</v>
      </c>
      <c r="F84" s="12">
        <v>42549</v>
      </c>
      <c r="G84" s="26">
        <v>0</v>
      </c>
      <c r="H84" s="21">
        <f t="shared" ref="H84:H95" si="13">IF(I84&lt;=8000,$F$5+(I84/24),"error")</f>
        <v>44760.625</v>
      </c>
      <c r="I84" s="22">
        <f t="shared" si="9"/>
        <v>2751</v>
      </c>
      <c r="J84" s="16" t="str">
        <f t="shared" si="10"/>
        <v>NOT DUE</v>
      </c>
      <c r="K84" s="30" t="s">
        <v>3812</v>
      </c>
      <c r="L84" s="39"/>
    </row>
    <row r="85" spans="1:12" ht="25.5">
      <c r="A85" s="16" t="s">
        <v>3530</v>
      </c>
      <c r="B85" s="30" t="s">
        <v>1671</v>
      </c>
      <c r="C85" s="30" t="s">
        <v>1546</v>
      </c>
      <c r="D85" s="41">
        <v>8000</v>
      </c>
      <c r="E85" s="12">
        <v>42549</v>
      </c>
      <c r="F85" s="12">
        <v>42549</v>
      </c>
      <c r="G85" s="26">
        <v>0</v>
      </c>
      <c r="H85" s="21">
        <f t="shared" si="13"/>
        <v>44760.625</v>
      </c>
      <c r="I85" s="22">
        <f t="shared" si="9"/>
        <v>2751</v>
      </c>
      <c r="J85" s="16" t="str">
        <f t="shared" si="10"/>
        <v>NOT DUE</v>
      </c>
      <c r="K85" s="30" t="s">
        <v>3812</v>
      </c>
      <c r="L85" s="39"/>
    </row>
    <row r="86" spans="1:12">
      <c r="A86" s="16" t="s">
        <v>3531</v>
      </c>
      <c r="B86" s="30" t="s">
        <v>1672</v>
      </c>
      <c r="C86" s="30" t="s">
        <v>1546</v>
      </c>
      <c r="D86" s="41">
        <v>8000</v>
      </c>
      <c r="E86" s="12">
        <v>42549</v>
      </c>
      <c r="F86" s="12">
        <v>42549</v>
      </c>
      <c r="G86" s="26">
        <v>0</v>
      </c>
      <c r="H86" s="21">
        <f t="shared" si="13"/>
        <v>44760.625</v>
      </c>
      <c r="I86" s="22">
        <f t="shared" si="9"/>
        <v>2751</v>
      </c>
      <c r="J86" s="16" t="str">
        <f t="shared" si="10"/>
        <v>NOT DUE</v>
      </c>
      <c r="K86" s="30" t="s">
        <v>3812</v>
      </c>
      <c r="L86" s="39"/>
    </row>
    <row r="87" spans="1:12" ht="25.5">
      <c r="A87" s="16" t="s">
        <v>3532</v>
      </c>
      <c r="B87" s="30" t="s">
        <v>1673</v>
      </c>
      <c r="C87" s="30" t="s">
        <v>1674</v>
      </c>
      <c r="D87" s="41">
        <v>8000</v>
      </c>
      <c r="E87" s="12">
        <v>42549</v>
      </c>
      <c r="F87" s="12">
        <v>42549</v>
      </c>
      <c r="G87" s="26">
        <v>0</v>
      </c>
      <c r="H87" s="21">
        <f t="shared" si="13"/>
        <v>44760.625</v>
      </c>
      <c r="I87" s="22">
        <f t="shared" si="9"/>
        <v>2751</v>
      </c>
      <c r="J87" s="16" t="str">
        <f t="shared" si="10"/>
        <v>NOT DUE</v>
      </c>
      <c r="K87" s="30" t="s">
        <v>3812</v>
      </c>
      <c r="L87" s="39"/>
    </row>
    <row r="88" spans="1:12" ht="25.5">
      <c r="A88" s="16" t="s">
        <v>3533</v>
      </c>
      <c r="B88" s="30" t="s">
        <v>1675</v>
      </c>
      <c r="C88" s="30" t="s">
        <v>1676</v>
      </c>
      <c r="D88" s="41">
        <v>8000</v>
      </c>
      <c r="E88" s="12">
        <v>42549</v>
      </c>
      <c r="F88" s="12">
        <v>42549</v>
      </c>
      <c r="G88" s="26">
        <v>0</v>
      </c>
      <c r="H88" s="21">
        <f t="shared" si="13"/>
        <v>44760.625</v>
      </c>
      <c r="I88" s="22">
        <f t="shared" si="9"/>
        <v>2751</v>
      </c>
      <c r="J88" s="16" t="str">
        <f t="shared" si="10"/>
        <v>NOT DUE</v>
      </c>
      <c r="K88" s="30" t="s">
        <v>3812</v>
      </c>
      <c r="L88" s="39"/>
    </row>
    <row r="89" spans="1:12">
      <c r="A89" s="16" t="s">
        <v>3534</v>
      </c>
      <c r="B89" s="30" t="s">
        <v>1677</v>
      </c>
      <c r="C89" s="30" t="s">
        <v>1546</v>
      </c>
      <c r="D89" s="41">
        <v>8000</v>
      </c>
      <c r="E89" s="12">
        <v>42549</v>
      </c>
      <c r="F89" s="12">
        <v>42549</v>
      </c>
      <c r="G89" s="26">
        <v>0</v>
      </c>
      <c r="H89" s="21">
        <f t="shared" si="13"/>
        <v>44760.625</v>
      </c>
      <c r="I89" s="22">
        <f t="shared" si="9"/>
        <v>2751</v>
      </c>
      <c r="J89" s="16" t="str">
        <f t="shared" si="10"/>
        <v>NOT DUE</v>
      </c>
      <c r="K89" s="30" t="s">
        <v>3812</v>
      </c>
      <c r="L89" s="39"/>
    </row>
    <row r="90" spans="1:12" ht="25.5">
      <c r="A90" s="16" t="s">
        <v>3535</v>
      </c>
      <c r="B90" s="30" t="s">
        <v>1678</v>
      </c>
      <c r="C90" s="30" t="s">
        <v>1546</v>
      </c>
      <c r="D90" s="41">
        <v>8000</v>
      </c>
      <c r="E90" s="12">
        <v>42549</v>
      </c>
      <c r="F90" s="12">
        <v>42549</v>
      </c>
      <c r="G90" s="26">
        <v>0</v>
      </c>
      <c r="H90" s="21">
        <f t="shared" si="13"/>
        <v>44760.625</v>
      </c>
      <c r="I90" s="22">
        <f t="shared" si="9"/>
        <v>2751</v>
      </c>
      <c r="J90" s="16" t="str">
        <f t="shared" si="10"/>
        <v>NOT DUE</v>
      </c>
      <c r="K90" s="30" t="s">
        <v>3812</v>
      </c>
      <c r="L90" s="39"/>
    </row>
    <row r="91" spans="1:12" ht="25.5">
      <c r="A91" s="16" t="s">
        <v>3536</v>
      </c>
      <c r="B91" s="30" t="s">
        <v>1679</v>
      </c>
      <c r="C91" s="30" t="s">
        <v>1680</v>
      </c>
      <c r="D91" s="41">
        <v>8000</v>
      </c>
      <c r="E91" s="12">
        <v>42549</v>
      </c>
      <c r="F91" s="12">
        <v>42549</v>
      </c>
      <c r="G91" s="26">
        <v>0</v>
      </c>
      <c r="H91" s="21">
        <f t="shared" si="13"/>
        <v>44760.625</v>
      </c>
      <c r="I91" s="22">
        <f t="shared" si="9"/>
        <v>2751</v>
      </c>
      <c r="J91" s="16" t="str">
        <f t="shared" si="10"/>
        <v>NOT DUE</v>
      </c>
      <c r="K91" s="30" t="s">
        <v>3812</v>
      </c>
      <c r="L91" s="39"/>
    </row>
    <row r="92" spans="1:12">
      <c r="A92" s="16" t="s">
        <v>3537</v>
      </c>
      <c r="B92" s="30" t="s">
        <v>1681</v>
      </c>
      <c r="C92" s="30" t="s">
        <v>1682</v>
      </c>
      <c r="D92" s="41">
        <v>8000</v>
      </c>
      <c r="E92" s="12">
        <v>42549</v>
      </c>
      <c r="F92" s="12">
        <v>42549</v>
      </c>
      <c r="G92" s="26">
        <v>0</v>
      </c>
      <c r="H92" s="21">
        <f t="shared" si="13"/>
        <v>44760.625</v>
      </c>
      <c r="I92" s="22">
        <f t="shared" si="9"/>
        <v>2751</v>
      </c>
      <c r="J92" s="16" t="str">
        <f t="shared" si="10"/>
        <v>NOT DUE</v>
      </c>
      <c r="K92" s="30" t="s">
        <v>3812</v>
      </c>
      <c r="L92" s="39"/>
    </row>
    <row r="93" spans="1:12" ht="38.25">
      <c r="A93" s="16" t="s">
        <v>3538</v>
      </c>
      <c r="B93" s="30" t="s">
        <v>1683</v>
      </c>
      <c r="C93" s="30" t="s">
        <v>1546</v>
      </c>
      <c r="D93" s="41">
        <v>8000</v>
      </c>
      <c r="E93" s="12">
        <v>42549</v>
      </c>
      <c r="F93" s="12">
        <v>42549</v>
      </c>
      <c r="G93" s="26">
        <v>0</v>
      </c>
      <c r="H93" s="21">
        <f t="shared" si="13"/>
        <v>44760.625</v>
      </c>
      <c r="I93" s="22">
        <f t="shared" si="9"/>
        <v>2751</v>
      </c>
      <c r="J93" s="16" t="str">
        <f t="shared" si="10"/>
        <v>NOT DUE</v>
      </c>
      <c r="K93" s="30" t="s">
        <v>3812</v>
      </c>
      <c r="L93" s="39"/>
    </row>
    <row r="94" spans="1:12" ht="38.25">
      <c r="A94" s="16" t="s">
        <v>3539</v>
      </c>
      <c r="B94" s="30" t="s">
        <v>1684</v>
      </c>
      <c r="C94" s="30" t="s">
        <v>1546</v>
      </c>
      <c r="D94" s="41">
        <v>8000</v>
      </c>
      <c r="E94" s="12">
        <v>42549</v>
      </c>
      <c r="F94" s="12">
        <v>42549</v>
      </c>
      <c r="G94" s="26">
        <v>0</v>
      </c>
      <c r="H94" s="21">
        <f t="shared" si="13"/>
        <v>44760.625</v>
      </c>
      <c r="I94" s="22">
        <f t="shared" si="9"/>
        <v>2751</v>
      </c>
      <c r="J94" s="16" t="str">
        <f t="shared" si="10"/>
        <v>NOT DUE</v>
      </c>
      <c r="K94" s="30" t="s">
        <v>3812</v>
      </c>
      <c r="L94" s="39"/>
    </row>
    <row r="95" spans="1:12">
      <c r="A95" s="16" t="s">
        <v>3540</v>
      </c>
      <c r="B95" s="30" t="s">
        <v>1685</v>
      </c>
      <c r="C95" s="30" t="s">
        <v>1686</v>
      </c>
      <c r="D95" s="41">
        <v>8000</v>
      </c>
      <c r="E95" s="12">
        <v>42549</v>
      </c>
      <c r="F95" s="12">
        <v>42549</v>
      </c>
      <c r="G95" s="26">
        <v>0</v>
      </c>
      <c r="H95" s="21">
        <f t="shared" si="13"/>
        <v>44760.625</v>
      </c>
      <c r="I95" s="22">
        <f t="shared" si="9"/>
        <v>2751</v>
      </c>
      <c r="J95" s="16" t="str">
        <f t="shared" si="10"/>
        <v>NOT DUE</v>
      </c>
      <c r="K95" s="30" t="s">
        <v>3812</v>
      </c>
      <c r="L95" s="39"/>
    </row>
    <row r="96" spans="1:12" ht="25.5">
      <c r="A96" s="16" t="s">
        <v>3541</v>
      </c>
      <c r="B96" s="30" t="s">
        <v>1687</v>
      </c>
      <c r="C96" s="30" t="s">
        <v>37</v>
      </c>
      <c r="D96" s="41">
        <v>8000</v>
      </c>
      <c r="E96" s="12">
        <v>42549</v>
      </c>
      <c r="F96" s="12">
        <v>42549</v>
      </c>
      <c r="G96" s="26">
        <v>0</v>
      </c>
      <c r="H96" s="21">
        <f>IF(I96&lt;=8000,$F$5+(I96/24),"error")</f>
        <v>44760.625</v>
      </c>
      <c r="I96" s="22">
        <f t="shared" si="9"/>
        <v>2751</v>
      </c>
      <c r="J96" s="16" t="str">
        <f t="shared" si="10"/>
        <v>NOT DUE</v>
      </c>
      <c r="K96" s="30" t="s">
        <v>3812</v>
      </c>
      <c r="L96" s="39"/>
    </row>
    <row r="97" spans="1:12" ht="25.5">
      <c r="A97" s="16" t="s">
        <v>3542</v>
      </c>
      <c r="B97" s="30" t="s">
        <v>1702</v>
      </c>
      <c r="C97" s="30" t="s">
        <v>37</v>
      </c>
      <c r="D97" s="41">
        <v>16000</v>
      </c>
      <c r="E97" s="12">
        <v>42549</v>
      </c>
      <c r="F97" s="12">
        <v>42549</v>
      </c>
      <c r="G97" s="26">
        <v>0</v>
      </c>
      <c r="H97" s="21">
        <f>IF(I97&lt;=16000,$F$5+(I97/24),"error")</f>
        <v>45093.958333333336</v>
      </c>
      <c r="I97" s="22">
        <f t="shared" si="9"/>
        <v>10751</v>
      </c>
      <c r="J97" s="16" t="str">
        <f t="shared" si="10"/>
        <v>NOT DUE</v>
      </c>
      <c r="K97" s="30" t="s">
        <v>3812</v>
      </c>
      <c r="L97" s="39"/>
    </row>
    <row r="98" spans="1:12" ht="25.5">
      <c r="A98" s="16" t="s">
        <v>3543</v>
      </c>
      <c r="B98" s="30" t="s">
        <v>1703</v>
      </c>
      <c r="C98" s="30" t="s">
        <v>37</v>
      </c>
      <c r="D98" s="41">
        <v>16000</v>
      </c>
      <c r="E98" s="12">
        <v>42549</v>
      </c>
      <c r="F98" s="12">
        <v>42549</v>
      </c>
      <c r="G98" s="26">
        <v>0</v>
      </c>
      <c r="H98" s="21">
        <f>IF(I98&lt;=16000,$F$5+(I98/24),"error")</f>
        <v>45093.958333333336</v>
      </c>
      <c r="I98" s="22">
        <f t="shared" si="9"/>
        <v>10751</v>
      </c>
      <c r="J98" s="16" t="str">
        <f t="shared" si="10"/>
        <v>NOT DUE</v>
      </c>
      <c r="K98" s="30" t="s">
        <v>3812</v>
      </c>
      <c r="L98" s="39"/>
    </row>
    <row r="99" spans="1:12" ht="25.5">
      <c r="A99" s="16" t="s">
        <v>3544</v>
      </c>
      <c r="B99" s="30" t="s">
        <v>1704</v>
      </c>
      <c r="C99" s="30" t="s">
        <v>37</v>
      </c>
      <c r="D99" s="41">
        <v>8000</v>
      </c>
      <c r="E99" s="12">
        <v>42549</v>
      </c>
      <c r="F99" s="12">
        <v>42549</v>
      </c>
      <c r="G99" s="26">
        <v>0</v>
      </c>
      <c r="H99" s="21">
        <f>IF(I99&lt;=8000,$F$5+(I99/24),"error")</f>
        <v>44760.625</v>
      </c>
      <c r="I99" s="22">
        <f t="shared" si="9"/>
        <v>2751</v>
      </c>
      <c r="J99" s="16" t="str">
        <f t="shared" si="10"/>
        <v>NOT DUE</v>
      </c>
      <c r="K99" s="30" t="s">
        <v>3812</v>
      </c>
      <c r="L99" s="39"/>
    </row>
    <row r="100" spans="1:12" ht="25.5">
      <c r="A100" s="16" t="s">
        <v>3545</v>
      </c>
      <c r="B100" s="30" t="s">
        <v>1705</v>
      </c>
      <c r="C100" s="30" t="s">
        <v>37</v>
      </c>
      <c r="D100" s="41">
        <v>16000</v>
      </c>
      <c r="E100" s="12">
        <v>42549</v>
      </c>
      <c r="F100" s="12">
        <v>42549</v>
      </c>
      <c r="G100" s="26">
        <v>0</v>
      </c>
      <c r="H100" s="21">
        <f>IF(I100&lt;=16000,$F$5+(I100/24),"error")</f>
        <v>45093.958333333336</v>
      </c>
      <c r="I100" s="22">
        <f t="shared" si="9"/>
        <v>10751</v>
      </c>
      <c r="J100" s="16" t="str">
        <f t="shared" si="10"/>
        <v>NOT DUE</v>
      </c>
      <c r="K100" s="30" t="s">
        <v>3812</v>
      </c>
      <c r="L100" s="39"/>
    </row>
    <row r="101" spans="1:12">
      <c r="A101" s="16" t="s">
        <v>3546</v>
      </c>
      <c r="B101" s="30" t="s">
        <v>1710</v>
      </c>
      <c r="C101" s="30" t="s">
        <v>37</v>
      </c>
      <c r="D101" s="41">
        <v>8000</v>
      </c>
      <c r="E101" s="12">
        <v>42549</v>
      </c>
      <c r="F101" s="12">
        <v>42549</v>
      </c>
      <c r="G101" s="26">
        <v>0</v>
      </c>
      <c r="H101" s="259">
        <f>IF(I101&lt;=8000,$F$5+(I101/24),"error")</f>
        <v>44760.625</v>
      </c>
      <c r="I101" s="22">
        <f t="shared" si="9"/>
        <v>2751</v>
      </c>
      <c r="J101" s="16" t="str">
        <f t="shared" si="10"/>
        <v>NOT DUE</v>
      </c>
      <c r="K101" s="30" t="s">
        <v>3813</v>
      </c>
      <c r="L101" s="39"/>
    </row>
    <row r="102" spans="1:12">
      <c r="A102" s="16" t="s">
        <v>3547</v>
      </c>
      <c r="B102" s="30" t="s">
        <v>1711</v>
      </c>
      <c r="C102" s="30" t="s">
        <v>1712</v>
      </c>
      <c r="D102" s="41">
        <v>4000</v>
      </c>
      <c r="E102" s="12">
        <v>42549</v>
      </c>
      <c r="F102" s="12">
        <v>43721</v>
      </c>
      <c r="G102" s="26">
        <v>2054</v>
      </c>
      <c r="H102" s="259">
        <f>IF(I102&lt;=4000,$F$5+(I102/24),"error")</f>
        <v>44679.541666666664</v>
      </c>
      <c r="I102" s="22">
        <f t="shared" si="9"/>
        <v>805</v>
      </c>
      <c r="J102" s="16" t="str">
        <f t="shared" si="10"/>
        <v>NOT DUE</v>
      </c>
      <c r="K102" s="30" t="s">
        <v>3813</v>
      </c>
      <c r="L102" s="39"/>
    </row>
    <row r="103" spans="1:12">
      <c r="A103" s="16" t="s">
        <v>3548</v>
      </c>
      <c r="B103" s="30" t="s">
        <v>1711</v>
      </c>
      <c r="C103" s="30" t="s">
        <v>37</v>
      </c>
      <c r="D103" s="41">
        <v>8000</v>
      </c>
      <c r="E103" s="12">
        <v>42549</v>
      </c>
      <c r="F103" s="12">
        <v>42549</v>
      </c>
      <c r="G103" s="26">
        <v>0</v>
      </c>
      <c r="H103" s="259">
        <f>IF(I103&lt;=8000,$F$5+(I103/24),"error")</f>
        <v>44760.625</v>
      </c>
      <c r="I103" s="22">
        <f t="shared" si="9"/>
        <v>2751</v>
      </c>
      <c r="J103" s="16" t="str">
        <f t="shared" si="10"/>
        <v>NOT DUE</v>
      </c>
      <c r="K103" s="30" t="s">
        <v>3813</v>
      </c>
      <c r="L103" s="39"/>
    </row>
    <row r="104" spans="1:12" ht="25.5">
      <c r="A104" s="16" t="s">
        <v>3549</v>
      </c>
      <c r="B104" s="30" t="s">
        <v>1713</v>
      </c>
      <c r="C104" s="30" t="s">
        <v>1546</v>
      </c>
      <c r="D104" s="41">
        <v>8000</v>
      </c>
      <c r="E104" s="12">
        <v>42549</v>
      </c>
      <c r="F104" s="12">
        <v>42549</v>
      </c>
      <c r="G104" s="26">
        <v>0</v>
      </c>
      <c r="H104" s="259">
        <f>IF(I104&lt;=8000,$F$5+(I104/24),"error")</f>
        <v>44760.625</v>
      </c>
      <c r="I104" s="22">
        <f t="shared" si="9"/>
        <v>2751</v>
      </c>
      <c r="J104" s="16" t="str">
        <f t="shared" si="10"/>
        <v>NOT DUE</v>
      </c>
      <c r="K104" s="30" t="s">
        <v>3813</v>
      </c>
      <c r="L104" s="39"/>
    </row>
    <row r="105" spans="1:12">
      <c r="A105" s="16" t="s">
        <v>3550</v>
      </c>
      <c r="B105" s="30" t="s">
        <v>1714</v>
      </c>
      <c r="C105" s="30" t="s">
        <v>1715</v>
      </c>
      <c r="D105" s="41">
        <v>8000</v>
      </c>
      <c r="E105" s="12">
        <v>42549</v>
      </c>
      <c r="F105" s="12">
        <v>42549</v>
      </c>
      <c r="G105" s="26">
        <v>0</v>
      </c>
      <c r="H105" s="259">
        <f t="shared" ref="H105:H116" si="14">IF(I105&lt;=8000,$F$5+(I105/24),"error")</f>
        <v>44760.625</v>
      </c>
      <c r="I105" s="22">
        <f t="shared" si="9"/>
        <v>2751</v>
      </c>
      <c r="J105" s="16" t="str">
        <f t="shared" si="10"/>
        <v>NOT DUE</v>
      </c>
      <c r="K105" s="30" t="s">
        <v>3813</v>
      </c>
      <c r="L105" s="39"/>
    </row>
    <row r="106" spans="1:12" ht="25.5">
      <c r="A106" s="16" t="s">
        <v>3551</v>
      </c>
      <c r="B106" s="30" t="s">
        <v>1716</v>
      </c>
      <c r="C106" s="30" t="s">
        <v>37</v>
      </c>
      <c r="D106" s="41">
        <v>8000</v>
      </c>
      <c r="E106" s="12">
        <v>42549</v>
      </c>
      <c r="F106" s="12">
        <v>42549</v>
      </c>
      <c r="G106" s="26">
        <v>0</v>
      </c>
      <c r="H106" s="259">
        <f t="shared" si="14"/>
        <v>44760.625</v>
      </c>
      <c r="I106" s="22">
        <f t="shared" si="9"/>
        <v>2751</v>
      </c>
      <c r="J106" s="16" t="str">
        <f t="shared" si="10"/>
        <v>NOT DUE</v>
      </c>
      <c r="K106" s="30" t="s">
        <v>3813</v>
      </c>
      <c r="L106" s="39"/>
    </row>
    <row r="107" spans="1:12">
      <c r="A107" s="16" t="s">
        <v>3552</v>
      </c>
      <c r="B107" s="30" t="s">
        <v>1717</v>
      </c>
      <c r="C107" s="30" t="s">
        <v>1715</v>
      </c>
      <c r="D107" s="41">
        <v>8000</v>
      </c>
      <c r="E107" s="12">
        <v>42549</v>
      </c>
      <c r="F107" s="12">
        <v>42549</v>
      </c>
      <c r="G107" s="26">
        <v>0</v>
      </c>
      <c r="H107" s="259">
        <f t="shared" si="14"/>
        <v>44760.625</v>
      </c>
      <c r="I107" s="22">
        <f t="shared" si="9"/>
        <v>2751</v>
      </c>
      <c r="J107" s="16" t="str">
        <f t="shared" si="10"/>
        <v>NOT DUE</v>
      </c>
      <c r="K107" s="30" t="s">
        <v>3813</v>
      </c>
      <c r="L107" s="39"/>
    </row>
    <row r="108" spans="1:12">
      <c r="A108" s="16" t="s">
        <v>3553</v>
      </c>
      <c r="B108" s="30" t="s">
        <v>1717</v>
      </c>
      <c r="C108" s="30" t="s">
        <v>37</v>
      </c>
      <c r="D108" s="41">
        <v>16000</v>
      </c>
      <c r="E108" s="12">
        <v>42549</v>
      </c>
      <c r="F108" s="12">
        <v>42549</v>
      </c>
      <c r="G108" s="26">
        <v>0</v>
      </c>
      <c r="H108" s="259">
        <f>IF(I108&lt;=16000,$F$5+(I108/24),"error")</f>
        <v>45093.958333333336</v>
      </c>
      <c r="I108" s="22">
        <f t="shared" si="9"/>
        <v>10751</v>
      </c>
      <c r="J108" s="16" t="str">
        <f t="shared" si="10"/>
        <v>NOT DUE</v>
      </c>
      <c r="K108" s="30" t="s">
        <v>3813</v>
      </c>
      <c r="L108" s="39"/>
    </row>
    <row r="109" spans="1:12">
      <c r="A109" s="16" t="s">
        <v>3554</v>
      </c>
      <c r="B109" s="30" t="s">
        <v>1726</v>
      </c>
      <c r="C109" s="30" t="s">
        <v>1727</v>
      </c>
      <c r="D109" s="41">
        <v>8000</v>
      </c>
      <c r="E109" s="12">
        <v>42549</v>
      </c>
      <c r="F109" s="12">
        <v>42549</v>
      </c>
      <c r="G109" s="26">
        <v>0</v>
      </c>
      <c r="H109" s="21">
        <f t="shared" si="14"/>
        <v>44760.625</v>
      </c>
      <c r="I109" s="22">
        <f t="shared" si="9"/>
        <v>2751</v>
      </c>
      <c r="J109" s="16" t="str">
        <f t="shared" si="10"/>
        <v>NOT DUE</v>
      </c>
      <c r="K109" s="30" t="s">
        <v>3814</v>
      </c>
      <c r="L109" s="39"/>
    </row>
    <row r="110" spans="1:12" ht="25.5">
      <c r="A110" s="16" t="s">
        <v>3555</v>
      </c>
      <c r="B110" s="30" t="s">
        <v>1728</v>
      </c>
      <c r="C110" s="30" t="s">
        <v>1729</v>
      </c>
      <c r="D110" s="41">
        <v>8000</v>
      </c>
      <c r="E110" s="12">
        <v>42549</v>
      </c>
      <c r="F110" s="12">
        <v>42549</v>
      </c>
      <c r="G110" s="26">
        <v>0</v>
      </c>
      <c r="H110" s="21">
        <f t="shared" si="14"/>
        <v>44760.625</v>
      </c>
      <c r="I110" s="22">
        <f t="shared" si="9"/>
        <v>2751</v>
      </c>
      <c r="J110" s="16" t="str">
        <f t="shared" si="10"/>
        <v>NOT DUE</v>
      </c>
      <c r="K110" s="30" t="s">
        <v>3814</v>
      </c>
      <c r="L110" s="39"/>
    </row>
    <row r="111" spans="1:12" ht="25.5">
      <c r="A111" s="16" t="s">
        <v>3556</v>
      </c>
      <c r="B111" s="30" t="s">
        <v>1730</v>
      </c>
      <c r="C111" s="30" t="s">
        <v>1731</v>
      </c>
      <c r="D111" s="41">
        <v>8000</v>
      </c>
      <c r="E111" s="12">
        <v>42549</v>
      </c>
      <c r="F111" s="12">
        <v>42549</v>
      </c>
      <c r="G111" s="26">
        <v>0</v>
      </c>
      <c r="H111" s="21">
        <f t="shared" si="14"/>
        <v>44760.625</v>
      </c>
      <c r="I111" s="22">
        <f t="shared" si="9"/>
        <v>2751</v>
      </c>
      <c r="J111" s="16" t="str">
        <f t="shared" si="10"/>
        <v>NOT DUE</v>
      </c>
      <c r="K111" s="30" t="s">
        <v>3814</v>
      </c>
      <c r="L111" s="39"/>
    </row>
    <row r="112" spans="1:12">
      <c r="A112" s="16" t="s">
        <v>3557</v>
      </c>
      <c r="B112" s="30" t="s">
        <v>1732</v>
      </c>
      <c r="C112" s="30" t="s">
        <v>1682</v>
      </c>
      <c r="D112" s="41">
        <v>8000</v>
      </c>
      <c r="E112" s="12">
        <v>42549</v>
      </c>
      <c r="F112" s="12">
        <v>42549</v>
      </c>
      <c r="G112" s="26">
        <v>0</v>
      </c>
      <c r="H112" s="21">
        <f t="shared" si="14"/>
        <v>44760.625</v>
      </c>
      <c r="I112" s="22">
        <f t="shared" si="9"/>
        <v>2751</v>
      </c>
      <c r="J112" s="16" t="str">
        <f t="shared" si="10"/>
        <v>NOT DUE</v>
      </c>
      <c r="K112" s="30" t="s">
        <v>3814</v>
      </c>
      <c r="L112" s="39"/>
    </row>
    <row r="113" spans="1:12" ht="25.5">
      <c r="A113" s="16" t="s">
        <v>3558</v>
      </c>
      <c r="B113" s="30" t="s">
        <v>1733</v>
      </c>
      <c r="C113" s="30" t="s">
        <v>1734</v>
      </c>
      <c r="D113" s="41">
        <v>8000</v>
      </c>
      <c r="E113" s="12">
        <v>42549</v>
      </c>
      <c r="F113" s="12">
        <v>42549</v>
      </c>
      <c r="G113" s="26">
        <v>0</v>
      </c>
      <c r="H113" s="21">
        <f t="shared" si="14"/>
        <v>44760.625</v>
      </c>
      <c r="I113" s="22">
        <f t="shared" si="9"/>
        <v>2751</v>
      </c>
      <c r="J113" s="16" t="str">
        <f t="shared" si="10"/>
        <v>NOT DUE</v>
      </c>
      <c r="K113" s="30" t="s">
        <v>3814</v>
      </c>
      <c r="L113" s="39"/>
    </row>
    <row r="114" spans="1:12" ht="25.5">
      <c r="A114" s="16" t="s">
        <v>3559</v>
      </c>
      <c r="B114" s="30" t="s">
        <v>1735</v>
      </c>
      <c r="C114" s="30" t="s">
        <v>1736</v>
      </c>
      <c r="D114" s="41">
        <v>8000</v>
      </c>
      <c r="E114" s="12">
        <v>42549</v>
      </c>
      <c r="F114" s="12">
        <v>42549</v>
      </c>
      <c r="G114" s="26">
        <v>0</v>
      </c>
      <c r="H114" s="21">
        <f t="shared" si="14"/>
        <v>44760.625</v>
      </c>
      <c r="I114" s="22">
        <f t="shared" si="9"/>
        <v>2751</v>
      </c>
      <c r="J114" s="16" t="str">
        <f t="shared" si="10"/>
        <v>NOT DUE</v>
      </c>
      <c r="K114" s="30" t="s">
        <v>3814</v>
      </c>
      <c r="L114" s="39"/>
    </row>
    <row r="115" spans="1:12">
      <c r="A115" s="16" t="s">
        <v>3560</v>
      </c>
      <c r="B115" s="30" t="s">
        <v>1737</v>
      </c>
      <c r="C115" s="30" t="s">
        <v>1682</v>
      </c>
      <c r="D115" s="41">
        <v>8000</v>
      </c>
      <c r="E115" s="12">
        <v>42549</v>
      </c>
      <c r="F115" s="12">
        <v>42549</v>
      </c>
      <c r="G115" s="26">
        <v>0</v>
      </c>
      <c r="H115" s="21">
        <f t="shared" si="14"/>
        <v>44760.625</v>
      </c>
      <c r="I115" s="22">
        <f t="shared" si="9"/>
        <v>2751</v>
      </c>
      <c r="J115" s="16" t="str">
        <f t="shared" si="10"/>
        <v>NOT DUE</v>
      </c>
      <c r="K115" s="30" t="s">
        <v>3814</v>
      </c>
      <c r="L115" s="39"/>
    </row>
    <row r="116" spans="1:12" ht="25.5">
      <c r="A116" s="16" t="s">
        <v>3561</v>
      </c>
      <c r="B116" s="30" t="s">
        <v>1738</v>
      </c>
      <c r="C116" s="30" t="s">
        <v>1739</v>
      </c>
      <c r="D116" s="41">
        <v>8000</v>
      </c>
      <c r="E116" s="12">
        <v>42549</v>
      </c>
      <c r="F116" s="12">
        <v>42549</v>
      </c>
      <c r="G116" s="26">
        <v>0</v>
      </c>
      <c r="H116" s="21">
        <f t="shared" si="14"/>
        <v>44760.625</v>
      </c>
      <c r="I116" s="22">
        <f t="shared" si="9"/>
        <v>2751</v>
      </c>
      <c r="J116" s="16" t="str">
        <f t="shared" si="10"/>
        <v>NOT DUE</v>
      </c>
      <c r="K116" s="30" t="s">
        <v>3814</v>
      </c>
      <c r="L116" s="39"/>
    </row>
    <row r="117" spans="1:12">
      <c r="A117" s="16" t="s">
        <v>3562</v>
      </c>
      <c r="B117" s="30" t="s">
        <v>1740</v>
      </c>
      <c r="C117" s="30" t="s">
        <v>1502</v>
      </c>
      <c r="D117" s="41">
        <v>8000</v>
      </c>
      <c r="E117" s="12">
        <v>42549</v>
      </c>
      <c r="F117" s="12">
        <v>42549</v>
      </c>
      <c r="G117" s="26">
        <v>0</v>
      </c>
      <c r="H117" s="21">
        <f>IF(I117&lt;=8000,$F$5+(I117/24),"error")</f>
        <v>44760.625</v>
      </c>
      <c r="I117" s="22">
        <f t="shared" si="9"/>
        <v>2751</v>
      </c>
      <c r="J117" s="16" t="str">
        <f t="shared" si="10"/>
        <v>NOT DUE</v>
      </c>
      <c r="K117" s="30" t="s">
        <v>3814</v>
      </c>
      <c r="L117" s="39"/>
    </row>
    <row r="118" spans="1:12">
      <c r="A118" s="16" t="s">
        <v>3563</v>
      </c>
      <c r="B118" s="30" t="s">
        <v>1741</v>
      </c>
      <c r="C118" s="30" t="s">
        <v>1742</v>
      </c>
      <c r="D118" s="41">
        <v>4000</v>
      </c>
      <c r="E118" s="12">
        <v>42549</v>
      </c>
      <c r="F118" s="12">
        <v>43460</v>
      </c>
      <c r="G118" s="26">
        <v>1338</v>
      </c>
      <c r="H118" s="21">
        <f>IF(I118&lt;=4000,$F$5+(I118/24),"error")</f>
        <v>44649.708333333336</v>
      </c>
      <c r="I118" s="22">
        <f t="shared" si="9"/>
        <v>89</v>
      </c>
      <c r="J118" s="16" t="str">
        <f t="shared" si="10"/>
        <v>NOT DUE</v>
      </c>
      <c r="K118" s="30"/>
      <c r="L118" s="39"/>
    </row>
    <row r="119" spans="1:12">
      <c r="A119" s="16" t="s">
        <v>3564</v>
      </c>
      <c r="B119" s="30" t="s">
        <v>1743</v>
      </c>
      <c r="C119" s="30" t="s">
        <v>37</v>
      </c>
      <c r="D119" s="41">
        <v>24000</v>
      </c>
      <c r="E119" s="12">
        <v>42549</v>
      </c>
      <c r="F119" s="12">
        <v>42549</v>
      </c>
      <c r="G119" s="26">
        <v>0</v>
      </c>
      <c r="H119" s="21">
        <f>IF(I119&lt;=24000,$F$5+(I119/24),"error")</f>
        <v>45427.291666666664</v>
      </c>
      <c r="I119" s="22">
        <f t="shared" si="9"/>
        <v>18751</v>
      </c>
      <c r="J119" s="16" t="str">
        <f t="shared" si="10"/>
        <v>NOT DUE</v>
      </c>
      <c r="K119" s="30"/>
      <c r="L119" s="39"/>
    </row>
    <row r="120" spans="1:12" ht="38.25">
      <c r="A120" s="16" t="s">
        <v>3565</v>
      </c>
      <c r="B120" s="30" t="s">
        <v>1744</v>
      </c>
      <c r="C120" s="30" t="s">
        <v>37</v>
      </c>
      <c r="D120" s="41">
        <v>4000</v>
      </c>
      <c r="E120" s="12">
        <v>42549</v>
      </c>
      <c r="F120" s="12">
        <v>43299</v>
      </c>
      <c r="G120" s="26">
        <v>1338</v>
      </c>
      <c r="H120" s="21">
        <f>IF(I120&lt;=4000,$F$5+(I120/24),"error")</f>
        <v>44649.708333333336</v>
      </c>
      <c r="I120" s="22">
        <f t="shared" si="9"/>
        <v>89</v>
      </c>
      <c r="J120" s="16" t="str">
        <f t="shared" si="10"/>
        <v>NOT DUE</v>
      </c>
      <c r="K120" s="30" t="s">
        <v>1757</v>
      </c>
      <c r="L120" s="39"/>
    </row>
    <row r="124" spans="1:12">
      <c r="B124" t="s">
        <v>4630</v>
      </c>
      <c r="G124" t="s">
        <v>4632</v>
      </c>
    </row>
    <row r="125" spans="1:12">
      <c r="C125" s="215" t="s">
        <v>5298</v>
      </c>
      <c r="H125" s="455" t="s">
        <v>5270</v>
      </c>
      <c r="I125" s="455"/>
      <c r="J125" s="455"/>
    </row>
    <row r="126" spans="1:12">
      <c r="D126" s="47" t="s">
        <v>4631</v>
      </c>
      <c r="E126" t="s">
        <v>5232</v>
      </c>
    </row>
    <row r="127" spans="1:12">
      <c r="E127" t="s">
        <v>5439</v>
      </c>
    </row>
  </sheetData>
  <sheetProtection selectLockedCells="1"/>
  <mergeCells count="10">
    <mergeCell ref="H125:J125"/>
    <mergeCell ref="A4:B4"/>
    <mergeCell ref="D4:E4"/>
    <mergeCell ref="A5:B5"/>
    <mergeCell ref="A1:B1"/>
    <mergeCell ref="D1:E1"/>
    <mergeCell ref="A2:B2"/>
    <mergeCell ref="D2:E2"/>
    <mergeCell ref="A3:B3"/>
    <mergeCell ref="D3:E3"/>
  </mergeCells>
  <conditionalFormatting sqref="J8:J120">
    <cfRule type="cellIs" dxfId="149" priority="1" operator="equal">
      <formula>"overdue"</formula>
    </cfRule>
  </conditionalFormatting>
  <pageMargins left="0.7" right="0.7" top="0.75" bottom="0.75" header="0.3" footer="0.3"/>
  <pageSetup paperSize="9"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3"/>
  <sheetViews>
    <sheetView zoomScale="85" zoomScaleNormal="85" workbookViewId="0">
      <selection activeCell="J15" sqref="J15"/>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6" t="s">
        <v>5</v>
      </c>
      <c r="B1" s="376"/>
      <c r="C1" s="34" t="str">
        <f>'[4]Main Engine'!C1</f>
        <v>VALIANT SUMMER</v>
      </c>
      <c r="D1" s="377" t="s">
        <v>7</v>
      </c>
      <c r="E1" s="377"/>
      <c r="F1" s="1" t="str">
        <f>IF(C1="GL COLMENA",'[1]List of Vessels'!B2,IF(C1="GL IGUAZU",'[1]List of Vessels'!B3,IF(C1="GL LA PAZ",'[1]List of Vessels'!B4,IF(C1="GL PIRAPO",'[1]List of Vessels'!B5,IF(C1="VALIANT SPRING",'[1]List of Vessels'!B6,IF(C1="VALIANT SUMMER",'[1]List of Vessels'!B7,""))))))</f>
        <v>NK 160240</v>
      </c>
    </row>
    <row r="2" spans="1:12" ht="19.5" customHeight="1">
      <c r="A2" s="376" t="s">
        <v>8</v>
      </c>
      <c r="B2" s="376"/>
      <c r="C2" s="35" t="str">
        <f>IF(C1="GL COLMENA",'[1]List of Vessels'!D2,IF(C1="GL IGUAZU",'[1]List of Vessels'!D3,IF(C1="GL LA PAZ",'[1]List of Vessels'!D4,IF(C1="GL PIRAPO",'[1]List of Vessels'!D5,IF(C1="VALIANT SPRING",'[1]List of Vessels'!D6,IF(C1="VALIANT SUMMER",'[1]List of Vessels'!D7,""))))))</f>
        <v>SINGAPORE</v>
      </c>
      <c r="D2" s="377" t="s">
        <v>9</v>
      </c>
      <c r="E2" s="377"/>
      <c r="F2" s="2">
        <f>IF(C1="GL COLMENA",'[1]List of Vessels'!C2,IF(C1="GL IGUAZU",'[1]List of Vessels'!C3,IF(C1="GL LA PAZ",'[1]List of Vessels'!C4,IF(C1="GL PIRAPO",'[1]List of Vessels'!C5,IF(C1="VALIANT SPRING",'[1]List of Vessels'!C6,IF(C1="VALIANT SUMMER",'[1]List of Vessels'!C7,""))))))</f>
        <v>9731195</v>
      </c>
    </row>
    <row r="3" spans="1:12" ht="19.5" customHeight="1">
      <c r="A3" s="376" t="s">
        <v>10</v>
      </c>
      <c r="B3" s="376"/>
      <c r="C3" s="36" t="s">
        <v>1874</v>
      </c>
      <c r="D3" s="377" t="s">
        <v>12</v>
      </c>
      <c r="E3" s="377"/>
      <c r="F3" s="4" t="s">
        <v>3423</v>
      </c>
    </row>
    <row r="4" spans="1:12" ht="18" customHeight="1">
      <c r="A4" s="376" t="s">
        <v>77</v>
      </c>
      <c r="B4" s="376"/>
      <c r="C4" s="36" t="s">
        <v>3776</v>
      </c>
      <c r="D4" s="377" t="s">
        <v>14</v>
      </c>
      <c r="E4" s="377"/>
      <c r="F4" s="5">
        <f>'Running Hours'!B23</f>
        <v>26299.1</v>
      </c>
    </row>
    <row r="5" spans="1:12" ht="18" customHeight="1">
      <c r="A5" s="376" t="s">
        <v>78</v>
      </c>
      <c r="B5" s="376"/>
      <c r="C5" s="37" t="s">
        <v>3777</v>
      </c>
      <c r="D5" s="44"/>
      <c r="E5" s="251" t="str">
        <f>'Running Hours'!$C3</f>
        <v>Date updated:</v>
      </c>
      <c r="F5" s="147">
        <f>'Running Hours'!$D3</f>
        <v>44646</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6.45" customHeight="1">
      <c r="A8" s="16" t="s">
        <v>3424</v>
      </c>
      <c r="B8" s="30" t="s">
        <v>1877</v>
      </c>
      <c r="C8" s="30" t="s">
        <v>1878</v>
      </c>
      <c r="D8" s="41">
        <v>8000</v>
      </c>
      <c r="E8" s="12">
        <v>42549</v>
      </c>
      <c r="F8" s="12">
        <v>44021</v>
      </c>
      <c r="G8" s="26">
        <v>18631.8</v>
      </c>
      <c r="H8" s="21">
        <f>IF(I8&lt;=8000,$F$5+(I8/24),"error")</f>
        <v>44659.862500000003</v>
      </c>
      <c r="I8" s="22">
        <f t="shared" ref="I8" si="0">D8-($F$4-G8)</f>
        <v>332.70000000000073</v>
      </c>
      <c r="J8" s="16" t="str">
        <f t="shared" ref="J8" si="1">IF(I8="","",IF(I8&lt;0,"OVERDUE","NOT DUE"))</f>
        <v>NOT DUE</v>
      </c>
      <c r="K8" s="30" t="s">
        <v>1896</v>
      </c>
      <c r="L8" s="225" t="s">
        <v>5402</v>
      </c>
    </row>
    <row r="9" spans="1:12">
      <c r="A9" s="16" t="s">
        <v>3425</v>
      </c>
      <c r="B9" s="30" t="s">
        <v>1881</v>
      </c>
      <c r="C9" s="30" t="s">
        <v>1882</v>
      </c>
      <c r="D9" s="41">
        <v>8000</v>
      </c>
      <c r="E9" s="12">
        <v>42549</v>
      </c>
      <c r="F9" s="12">
        <v>44021</v>
      </c>
      <c r="G9" s="26">
        <v>18631.8</v>
      </c>
      <c r="H9" s="21">
        <f>IF(I9&lt;=8000,$F$5+(I9/24),"error")</f>
        <v>44659.862500000003</v>
      </c>
      <c r="I9" s="22">
        <f t="shared" ref="I9:I18" si="2">D9-($F$4-G9)</f>
        <v>332.70000000000073</v>
      </c>
      <c r="J9" s="16" t="str">
        <f t="shared" ref="J9:J36" si="3">IF(I9="","",IF(I9&lt;0,"OVERDUE","NOT DUE"))</f>
        <v>NOT DUE</v>
      </c>
      <c r="K9" s="30"/>
      <c r="L9" s="225" t="s">
        <v>5402</v>
      </c>
    </row>
    <row r="10" spans="1:12">
      <c r="A10" s="16" t="s">
        <v>3844</v>
      </c>
      <c r="B10" s="30" t="s">
        <v>1881</v>
      </c>
      <c r="C10" s="30" t="s">
        <v>1883</v>
      </c>
      <c r="D10" s="41">
        <v>20000</v>
      </c>
      <c r="E10" s="12">
        <v>42549</v>
      </c>
      <c r="F10" s="12">
        <v>44021</v>
      </c>
      <c r="G10" s="26">
        <v>18631.8</v>
      </c>
      <c r="H10" s="21">
        <f>IF(I10&lt;=20000,$F$5+(I10/24),"error")</f>
        <v>45159.862500000003</v>
      </c>
      <c r="I10" s="22">
        <f t="shared" si="2"/>
        <v>12332.7</v>
      </c>
      <c r="J10" s="16" t="str">
        <f t="shared" si="3"/>
        <v>NOT DUE</v>
      </c>
      <c r="K10" s="30"/>
      <c r="L10" s="225" t="s">
        <v>5402</v>
      </c>
    </row>
    <row r="11" spans="1:12" ht="26.45" customHeight="1">
      <c r="A11" s="16" t="s">
        <v>3426</v>
      </c>
      <c r="B11" s="30" t="s">
        <v>1884</v>
      </c>
      <c r="C11" s="30" t="s">
        <v>1885</v>
      </c>
      <c r="D11" s="41">
        <v>8000</v>
      </c>
      <c r="E11" s="12">
        <v>42549</v>
      </c>
      <c r="F11" s="12">
        <v>44021</v>
      </c>
      <c r="G11" s="26">
        <v>18631.8</v>
      </c>
      <c r="H11" s="21">
        <f>IF(I11&lt;=8000,$F$5+(I11/24),"error")</f>
        <v>44659.862500000003</v>
      </c>
      <c r="I11" s="22">
        <f t="shared" si="2"/>
        <v>332.70000000000073</v>
      </c>
      <c r="J11" s="16" t="str">
        <f t="shared" si="3"/>
        <v>NOT DUE</v>
      </c>
      <c r="K11" s="353" t="s">
        <v>1897</v>
      </c>
      <c r="L11" s="225" t="s">
        <v>5402</v>
      </c>
    </row>
    <row r="12" spans="1:12" ht="25.5">
      <c r="A12" s="16" t="s">
        <v>3427</v>
      </c>
      <c r="B12" s="30" t="s">
        <v>1884</v>
      </c>
      <c r="C12" s="30" t="s">
        <v>1886</v>
      </c>
      <c r="D12" s="41">
        <v>20000</v>
      </c>
      <c r="E12" s="12">
        <v>42549</v>
      </c>
      <c r="F12" s="12">
        <v>44021</v>
      </c>
      <c r="G12" s="26">
        <v>18631.8</v>
      </c>
      <c r="H12" s="21">
        <f>IF(I12&lt;=20000,$F$5+(I12/24),"error")</f>
        <v>45159.862500000003</v>
      </c>
      <c r="I12" s="22">
        <f t="shared" si="2"/>
        <v>12332.7</v>
      </c>
      <c r="J12" s="16" t="str">
        <f t="shared" si="3"/>
        <v>NOT DUE</v>
      </c>
      <c r="K12" s="30"/>
      <c r="L12" s="225" t="s">
        <v>5402</v>
      </c>
    </row>
    <row r="13" spans="1:12" ht="25.5">
      <c r="A13" s="16" t="s">
        <v>3428</v>
      </c>
      <c r="B13" s="30" t="s">
        <v>1887</v>
      </c>
      <c r="C13" s="30" t="s">
        <v>1888</v>
      </c>
      <c r="D13" s="41">
        <v>8000</v>
      </c>
      <c r="E13" s="12">
        <v>42549</v>
      </c>
      <c r="F13" s="12">
        <v>44021</v>
      </c>
      <c r="G13" s="26">
        <v>18631.8</v>
      </c>
      <c r="H13" s="21">
        <f>IF(I13&lt;=8000,$F$5+(I13/24),"error")</f>
        <v>44659.862500000003</v>
      </c>
      <c r="I13" s="22">
        <f t="shared" si="2"/>
        <v>332.70000000000073</v>
      </c>
      <c r="J13" s="16" t="str">
        <f t="shared" si="3"/>
        <v>NOT DUE</v>
      </c>
      <c r="K13" s="30"/>
      <c r="L13" s="225" t="s">
        <v>5402</v>
      </c>
    </row>
    <row r="14" spans="1:12">
      <c r="A14" s="16" t="s">
        <v>3429</v>
      </c>
      <c r="B14" s="30" t="s">
        <v>1887</v>
      </c>
      <c r="C14" s="30" t="s">
        <v>1883</v>
      </c>
      <c r="D14" s="41">
        <v>20000</v>
      </c>
      <c r="E14" s="12">
        <v>42549</v>
      </c>
      <c r="F14" s="12">
        <v>44021</v>
      </c>
      <c r="G14" s="26">
        <v>18631.8</v>
      </c>
      <c r="H14" s="21">
        <f>IF(I14&lt;=20000,$F$5+(I14/24),"error")</f>
        <v>45159.862500000003</v>
      </c>
      <c r="I14" s="22">
        <f t="shared" si="2"/>
        <v>12332.7</v>
      </c>
      <c r="J14" s="16" t="str">
        <f t="shared" si="3"/>
        <v>NOT DUE</v>
      </c>
      <c r="K14" s="30"/>
      <c r="L14" s="225" t="s">
        <v>5402</v>
      </c>
    </row>
    <row r="15" spans="1:12" ht="38.450000000000003" customHeight="1">
      <c r="A15" s="16" t="s">
        <v>3430</v>
      </c>
      <c r="B15" s="30" t="s">
        <v>1535</v>
      </c>
      <c r="C15" s="30" t="s">
        <v>1889</v>
      </c>
      <c r="D15" s="41">
        <v>20000</v>
      </c>
      <c r="E15" s="12">
        <v>42549</v>
      </c>
      <c r="F15" s="12">
        <v>44021</v>
      </c>
      <c r="G15" s="26">
        <v>18631.8</v>
      </c>
      <c r="H15" s="21">
        <f>IF(I15&lt;=20000,$F$5+(I15/24),"error")</f>
        <v>45159.862500000003</v>
      </c>
      <c r="I15" s="22">
        <f t="shared" si="2"/>
        <v>12332.7</v>
      </c>
      <c r="J15" s="16" t="str">
        <f t="shared" si="3"/>
        <v>NOT DUE</v>
      </c>
      <c r="K15" s="30" t="s">
        <v>1898</v>
      </c>
      <c r="L15" s="225" t="s">
        <v>5402</v>
      </c>
    </row>
    <row r="16" spans="1:12" ht="26.45" customHeight="1">
      <c r="A16" s="16" t="s">
        <v>3431</v>
      </c>
      <c r="B16" s="30" t="s">
        <v>3845</v>
      </c>
      <c r="C16" s="30" t="s">
        <v>1891</v>
      </c>
      <c r="D16" s="41">
        <v>20000</v>
      </c>
      <c r="E16" s="12">
        <v>42549</v>
      </c>
      <c r="F16" s="12">
        <v>44021</v>
      </c>
      <c r="G16" s="26">
        <v>18631.8</v>
      </c>
      <c r="H16" s="21">
        <f>IF(I16&lt;=20000,$F$5+(I16/24),"error")</f>
        <v>45159.862500000003</v>
      </c>
      <c r="I16" s="22">
        <f t="shared" si="2"/>
        <v>12332.7</v>
      </c>
      <c r="J16" s="16" t="str">
        <f t="shared" si="3"/>
        <v>NOT DUE</v>
      </c>
      <c r="K16" s="30" t="s">
        <v>1899</v>
      </c>
      <c r="L16" s="225" t="s">
        <v>5402</v>
      </c>
    </row>
    <row r="17" spans="1:12" ht="25.5">
      <c r="A17" s="16" t="s">
        <v>3432</v>
      </c>
      <c r="B17" s="30" t="s">
        <v>3840</v>
      </c>
      <c r="C17" s="30" t="s">
        <v>1893</v>
      </c>
      <c r="D17" s="41">
        <v>8000</v>
      </c>
      <c r="E17" s="12">
        <v>42549</v>
      </c>
      <c r="F17" s="12">
        <v>44021</v>
      </c>
      <c r="G17" s="26">
        <v>18631.8</v>
      </c>
      <c r="H17" s="21">
        <f>IF(I17&lt;=8000,$F$5+(I17/24),"error")</f>
        <v>44659.862500000003</v>
      </c>
      <c r="I17" s="22">
        <f t="shared" si="2"/>
        <v>332.70000000000073</v>
      </c>
      <c r="J17" s="16" t="str">
        <f t="shared" si="3"/>
        <v>NOT DUE</v>
      </c>
      <c r="K17" s="30"/>
      <c r="L17" s="225" t="s">
        <v>5402</v>
      </c>
    </row>
    <row r="18" spans="1:12" ht="21.75" customHeight="1">
      <c r="A18" s="16" t="s">
        <v>3433</v>
      </c>
      <c r="B18" s="30" t="s">
        <v>3842</v>
      </c>
      <c r="C18" s="30" t="s">
        <v>3843</v>
      </c>
      <c r="D18" s="41">
        <v>8000</v>
      </c>
      <c r="E18" s="12">
        <v>42549</v>
      </c>
      <c r="F18" s="12">
        <v>44021</v>
      </c>
      <c r="G18" s="26">
        <v>18631.8</v>
      </c>
      <c r="H18" s="21">
        <f>IF(I18&lt;=8000,$F$5+(I18/24),"error")</f>
        <v>44659.862500000003</v>
      </c>
      <c r="I18" s="22">
        <f t="shared" si="2"/>
        <v>332.70000000000073</v>
      </c>
      <c r="J18" s="16" t="str">
        <f t="shared" si="3"/>
        <v>NOT DUE</v>
      </c>
      <c r="K18" s="30"/>
      <c r="L18" s="225" t="s">
        <v>5402</v>
      </c>
    </row>
    <row r="19" spans="1:12" ht="38.25">
      <c r="A19" s="16" t="s">
        <v>3434</v>
      </c>
      <c r="B19" s="30" t="s">
        <v>1390</v>
      </c>
      <c r="C19" s="30" t="s">
        <v>1391</v>
      </c>
      <c r="D19" s="41" t="s">
        <v>1</v>
      </c>
      <c r="E19" s="12">
        <v>42549</v>
      </c>
      <c r="F19" s="12">
        <v>44646</v>
      </c>
      <c r="G19" s="72"/>
      <c r="H19" s="14">
        <f>DATE(YEAR(F19),MONTH(F19),DAY(F19)+1)</f>
        <v>44647</v>
      </c>
      <c r="I19" s="15">
        <f t="shared" ref="I19:I36" ca="1" si="4">IF(ISBLANK(H19),"",H19-DATE(YEAR(NOW()),MONTH(NOW()),DAY(NOW())))</f>
        <v>0</v>
      </c>
      <c r="J19" s="16" t="str">
        <f t="shared" ca="1" si="3"/>
        <v>NOT DUE</v>
      </c>
      <c r="K19" s="30" t="s">
        <v>1420</v>
      </c>
      <c r="L19" s="19"/>
    </row>
    <row r="20" spans="1:12" ht="38.25">
      <c r="A20" s="16" t="s">
        <v>3435</v>
      </c>
      <c r="B20" s="30" t="s">
        <v>1392</v>
      </c>
      <c r="C20" s="30" t="s">
        <v>1393</v>
      </c>
      <c r="D20" s="41" t="s">
        <v>1</v>
      </c>
      <c r="E20" s="12">
        <v>42549</v>
      </c>
      <c r="F20" s="12">
        <v>44646</v>
      </c>
      <c r="G20" s="72"/>
      <c r="H20" s="14">
        <f>DATE(YEAR(F20),MONTH(F20),DAY(F20)+1)</f>
        <v>44647</v>
      </c>
      <c r="I20" s="15">
        <f t="shared" ca="1" si="4"/>
        <v>0</v>
      </c>
      <c r="J20" s="16" t="str">
        <f t="shared" ca="1" si="3"/>
        <v>NOT DUE</v>
      </c>
      <c r="K20" s="30" t="s">
        <v>1421</v>
      </c>
      <c r="L20" s="19"/>
    </row>
    <row r="21" spans="1:12" ht="38.25">
      <c r="A21" s="16" t="s">
        <v>3436</v>
      </c>
      <c r="B21" s="30" t="s">
        <v>1394</v>
      </c>
      <c r="C21" s="30" t="s">
        <v>1395</v>
      </c>
      <c r="D21" s="41" t="s">
        <v>1</v>
      </c>
      <c r="E21" s="12">
        <v>42549</v>
      </c>
      <c r="F21" s="12">
        <v>44646</v>
      </c>
      <c r="G21" s="72"/>
      <c r="H21" s="14">
        <f>DATE(YEAR(F21),MONTH(F21),DAY(F21)+1)</f>
        <v>44647</v>
      </c>
      <c r="I21" s="15">
        <f t="shared" ca="1" si="4"/>
        <v>0</v>
      </c>
      <c r="J21" s="16" t="str">
        <f t="shared" ca="1" si="3"/>
        <v>NOT DUE</v>
      </c>
      <c r="K21" s="30" t="s">
        <v>1422</v>
      </c>
      <c r="L21" s="19"/>
    </row>
    <row r="22" spans="1:12" ht="38.450000000000003" customHeight="1">
      <c r="A22" s="16" t="s">
        <v>3437</v>
      </c>
      <c r="B22" s="30" t="s">
        <v>1396</v>
      </c>
      <c r="C22" s="30" t="s">
        <v>1397</v>
      </c>
      <c r="D22" s="41" t="s">
        <v>4</v>
      </c>
      <c r="E22" s="12">
        <v>42549</v>
      </c>
      <c r="F22" s="12">
        <v>44637</v>
      </c>
      <c r="G22" s="72"/>
      <c r="H22" s="14">
        <f>EDATE(F22-1,1)</f>
        <v>44667</v>
      </c>
      <c r="I22" s="15">
        <f t="shared" ca="1" si="4"/>
        <v>20</v>
      </c>
      <c r="J22" s="16" t="str">
        <f t="shared" ca="1" si="3"/>
        <v>NOT DUE</v>
      </c>
      <c r="K22" s="30" t="s">
        <v>1423</v>
      </c>
      <c r="L22" s="19"/>
    </row>
    <row r="23" spans="1:12" ht="25.5">
      <c r="A23" s="16" t="s">
        <v>3438</v>
      </c>
      <c r="B23" s="30" t="s">
        <v>1398</v>
      </c>
      <c r="C23" s="30" t="s">
        <v>1399</v>
      </c>
      <c r="D23" s="41" t="s">
        <v>1</v>
      </c>
      <c r="E23" s="12">
        <v>42549</v>
      </c>
      <c r="F23" s="12">
        <v>44646</v>
      </c>
      <c r="G23" s="72"/>
      <c r="H23" s="14">
        <f>DATE(YEAR(F23),MONTH(F23),DAY(F23)+1)</f>
        <v>44647</v>
      </c>
      <c r="I23" s="15">
        <f t="shared" ca="1" si="4"/>
        <v>0</v>
      </c>
      <c r="J23" s="16" t="str">
        <f t="shared" ca="1" si="3"/>
        <v>NOT DUE</v>
      </c>
      <c r="K23" s="30" t="s">
        <v>1424</v>
      </c>
      <c r="L23" s="19"/>
    </row>
    <row r="24" spans="1:12" ht="26.45" customHeight="1">
      <c r="A24" s="16" t="s">
        <v>3439</v>
      </c>
      <c r="B24" s="30" t="s">
        <v>1400</v>
      </c>
      <c r="C24" s="30" t="s">
        <v>1401</v>
      </c>
      <c r="D24" s="41" t="s">
        <v>1</v>
      </c>
      <c r="E24" s="12">
        <v>42549</v>
      </c>
      <c r="F24" s="12">
        <v>44646</v>
      </c>
      <c r="G24" s="72"/>
      <c r="H24" s="14">
        <f>DATE(YEAR(F24),MONTH(F24),DAY(F24)+1)</f>
        <v>44647</v>
      </c>
      <c r="I24" s="15">
        <f t="shared" ca="1" si="4"/>
        <v>0</v>
      </c>
      <c r="J24" s="16" t="str">
        <f t="shared" ca="1" si="3"/>
        <v>NOT DUE</v>
      </c>
      <c r="K24" s="30" t="s">
        <v>1425</v>
      </c>
      <c r="L24" s="19"/>
    </row>
    <row r="25" spans="1:12" ht="26.45" customHeight="1">
      <c r="A25" s="16" t="s">
        <v>3440</v>
      </c>
      <c r="B25" s="30" t="s">
        <v>1402</v>
      </c>
      <c r="C25" s="30" t="s">
        <v>1403</v>
      </c>
      <c r="D25" s="41" t="s">
        <v>1</v>
      </c>
      <c r="E25" s="12">
        <v>42549</v>
      </c>
      <c r="F25" s="12">
        <v>44646</v>
      </c>
      <c r="G25" s="72"/>
      <c r="H25" s="14">
        <f>DATE(YEAR(F25),MONTH(F25),DAY(F25)+1)</f>
        <v>44647</v>
      </c>
      <c r="I25" s="15">
        <f t="shared" ca="1" si="4"/>
        <v>0</v>
      </c>
      <c r="J25" s="16" t="str">
        <f t="shared" ca="1" si="3"/>
        <v>NOT DUE</v>
      </c>
      <c r="K25" s="30" t="s">
        <v>1425</v>
      </c>
      <c r="L25" s="19"/>
    </row>
    <row r="26" spans="1:12" ht="26.45" customHeight="1">
      <c r="A26" s="16" t="s">
        <v>3441</v>
      </c>
      <c r="B26" s="30" t="s">
        <v>1404</v>
      </c>
      <c r="C26" s="30" t="s">
        <v>1391</v>
      </c>
      <c r="D26" s="41" t="s">
        <v>1</v>
      </c>
      <c r="E26" s="12">
        <v>42549</v>
      </c>
      <c r="F26" s="12">
        <v>44646</v>
      </c>
      <c r="G26" s="72"/>
      <c r="H26" s="14">
        <f>DATE(YEAR(F26),MONTH(F26),DAY(F26)+1)</f>
        <v>44647</v>
      </c>
      <c r="I26" s="15">
        <f t="shared" ca="1" si="4"/>
        <v>0</v>
      </c>
      <c r="J26" s="16" t="str">
        <f t="shared" ca="1" si="3"/>
        <v>NOT DUE</v>
      </c>
      <c r="K26" s="30" t="s">
        <v>1425</v>
      </c>
      <c r="L26" s="19"/>
    </row>
    <row r="27" spans="1:12" ht="26.45" customHeight="1">
      <c r="A27" s="16" t="s">
        <v>3442</v>
      </c>
      <c r="B27" s="30" t="s">
        <v>3960</v>
      </c>
      <c r="C27" s="30" t="s">
        <v>3889</v>
      </c>
      <c r="D27" s="41">
        <v>20000</v>
      </c>
      <c r="E27" s="12">
        <v>42549</v>
      </c>
      <c r="F27" s="12">
        <v>44412</v>
      </c>
      <c r="G27" s="26">
        <v>18609</v>
      </c>
      <c r="H27" s="21">
        <f>IF(I27&lt;=20000,$F$5+(I27/24),"error")</f>
        <v>45158.912499999999</v>
      </c>
      <c r="I27" s="22">
        <f t="shared" ref="I27:I28" si="5">D27-($F$4-G27)</f>
        <v>12309.900000000001</v>
      </c>
      <c r="J27" s="16" t="str">
        <f t="shared" ref="J27:J28" si="6">IF(I27="","",IF(I27&lt;0,"OVERDUE","NOT DUE"))</f>
        <v>NOT DUE</v>
      </c>
      <c r="K27" s="30" t="s">
        <v>3851</v>
      </c>
      <c r="L27" s="225" t="s">
        <v>5223</v>
      </c>
    </row>
    <row r="28" spans="1:12" ht="25.5">
      <c r="A28" s="16" t="s">
        <v>3443</v>
      </c>
      <c r="B28" s="30" t="s">
        <v>3955</v>
      </c>
      <c r="C28" s="30" t="s">
        <v>3888</v>
      </c>
      <c r="D28" s="41">
        <v>20000</v>
      </c>
      <c r="E28" s="12">
        <v>42549</v>
      </c>
      <c r="F28" s="12">
        <v>44412</v>
      </c>
      <c r="G28" s="26">
        <v>18609</v>
      </c>
      <c r="H28" s="21">
        <f>IF(I28&lt;=20000,$F$5+(I28/24),"error")</f>
        <v>45158.912499999999</v>
      </c>
      <c r="I28" s="22">
        <f t="shared" si="5"/>
        <v>12309.900000000001</v>
      </c>
      <c r="J28" s="16" t="str">
        <f t="shared" si="6"/>
        <v>NOT DUE</v>
      </c>
      <c r="K28" s="30" t="s">
        <v>3851</v>
      </c>
      <c r="L28" s="225" t="s">
        <v>5223</v>
      </c>
    </row>
    <row r="29" spans="1:12" ht="26.45" customHeight="1">
      <c r="A29" s="16" t="s">
        <v>3444</v>
      </c>
      <c r="B29" s="30" t="s">
        <v>1408</v>
      </c>
      <c r="C29" s="30" t="s">
        <v>1409</v>
      </c>
      <c r="D29" s="41" t="s">
        <v>0</v>
      </c>
      <c r="E29" s="12">
        <v>42549</v>
      </c>
      <c r="F29" s="12">
        <v>44561</v>
      </c>
      <c r="G29" s="72"/>
      <c r="H29" s="14">
        <f>DATE(YEAR(F29),MONTH(F29)+3,DAY(F29)-1)</f>
        <v>44650</v>
      </c>
      <c r="I29" s="15">
        <f t="shared" ca="1" si="4"/>
        <v>3</v>
      </c>
      <c r="J29" s="16" t="str">
        <f t="shared" ca="1" si="3"/>
        <v>NOT DUE</v>
      </c>
      <c r="K29" s="30" t="s">
        <v>1426</v>
      </c>
      <c r="L29" s="225" t="s">
        <v>5223</v>
      </c>
    </row>
    <row r="30" spans="1:12" ht="21" customHeight="1">
      <c r="A30" s="16" t="s">
        <v>3445</v>
      </c>
      <c r="B30" s="30" t="s">
        <v>1894</v>
      </c>
      <c r="C30" s="30"/>
      <c r="D30" s="41" t="s">
        <v>1</v>
      </c>
      <c r="E30" s="12">
        <v>42549</v>
      </c>
      <c r="F30" s="12">
        <v>44646</v>
      </c>
      <c r="G30" s="72"/>
      <c r="H30" s="14">
        <f>DATE(YEAR(F30),MONTH(F30),DAY(F30)+1)</f>
        <v>44647</v>
      </c>
      <c r="I30" s="15">
        <f t="shared" ca="1" si="4"/>
        <v>0</v>
      </c>
      <c r="J30" s="16" t="str">
        <f t="shared" ca="1" si="3"/>
        <v>NOT DUE</v>
      </c>
      <c r="K30" s="30" t="s">
        <v>1426</v>
      </c>
      <c r="L30" s="225" t="s">
        <v>5223</v>
      </c>
    </row>
    <row r="31" spans="1:12" ht="26.25" customHeight="1">
      <c r="A31" s="16" t="s">
        <v>3446</v>
      </c>
      <c r="B31" s="30" t="s">
        <v>1410</v>
      </c>
      <c r="C31" s="30" t="s">
        <v>1411</v>
      </c>
      <c r="D31" s="41" t="s">
        <v>381</v>
      </c>
      <c r="E31" s="12">
        <v>42549</v>
      </c>
      <c r="F31" s="12">
        <v>44575</v>
      </c>
      <c r="G31" s="72"/>
      <c r="H31" s="14">
        <f t="shared" ref="H31:H36" si="7">DATE(YEAR(F31)+1,MONTH(F31),DAY(F31)-1)</f>
        <v>44939</v>
      </c>
      <c r="I31" s="15">
        <f t="shared" ca="1" si="4"/>
        <v>292</v>
      </c>
      <c r="J31" s="16" t="str">
        <f t="shared" ca="1" si="3"/>
        <v>NOT DUE</v>
      </c>
      <c r="K31" s="30" t="s">
        <v>1426</v>
      </c>
      <c r="L31" s="225" t="s">
        <v>5223</v>
      </c>
    </row>
    <row r="32" spans="1:12" ht="25.5">
      <c r="A32" s="16" t="s">
        <v>3447</v>
      </c>
      <c r="B32" s="30" t="s">
        <v>1412</v>
      </c>
      <c r="C32" s="30" t="s">
        <v>1413</v>
      </c>
      <c r="D32" s="41" t="s">
        <v>381</v>
      </c>
      <c r="E32" s="12">
        <v>42549</v>
      </c>
      <c r="F32" s="12">
        <v>44575</v>
      </c>
      <c r="G32" s="72"/>
      <c r="H32" s="14">
        <f t="shared" si="7"/>
        <v>44939</v>
      </c>
      <c r="I32" s="15">
        <f t="shared" ca="1" si="4"/>
        <v>292</v>
      </c>
      <c r="J32" s="16" t="str">
        <f t="shared" ca="1" si="3"/>
        <v>NOT DUE</v>
      </c>
      <c r="K32" s="30" t="s">
        <v>1427</v>
      </c>
      <c r="L32" s="225" t="s">
        <v>5223</v>
      </c>
    </row>
    <row r="33" spans="1:12" ht="25.5">
      <c r="A33" s="16" t="s">
        <v>3448</v>
      </c>
      <c r="B33" s="30" t="s">
        <v>1414</v>
      </c>
      <c r="C33" s="30" t="s">
        <v>1415</v>
      </c>
      <c r="D33" s="41" t="s">
        <v>381</v>
      </c>
      <c r="E33" s="12">
        <v>42549</v>
      </c>
      <c r="F33" s="12">
        <v>44575</v>
      </c>
      <c r="G33" s="72"/>
      <c r="H33" s="14">
        <f t="shared" si="7"/>
        <v>44939</v>
      </c>
      <c r="I33" s="15">
        <f t="shared" ca="1" si="4"/>
        <v>292</v>
      </c>
      <c r="J33" s="16" t="str">
        <f t="shared" ca="1" si="3"/>
        <v>NOT DUE</v>
      </c>
      <c r="K33" s="30" t="s">
        <v>1427</v>
      </c>
      <c r="L33" s="225" t="s">
        <v>5223</v>
      </c>
    </row>
    <row r="34" spans="1:12" ht="25.5">
      <c r="A34" s="16" t="s">
        <v>3449</v>
      </c>
      <c r="B34" s="30" t="s">
        <v>1416</v>
      </c>
      <c r="C34" s="30" t="s">
        <v>1417</v>
      </c>
      <c r="D34" s="41" t="s">
        <v>381</v>
      </c>
      <c r="E34" s="12">
        <v>42549</v>
      </c>
      <c r="F34" s="12">
        <v>44575</v>
      </c>
      <c r="G34" s="72"/>
      <c r="H34" s="14">
        <f t="shared" si="7"/>
        <v>44939</v>
      </c>
      <c r="I34" s="15">
        <f t="shared" ca="1" si="4"/>
        <v>292</v>
      </c>
      <c r="J34" s="16" t="str">
        <f t="shared" ca="1" si="3"/>
        <v>NOT DUE</v>
      </c>
      <c r="K34" s="30" t="s">
        <v>1427</v>
      </c>
      <c r="L34" s="225" t="s">
        <v>5223</v>
      </c>
    </row>
    <row r="35" spans="1:12" ht="25.5">
      <c r="A35" s="16" t="s">
        <v>3450</v>
      </c>
      <c r="B35" s="30" t="s">
        <v>1418</v>
      </c>
      <c r="C35" s="30" t="s">
        <v>1419</v>
      </c>
      <c r="D35" s="41" t="s">
        <v>381</v>
      </c>
      <c r="E35" s="12">
        <v>42549</v>
      </c>
      <c r="F35" s="12">
        <v>44575</v>
      </c>
      <c r="G35" s="72"/>
      <c r="H35" s="14">
        <f t="shared" si="7"/>
        <v>44939</v>
      </c>
      <c r="I35" s="15">
        <f t="shared" ca="1" si="4"/>
        <v>292</v>
      </c>
      <c r="J35" s="16" t="str">
        <f t="shared" ca="1" si="3"/>
        <v>NOT DUE</v>
      </c>
      <c r="K35" s="30" t="s">
        <v>1428</v>
      </c>
      <c r="L35" s="225" t="s">
        <v>5223</v>
      </c>
    </row>
    <row r="36" spans="1:12" ht="15" customHeight="1">
      <c r="A36" s="16" t="s">
        <v>3451</v>
      </c>
      <c r="B36" s="30" t="s">
        <v>1429</v>
      </c>
      <c r="C36" s="30" t="s">
        <v>1430</v>
      </c>
      <c r="D36" s="41" t="s">
        <v>381</v>
      </c>
      <c r="E36" s="12">
        <v>42549</v>
      </c>
      <c r="F36" s="12">
        <v>44575</v>
      </c>
      <c r="G36" s="72"/>
      <c r="H36" s="14">
        <f t="shared" si="7"/>
        <v>44939</v>
      </c>
      <c r="I36" s="15">
        <f t="shared" ca="1" si="4"/>
        <v>292</v>
      </c>
      <c r="J36" s="16" t="str">
        <f t="shared" ca="1" si="3"/>
        <v>NOT DUE</v>
      </c>
      <c r="K36" s="30" t="s">
        <v>1428</v>
      </c>
      <c r="L36" s="225" t="s">
        <v>5223</v>
      </c>
    </row>
    <row r="37" spans="1:12" ht="15" customHeight="1">
      <c r="A37" s="49"/>
      <c r="B37" s="50"/>
      <c r="C37" s="50"/>
      <c r="D37" s="51"/>
      <c r="E37" s="52"/>
      <c r="F37" s="52"/>
      <c r="G37" s="53"/>
      <c r="H37" s="54"/>
      <c r="I37" s="55"/>
      <c r="J37" s="49"/>
      <c r="K37" s="50"/>
      <c r="L37" s="56"/>
    </row>
    <row r="40" spans="1:12">
      <c r="B40" t="s">
        <v>4630</v>
      </c>
      <c r="G40" t="s">
        <v>4632</v>
      </c>
    </row>
    <row r="41" spans="1:12">
      <c r="C41" s="215" t="s">
        <v>5298</v>
      </c>
      <c r="H41" s="455" t="s">
        <v>5270</v>
      </c>
      <c r="I41" s="455"/>
      <c r="J41" s="455"/>
    </row>
    <row r="42" spans="1:12">
      <c r="D42" s="47" t="s">
        <v>4631</v>
      </c>
      <c r="E42" t="s">
        <v>5232</v>
      </c>
    </row>
    <row r="43" spans="1:12">
      <c r="E43" t="s">
        <v>5439</v>
      </c>
    </row>
  </sheetData>
  <sheetProtection selectLockedCells="1"/>
  <mergeCells count="10">
    <mergeCell ref="H41:J41"/>
    <mergeCell ref="A4:B4"/>
    <mergeCell ref="D4:E4"/>
    <mergeCell ref="A5:B5"/>
    <mergeCell ref="A1:B1"/>
    <mergeCell ref="D1:E1"/>
    <mergeCell ref="A2:B2"/>
    <mergeCell ref="D2:E2"/>
    <mergeCell ref="A3:B3"/>
    <mergeCell ref="D3:E3"/>
  </mergeCells>
  <conditionalFormatting sqref="J29:J37 J8:J26">
    <cfRule type="cellIs" dxfId="148" priority="4" operator="equal">
      <formula>"overdue"</formula>
    </cfRule>
  </conditionalFormatting>
  <conditionalFormatting sqref="J27:J28">
    <cfRule type="cellIs" dxfId="147" priority="1" operator="equal">
      <formula>"overdue"</formula>
    </cfRule>
  </conditionalFormatting>
  <pageMargins left="0.7" right="0.7" top="0.75" bottom="0.75" header="0.3" footer="0.3"/>
  <pageSetup paperSize="9"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3"/>
  <sheetViews>
    <sheetView zoomScale="85" zoomScaleNormal="85" workbookViewId="0">
      <selection activeCell="J13" sqref="J13"/>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6" t="s">
        <v>5</v>
      </c>
      <c r="B1" s="376"/>
      <c r="C1" s="34" t="str">
        <f>'[4]Main Engine'!C1</f>
        <v>VALIANT SUMMER</v>
      </c>
      <c r="D1" s="377" t="s">
        <v>7</v>
      </c>
      <c r="E1" s="377"/>
      <c r="F1" s="1" t="str">
        <f>IF(C1="GL COLMENA",'[1]List of Vessels'!B2,IF(C1="GL IGUAZU",'[1]List of Vessels'!B3,IF(C1="GL LA PAZ",'[1]List of Vessels'!B4,IF(C1="GL PIRAPO",'[1]List of Vessels'!B5,IF(C1="VALIANT SPRING",'[1]List of Vessels'!B6,IF(C1="VALIANT SUMMER",'[1]List of Vessels'!B7,""))))))</f>
        <v>NK 160240</v>
      </c>
    </row>
    <row r="2" spans="1:12" ht="19.5" customHeight="1">
      <c r="A2" s="376" t="s">
        <v>8</v>
      </c>
      <c r="B2" s="376"/>
      <c r="C2" s="35" t="str">
        <f>IF(C1="GL COLMENA",'[1]List of Vessels'!D2,IF(C1="GL IGUAZU",'[1]List of Vessels'!D3,IF(C1="GL LA PAZ",'[1]List of Vessels'!D4,IF(C1="GL PIRAPO",'[1]List of Vessels'!D5,IF(C1="VALIANT SPRING",'[1]List of Vessels'!D6,IF(C1="VALIANT SUMMER",'[1]List of Vessels'!D7,""))))))</f>
        <v>SINGAPORE</v>
      </c>
      <c r="D2" s="377" t="s">
        <v>9</v>
      </c>
      <c r="E2" s="377"/>
      <c r="F2" s="2">
        <f>IF(C1="GL COLMENA",'[1]List of Vessels'!C2,IF(C1="GL IGUAZU",'[1]List of Vessels'!C3,IF(C1="GL LA PAZ",'[1]List of Vessels'!C4,IF(C1="GL PIRAPO",'[1]List of Vessels'!C5,IF(C1="VALIANT SPRING",'[1]List of Vessels'!C6,IF(C1="VALIANT SUMMER",'[1]List of Vessels'!C7,""))))))</f>
        <v>9731195</v>
      </c>
    </row>
    <row r="3" spans="1:12" ht="19.5" customHeight="1">
      <c r="A3" s="376" t="s">
        <v>10</v>
      </c>
      <c r="B3" s="376"/>
      <c r="C3" s="36" t="s">
        <v>1900</v>
      </c>
      <c r="D3" s="377" t="s">
        <v>12</v>
      </c>
      <c r="E3" s="377"/>
      <c r="F3" s="4" t="s">
        <v>3393</v>
      </c>
    </row>
    <row r="4" spans="1:12" ht="18" customHeight="1">
      <c r="A4" s="376" t="s">
        <v>77</v>
      </c>
      <c r="B4" s="376"/>
      <c r="C4" s="36" t="s">
        <v>3776</v>
      </c>
      <c r="D4" s="377" t="s">
        <v>14</v>
      </c>
      <c r="E4" s="377"/>
      <c r="F4" s="5">
        <f>'Running Hours'!B24</f>
        <v>24015.1</v>
      </c>
    </row>
    <row r="5" spans="1:12" ht="18" customHeight="1">
      <c r="A5" s="376" t="s">
        <v>78</v>
      </c>
      <c r="B5" s="376"/>
      <c r="C5" s="37" t="s">
        <v>3777</v>
      </c>
      <c r="D5" s="44"/>
      <c r="E5" s="251" t="str">
        <f>'Running Hours'!$C3</f>
        <v>Date updated:</v>
      </c>
      <c r="F5" s="147">
        <f>'Running Hours'!$D3</f>
        <v>44646</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6.45" customHeight="1">
      <c r="A8" s="16" t="s">
        <v>3394</v>
      </c>
      <c r="B8" s="30" t="s">
        <v>1877</v>
      </c>
      <c r="C8" s="30" t="s">
        <v>1878</v>
      </c>
      <c r="D8" s="41">
        <v>8000</v>
      </c>
      <c r="E8" s="12">
        <v>42549</v>
      </c>
      <c r="F8" s="12">
        <v>44021</v>
      </c>
      <c r="G8" s="26">
        <v>16917.7</v>
      </c>
      <c r="H8" s="21">
        <f>IF(I8&lt;=8000,$F$5+(I8/24),"error")</f>
        <v>44683.60833333333</v>
      </c>
      <c r="I8" s="22">
        <f>D8-($F$4-G8)</f>
        <v>902.60000000000218</v>
      </c>
      <c r="J8" s="16" t="str">
        <f t="shared" ref="J8:J36" si="0">IF(I8="","",IF(I8&lt;0,"OVERDUE","NOT DUE"))</f>
        <v>NOT DUE</v>
      </c>
      <c r="K8" s="30" t="s">
        <v>1896</v>
      </c>
      <c r="L8" s="225" t="s">
        <v>5223</v>
      </c>
    </row>
    <row r="9" spans="1:12">
      <c r="A9" s="16" t="s">
        <v>3395</v>
      </c>
      <c r="B9" s="30" t="s">
        <v>1881</v>
      </c>
      <c r="C9" s="30" t="s">
        <v>1882</v>
      </c>
      <c r="D9" s="41">
        <v>8000</v>
      </c>
      <c r="E9" s="12">
        <v>42549</v>
      </c>
      <c r="F9" s="12">
        <v>44021</v>
      </c>
      <c r="G9" s="26">
        <v>16917.7</v>
      </c>
      <c r="H9" s="21">
        <f>IF(I9&lt;=8000,$F$5+(I9/24),"error")</f>
        <v>44683.60833333333</v>
      </c>
      <c r="I9" s="22">
        <f t="shared" ref="I9:I18" si="1">D9-($F$4-G9)</f>
        <v>902.60000000000218</v>
      </c>
      <c r="J9" s="16" t="str">
        <f t="shared" si="0"/>
        <v>NOT DUE</v>
      </c>
      <c r="K9" s="30"/>
      <c r="L9" s="225" t="s">
        <v>5223</v>
      </c>
    </row>
    <row r="10" spans="1:12">
      <c r="A10" s="16" t="s">
        <v>3396</v>
      </c>
      <c r="B10" s="30" t="s">
        <v>1881</v>
      </c>
      <c r="C10" s="30" t="s">
        <v>1883</v>
      </c>
      <c r="D10" s="41">
        <v>20000</v>
      </c>
      <c r="E10" s="12">
        <v>42549</v>
      </c>
      <c r="F10" s="12">
        <v>44021</v>
      </c>
      <c r="G10" s="26">
        <v>16917.7</v>
      </c>
      <c r="H10" s="21">
        <f>IF(I10&lt;=20000,$F$5+(I10/24),"error")</f>
        <v>45183.60833333333</v>
      </c>
      <c r="I10" s="22">
        <f t="shared" si="1"/>
        <v>12902.600000000002</v>
      </c>
      <c r="J10" s="16" t="str">
        <f t="shared" si="0"/>
        <v>NOT DUE</v>
      </c>
      <c r="K10" s="30"/>
      <c r="L10" s="225" t="s">
        <v>5223</v>
      </c>
    </row>
    <row r="11" spans="1:12" ht="26.45" customHeight="1">
      <c r="A11" s="16" t="s">
        <v>3397</v>
      </c>
      <c r="B11" s="30" t="s">
        <v>1884</v>
      </c>
      <c r="C11" s="30" t="s">
        <v>1885</v>
      </c>
      <c r="D11" s="41">
        <v>8000</v>
      </c>
      <c r="E11" s="12">
        <v>42549</v>
      </c>
      <c r="F11" s="12">
        <v>44021</v>
      </c>
      <c r="G11" s="26">
        <v>16917.7</v>
      </c>
      <c r="H11" s="21">
        <f>IF(I11&lt;=8000,$F$5+(I11/24),"error")</f>
        <v>44683.60833333333</v>
      </c>
      <c r="I11" s="22">
        <f t="shared" si="1"/>
        <v>902.60000000000218</v>
      </c>
      <c r="J11" s="16" t="str">
        <f t="shared" si="0"/>
        <v>NOT DUE</v>
      </c>
      <c r="K11" s="30" t="s">
        <v>1897</v>
      </c>
      <c r="L11" s="225" t="s">
        <v>5223</v>
      </c>
    </row>
    <row r="12" spans="1:12" ht="25.5">
      <c r="A12" s="16" t="s">
        <v>3398</v>
      </c>
      <c r="B12" s="30" t="s">
        <v>1884</v>
      </c>
      <c r="C12" s="30" t="s">
        <v>1886</v>
      </c>
      <c r="D12" s="41">
        <v>20000</v>
      </c>
      <c r="E12" s="12">
        <v>42549</v>
      </c>
      <c r="F12" s="12">
        <v>44021</v>
      </c>
      <c r="G12" s="26">
        <v>16917.7</v>
      </c>
      <c r="H12" s="21">
        <f>IF(I12&lt;=20000,$F$5+(I12/24),"error")</f>
        <v>45183.60833333333</v>
      </c>
      <c r="I12" s="22">
        <f t="shared" si="1"/>
        <v>12902.600000000002</v>
      </c>
      <c r="J12" s="16" t="str">
        <f t="shared" si="0"/>
        <v>NOT DUE</v>
      </c>
      <c r="K12" s="30"/>
      <c r="L12" s="225" t="s">
        <v>5223</v>
      </c>
    </row>
    <row r="13" spans="1:12" ht="25.5">
      <c r="A13" s="16" t="s">
        <v>3399</v>
      </c>
      <c r="B13" s="30" t="s">
        <v>1887</v>
      </c>
      <c r="C13" s="30" t="s">
        <v>1888</v>
      </c>
      <c r="D13" s="41">
        <v>8000</v>
      </c>
      <c r="E13" s="12">
        <v>42549</v>
      </c>
      <c r="F13" s="12">
        <v>44021</v>
      </c>
      <c r="G13" s="26">
        <v>16917.7</v>
      </c>
      <c r="H13" s="21">
        <f>IF(I13&lt;=8000,$F$5+(I13/24),"error")</f>
        <v>44683.60833333333</v>
      </c>
      <c r="I13" s="22">
        <f t="shared" si="1"/>
        <v>902.60000000000218</v>
      </c>
      <c r="J13" s="16" t="str">
        <f t="shared" si="0"/>
        <v>NOT DUE</v>
      </c>
      <c r="K13" s="30"/>
      <c r="L13" s="225" t="s">
        <v>5223</v>
      </c>
    </row>
    <row r="14" spans="1:12">
      <c r="A14" s="16" t="s">
        <v>3400</v>
      </c>
      <c r="B14" s="30" t="s">
        <v>1887</v>
      </c>
      <c r="C14" s="30" t="s">
        <v>1883</v>
      </c>
      <c r="D14" s="41">
        <v>20000</v>
      </c>
      <c r="E14" s="12">
        <v>42549</v>
      </c>
      <c r="F14" s="12">
        <v>44021</v>
      </c>
      <c r="G14" s="26">
        <v>16917.7</v>
      </c>
      <c r="H14" s="21">
        <f>IF(I14&lt;=20000,$F$5+(I14/24),"error")</f>
        <v>45183.60833333333</v>
      </c>
      <c r="I14" s="22">
        <f t="shared" si="1"/>
        <v>12902.600000000002</v>
      </c>
      <c r="J14" s="16" t="str">
        <f t="shared" si="0"/>
        <v>NOT DUE</v>
      </c>
      <c r="K14" s="30"/>
      <c r="L14" s="225" t="s">
        <v>5223</v>
      </c>
    </row>
    <row r="15" spans="1:12" ht="38.450000000000003" customHeight="1">
      <c r="A15" s="16" t="s">
        <v>3401</v>
      </c>
      <c r="B15" s="30" t="s">
        <v>1535</v>
      </c>
      <c r="C15" s="30" t="s">
        <v>1889</v>
      </c>
      <c r="D15" s="41">
        <v>20000</v>
      </c>
      <c r="E15" s="12">
        <v>42549</v>
      </c>
      <c r="F15" s="12">
        <v>44021</v>
      </c>
      <c r="G15" s="26">
        <v>16917.7</v>
      </c>
      <c r="H15" s="21">
        <f>IF(I15&lt;=20000,$F$5+(I15/24),"error")</f>
        <v>45183.60833333333</v>
      </c>
      <c r="I15" s="22">
        <f t="shared" si="1"/>
        <v>12902.600000000002</v>
      </c>
      <c r="J15" s="16" t="str">
        <f t="shared" si="0"/>
        <v>NOT DUE</v>
      </c>
      <c r="K15" s="30" t="s">
        <v>1898</v>
      </c>
      <c r="L15" s="225" t="s">
        <v>5223</v>
      </c>
    </row>
    <row r="16" spans="1:12" ht="26.45" customHeight="1">
      <c r="A16" s="16" t="s">
        <v>3402</v>
      </c>
      <c r="B16" s="30" t="s">
        <v>3845</v>
      </c>
      <c r="C16" s="30" t="s">
        <v>1891</v>
      </c>
      <c r="D16" s="41">
        <v>20000</v>
      </c>
      <c r="E16" s="12">
        <v>42549</v>
      </c>
      <c r="F16" s="12">
        <v>44021</v>
      </c>
      <c r="G16" s="26">
        <v>16917.7</v>
      </c>
      <c r="H16" s="21">
        <f>IF(I16&lt;=20000,$F$5+(I16/24),"error")</f>
        <v>45183.60833333333</v>
      </c>
      <c r="I16" s="22">
        <f t="shared" si="1"/>
        <v>12902.600000000002</v>
      </c>
      <c r="J16" s="16" t="str">
        <f t="shared" si="0"/>
        <v>NOT DUE</v>
      </c>
      <c r="K16" s="30" t="s">
        <v>1899</v>
      </c>
      <c r="L16" s="225" t="s">
        <v>5223</v>
      </c>
    </row>
    <row r="17" spans="1:12" ht="25.5">
      <c r="A17" s="16" t="s">
        <v>3403</v>
      </c>
      <c r="B17" s="30" t="s">
        <v>3841</v>
      </c>
      <c r="C17" s="30" t="s">
        <v>1893</v>
      </c>
      <c r="D17" s="41">
        <v>8000</v>
      </c>
      <c r="E17" s="12">
        <v>42549</v>
      </c>
      <c r="F17" s="12">
        <v>44021</v>
      </c>
      <c r="G17" s="26">
        <v>16917.7</v>
      </c>
      <c r="H17" s="21">
        <f>IF(I17&lt;=8000,$F$5+(I17/24),"error")</f>
        <v>44683.60833333333</v>
      </c>
      <c r="I17" s="22">
        <f t="shared" si="1"/>
        <v>902.60000000000218</v>
      </c>
      <c r="J17" s="16" t="str">
        <f t="shared" si="0"/>
        <v>NOT DUE</v>
      </c>
      <c r="K17" s="30"/>
      <c r="L17" s="225" t="s">
        <v>5223</v>
      </c>
    </row>
    <row r="18" spans="1:12" ht="15" customHeight="1">
      <c r="A18" s="16" t="s">
        <v>3404</v>
      </c>
      <c r="B18" s="30" t="s">
        <v>3842</v>
      </c>
      <c r="C18" s="30" t="s">
        <v>3843</v>
      </c>
      <c r="D18" s="41">
        <v>8000</v>
      </c>
      <c r="E18" s="12">
        <v>42549</v>
      </c>
      <c r="F18" s="12">
        <v>44021</v>
      </c>
      <c r="G18" s="26">
        <v>16917.7</v>
      </c>
      <c r="H18" s="21">
        <f>IF(I18&lt;=8000,$F$5+(I18/24),"error")</f>
        <v>44683.60833333333</v>
      </c>
      <c r="I18" s="22">
        <f t="shared" si="1"/>
        <v>902.60000000000218</v>
      </c>
      <c r="J18" s="16" t="str">
        <f t="shared" si="0"/>
        <v>NOT DUE</v>
      </c>
      <c r="K18" s="30"/>
      <c r="L18" s="225" t="s">
        <v>5223</v>
      </c>
    </row>
    <row r="19" spans="1:12" ht="38.25">
      <c r="A19" s="16" t="s">
        <v>3405</v>
      </c>
      <c r="B19" s="30" t="s">
        <v>1390</v>
      </c>
      <c r="C19" s="30" t="s">
        <v>1391</v>
      </c>
      <c r="D19" s="41" t="s">
        <v>1</v>
      </c>
      <c r="E19" s="12">
        <v>42549</v>
      </c>
      <c r="F19" s="12">
        <v>44646</v>
      </c>
      <c r="G19" s="72"/>
      <c r="H19" s="14">
        <f>DATE(YEAR(F19),MONTH(F19),DAY(F19)+1)</f>
        <v>44647</v>
      </c>
      <c r="I19" s="15">
        <f t="shared" ref="I19:I36" ca="1" si="2">IF(ISBLANK(H19),"",H19-DATE(YEAR(NOW()),MONTH(NOW()),DAY(NOW())))</f>
        <v>0</v>
      </c>
      <c r="J19" s="16" t="str">
        <f t="shared" ca="1" si="0"/>
        <v>NOT DUE</v>
      </c>
      <c r="K19" s="30" t="s">
        <v>1420</v>
      </c>
      <c r="L19" s="19"/>
    </row>
    <row r="20" spans="1:12" ht="38.25">
      <c r="A20" s="16" t="s">
        <v>3406</v>
      </c>
      <c r="B20" s="30" t="s">
        <v>1392</v>
      </c>
      <c r="C20" s="30" t="s">
        <v>1393</v>
      </c>
      <c r="D20" s="41" t="s">
        <v>1</v>
      </c>
      <c r="E20" s="12">
        <v>42549</v>
      </c>
      <c r="F20" s="12">
        <v>44646</v>
      </c>
      <c r="G20" s="72"/>
      <c r="H20" s="14">
        <f>DATE(YEAR(F20),MONTH(F20),DAY(F20)+1)</f>
        <v>44647</v>
      </c>
      <c r="I20" s="15">
        <f t="shared" ca="1" si="2"/>
        <v>0</v>
      </c>
      <c r="J20" s="16" t="str">
        <f t="shared" ca="1" si="0"/>
        <v>NOT DUE</v>
      </c>
      <c r="K20" s="30" t="s">
        <v>1421</v>
      </c>
      <c r="L20" s="19"/>
    </row>
    <row r="21" spans="1:12" ht="38.25">
      <c r="A21" s="16" t="s">
        <v>3407</v>
      </c>
      <c r="B21" s="30" t="s">
        <v>1394</v>
      </c>
      <c r="C21" s="30" t="s">
        <v>1395</v>
      </c>
      <c r="D21" s="41" t="s">
        <v>1</v>
      </c>
      <c r="E21" s="12">
        <v>42549</v>
      </c>
      <c r="F21" s="12">
        <v>44646</v>
      </c>
      <c r="G21" s="72"/>
      <c r="H21" s="14">
        <f>DATE(YEAR(F21),MONTH(F21),DAY(F21)+1)</f>
        <v>44647</v>
      </c>
      <c r="I21" s="15">
        <f t="shared" ca="1" si="2"/>
        <v>0</v>
      </c>
      <c r="J21" s="16" t="str">
        <f t="shared" ca="1" si="0"/>
        <v>NOT DUE</v>
      </c>
      <c r="K21" s="30" t="s">
        <v>1422</v>
      </c>
      <c r="L21" s="19"/>
    </row>
    <row r="22" spans="1:12" ht="38.450000000000003" customHeight="1">
      <c r="A22" s="16" t="s">
        <v>3408</v>
      </c>
      <c r="B22" s="30" t="s">
        <v>1396</v>
      </c>
      <c r="C22" s="30" t="s">
        <v>1397</v>
      </c>
      <c r="D22" s="41" t="s">
        <v>4</v>
      </c>
      <c r="E22" s="12">
        <v>42549</v>
      </c>
      <c r="F22" s="12">
        <v>44634</v>
      </c>
      <c r="G22" s="72"/>
      <c r="H22" s="14">
        <f>EDATE(F22-1,1)</f>
        <v>44664</v>
      </c>
      <c r="I22" s="15">
        <f t="shared" ca="1" si="2"/>
        <v>17</v>
      </c>
      <c r="J22" s="16" t="str">
        <f t="shared" ca="1" si="0"/>
        <v>NOT DUE</v>
      </c>
      <c r="K22" s="30" t="s">
        <v>1423</v>
      </c>
      <c r="L22" s="19"/>
    </row>
    <row r="23" spans="1:12" ht="25.5">
      <c r="A23" s="16" t="s">
        <v>3409</v>
      </c>
      <c r="B23" s="30" t="s">
        <v>1398</v>
      </c>
      <c r="C23" s="30" t="s">
        <v>1399</v>
      </c>
      <c r="D23" s="41" t="s">
        <v>1</v>
      </c>
      <c r="E23" s="12">
        <v>42549</v>
      </c>
      <c r="F23" s="12">
        <v>44646</v>
      </c>
      <c r="G23" s="72"/>
      <c r="H23" s="14">
        <f>DATE(YEAR(F23),MONTH(F23),DAY(F23)+1)</f>
        <v>44647</v>
      </c>
      <c r="I23" s="15">
        <f t="shared" ca="1" si="2"/>
        <v>0</v>
      </c>
      <c r="J23" s="16" t="str">
        <f t="shared" ca="1" si="0"/>
        <v>NOT DUE</v>
      </c>
      <c r="K23" s="30" t="s">
        <v>1424</v>
      </c>
      <c r="L23" s="19"/>
    </row>
    <row r="24" spans="1:12" ht="26.45" customHeight="1">
      <c r="A24" s="16" t="s">
        <v>3410</v>
      </c>
      <c r="B24" s="30" t="s">
        <v>1400</v>
      </c>
      <c r="C24" s="30" t="s">
        <v>1401</v>
      </c>
      <c r="D24" s="41" t="s">
        <v>1</v>
      </c>
      <c r="E24" s="12">
        <v>42549</v>
      </c>
      <c r="F24" s="12">
        <v>44646</v>
      </c>
      <c r="G24" s="72"/>
      <c r="H24" s="14">
        <f>DATE(YEAR(F24),MONTH(F24),DAY(F24)+1)</f>
        <v>44647</v>
      </c>
      <c r="I24" s="15">
        <f t="shared" ca="1" si="2"/>
        <v>0</v>
      </c>
      <c r="J24" s="16" t="str">
        <f t="shared" ca="1" si="0"/>
        <v>NOT DUE</v>
      </c>
      <c r="K24" s="30" t="s">
        <v>1425</v>
      </c>
      <c r="L24" s="19"/>
    </row>
    <row r="25" spans="1:12" ht="26.45" customHeight="1">
      <c r="A25" s="16" t="s">
        <v>3411</v>
      </c>
      <c r="B25" s="30" t="s">
        <v>1402</v>
      </c>
      <c r="C25" s="30" t="s">
        <v>1403</v>
      </c>
      <c r="D25" s="41" t="s">
        <v>1</v>
      </c>
      <c r="E25" s="12">
        <v>42549</v>
      </c>
      <c r="F25" s="12">
        <v>44646</v>
      </c>
      <c r="G25" s="72"/>
      <c r="H25" s="14">
        <f>DATE(YEAR(F25),MONTH(F25),DAY(F25)+1)</f>
        <v>44647</v>
      </c>
      <c r="I25" s="15">
        <f t="shared" ca="1" si="2"/>
        <v>0</v>
      </c>
      <c r="J25" s="16" t="str">
        <f t="shared" ca="1" si="0"/>
        <v>NOT DUE</v>
      </c>
      <c r="K25" s="30" t="s">
        <v>1425</v>
      </c>
      <c r="L25" s="19"/>
    </row>
    <row r="26" spans="1:12" ht="26.45" customHeight="1">
      <c r="A26" s="16" t="s">
        <v>3412</v>
      </c>
      <c r="B26" s="30" t="s">
        <v>1404</v>
      </c>
      <c r="C26" s="30" t="s">
        <v>1391</v>
      </c>
      <c r="D26" s="41" t="s">
        <v>1</v>
      </c>
      <c r="E26" s="12">
        <v>42549</v>
      </c>
      <c r="F26" s="12">
        <v>44646</v>
      </c>
      <c r="G26" s="72"/>
      <c r="H26" s="14">
        <f>DATE(YEAR(F26),MONTH(F26),DAY(F26)+1)</f>
        <v>44647</v>
      </c>
      <c r="I26" s="15">
        <f t="shared" ca="1" si="2"/>
        <v>0</v>
      </c>
      <c r="J26" s="16" t="str">
        <f t="shared" ca="1" si="0"/>
        <v>NOT DUE</v>
      </c>
      <c r="K26" s="30" t="s">
        <v>1425</v>
      </c>
      <c r="L26" s="19"/>
    </row>
    <row r="27" spans="1:12" ht="26.45" customHeight="1">
      <c r="A27" s="16" t="s">
        <v>3413</v>
      </c>
      <c r="B27" s="30" t="s">
        <v>3849</v>
      </c>
      <c r="C27" s="30" t="s">
        <v>3889</v>
      </c>
      <c r="D27" s="41">
        <v>20000</v>
      </c>
      <c r="E27" s="12">
        <v>42549</v>
      </c>
      <c r="F27" s="12">
        <v>44412</v>
      </c>
      <c r="G27" s="26">
        <v>15513</v>
      </c>
      <c r="H27" s="21">
        <f>IF(I27&lt;=20000,$F$5+(I27/24),"error")</f>
        <v>45125.07916666667</v>
      </c>
      <c r="I27" s="22">
        <f t="shared" ref="I27:I28" si="3">D27-($F$4-G27)</f>
        <v>11497.900000000001</v>
      </c>
      <c r="J27" s="16" t="str">
        <f t="shared" ref="J27:J28" si="4">IF(I27="","",IF(I27&lt;0,"OVERDUE","NOT DUE"))</f>
        <v>NOT DUE</v>
      </c>
      <c r="K27" s="30" t="s">
        <v>3851</v>
      </c>
      <c r="L27" s="225" t="s">
        <v>5223</v>
      </c>
    </row>
    <row r="28" spans="1:12" ht="25.5">
      <c r="A28" s="16" t="s">
        <v>3414</v>
      </c>
      <c r="B28" s="30" t="s">
        <v>3850</v>
      </c>
      <c r="C28" s="30" t="s">
        <v>3888</v>
      </c>
      <c r="D28" s="41">
        <v>20000</v>
      </c>
      <c r="E28" s="12">
        <v>42549</v>
      </c>
      <c r="F28" s="12">
        <v>44412</v>
      </c>
      <c r="G28" s="26">
        <v>15513</v>
      </c>
      <c r="H28" s="21">
        <f>IF(I28&lt;=20000,$F$5+(I28/24),"error")</f>
        <v>45125.07916666667</v>
      </c>
      <c r="I28" s="22">
        <f t="shared" si="3"/>
        <v>11497.900000000001</v>
      </c>
      <c r="J28" s="16" t="str">
        <f t="shared" si="4"/>
        <v>NOT DUE</v>
      </c>
      <c r="K28" s="30" t="s">
        <v>3851</v>
      </c>
      <c r="L28" s="225" t="s">
        <v>5223</v>
      </c>
    </row>
    <row r="29" spans="1:12" ht="26.45" customHeight="1">
      <c r="A29" s="16" t="s">
        <v>3415</v>
      </c>
      <c r="B29" s="30" t="s">
        <v>1408</v>
      </c>
      <c r="C29" s="30" t="s">
        <v>1409</v>
      </c>
      <c r="D29" s="41" t="s">
        <v>0</v>
      </c>
      <c r="E29" s="12">
        <v>42549</v>
      </c>
      <c r="F29" s="12">
        <v>44561</v>
      </c>
      <c r="G29" s="72"/>
      <c r="H29" s="14">
        <f>DATE(YEAR(F29),MONTH(F29)+3,DAY(F29)-1)</f>
        <v>44650</v>
      </c>
      <c r="I29" s="15">
        <f t="shared" ca="1" si="2"/>
        <v>3</v>
      </c>
      <c r="J29" s="16" t="str">
        <f t="shared" ca="1" si="0"/>
        <v>NOT DUE</v>
      </c>
      <c r="K29" s="30" t="s">
        <v>1426</v>
      </c>
      <c r="L29" s="145"/>
    </row>
    <row r="30" spans="1:12" ht="15" customHeight="1">
      <c r="A30" s="16" t="s">
        <v>3416</v>
      </c>
      <c r="B30" s="30" t="s">
        <v>1894</v>
      </c>
      <c r="C30" s="30"/>
      <c r="D30" s="41" t="s">
        <v>1</v>
      </c>
      <c r="E30" s="12">
        <v>42549</v>
      </c>
      <c r="F30" s="12">
        <v>44646</v>
      </c>
      <c r="G30" s="72"/>
      <c r="H30" s="14">
        <f>DATE(YEAR(F30),MONTH(F30),DAY(F30)+1)</f>
        <v>44647</v>
      </c>
      <c r="I30" s="15">
        <f t="shared" ca="1" si="2"/>
        <v>0</v>
      </c>
      <c r="J30" s="16" t="str">
        <f t="shared" ca="1" si="0"/>
        <v>NOT DUE</v>
      </c>
      <c r="K30" s="30" t="s">
        <v>1426</v>
      </c>
      <c r="L30" s="19"/>
    </row>
    <row r="31" spans="1:12" ht="15" customHeight="1">
      <c r="A31" s="16" t="s">
        <v>3417</v>
      </c>
      <c r="B31" s="30" t="s">
        <v>1410</v>
      </c>
      <c r="C31" s="30" t="s">
        <v>1411</v>
      </c>
      <c r="D31" s="41" t="s">
        <v>381</v>
      </c>
      <c r="E31" s="12">
        <v>42549</v>
      </c>
      <c r="F31" s="12">
        <v>44575</v>
      </c>
      <c r="G31" s="72"/>
      <c r="H31" s="14">
        <f t="shared" ref="H31:H36" si="5">DATE(YEAR(F31)+1,MONTH(F31),DAY(F31)-1)</f>
        <v>44939</v>
      </c>
      <c r="I31" s="15">
        <f t="shared" ca="1" si="2"/>
        <v>292</v>
      </c>
      <c r="J31" s="16" t="str">
        <f t="shared" ca="1" si="0"/>
        <v>NOT DUE</v>
      </c>
      <c r="K31" s="30" t="s">
        <v>1426</v>
      </c>
      <c r="L31" s="225" t="s">
        <v>5223</v>
      </c>
    </row>
    <row r="32" spans="1:12" ht="25.5">
      <c r="A32" s="16" t="s">
        <v>3418</v>
      </c>
      <c r="B32" s="30" t="s">
        <v>1412</v>
      </c>
      <c r="C32" s="30" t="s">
        <v>1413</v>
      </c>
      <c r="D32" s="41" t="s">
        <v>381</v>
      </c>
      <c r="E32" s="12">
        <v>42549</v>
      </c>
      <c r="F32" s="12">
        <v>44575</v>
      </c>
      <c r="G32" s="72"/>
      <c r="H32" s="14">
        <f t="shared" si="5"/>
        <v>44939</v>
      </c>
      <c r="I32" s="15">
        <f t="shared" ca="1" si="2"/>
        <v>292</v>
      </c>
      <c r="J32" s="16" t="str">
        <f t="shared" ca="1" si="0"/>
        <v>NOT DUE</v>
      </c>
      <c r="K32" s="30" t="s">
        <v>1427</v>
      </c>
      <c r="L32" s="225" t="s">
        <v>5223</v>
      </c>
    </row>
    <row r="33" spans="1:12" ht="25.5">
      <c r="A33" s="16" t="s">
        <v>3419</v>
      </c>
      <c r="B33" s="30" t="s">
        <v>1414</v>
      </c>
      <c r="C33" s="30" t="s">
        <v>1415</v>
      </c>
      <c r="D33" s="41" t="s">
        <v>381</v>
      </c>
      <c r="E33" s="12">
        <v>42549</v>
      </c>
      <c r="F33" s="12">
        <v>44575</v>
      </c>
      <c r="G33" s="72"/>
      <c r="H33" s="14">
        <f t="shared" si="5"/>
        <v>44939</v>
      </c>
      <c r="I33" s="15">
        <f t="shared" ca="1" si="2"/>
        <v>292</v>
      </c>
      <c r="J33" s="16" t="str">
        <f t="shared" ca="1" si="0"/>
        <v>NOT DUE</v>
      </c>
      <c r="K33" s="30" t="s">
        <v>1427</v>
      </c>
      <c r="L33" s="225" t="s">
        <v>5223</v>
      </c>
    </row>
    <row r="34" spans="1:12" ht="25.5">
      <c r="A34" s="16" t="s">
        <v>3420</v>
      </c>
      <c r="B34" s="30" t="s">
        <v>1416</v>
      </c>
      <c r="C34" s="30" t="s">
        <v>1417</v>
      </c>
      <c r="D34" s="41" t="s">
        <v>381</v>
      </c>
      <c r="E34" s="12">
        <v>42549</v>
      </c>
      <c r="F34" s="12">
        <v>44575</v>
      </c>
      <c r="G34" s="72"/>
      <c r="H34" s="14">
        <f t="shared" si="5"/>
        <v>44939</v>
      </c>
      <c r="I34" s="15">
        <f t="shared" ca="1" si="2"/>
        <v>292</v>
      </c>
      <c r="J34" s="16" t="str">
        <f t="shared" ca="1" si="0"/>
        <v>NOT DUE</v>
      </c>
      <c r="K34" s="30" t="s">
        <v>1427</v>
      </c>
      <c r="L34" s="225" t="s">
        <v>5223</v>
      </c>
    </row>
    <row r="35" spans="1:12" ht="25.5">
      <c r="A35" s="16" t="s">
        <v>3421</v>
      </c>
      <c r="B35" s="30" t="s">
        <v>1418</v>
      </c>
      <c r="C35" s="30" t="s">
        <v>1419</v>
      </c>
      <c r="D35" s="41" t="s">
        <v>381</v>
      </c>
      <c r="E35" s="12">
        <v>42549</v>
      </c>
      <c r="F35" s="12">
        <v>44575</v>
      </c>
      <c r="G35" s="72"/>
      <c r="H35" s="14">
        <f t="shared" si="5"/>
        <v>44939</v>
      </c>
      <c r="I35" s="15">
        <f t="shared" ca="1" si="2"/>
        <v>292</v>
      </c>
      <c r="J35" s="16" t="str">
        <f t="shared" ca="1" si="0"/>
        <v>NOT DUE</v>
      </c>
      <c r="K35" s="30" t="s">
        <v>1428</v>
      </c>
      <c r="L35" s="225" t="s">
        <v>5223</v>
      </c>
    </row>
    <row r="36" spans="1:12" ht="15" customHeight="1">
      <c r="A36" s="16" t="s">
        <v>3422</v>
      </c>
      <c r="B36" s="30" t="s">
        <v>1429</v>
      </c>
      <c r="C36" s="30" t="s">
        <v>1430</v>
      </c>
      <c r="D36" s="41" t="s">
        <v>381</v>
      </c>
      <c r="E36" s="12">
        <v>42549</v>
      </c>
      <c r="F36" s="12">
        <v>44575</v>
      </c>
      <c r="G36" s="72"/>
      <c r="H36" s="14">
        <f t="shared" si="5"/>
        <v>44939</v>
      </c>
      <c r="I36" s="15">
        <f t="shared" ca="1" si="2"/>
        <v>292</v>
      </c>
      <c r="J36" s="16" t="str">
        <f t="shared" ca="1" si="0"/>
        <v>NOT DUE</v>
      </c>
      <c r="K36" s="30" t="s">
        <v>1428</v>
      </c>
      <c r="L36" s="225" t="s">
        <v>5223</v>
      </c>
    </row>
    <row r="37" spans="1:12" ht="15" customHeight="1">
      <c r="A37" s="49"/>
      <c r="B37" s="50"/>
      <c r="C37" s="50"/>
      <c r="D37" s="51"/>
      <c r="E37" s="52"/>
      <c r="F37" s="52"/>
      <c r="G37" s="53"/>
      <c r="H37" s="54"/>
      <c r="I37" s="55"/>
      <c r="J37" s="49"/>
      <c r="K37" s="50"/>
      <c r="L37" s="56"/>
    </row>
    <row r="40" spans="1:12">
      <c r="B40" t="s">
        <v>4630</v>
      </c>
      <c r="G40" t="s">
        <v>4632</v>
      </c>
    </row>
    <row r="41" spans="1:12">
      <c r="C41" s="215" t="s">
        <v>5298</v>
      </c>
      <c r="H41" s="455" t="s">
        <v>5270</v>
      </c>
      <c r="I41" s="455"/>
      <c r="J41" s="455"/>
    </row>
    <row r="42" spans="1:12">
      <c r="D42" s="47" t="s">
        <v>4631</v>
      </c>
      <c r="E42" t="s">
        <v>5232</v>
      </c>
    </row>
    <row r="43" spans="1:12">
      <c r="E43" t="s">
        <v>5439</v>
      </c>
    </row>
  </sheetData>
  <sheetProtection selectLockedCells="1"/>
  <mergeCells count="10">
    <mergeCell ref="H41:J41"/>
    <mergeCell ref="A4:B4"/>
    <mergeCell ref="D4:E4"/>
    <mergeCell ref="A5:B5"/>
    <mergeCell ref="A1:B1"/>
    <mergeCell ref="D1:E1"/>
    <mergeCell ref="A2:B2"/>
    <mergeCell ref="D2:E2"/>
    <mergeCell ref="A3:B3"/>
    <mergeCell ref="D3:E3"/>
  </mergeCells>
  <conditionalFormatting sqref="J18:J26 J29:J37 J8:J16">
    <cfRule type="cellIs" dxfId="146" priority="4" operator="equal">
      <formula>"overdue"</formula>
    </cfRule>
  </conditionalFormatting>
  <conditionalFormatting sqref="J17">
    <cfRule type="cellIs" dxfId="145" priority="3" operator="equal">
      <formula>"overdue"</formula>
    </cfRule>
  </conditionalFormatting>
  <conditionalFormatting sqref="J27:J28">
    <cfRule type="cellIs" dxfId="144" priority="1" operator="equal">
      <formula>"overdue"</formula>
    </cfRule>
  </conditionalFormatting>
  <pageMargins left="0.7" right="0.7" top="0.75" bottom="0.75" header="0.3" footer="0.3"/>
  <pageSetup paperSize="9" orientation="portrait"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8"/>
  <sheetViews>
    <sheetView zoomScale="85" zoomScaleNormal="85" workbookViewId="0">
      <selection activeCell="K16" sqref="K16"/>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6" t="s">
        <v>5</v>
      </c>
      <c r="B1" s="376"/>
      <c r="C1" s="34" t="str">
        <f>'[4]Main Engine'!C1</f>
        <v>VALIANT SUMMER</v>
      </c>
      <c r="D1" s="377" t="s">
        <v>7</v>
      </c>
      <c r="E1" s="377"/>
      <c r="F1" s="1" t="str">
        <f>IF(C1="GL COLMENA",'[1]List of Vessels'!B2,IF(C1="GL IGUAZU",'[1]List of Vessels'!B3,IF(C1="GL LA PAZ",'[1]List of Vessels'!B4,IF(C1="GL PIRAPO",'[1]List of Vessels'!B5,IF(C1="VALIANT SPRING",'[1]List of Vessels'!B6,IF(C1="VALIANT SUMMER",'[1]List of Vessels'!B7,""))))))</f>
        <v>NK 160240</v>
      </c>
    </row>
    <row r="2" spans="1:12" ht="19.5" customHeight="1">
      <c r="A2" s="376" t="s">
        <v>8</v>
      </c>
      <c r="B2" s="376"/>
      <c r="C2" s="35" t="str">
        <f>IF(C1="GL COLMENA",'[1]List of Vessels'!D2,IF(C1="GL IGUAZU",'[1]List of Vessels'!D3,IF(C1="GL LA PAZ",'[1]List of Vessels'!D4,IF(C1="GL PIRAPO",'[1]List of Vessels'!D5,IF(C1="VALIANT SPRING",'[1]List of Vessels'!D6,IF(C1="VALIANT SUMMER",'[1]List of Vessels'!D7,""))))))</f>
        <v>SINGAPORE</v>
      </c>
      <c r="D2" s="377" t="s">
        <v>9</v>
      </c>
      <c r="E2" s="377"/>
      <c r="F2" s="2">
        <f>IF(C1="GL COLMENA",'[1]List of Vessels'!C2,IF(C1="GL IGUAZU",'[1]List of Vessels'!C3,IF(C1="GL LA PAZ",'[1]List of Vessels'!C4,IF(C1="GL PIRAPO",'[1]List of Vessels'!C5,IF(C1="VALIANT SPRING",'[1]List of Vessels'!C6,IF(C1="VALIANT SUMMER",'[1]List of Vessels'!C7,""))))))</f>
        <v>9731195</v>
      </c>
    </row>
    <row r="3" spans="1:12" ht="19.5" customHeight="1">
      <c r="A3" s="376" t="s">
        <v>10</v>
      </c>
      <c r="B3" s="376"/>
      <c r="C3" s="36" t="s">
        <v>1901</v>
      </c>
      <c r="D3" s="377" t="s">
        <v>12</v>
      </c>
      <c r="E3" s="377"/>
      <c r="F3" s="4" t="s">
        <v>3329</v>
      </c>
    </row>
    <row r="4" spans="1:12" ht="18" customHeight="1">
      <c r="A4" s="376" t="s">
        <v>77</v>
      </c>
      <c r="B4" s="376"/>
      <c r="C4" s="36" t="s">
        <v>3778</v>
      </c>
      <c r="D4" s="377" t="s">
        <v>14</v>
      </c>
      <c r="E4" s="377"/>
      <c r="F4" s="5">
        <f>'Running Hours'!B25</f>
        <v>26514.7</v>
      </c>
    </row>
    <row r="5" spans="1:12" ht="18" customHeight="1">
      <c r="A5" s="376" t="s">
        <v>78</v>
      </c>
      <c r="B5" s="376"/>
      <c r="C5" s="37" t="s">
        <v>3777</v>
      </c>
      <c r="D5" s="44"/>
      <c r="E5" s="251" t="str">
        <f>'Running Hours'!$C3</f>
        <v>Date updated:</v>
      </c>
      <c r="F5" s="147">
        <f>'Running Hours'!$D3</f>
        <v>44646</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0.25" customHeight="1">
      <c r="A8" s="16" t="s">
        <v>3330</v>
      </c>
      <c r="B8" s="30" t="s">
        <v>1875</v>
      </c>
      <c r="C8" s="30" t="s">
        <v>1876</v>
      </c>
      <c r="D8" s="41" t="s">
        <v>3</v>
      </c>
      <c r="E8" s="12">
        <v>42549</v>
      </c>
      <c r="F8" s="12">
        <v>44561</v>
      </c>
      <c r="G8" s="72"/>
      <c r="H8" s="14">
        <f>DATE(YEAR(F8),MONTH(F8)+6,DAY(F8)-1)</f>
        <v>44742</v>
      </c>
      <c r="I8" s="15">
        <f t="shared" ref="I8" ca="1" si="0">IF(ISBLANK(H8),"",H8-DATE(YEAR(NOW()),MONTH(NOW()),DAY(NOW())))</f>
        <v>95</v>
      </c>
      <c r="J8" s="16" t="str">
        <f t="shared" ref="J8:J41" ca="1" si="1">IF(I8="","",IF(I8&lt;0,"OVERDUE","NOT DUE"))</f>
        <v>NOT DUE</v>
      </c>
      <c r="K8" s="30" t="s">
        <v>1895</v>
      </c>
      <c r="L8" s="145"/>
    </row>
    <row r="9" spans="1:12" ht="26.45" customHeight="1">
      <c r="A9" s="16" t="s">
        <v>3331</v>
      </c>
      <c r="B9" s="30" t="s">
        <v>1877</v>
      </c>
      <c r="C9" s="30" t="s">
        <v>1878</v>
      </c>
      <c r="D9" s="41">
        <v>8000</v>
      </c>
      <c r="E9" s="12">
        <v>42549</v>
      </c>
      <c r="F9" s="12">
        <v>44508</v>
      </c>
      <c r="G9" s="26">
        <v>24946.2</v>
      </c>
      <c r="H9" s="21">
        <f>IF(I9&lt;=8000,$F$5+(I9/24),"error")</f>
        <v>44913.979166666664</v>
      </c>
      <c r="I9" s="22">
        <f>D9-($F$4-G9)</f>
        <v>6431.5</v>
      </c>
      <c r="J9" s="16" t="str">
        <f t="shared" si="1"/>
        <v>NOT DUE</v>
      </c>
      <c r="K9" s="30" t="s">
        <v>1896</v>
      </c>
      <c r="L9" s="145"/>
    </row>
    <row r="10" spans="1:12">
      <c r="A10" s="16" t="s">
        <v>3332</v>
      </c>
      <c r="B10" s="30" t="s">
        <v>1881</v>
      </c>
      <c r="C10" s="30" t="s">
        <v>1882</v>
      </c>
      <c r="D10" s="41">
        <v>8000</v>
      </c>
      <c r="E10" s="12">
        <v>42549</v>
      </c>
      <c r="F10" s="12">
        <v>44508</v>
      </c>
      <c r="G10" s="26">
        <v>24946.2</v>
      </c>
      <c r="H10" s="21">
        <f>IF(I10&lt;=8000,$F$5+(I10/24),"error")</f>
        <v>44913.979166666664</v>
      </c>
      <c r="I10" s="22">
        <f t="shared" ref="I10:I19" si="2">D10-($F$4-G10)</f>
        <v>6431.5</v>
      </c>
      <c r="J10" s="16" t="str">
        <f t="shared" si="1"/>
        <v>NOT DUE</v>
      </c>
      <c r="K10" s="30"/>
      <c r="L10" s="145"/>
    </row>
    <row r="11" spans="1:12">
      <c r="A11" s="16" t="s">
        <v>3333</v>
      </c>
      <c r="B11" s="30" t="s">
        <v>1881</v>
      </c>
      <c r="C11" s="30" t="s">
        <v>1883</v>
      </c>
      <c r="D11" s="41">
        <v>20000</v>
      </c>
      <c r="E11" s="12">
        <v>42549</v>
      </c>
      <c r="F11" s="12">
        <v>44508</v>
      </c>
      <c r="G11" s="26">
        <v>24946.2</v>
      </c>
      <c r="H11" s="21">
        <f>IF(I11&lt;=20000,$F$5+(I11/24),"error")</f>
        <v>45413.979166666664</v>
      </c>
      <c r="I11" s="22">
        <f t="shared" si="2"/>
        <v>18431.5</v>
      </c>
      <c r="J11" s="16" t="str">
        <f t="shared" si="1"/>
        <v>NOT DUE</v>
      </c>
      <c r="K11" s="30"/>
      <c r="L11" s="19"/>
    </row>
    <row r="12" spans="1:12" ht="26.45" customHeight="1">
      <c r="A12" s="16" t="s">
        <v>3334</v>
      </c>
      <c r="B12" s="30" t="s">
        <v>1884</v>
      </c>
      <c r="C12" s="30" t="s">
        <v>1885</v>
      </c>
      <c r="D12" s="41">
        <v>8000</v>
      </c>
      <c r="E12" s="12">
        <v>42549</v>
      </c>
      <c r="F12" s="12">
        <v>44508</v>
      </c>
      <c r="G12" s="26">
        <v>24946.2</v>
      </c>
      <c r="H12" s="21">
        <f>IF(I12&lt;=8000,$F$5+(I12/24),"error")</f>
        <v>44913.979166666664</v>
      </c>
      <c r="I12" s="22">
        <f t="shared" si="2"/>
        <v>6431.5</v>
      </c>
      <c r="J12" s="16" t="str">
        <f t="shared" si="1"/>
        <v>NOT DUE</v>
      </c>
      <c r="K12" s="30" t="s">
        <v>1897</v>
      </c>
      <c r="L12" s="145"/>
    </row>
    <row r="13" spans="1:12" ht="25.5">
      <c r="A13" s="16" t="s">
        <v>3335</v>
      </c>
      <c r="B13" s="30" t="s">
        <v>1884</v>
      </c>
      <c r="C13" s="30" t="s">
        <v>1886</v>
      </c>
      <c r="D13" s="41">
        <v>20000</v>
      </c>
      <c r="E13" s="12">
        <v>42549</v>
      </c>
      <c r="F13" s="12">
        <v>44508</v>
      </c>
      <c r="G13" s="26">
        <v>24946.2</v>
      </c>
      <c r="H13" s="21">
        <f>IF(I13&lt;=20000,$F$5+(I13/24),"error")</f>
        <v>45413.979166666664</v>
      </c>
      <c r="I13" s="22">
        <f t="shared" si="2"/>
        <v>18431.5</v>
      </c>
      <c r="J13" s="16" t="str">
        <f t="shared" si="1"/>
        <v>NOT DUE</v>
      </c>
      <c r="K13" s="30"/>
      <c r="L13" s="145"/>
    </row>
    <row r="14" spans="1:12" ht="25.5">
      <c r="A14" s="16" t="s">
        <v>3336</v>
      </c>
      <c r="B14" s="30" t="s">
        <v>1887</v>
      </c>
      <c r="C14" s="30" t="s">
        <v>1888</v>
      </c>
      <c r="D14" s="41">
        <v>8000</v>
      </c>
      <c r="E14" s="12">
        <v>42549</v>
      </c>
      <c r="F14" s="12">
        <v>44508</v>
      </c>
      <c r="G14" s="26">
        <v>24946.2</v>
      </c>
      <c r="H14" s="21">
        <f>IF(I14&lt;=8000,$F$5+(I14/24),"error")</f>
        <v>44913.979166666664</v>
      </c>
      <c r="I14" s="22">
        <f t="shared" si="2"/>
        <v>6431.5</v>
      </c>
      <c r="J14" s="16" t="str">
        <f t="shared" si="1"/>
        <v>NOT DUE</v>
      </c>
      <c r="K14" s="30"/>
      <c r="L14" s="145"/>
    </row>
    <row r="15" spans="1:12">
      <c r="A15" s="16" t="s">
        <v>3337</v>
      </c>
      <c r="B15" s="30" t="s">
        <v>1887</v>
      </c>
      <c r="C15" s="30" t="s">
        <v>1883</v>
      </c>
      <c r="D15" s="41">
        <v>20000</v>
      </c>
      <c r="E15" s="12">
        <v>42549</v>
      </c>
      <c r="F15" s="12">
        <v>44508</v>
      </c>
      <c r="G15" s="26">
        <v>24946.2</v>
      </c>
      <c r="H15" s="21">
        <f>IF(I15&lt;=20000,$F$5+(I15/24),"error")</f>
        <v>45413.979166666664</v>
      </c>
      <c r="I15" s="22">
        <f t="shared" si="2"/>
        <v>18431.5</v>
      </c>
      <c r="J15" s="16" t="str">
        <f t="shared" si="1"/>
        <v>NOT DUE</v>
      </c>
      <c r="K15" s="30"/>
      <c r="L15" s="19"/>
    </row>
    <row r="16" spans="1:12" ht="38.450000000000003" customHeight="1">
      <c r="A16" s="16" t="s">
        <v>3338</v>
      </c>
      <c r="B16" s="30" t="s">
        <v>1535</v>
      </c>
      <c r="C16" s="30" t="s">
        <v>1889</v>
      </c>
      <c r="D16" s="41">
        <v>8000</v>
      </c>
      <c r="E16" s="12">
        <v>42549</v>
      </c>
      <c r="F16" s="12">
        <v>44508</v>
      </c>
      <c r="G16" s="26">
        <v>24946.2</v>
      </c>
      <c r="H16" s="21">
        <f>IF(I16&lt;=8000,$F$5+(I16/24),"error")</f>
        <v>44913.979166666664</v>
      </c>
      <c r="I16" s="22">
        <f t="shared" si="2"/>
        <v>6431.5</v>
      </c>
      <c r="J16" s="16" t="str">
        <f t="shared" si="1"/>
        <v>NOT DUE</v>
      </c>
      <c r="K16" s="30" t="s">
        <v>1898</v>
      </c>
      <c r="L16" s="145"/>
    </row>
    <row r="17" spans="1:12" ht="26.45" customHeight="1">
      <c r="A17" s="16" t="s">
        <v>3339</v>
      </c>
      <c r="B17" s="30" t="s">
        <v>3845</v>
      </c>
      <c r="C17" s="30" t="s">
        <v>1891</v>
      </c>
      <c r="D17" s="41">
        <v>8000</v>
      </c>
      <c r="E17" s="12">
        <v>42549</v>
      </c>
      <c r="F17" s="12">
        <v>44508</v>
      </c>
      <c r="G17" s="26">
        <v>24946.2</v>
      </c>
      <c r="H17" s="21">
        <f t="shared" ref="H17" si="3">IF(I17&lt;=8000,$F$5+(I17/24),"error")</f>
        <v>44913.979166666664</v>
      </c>
      <c r="I17" s="22">
        <f t="shared" si="2"/>
        <v>6431.5</v>
      </c>
      <c r="J17" s="16" t="str">
        <f t="shared" si="1"/>
        <v>NOT DUE</v>
      </c>
      <c r="K17" s="30" t="s">
        <v>1899</v>
      </c>
      <c r="L17" s="145"/>
    </row>
    <row r="18" spans="1:12" ht="25.5">
      <c r="A18" s="16" t="s">
        <v>3340</v>
      </c>
      <c r="B18" s="30" t="s">
        <v>3840</v>
      </c>
      <c r="C18" s="30" t="s">
        <v>1893</v>
      </c>
      <c r="D18" s="41">
        <v>8000</v>
      </c>
      <c r="E18" s="12">
        <v>42549</v>
      </c>
      <c r="F18" s="12">
        <v>44508</v>
      </c>
      <c r="G18" s="26">
        <v>24946.2</v>
      </c>
      <c r="H18" s="21">
        <f>IF(I18&lt;=8000,$F$5+(I18/24),"error")</f>
        <v>44913.979166666664</v>
      </c>
      <c r="I18" s="22">
        <f t="shared" si="2"/>
        <v>6431.5</v>
      </c>
      <c r="J18" s="16" t="str">
        <f t="shared" si="1"/>
        <v>NOT DUE</v>
      </c>
      <c r="K18" s="30"/>
      <c r="L18" s="19"/>
    </row>
    <row r="19" spans="1:12" ht="24.75" customHeight="1">
      <c r="A19" s="16" t="s">
        <v>3341</v>
      </c>
      <c r="B19" s="30" t="s">
        <v>3842</v>
      </c>
      <c r="C19" s="30" t="s">
        <v>3843</v>
      </c>
      <c r="D19" s="41">
        <v>8000</v>
      </c>
      <c r="E19" s="12">
        <v>42549</v>
      </c>
      <c r="F19" s="12">
        <v>44508</v>
      </c>
      <c r="G19" s="26">
        <v>24946.2</v>
      </c>
      <c r="H19" s="21">
        <f>IF(I19&lt;=8000,$F$5+(I19/24),"error")</f>
        <v>44913.979166666664</v>
      </c>
      <c r="I19" s="22">
        <f t="shared" si="2"/>
        <v>6431.5</v>
      </c>
      <c r="J19" s="16" t="str">
        <f t="shared" si="1"/>
        <v>NOT DUE</v>
      </c>
      <c r="K19" s="30"/>
      <c r="L19" s="145"/>
    </row>
    <row r="20" spans="1:12" ht="38.25">
      <c r="A20" s="16" t="s">
        <v>3342</v>
      </c>
      <c r="B20" s="30" t="s">
        <v>1390</v>
      </c>
      <c r="C20" s="30" t="s">
        <v>1391</v>
      </c>
      <c r="D20" s="41" t="s">
        <v>1</v>
      </c>
      <c r="E20" s="12">
        <v>42549</v>
      </c>
      <c r="F20" s="12">
        <v>44646</v>
      </c>
      <c r="G20" s="72"/>
      <c r="H20" s="14">
        <f>DATE(YEAR(F20),MONTH(F20),DAY(F20)+1)</f>
        <v>44647</v>
      </c>
      <c r="I20" s="15">
        <f t="shared" ref="I20:I41" ca="1" si="4">IF(ISBLANK(H20),"",H20-DATE(YEAR(NOW()),MONTH(NOW()),DAY(NOW())))</f>
        <v>0</v>
      </c>
      <c r="J20" s="16" t="str">
        <f t="shared" ca="1" si="1"/>
        <v>NOT DUE</v>
      </c>
      <c r="K20" s="30" t="s">
        <v>1420</v>
      </c>
      <c r="L20" s="19"/>
    </row>
    <row r="21" spans="1:12" ht="38.25">
      <c r="A21" s="16" t="s">
        <v>3343</v>
      </c>
      <c r="B21" s="30" t="s">
        <v>1392</v>
      </c>
      <c r="C21" s="30" t="s">
        <v>1393</v>
      </c>
      <c r="D21" s="41" t="s">
        <v>1</v>
      </c>
      <c r="E21" s="12">
        <v>42549</v>
      </c>
      <c r="F21" s="12">
        <v>44646</v>
      </c>
      <c r="G21" s="72"/>
      <c r="H21" s="14">
        <f>DATE(YEAR(F21),MONTH(F21),DAY(F21)+1)</f>
        <v>44647</v>
      </c>
      <c r="I21" s="15">
        <f t="shared" ca="1" si="4"/>
        <v>0</v>
      </c>
      <c r="J21" s="16" t="str">
        <f t="shared" ca="1" si="1"/>
        <v>NOT DUE</v>
      </c>
      <c r="K21" s="30" t="s">
        <v>1421</v>
      </c>
      <c r="L21" s="19"/>
    </row>
    <row r="22" spans="1:12" ht="38.25">
      <c r="A22" s="16" t="s">
        <v>3344</v>
      </c>
      <c r="B22" s="30" t="s">
        <v>1394</v>
      </c>
      <c r="C22" s="30" t="s">
        <v>1395</v>
      </c>
      <c r="D22" s="41" t="s">
        <v>1</v>
      </c>
      <c r="E22" s="12">
        <v>42549</v>
      </c>
      <c r="F22" s="12">
        <v>44646</v>
      </c>
      <c r="G22" s="72"/>
      <c r="H22" s="14">
        <f>DATE(YEAR(F22),MONTH(F22),DAY(F22)+1)</f>
        <v>44647</v>
      </c>
      <c r="I22" s="15">
        <f t="shared" ca="1" si="4"/>
        <v>0</v>
      </c>
      <c r="J22" s="16" t="str">
        <f t="shared" ca="1" si="1"/>
        <v>NOT DUE</v>
      </c>
      <c r="K22" s="30" t="s">
        <v>1422</v>
      </c>
      <c r="L22" s="19"/>
    </row>
    <row r="23" spans="1:12" ht="38.450000000000003" customHeight="1">
      <c r="A23" s="16" t="s">
        <v>3345</v>
      </c>
      <c r="B23" s="30" t="s">
        <v>1396</v>
      </c>
      <c r="C23" s="30" t="s">
        <v>1397</v>
      </c>
      <c r="D23" s="41" t="s">
        <v>4</v>
      </c>
      <c r="E23" s="12">
        <v>42549</v>
      </c>
      <c r="F23" s="12">
        <v>44637</v>
      </c>
      <c r="G23" s="72"/>
      <c r="H23" s="14">
        <f>EDATE(F23-1,1)</f>
        <v>44667</v>
      </c>
      <c r="I23" s="15">
        <f t="shared" ca="1" si="4"/>
        <v>20</v>
      </c>
      <c r="J23" s="16" t="str">
        <f t="shared" ca="1" si="1"/>
        <v>NOT DUE</v>
      </c>
      <c r="K23" s="30" t="s">
        <v>1423</v>
      </c>
      <c r="L23" s="19"/>
    </row>
    <row r="24" spans="1:12" ht="25.5">
      <c r="A24" s="16" t="s">
        <v>3346</v>
      </c>
      <c r="B24" s="30" t="s">
        <v>1398</v>
      </c>
      <c r="C24" s="30" t="s">
        <v>1399</v>
      </c>
      <c r="D24" s="41" t="s">
        <v>1</v>
      </c>
      <c r="E24" s="12">
        <v>42549</v>
      </c>
      <c r="F24" s="12">
        <v>44646</v>
      </c>
      <c r="G24" s="72"/>
      <c r="H24" s="14">
        <f>DATE(YEAR(F24),MONTH(F24),DAY(F24)+1)</f>
        <v>44647</v>
      </c>
      <c r="I24" s="15">
        <f t="shared" ca="1" si="4"/>
        <v>0</v>
      </c>
      <c r="J24" s="16" t="str">
        <f t="shared" ca="1" si="1"/>
        <v>NOT DUE</v>
      </c>
      <c r="K24" s="30" t="s">
        <v>1424</v>
      </c>
      <c r="L24" s="19"/>
    </row>
    <row r="25" spans="1:12" ht="26.45" customHeight="1">
      <c r="A25" s="16" t="s">
        <v>3347</v>
      </c>
      <c r="B25" s="30" t="s">
        <v>1400</v>
      </c>
      <c r="C25" s="30" t="s">
        <v>1401</v>
      </c>
      <c r="D25" s="41" t="s">
        <v>1</v>
      </c>
      <c r="E25" s="12">
        <v>42549</v>
      </c>
      <c r="F25" s="12">
        <v>44646</v>
      </c>
      <c r="G25" s="72"/>
      <c r="H25" s="14">
        <f>DATE(YEAR(F25),MONTH(F25),DAY(F25)+1)</f>
        <v>44647</v>
      </c>
      <c r="I25" s="15">
        <f t="shared" ca="1" si="4"/>
        <v>0</v>
      </c>
      <c r="J25" s="16" t="str">
        <f t="shared" ca="1" si="1"/>
        <v>NOT DUE</v>
      </c>
      <c r="K25" s="30" t="s">
        <v>1425</v>
      </c>
      <c r="L25" s="19"/>
    </row>
    <row r="26" spans="1:12" ht="26.45" customHeight="1">
      <c r="A26" s="16" t="s">
        <v>3348</v>
      </c>
      <c r="B26" s="30" t="s">
        <v>1402</v>
      </c>
      <c r="C26" s="30" t="s">
        <v>1403</v>
      </c>
      <c r="D26" s="41" t="s">
        <v>1</v>
      </c>
      <c r="E26" s="12">
        <v>42549</v>
      </c>
      <c r="F26" s="12">
        <v>44646</v>
      </c>
      <c r="G26" s="72"/>
      <c r="H26" s="14">
        <f>DATE(YEAR(F26),MONTH(F26),DAY(F26)+1)</f>
        <v>44647</v>
      </c>
      <c r="I26" s="15">
        <f t="shared" ca="1" si="4"/>
        <v>0</v>
      </c>
      <c r="J26" s="16" t="str">
        <f t="shared" ca="1" si="1"/>
        <v>NOT DUE</v>
      </c>
      <c r="K26" s="30" t="s">
        <v>1425</v>
      </c>
      <c r="L26" s="19"/>
    </row>
    <row r="27" spans="1:12" ht="26.45" customHeight="1">
      <c r="A27" s="16" t="s">
        <v>3349</v>
      </c>
      <c r="B27" s="30" t="s">
        <v>1404</v>
      </c>
      <c r="C27" s="30" t="s">
        <v>1391</v>
      </c>
      <c r="D27" s="41" t="s">
        <v>1</v>
      </c>
      <c r="E27" s="12">
        <v>42549</v>
      </c>
      <c r="F27" s="12">
        <v>44646</v>
      </c>
      <c r="G27" s="72"/>
      <c r="H27" s="14">
        <f>DATE(YEAR(F27),MONTH(F27),DAY(F27)+1)</f>
        <v>44647</v>
      </c>
      <c r="I27" s="15">
        <f t="shared" ca="1" si="4"/>
        <v>0</v>
      </c>
      <c r="J27" s="16" t="str">
        <f t="shared" ca="1" si="1"/>
        <v>NOT DUE</v>
      </c>
      <c r="K27" s="30" t="s">
        <v>1425</v>
      </c>
      <c r="L27" s="19"/>
    </row>
    <row r="28" spans="1:12" ht="26.45" customHeight="1">
      <c r="A28" s="16" t="s">
        <v>3350</v>
      </c>
      <c r="B28" s="30" t="s">
        <v>3886</v>
      </c>
      <c r="C28" s="30" t="s">
        <v>4858</v>
      </c>
      <c r="D28" s="41" t="s">
        <v>0</v>
      </c>
      <c r="E28" s="12">
        <v>42549</v>
      </c>
      <c r="F28" s="12">
        <v>44561</v>
      </c>
      <c r="G28" s="72"/>
      <c r="H28" s="14">
        <f>DATE(YEAR(F28),MONTH(F28)+3,DAY(F28)-1)</f>
        <v>44650</v>
      </c>
      <c r="I28" s="15">
        <f t="shared" ca="1" si="4"/>
        <v>3</v>
      </c>
      <c r="J28" s="16" t="str">
        <f t="shared" ca="1" si="1"/>
        <v>NOT DUE</v>
      </c>
      <c r="K28" s="30"/>
      <c r="L28" s="19"/>
    </row>
    <row r="29" spans="1:12" ht="26.45" customHeight="1">
      <c r="A29" s="16" t="s">
        <v>3351</v>
      </c>
      <c r="B29" s="30" t="s">
        <v>1405</v>
      </c>
      <c r="C29" s="30" t="s">
        <v>1406</v>
      </c>
      <c r="D29" s="41" t="s">
        <v>0</v>
      </c>
      <c r="E29" s="12">
        <v>42549</v>
      </c>
      <c r="F29" s="12">
        <v>44561</v>
      </c>
      <c r="G29" s="72"/>
      <c r="H29" s="14">
        <f>DATE(YEAR(F29),MONTH(F29)+3,DAY(F29)-1)</f>
        <v>44650</v>
      </c>
      <c r="I29" s="15">
        <f t="shared" ca="1" si="4"/>
        <v>3</v>
      </c>
      <c r="J29" s="16" t="str">
        <f t="shared" ca="1" si="1"/>
        <v>NOT DUE</v>
      </c>
      <c r="K29" s="30" t="s">
        <v>1425</v>
      </c>
      <c r="L29" s="19"/>
    </row>
    <row r="30" spans="1:12" ht="25.5">
      <c r="A30" s="16" t="s">
        <v>3352</v>
      </c>
      <c r="B30" s="30" t="s">
        <v>1407</v>
      </c>
      <c r="C30" s="30"/>
      <c r="D30" s="41" t="s">
        <v>4</v>
      </c>
      <c r="E30" s="12">
        <v>42549</v>
      </c>
      <c r="F30" s="12">
        <v>44625</v>
      </c>
      <c r="G30" s="72"/>
      <c r="H30" s="14">
        <f>EDATE(F30-1,1)</f>
        <v>44655</v>
      </c>
      <c r="I30" s="15">
        <f t="shared" ca="1" si="4"/>
        <v>8</v>
      </c>
      <c r="J30" s="16" t="str">
        <f t="shared" ca="1" si="1"/>
        <v>NOT DUE</v>
      </c>
      <c r="K30" s="30"/>
      <c r="L30" s="19"/>
    </row>
    <row r="31" spans="1:12" ht="26.45" customHeight="1">
      <c r="A31" s="16" t="s">
        <v>3353</v>
      </c>
      <c r="B31" s="30" t="s">
        <v>3960</v>
      </c>
      <c r="C31" s="30" t="s">
        <v>1389</v>
      </c>
      <c r="D31" s="41">
        <v>20000</v>
      </c>
      <c r="E31" s="12">
        <v>42549</v>
      </c>
      <c r="F31" s="12">
        <v>44412</v>
      </c>
      <c r="G31" s="26">
        <v>23866.6</v>
      </c>
      <c r="H31" s="21">
        <f>IF(I31&lt;=20000,$F$5+(I31/24),"error")</f>
        <v>45368.995833333334</v>
      </c>
      <c r="I31" s="22">
        <f t="shared" ref="I31:I32" si="5">D31-($F$4-G31)</f>
        <v>17351.899999999998</v>
      </c>
      <c r="J31" s="16" t="str">
        <f t="shared" si="1"/>
        <v>NOT DUE</v>
      </c>
      <c r="K31" s="30" t="s">
        <v>3851</v>
      </c>
      <c r="L31" s="145"/>
    </row>
    <row r="32" spans="1:12" ht="25.5">
      <c r="A32" s="16" t="s">
        <v>3354</v>
      </c>
      <c r="B32" s="30" t="s">
        <v>3955</v>
      </c>
      <c r="C32" s="30" t="s">
        <v>3888</v>
      </c>
      <c r="D32" s="41">
        <v>20000</v>
      </c>
      <c r="E32" s="12">
        <v>42549</v>
      </c>
      <c r="F32" s="12">
        <v>44412</v>
      </c>
      <c r="G32" s="26">
        <v>23866.6</v>
      </c>
      <c r="H32" s="21">
        <f>IF(I32&lt;=20000,$F$5+(I32/24),"error")</f>
        <v>45368.995833333334</v>
      </c>
      <c r="I32" s="22">
        <f t="shared" si="5"/>
        <v>17351.899999999998</v>
      </c>
      <c r="J32" s="16" t="str">
        <f t="shared" si="1"/>
        <v>NOT DUE</v>
      </c>
      <c r="K32" s="30" t="s">
        <v>3851</v>
      </c>
      <c r="L32" s="145"/>
    </row>
    <row r="33" spans="1:12" ht="26.45" customHeight="1">
      <c r="A33" s="16" t="s">
        <v>3355</v>
      </c>
      <c r="B33" s="30" t="s">
        <v>1408</v>
      </c>
      <c r="C33" s="30" t="s">
        <v>1409</v>
      </c>
      <c r="D33" s="41" t="s">
        <v>0</v>
      </c>
      <c r="E33" s="12">
        <v>42549</v>
      </c>
      <c r="F33" s="12">
        <v>44561</v>
      </c>
      <c r="G33" s="72"/>
      <c r="H33" s="14">
        <f>DATE(YEAR(F33),MONTH(F33)+3,DAY(F33)-1)</f>
        <v>44650</v>
      </c>
      <c r="I33" s="15">
        <f t="shared" ca="1" si="4"/>
        <v>3</v>
      </c>
      <c r="J33" s="16" t="str">
        <f t="shared" ca="1" si="1"/>
        <v>NOT DUE</v>
      </c>
      <c r="K33" s="30" t="s">
        <v>1426</v>
      </c>
      <c r="L33" s="145"/>
    </row>
    <row r="34" spans="1:12" ht="15" customHeight="1">
      <c r="A34" s="16" t="s">
        <v>3356</v>
      </c>
      <c r="B34" s="30" t="s">
        <v>1894</v>
      </c>
      <c r="C34" s="30"/>
      <c r="D34" s="41" t="s">
        <v>1</v>
      </c>
      <c r="E34" s="12">
        <v>42549</v>
      </c>
      <c r="F34" s="12">
        <v>44646</v>
      </c>
      <c r="G34" s="72"/>
      <c r="H34" s="14">
        <f>DATE(YEAR(F34),MONTH(F34),DAY(F34)+1)</f>
        <v>44647</v>
      </c>
      <c r="I34" s="15">
        <f t="shared" ca="1" si="4"/>
        <v>0</v>
      </c>
      <c r="J34" s="16" t="str">
        <f t="shared" ca="1" si="1"/>
        <v>NOT DUE</v>
      </c>
      <c r="K34" s="30" t="s">
        <v>1426</v>
      </c>
      <c r="L34" s="19"/>
    </row>
    <row r="35" spans="1:12" ht="15" customHeight="1">
      <c r="A35" s="16" t="s">
        <v>3357</v>
      </c>
      <c r="B35" s="30" t="s">
        <v>1410</v>
      </c>
      <c r="C35" s="30" t="s">
        <v>1411</v>
      </c>
      <c r="D35" s="41" t="s">
        <v>381</v>
      </c>
      <c r="E35" s="12">
        <v>42549</v>
      </c>
      <c r="F35" s="12">
        <v>44575</v>
      </c>
      <c r="G35" s="72"/>
      <c r="H35" s="14">
        <f t="shared" ref="H35:H40" si="6">DATE(YEAR(F35)+1,MONTH(F35),DAY(F35)-1)</f>
        <v>44939</v>
      </c>
      <c r="I35" s="15">
        <f t="shared" ca="1" si="4"/>
        <v>292</v>
      </c>
      <c r="J35" s="16" t="str">
        <f t="shared" ca="1" si="1"/>
        <v>NOT DUE</v>
      </c>
      <c r="K35" s="30" t="s">
        <v>1426</v>
      </c>
      <c r="L35" s="145"/>
    </row>
    <row r="36" spans="1:12" ht="25.5">
      <c r="A36" s="16" t="s">
        <v>3358</v>
      </c>
      <c r="B36" s="30" t="s">
        <v>1412</v>
      </c>
      <c r="C36" s="30" t="s">
        <v>1413</v>
      </c>
      <c r="D36" s="41" t="s">
        <v>381</v>
      </c>
      <c r="E36" s="12">
        <v>42549</v>
      </c>
      <c r="F36" s="12">
        <v>44575</v>
      </c>
      <c r="G36" s="72"/>
      <c r="H36" s="14">
        <f t="shared" si="6"/>
        <v>44939</v>
      </c>
      <c r="I36" s="15">
        <f t="shared" ca="1" si="4"/>
        <v>292</v>
      </c>
      <c r="J36" s="16" t="str">
        <f t="shared" ca="1" si="1"/>
        <v>NOT DUE</v>
      </c>
      <c r="K36" s="30" t="s">
        <v>1427</v>
      </c>
      <c r="L36" s="19"/>
    </row>
    <row r="37" spans="1:12" ht="25.5">
      <c r="A37" s="16" t="s">
        <v>3359</v>
      </c>
      <c r="B37" s="30" t="s">
        <v>1414</v>
      </c>
      <c r="C37" s="30" t="s">
        <v>1415</v>
      </c>
      <c r="D37" s="41" t="s">
        <v>381</v>
      </c>
      <c r="E37" s="12">
        <v>42549</v>
      </c>
      <c r="F37" s="12">
        <v>44575</v>
      </c>
      <c r="G37" s="72"/>
      <c r="H37" s="14">
        <f t="shared" si="6"/>
        <v>44939</v>
      </c>
      <c r="I37" s="15">
        <f t="shared" ca="1" si="4"/>
        <v>292</v>
      </c>
      <c r="J37" s="16" t="str">
        <f t="shared" ca="1" si="1"/>
        <v>NOT DUE</v>
      </c>
      <c r="K37" s="30" t="s">
        <v>1427</v>
      </c>
      <c r="L37" s="19"/>
    </row>
    <row r="38" spans="1:12" ht="25.5">
      <c r="A38" s="16" t="s">
        <v>3360</v>
      </c>
      <c r="B38" s="30" t="s">
        <v>1416</v>
      </c>
      <c r="C38" s="30" t="s">
        <v>1417</v>
      </c>
      <c r="D38" s="41" t="s">
        <v>381</v>
      </c>
      <c r="E38" s="12">
        <v>42549</v>
      </c>
      <c r="F38" s="12">
        <v>44575</v>
      </c>
      <c r="G38" s="72"/>
      <c r="H38" s="14">
        <f t="shared" si="6"/>
        <v>44939</v>
      </c>
      <c r="I38" s="15">
        <f t="shared" ca="1" si="4"/>
        <v>292</v>
      </c>
      <c r="J38" s="16" t="str">
        <f t="shared" ca="1" si="1"/>
        <v>NOT DUE</v>
      </c>
      <c r="K38" s="30" t="s">
        <v>1427</v>
      </c>
      <c r="L38" s="19"/>
    </row>
    <row r="39" spans="1:12" ht="25.5">
      <c r="A39" s="16" t="s">
        <v>3852</v>
      </c>
      <c r="B39" s="30" t="s">
        <v>1418</v>
      </c>
      <c r="C39" s="30" t="s">
        <v>1419</v>
      </c>
      <c r="D39" s="41" t="s">
        <v>381</v>
      </c>
      <c r="E39" s="12">
        <v>42549</v>
      </c>
      <c r="F39" s="12">
        <v>44575</v>
      </c>
      <c r="G39" s="72"/>
      <c r="H39" s="14">
        <f t="shared" si="6"/>
        <v>44939</v>
      </c>
      <c r="I39" s="15">
        <f t="shared" ca="1" si="4"/>
        <v>292</v>
      </c>
      <c r="J39" s="16" t="str">
        <f t="shared" ca="1" si="1"/>
        <v>NOT DUE</v>
      </c>
      <c r="K39" s="30" t="s">
        <v>1428</v>
      </c>
      <c r="L39" s="19"/>
    </row>
    <row r="40" spans="1:12" ht="15" customHeight="1">
      <c r="A40" s="16" t="s">
        <v>3853</v>
      </c>
      <c r="B40" s="30" t="s">
        <v>1429</v>
      </c>
      <c r="C40" s="30" t="s">
        <v>1430</v>
      </c>
      <c r="D40" s="41" t="s">
        <v>381</v>
      </c>
      <c r="E40" s="12">
        <v>42549</v>
      </c>
      <c r="F40" s="12">
        <v>44575</v>
      </c>
      <c r="G40" s="72"/>
      <c r="H40" s="14">
        <f t="shared" si="6"/>
        <v>44939</v>
      </c>
      <c r="I40" s="15">
        <f t="shared" ca="1" si="4"/>
        <v>292</v>
      </c>
      <c r="J40" s="16" t="str">
        <f t="shared" ca="1" si="1"/>
        <v>NOT DUE</v>
      </c>
      <c r="K40" s="30" t="s">
        <v>1428</v>
      </c>
      <c r="L40" s="19"/>
    </row>
    <row r="41" spans="1:12" ht="22.5" customHeight="1">
      <c r="A41" s="16" t="s">
        <v>4862</v>
      </c>
      <c r="B41" s="30" t="s">
        <v>3996</v>
      </c>
      <c r="C41" s="30" t="s">
        <v>3997</v>
      </c>
      <c r="D41" s="41" t="s">
        <v>4</v>
      </c>
      <c r="E41" s="12">
        <v>42549</v>
      </c>
      <c r="F41" s="12">
        <v>44643</v>
      </c>
      <c r="G41" s="72"/>
      <c r="H41" s="14">
        <f>EDATE(F41-1,1)</f>
        <v>44673</v>
      </c>
      <c r="I41" s="15">
        <f t="shared" ca="1" si="4"/>
        <v>26</v>
      </c>
      <c r="J41" s="16" t="str">
        <f t="shared" ca="1" si="1"/>
        <v>NOT DUE</v>
      </c>
      <c r="K41" s="30" t="s">
        <v>1428</v>
      </c>
      <c r="L41" s="145"/>
    </row>
    <row r="42" spans="1:12" ht="15" customHeight="1">
      <c r="A42" s="49"/>
      <c r="B42" s="50"/>
      <c r="C42" s="50"/>
      <c r="D42" s="51"/>
      <c r="E42" s="52"/>
      <c r="F42" s="52"/>
      <c r="G42" s="53"/>
      <c r="H42" s="54"/>
      <c r="I42" s="55"/>
      <c r="J42" s="49"/>
      <c r="K42" s="50"/>
      <c r="L42" s="56"/>
    </row>
    <row r="45" spans="1:12">
      <c r="B45" t="s">
        <v>4630</v>
      </c>
      <c r="G45" t="s">
        <v>4632</v>
      </c>
    </row>
    <row r="46" spans="1:12">
      <c r="C46" s="215" t="s">
        <v>5298</v>
      </c>
      <c r="H46" s="455" t="s">
        <v>5270</v>
      </c>
      <c r="I46" s="455"/>
      <c r="J46" s="455"/>
    </row>
    <row r="47" spans="1:12">
      <c r="D47" s="47" t="s">
        <v>4631</v>
      </c>
      <c r="E47" t="s">
        <v>5232</v>
      </c>
    </row>
    <row r="48" spans="1:12">
      <c r="E48" t="s">
        <v>5439</v>
      </c>
    </row>
  </sheetData>
  <sheetProtection selectLockedCells="1"/>
  <mergeCells count="10">
    <mergeCell ref="H46:J46"/>
    <mergeCell ref="A4:B4"/>
    <mergeCell ref="D4:E4"/>
    <mergeCell ref="A5:B5"/>
    <mergeCell ref="A1:B1"/>
    <mergeCell ref="D1:E1"/>
    <mergeCell ref="A2:B2"/>
    <mergeCell ref="D2:E2"/>
    <mergeCell ref="A3:B3"/>
    <mergeCell ref="D3:E3"/>
  </mergeCells>
  <conditionalFormatting sqref="J7:J27 J33:J39 J41:J42 J29:J30">
    <cfRule type="cellIs" dxfId="143" priority="5" operator="equal">
      <formula>"overdue"</formula>
    </cfRule>
  </conditionalFormatting>
  <conditionalFormatting sqref="J31:J32">
    <cfRule type="cellIs" dxfId="142" priority="3" operator="equal">
      <formula>"overdue"</formula>
    </cfRule>
  </conditionalFormatting>
  <conditionalFormatting sqref="J40">
    <cfRule type="cellIs" dxfId="141" priority="2" operator="equal">
      <formula>"overdue"</formula>
    </cfRule>
  </conditionalFormatting>
  <conditionalFormatting sqref="J28">
    <cfRule type="cellIs" dxfId="140" priority="1" operator="equal">
      <formula>"overdue"</formula>
    </cfRule>
  </conditionalFormatting>
  <pageMargins left="0.7" right="0.7" top="0.75" bottom="0.75" header="0.3" footer="0.3"/>
  <pageSetup paperSize="9" orientation="portrait"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8"/>
  <sheetViews>
    <sheetView zoomScale="90" zoomScaleNormal="90" workbookViewId="0">
      <selection activeCell="I13" sqref="I13"/>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6" t="s">
        <v>5</v>
      </c>
      <c r="B1" s="376"/>
      <c r="C1" s="34" t="str">
        <f>'[4]Main Engine'!C1</f>
        <v>VALIANT SUMMER</v>
      </c>
      <c r="D1" s="377" t="s">
        <v>7</v>
      </c>
      <c r="E1" s="377"/>
      <c r="F1" s="1" t="str">
        <f>IF(C1="GL COLMENA",'[1]List of Vessels'!B2,IF(C1="GL IGUAZU",'[1]List of Vessels'!B3,IF(C1="GL LA PAZ",'[1]List of Vessels'!B4,IF(C1="GL PIRAPO",'[1]List of Vessels'!B5,IF(C1="VALIANT SPRING",'[1]List of Vessels'!B6,IF(C1="VALIANT SUMMER",'[1]List of Vessels'!B7,""))))))</f>
        <v>NK 160240</v>
      </c>
    </row>
    <row r="2" spans="1:12" ht="19.5" customHeight="1">
      <c r="A2" s="376" t="s">
        <v>8</v>
      </c>
      <c r="B2" s="376"/>
      <c r="C2" s="35" t="str">
        <f>IF(C1="GL COLMENA",'[1]List of Vessels'!D2,IF(C1="GL IGUAZU",'[1]List of Vessels'!D3,IF(C1="GL LA PAZ",'[1]List of Vessels'!D4,IF(C1="GL PIRAPO",'[1]List of Vessels'!D5,IF(C1="VALIANT SPRING",'[1]List of Vessels'!D6,IF(C1="VALIANT SUMMER",'[1]List of Vessels'!D7,""))))))</f>
        <v>SINGAPORE</v>
      </c>
      <c r="D2" s="377" t="s">
        <v>9</v>
      </c>
      <c r="E2" s="377"/>
      <c r="F2" s="2">
        <f>IF(C1="GL COLMENA",'[1]List of Vessels'!C2,IF(C1="GL IGUAZU",'[1]List of Vessels'!C3,IF(C1="GL LA PAZ",'[1]List of Vessels'!C4,IF(C1="GL PIRAPO",'[1]List of Vessels'!C5,IF(C1="VALIANT SPRING",'[1]List of Vessels'!C6,IF(C1="VALIANT SUMMER",'[1]List of Vessels'!C7,""))))))</f>
        <v>9731195</v>
      </c>
    </row>
    <row r="3" spans="1:12" ht="19.5" customHeight="1">
      <c r="A3" s="376" t="s">
        <v>10</v>
      </c>
      <c r="B3" s="376"/>
      <c r="C3" s="36" t="s">
        <v>1902</v>
      </c>
      <c r="D3" s="377" t="s">
        <v>12</v>
      </c>
      <c r="E3" s="377"/>
      <c r="F3" s="4" t="s">
        <v>3361</v>
      </c>
    </row>
    <row r="4" spans="1:12" ht="18" customHeight="1">
      <c r="A4" s="376" t="s">
        <v>77</v>
      </c>
      <c r="B4" s="376"/>
      <c r="C4" s="36" t="s">
        <v>3779</v>
      </c>
      <c r="D4" s="377" t="s">
        <v>14</v>
      </c>
      <c r="E4" s="377"/>
      <c r="F4" s="5">
        <v>25982</v>
      </c>
    </row>
    <row r="5" spans="1:12" ht="18" customHeight="1">
      <c r="A5" s="376" t="s">
        <v>78</v>
      </c>
      <c r="B5" s="376"/>
      <c r="C5" s="37" t="s">
        <v>3777</v>
      </c>
      <c r="D5" s="44"/>
      <c r="E5" s="252" t="str">
        <f>'Running Hours'!$C3</f>
        <v>Date updated:</v>
      </c>
      <c r="F5" s="147">
        <f>'Running Hours'!$D3</f>
        <v>44646</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1.75" customHeight="1">
      <c r="A8" s="16" t="s">
        <v>3362</v>
      </c>
      <c r="B8" s="30" t="s">
        <v>1875</v>
      </c>
      <c r="C8" s="30" t="s">
        <v>1876</v>
      </c>
      <c r="D8" s="41" t="s">
        <v>3</v>
      </c>
      <c r="E8" s="12">
        <v>42549</v>
      </c>
      <c r="F8" s="12">
        <v>44561</v>
      </c>
      <c r="G8" s="72"/>
      <c r="H8" s="14">
        <f>DATE(YEAR(F8),MONTH(F8)+6,DAY(F8)-1)</f>
        <v>44742</v>
      </c>
      <c r="I8" s="15">
        <f t="shared" ref="I8" ca="1" si="0">IF(ISBLANK(H8),"",H8-DATE(YEAR(NOW()),MONTH(NOW()),DAY(NOW())))</f>
        <v>95</v>
      </c>
      <c r="J8" s="16" t="str">
        <f t="shared" ref="J8:J41" ca="1" si="1">IF(I8="","",IF(I8&lt;0,"OVERDUE","NOT DUE"))</f>
        <v>NOT DUE</v>
      </c>
      <c r="K8" s="30" t="s">
        <v>1895</v>
      </c>
      <c r="L8" s="145" t="s">
        <v>5223</v>
      </c>
    </row>
    <row r="9" spans="1:12" ht="26.45" customHeight="1">
      <c r="A9" s="16" t="s">
        <v>3363</v>
      </c>
      <c r="B9" s="30" t="s">
        <v>1877</v>
      </c>
      <c r="C9" s="30" t="s">
        <v>1878</v>
      </c>
      <c r="D9" s="41">
        <v>8000</v>
      </c>
      <c r="E9" s="12">
        <v>42549</v>
      </c>
      <c r="F9" s="12">
        <v>44548</v>
      </c>
      <c r="G9" s="26">
        <v>22564.1</v>
      </c>
      <c r="H9" s="21">
        <f>IF(I9&lt;=8000,$F$5+(I9/24),"error")</f>
        <v>44836.92083333333</v>
      </c>
      <c r="I9" s="22">
        <f>D9-($F$4-G9)</f>
        <v>4582.0999999999985</v>
      </c>
      <c r="J9" s="16" t="str">
        <f t="shared" si="1"/>
        <v>NOT DUE</v>
      </c>
      <c r="K9" s="30" t="s">
        <v>1896</v>
      </c>
      <c r="L9" s="145" t="s">
        <v>5223</v>
      </c>
    </row>
    <row r="10" spans="1:12">
      <c r="A10" s="16" t="s">
        <v>3364</v>
      </c>
      <c r="B10" s="30" t="s">
        <v>1881</v>
      </c>
      <c r="C10" s="30" t="s">
        <v>1882</v>
      </c>
      <c r="D10" s="41">
        <v>8000</v>
      </c>
      <c r="E10" s="12">
        <v>42549</v>
      </c>
      <c r="F10" s="12">
        <v>44548</v>
      </c>
      <c r="G10" s="26">
        <v>22564.1</v>
      </c>
      <c r="H10" s="21">
        <f>IF(I10&lt;=8000,$F$5+(I10/24),"error")</f>
        <v>44836.92083333333</v>
      </c>
      <c r="I10" s="22">
        <f t="shared" ref="I10:I16" si="2">D10-($F$4-G10)</f>
        <v>4582.0999999999985</v>
      </c>
      <c r="J10" s="16" t="str">
        <f t="shared" si="1"/>
        <v>NOT DUE</v>
      </c>
      <c r="K10" s="30"/>
      <c r="L10" s="145" t="s">
        <v>5223</v>
      </c>
    </row>
    <row r="11" spans="1:12">
      <c r="A11" s="16" t="s">
        <v>3365</v>
      </c>
      <c r="B11" s="30" t="s">
        <v>1881</v>
      </c>
      <c r="C11" s="30" t="s">
        <v>1883</v>
      </c>
      <c r="D11" s="41">
        <v>20000</v>
      </c>
      <c r="E11" s="12">
        <v>42549</v>
      </c>
      <c r="F11" s="12">
        <v>44548</v>
      </c>
      <c r="G11" s="26">
        <v>22564.1</v>
      </c>
      <c r="H11" s="21">
        <f>IF(I11&lt;=20000,$F$5+(I11/24),"error")</f>
        <v>45336.92083333333</v>
      </c>
      <c r="I11" s="22">
        <f t="shared" si="2"/>
        <v>16582.099999999999</v>
      </c>
      <c r="J11" s="16" t="str">
        <f t="shared" si="1"/>
        <v>NOT DUE</v>
      </c>
      <c r="K11" s="30"/>
      <c r="L11" s="145" t="s">
        <v>5223</v>
      </c>
    </row>
    <row r="12" spans="1:12" ht="26.45" customHeight="1">
      <c r="A12" s="16" t="s">
        <v>3366</v>
      </c>
      <c r="B12" s="30" t="s">
        <v>1884</v>
      </c>
      <c r="C12" s="30" t="s">
        <v>1885</v>
      </c>
      <c r="D12" s="41">
        <v>8000</v>
      </c>
      <c r="E12" s="12">
        <v>42549</v>
      </c>
      <c r="F12" s="12">
        <v>44548</v>
      </c>
      <c r="G12" s="26">
        <v>22564.1</v>
      </c>
      <c r="H12" s="21">
        <f>IF(I12&lt;=8000,$F$5+(I12/24),"error")</f>
        <v>44836.92083333333</v>
      </c>
      <c r="I12" s="22">
        <f t="shared" si="2"/>
        <v>4582.0999999999985</v>
      </c>
      <c r="J12" s="16" t="str">
        <f t="shared" si="1"/>
        <v>NOT DUE</v>
      </c>
      <c r="K12" s="30" t="s">
        <v>1897</v>
      </c>
      <c r="L12" s="145" t="s">
        <v>5223</v>
      </c>
    </row>
    <row r="13" spans="1:12" ht="25.5">
      <c r="A13" s="16" t="s">
        <v>3367</v>
      </c>
      <c r="B13" s="30" t="s">
        <v>1884</v>
      </c>
      <c r="C13" s="30" t="s">
        <v>1886</v>
      </c>
      <c r="D13" s="41">
        <v>20000</v>
      </c>
      <c r="E13" s="12">
        <v>42549</v>
      </c>
      <c r="F13" s="12">
        <v>44548</v>
      </c>
      <c r="G13" s="26">
        <v>22564.1</v>
      </c>
      <c r="H13" s="21">
        <f>IF(I13&lt;=20000,$F$5+(I13/24),"error")</f>
        <v>45336.92083333333</v>
      </c>
      <c r="I13" s="22">
        <f t="shared" si="2"/>
        <v>16582.099999999999</v>
      </c>
      <c r="J13" s="16" t="str">
        <f t="shared" si="1"/>
        <v>NOT DUE</v>
      </c>
      <c r="K13" s="30"/>
      <c r="L13" s="145" t="s">
        <v>5223</v>
      </c>
    </row>
    <row r="14" spans="1:12" ht="25.5">
      <c r="A14" s="16" t="s">
        <v>3368</v>
      </c>
      <c r="B14" s="30" t="s">
        <v>1887</v>
      </c>
      <c r="C14" s="30" t="s">
        <v>1888</v>
      </c>
      <c r="D14" s="41">
        <v>8000</v>
      </c>
      <c r="E14" s="12">
        <v>42549</v>
      </c>
      <c r="F14" s="12">
        <v>44548</v>
      </c>
      <c r="G14" s="26">
        <v>22564.1</v>
      </c>
      <c r="H14" s="21">
        <f>IF(I14&lt;=8000,$F$5+(I14/24),"error")</f>
        <v>44836.92083333333</v>
      </c>
      <c r="I14" s="22">
        <f t="shared" si="2"/>
        <v>4582.0999999999985</v>
      </c>
      <c r="J14" s="16" t="str">
        <f t="shared" si="1"/>
        <v>NOT DUE</v>
      </c>
      <c r="K14" s="30"/>
      <c r="L14" s="145" t="s">
        <v>5223</v>
      </c>
    </row>
    <row r="15" spans="1:12">
      <c r="A15" s="16" t="s">
        <v>3369</v>
      </c>
      <c r="B15" s="30" t="s">
        <v>1887</v>
      </c>
      <c r="C15" s="30" t="s">
        <v>1883</v>
      </c>
      <c r="D15" s="41">
        <v>20000</v>
      </c>
      <c r="E15" s="12">
        <v>42549</v>
      </c>
      <c r="F15" s="12">
        <v>44548</v>
      </c>
      <c r="G15" s="26">
        <v>22564.1</v>
      </c>
      <c r="H15" s="21">
        <f>IF(I15&lt;=20000,$F$5+(I15/24),"error")</f>
        <v>45336.92083333333</v>
      </c>
      <c r="I15" s="22">
        <f t="shared" si="2"/>
        <v>16582.099999999999</v>
      </c>
      <c r="J15" s="16" t="str">
        <f t="shared" si="1"/>
        <v>NOT DUE</v>
      </c>
      <c r="K15" s="30"/>
      <c r="L15" s="145" t="s">
        <v>5223</v>
      </c>
    </row>
    <row r="16" spans="1:12" ht="38.450000000000003" customHeight="1">
      <c r="A16" s="16" t="s">
        <v>3370</v>
      </c>
      <c r="B16" s="30" t="s">
        <v>1535</v>
      </c>
      <c r="C16" s="30" t="s">
        <v>1889</v>
      </c>
      <c r="D16" s="41">
        <v>8000</v>
      </c>
      <c r="E16" s="12">
        <v>42549</v>
      </c>
      <c r="F16" s="12">
        <v>44548</v>
      </c>
      <c r="G16" s="26">
        <v>22564.1</v>
      </c>
      <c r="H16" s="21">
        <f>IF(I16&lt;=8000,$F$5+(I16/24),"error")</f>
        <v>44836.92083333333</v>
      </c>
      <c r="I16" s="22">
        <f t="shared" si="2"/>
        <v>4582.0999999999985</v>
      </c>
      <c r="J16" s="16" t="str">
        <f t="shared" si="1"/>
        <v>NOT DUE</v>
      </c>
      <c r="K16" s="30" t="s">
        <v>1898</v>
      </c>
      <c r="L16" s="145" t="s">
        <v>5223</v>
      </c>
    </row>
    <row r="17" spans="1:12" ht="26.45" customHeight="1">
      <c r="A17" s="16" t="s">
        <v>3371</v>
      </c>
      <c r="B17" s="30" t="s">
        <v>3845</v>
      </c>
      <c r="C17" s="30" t="s">
        <v>1891</v>
      </c>
      <c r="D17" s="41">
        <v>8000</v>
      </c>
      <c r="E17" s="12">
        <v>42549</v>
      </c>
      <c r="F17" s="12">
        <v>44548</v>
      </c>
      <c r="G17" s="26">
        <v>22564.1</v>
      </c>
      <c r="H17" s="21">
        <f t="shared" ref="H17" si="3">IF(I17&lt;=8000,$F$5+(I17/24),"error")</f>
        <v>44836.92083333333</v>
      </c>
      <c r="I17" s="22">
        <f>D17-($F$4-G17)</f>
        <v>4582.0999999999985</v>
      </c>
      <c r="J17" s="16" t="str">
        <f t="shared" si="1"/>
        <v>NOT DUE</v>
      </c>
      <c r="K17" s="30" t="s">
        <v>1899</v>
      </c>
      <c r="L17" s="145" t="s">
        <v>5223</v>
      </c>
    </row>
    <row r="18" spans="1:12" ht="25.5">
      <c r="A18" s="16" t="s">
        <v>3372</v>
      </c>
      <c r="B18" s="30" t="s">
        <v>3840</v>
      </c>
      <c r="C18" s="30" t="s">
        <v>1893</v>
      </c>
      <c r="D18" s="41">
        <v>8000</v>
      </c>
      <c r="E18" s="12">
        <v>42549</v>
      </c>
      <c r="F18" s="12">
        <v>44548</v>
      </c>
      <c r="G18" s="26">
        <v>22564.1</v>
      </c>
      <c r="H18" s="21">
        <f>IF(I18&lt;=8000,$F$5+(I18/24),"error")</f>
        <v>44836.92083333333</v>
      </c>
      <c r="I18" s="22">
        <f>D18-($F$4-G18)</f>
        <v>4582.0999999999985</v>
      </c>
      <c r="J18" s="16" t="str">
        <f t="shared" si="1"/>
        <v>NOT DUE</v>
      </c>
      <c r="K18" s="30"/>
      <c r="L18" s="145" t="s">
        <v>5223</v>
      </c>
    </row>
    <row r="19" spans="1:12" ht="15" customHeight="1">
      <c r="A19" s="16" t="s">
        <v>3373</v>
      </c>
      <c r="B19" s="30" t="s">
        <v>3842</v>
      </c>
      <c r="C19" s="30" t="s">
        <v>3843</v>
      </c>
      <c r="D19" s="41">
        <v>8000</v>
      </c>
      <c r="E19" s="12">
        <v>42549</v>
      </c>
      <c r="F19" s="12">
        <v>44548</v>
      </c>
      <c r="G19" s="26">
        <v>22564.1</v>
      </c>
      <c r="H19" s="21">
        <f>IF(I19&lt;=8000,$F$5+(I19/24),"error")</f>
        <v>44836.92083333333</v>
      </c>
      <c r="I19" s="22">
        <f>D19-($F$4-G19)</f>
        <v>4582.0999999999985</v>
      </c>
      <c r="J19" s="16" t="str">
        <f t="shared" si="1"/>
        <v>NOT DUE</v>
      </c>
      <c r="K19" s="30"/>
      <c r="L19" s="145" t="s">
        <v>5223</v>
      </c>
    </row>
    <row r="20" spans="1:12" ht="38.25">
      <c r="A20" s="16" t="s">
        <v>3374</v>
      </c>
      <c r="B20" s="30" t="s">
        <v>1390</v>
      </c>
      <c r="C20" s="30" t="s">
        <v>1391</v>
      </c>
      <c r="D20" s="41" t="s">
        <v>1</v>
      </c>
      <c r="E20" s="12">
        <v>42549</v>
      </c>
      <c r="F20" s="12">
        <v>44646</v>
      </c>
      <c r="G20" s="72"/>
      <c r="H20" s="14">
        <f>DATE(YEAR(F20),MONTH(F20),DAY(F20)+1)</f>
        <v>44647</v>
      </c>
      <c r="I20" s="15">
        <f ca="1">IF(ISBLANK(H20),"",H20-DATE(YEAR(NOW()),MONTH(NOW()),DAY(NOW())))</f>
        <v>0</v>
      </c>
      <c r="J20" s="16" t="str">
        <f t="shared" ca="1" si="1"/>
        <v>NOT DUE</v>
      </c>
      <c r="K20" s="30" t="s">
        <v>1420</v>
      </c>
      <c r="L20" s="19"/>
    </row>
    <row r="21" spans="1:12" ht="38.25">
      <c r="A21" s="16" t="s">
        <v>3375</v>
      </c>
      <c r="B21" s="30" t="s">
        <v>1392</v>
      </c>
      <c r="C21" s="30" t="s">
        <v>1393</v>
      </c>
      <c r="D21" s="41" t="s">
        <v>1</v>
      </c>
      <c r="E21" s="12">
        <v>42549</v>
      </c>
      <c r="F21" s="12">
        <v>44646</v>
      </c>
      <c r="G21" s="72"/>
      <c r="H21" s="14">
        <f>DATE(YEAR(F21),MONTH(F21),DAY(F21)+1)</f>
        <v>44647</v>
      </c>
      <c r="I21" s="15">
        <f t="shared" ref="I21:I41" ca="1" si="4">IF(ISBLANK(H21),"",H21-DATE(YEAR(NOW()),MONTH(NOW()),DAY(NOW())))</f>
        <v>0</v>
      </c>
      <c r="J21" s="16" t="str">
        <f t="shared" ca="1" si="1"/>
        <v>NOT DUE</v>
      </c>
      <c r="K21" s="30" t="s">
        <v>1421</v>
      </c>
      <c r="L21" s="19"/>
    </row>
    <row r="22" spans="1:12" ht="38.25">
      <c r="A22" s="16" t="s">
        <v>3376</v>
      </c>
      <c r="B22" s="30" t="s">
        <v>1394</v>
      </c>
      <c r="C22" s="30" t="s">
        <v>1395</v>
      </c>
      <c r="D22" s="41" t="s">
        <v>1</v>
      </c>
      <c r="E22" s="12">
        <v>42549</v>
      </c>
      <c r="F22" s="12">
        <v>44646</v>
      </c>
      <c r="G22" s="72"/>
      <c r="H22" s="14">
        <f>DATE(YEAR(F22),MONTH(F22),DAY(F22)+1)</f>
        <v>44647</v>
      </c>
      <c r="I22" s="15">
        <f t="shared" ca="1" si="4"/>
        <v>0</v>
      </c>
      <c r="J22" s="16" t="str">
        <f t="shared" ca="1" si="1"/>
        <v>NOT DUE</v>
      </c>
      <c r="K22" s="30" t="s">
        <v>1422</v>
      </c>
      <c r="L22" s="19"/>
    </row>
    <row r="23" spans="1:12" ht="38.450000000000003" customHeight="1">
      <c r="A23" s="16" t="s">
        <v>3377</v>
      </c>
      <c r="B23" s="30" t="s">
        <v>1396</v>
      </c>
      <c r="C23" s="30" t="s">
        <v>1397</v>
      </c>
      <c r="D23" s="41" t="s">
        <v>4</v>
      </c>
      <c r="E23" s="12">
        <v>42549</v>
      </c>
      <c r="F23" s="12">
        <v>44641</v>
      </c>
      <c r="G23" s="72"/>
      <c r="H23" s="14">
        <f>EDATE(F23-1,1)</f>
        <v>44671</v>
      </c>
      <c r="I23" s="15">
        <f t="shared" ca="1" si="4"/>
        <v>24</v>
      </c>
      <c r="J23" s="16" t="str">
        <f t="shared" ca="1" si="1"/>
        <v>NOT DUE</v>
      </c>
      <c r="K23" s="30" t="s">
        <v>1423</v>
      </c>
      <c r="L23" s="19"/>
    </row>
    <row r="24" spans="1:12" ht="25.5">
      <c r="A24" s="16" t="s">
        <v>3378</v>
      </c>
      <c r="B24" s="30" t="s">
        <v>1398</v>
      </c>
      <c r="C24" s="30" t="s">
        <v>1399</v>
      </c>
      <c r="D24" s="41" t="s">
        <v>1</v>
      </c>
      <c r="E24" s="12">
        <v>42549</v>
      </c>
      <c r="F24" s="12">
        <v>44646</v>
      </c>
      <c r="G24" s="72"/>
      <c r="H24" s="14">
        <f>DATE(YEAR(F24),MONTH(F24),DAY(F24)+1)</f>
        <v>44647</v>
      </c>
      <c r="I24" s="15">
        <f t="shared" ca="1" si="4"/>
        <v>0</v>
      </c>
      <c r="J24" s="16" t="str">
        <f t="shared" ca="1" si="1"/>
        <v>NOT DUE</v>
      </c>
      <c r="K24" s="30" t="s">
        <v>1424</v>
      </c>
      <c r="L24" s="19"/>
    </row>
    <row r="25" spans="1:12" ht="26.45" customHeight="1">
      <c r="A25" s="16" t="s">
        <v>3379</v>
      </c>
      <c r="B25" s="30" t="s">
        <v>1400</v>
      </c>
      <c r="C25" s="30" t="s">
        <v>1401</v>
      </c>
      <c r="D25" s="41" t="s">
        <v>1</v>
      </c>
      <c r="E25" s="12">
        <v>42549</v>
      </c>
      <c r="F25" s="12">
        <v>44646</v>
      </c>
      <c r="G25" s="72"/>
      <c r="H25" s="14">
        <f>DATE(YEAR(F25),MONTH(F25),DAY(F25)+1)</f>
        <v>44647</v>
      </c>
      <c r="I25" s="15">
        <f t="shared" ca="1" si="4"/>
        <v>0</v>
      </c>
      <c r="J25" s="16" t="str">
        <f t="shared" ca="1" si="1"/>
        <v>NOT DUE</v>
      </c>
      <c r="K25" s="30" t="s">
        <v>1425</v>
      </c>
      <c r="L25" s="19"/>
    </row>
    <row r="26" spans="1:12" ht="26.45" customHeight="1">
      <c r="A26" s="16" t="s">
        <v>3380</v>
      </c>
      <c r="B26" s="30" t="s">
        <v>1402</v>
      </c>
      <c r="C26" s="30" t="s">
        <v>1403</v>
      </c>
      <c r="D26" s="41" t="s">
        <v>1</v>
      </c>
      <c r="E26" s="12">
        <v>42549</v>
      </c>
      <c r="F26" s="12">
        <v>44646</v>
      </c>
      <c r="G26" s="72"/>
      <c r="H26" s="14">
        <f>DATE(YEAR(F26),MONTH(F26),DAY(F26)+1)</f>
        <v>44647</v>
      </c>
      <c r="I26" s="15">
        <f t="shared" ca="1" si="4"/>
        <v>0</v>
      </c>
      <c r="J26" s="16" t="str">
        <f t="shared" ca="1" si="1"/>
        <v>NOT DUE</v>
      </c>
      <c r="K26" s="30" t="s">
        <v>1425</v>
      </c>
      <c r="L26" s="19"/>
    </row>
    <row r="27" spans="1:12" ht="26.45" customHeight="1">
      <c r="A27" s="16" t="s">
        <v>3381</v>
      </c>
      <c r="B27" s="30" t="s">
        <v>1404</v>
      </c>
      <c r="C27" s="30" t="s">
        <v>1391</v>
      </c>
      <c r="D27" s="41" t="s">
        <v>1</v>
      </c>
      <c r="E27" s="12">
        <v>42549</v>
      </c>
      <c r="F27" s="12">
        <v>44646</v>
      </c>
      <c r="G27" s="72"/>
      <c r="H27" s="14">
        <f>DATE(YEAR(F27),MONTH(F27),DAY(F27)+1)</f>
        <v>44647</v>
      </c>
      <c r="I27" s="15">
        <f t="shared" ca="1" si="4"/>
        <v>0</v>
      </c>
      <c r="J27" s="16" t="str">
        <f t="shared" ca="1" si="1"/>
        <v>NOT DUE</v>
      </c>
      <c r="K27" s="30" t="s">
        <v>1425</v>
      </c>
      <c r="L27" s="19"/>
    </row>
    <row r="28" spans="1:12" ht="26.45" customHeight="1">
      <c r="A28" s="16" t="s">
        <v>3382</v>
      </c>
      <c r="B28" s="30" t="s">
        <v>3886</v>
      </c>
      <c r="C28" s="30" t="s">
        <v>4858</v>
      </c>
      <c r="D28" s="41" t="s">
        <v>0</v>
      </c>
      <c r="E28" s="12">
        <v>42549</v>
      </c>
      <c r="F28" s="12">
        <v>44561</v>
      </c>
      <c r="G28" s="72"/>
      <c r="H28" s="14">
        <f>DATE(YEAR(F28),MONTH(F28)+3,DAY(F28)-1)</f>
        <v>44650</v>
      </c>
      <c r="I28" s="15">
        <f t="shared" ca="1" si="4"/>
        <v>3</v>
      </c>
      <c r="J28" s="16" t="str">
        <f t="shared" ca="1" si="1"/>
        <v>NOT DUE</v>
      </c>
      <c r="K28" s="30"/>
      <c r="L28" s="19"/>
    </row>
    <row r="29" spans="1:12" ht="26.45" customHeight="1">
      <c r="A29" s="16" t="s">
        <v>3383</v>
      </c>
      <c r="B29" s="30" t="s">
        <v>1405</v>
      </c>
      <c r="C29" s="30" t="s">
        <v>1406</v>
      </c>
      <c r="D29" s="41" t="s">
        <v>0</v>
      </c>
      <c r="E29" s="12">
        <v>42549</v>
      </c>
      <c r="F29" s="12">
        <v>44561</v>
      </c>
      <c r="G29" s="72"/>
      <c r="H29" s="14">
        <f>DATE(YEAR(F29),MONTH(F29)+3,DAY(F29)-1)</f>
        <v>44650</v>
      </c>
      <c r="I29" s="15">
        <f t="shared" ca="1" si="4"/>
        <v>3</v>
      </c>
      <c r="J29" s="16" t="str">
        <f t="shared" ca="1" si="1"/>
        <v>NOT DUE</v>
      </c>
      <c r="K29" s="30" t="s">
        <v>1425</v>
      </c>
      <c r="L29" s="19"/>
    </row>
    <row r="30" spans="1:12" ht="25.5">
      <c r="A30" s="16" t="s">
        <v>3384</v>
      </c>
      <c r="B30" s="30" t="s">
        <v>1407</v>
      </c>
      <c r="C30" s="30" t="s">
        <v>3751</v>
      </c>
      <c r="D30" s="41" t="s">
        <v>4</v>
      </c>
      <c r="E30" s="12">
        <v>42549</v>
      </c>
      <c r="F30" s="12">
        <v>44625</v>
      </c>
      <c r="G30" s="72"/>
      <c r="H30" s="14">
        <f>EDATE(F30-1,1)</f>
        <v>44655</v>
      </c>
      <c r="I30" s="15">
        <f t="shared" ca="1" si="4"/>
        <v>8</v>
      </c>
      <c r="J30" s="16" t="str">
        <f t="shared" ca="1" si="1"/>
        <v>NOT DUE</v>
      </c>
      <c r="K30" s="30"/>
      <c r="L30" s="19"/>
    </row>
    <row r="31" spans="1:12" ht="26.45" customHeight="1">
      <c r="A31" s="16" t="s">
        <v>3385</v>
      </c>
      <c r="B31" s="30" t="s">
        <v>3960</v>
      </c>
      <c r="C31" s="30" t="s">
        <v>1389</v>
      </c>
      <c r="D31" s="41">
        <v>20000</v>
      </c>
      <c r="E31" s="12">
        <v>42549</v>
      </c>
      <c r="F31" s="12">
        <v>44412</v>
      </c>
      <c r="G31" s="26">
        <v>24405.599999999999</v>
      </c>
      <c r="H31" s="21">
        <f>IF(I31&lt;=20000,$F$5+(I31/24),"error")</f>
        <v>45413.65</v>
      </c>
      <c r="I31" s="22">
        <f t="shared" ref="I31:I32" si="5">D31-($F$4-G31)</f>
        <v>18423.599999999999</v>
      </c>
      <c r="J31" s="16" t="str">
        <f t="shared" si="1"/>
        <v>NOT DUE</v>
      </c>
      <c r="K31" s="30" t="s">
        <v>3851</v>
      </c>
      <c r="L31" s="145" t="s">
        <v>5403</v>
      </c>
    </row>
    <row r="32" spans="1:12" ht="25.5">
      <c r="A32" s="16" t="s">
        <v>3386</v>
      </c>
      <c r="B32" s="30" t="s">
        <v>3955</v>
      </c>
      <c r="C32" s="30" t="s">
        <v>3888</v>
      </c>
      <c r="D32" s="41">
        <v>20000</v>
      </c>
      <c r="E32" s="12">
        <v>42549</v>
      </c>
      <c r="F32" s="12">
        <v>44412</v>
      </c>
      <c r="G32" s="26">
        <v>24405.599999999999</v>
      </c>
      <c r="H32" s="21">
        <f>IF(I32&lt;=20000,$F$5+(I32/24),"error")</f>
        <v>45413.65</v>
      </c>
      <c r="I32" s="22">
        <f t="shared" si="5"/>
        <v>18423.599999999999</v>
      </c>
      <c r="J32" s="16" t="str">
        <f t="shared" si="1"/>
        <v>NOT DUE</v>
      </c>
      <c r="K32" s="30" t="s">
        <v>3851</v>
      </c>
      <c r="L32" s="145" t="s">
        <v>5403</v>
      </c>
    </row>
    <row r="33" spans="1:12" ht="26.45" customHeight="1">
      <c r="A33" s="16" t="s">
        <v>3387</v>
      </c>
      <c r="B33" s="30" t="s">
        <v>1408</v>
      </c>
      <c r="C33" s="30" t="s">
        <v>1409</v>
      </c>
      <c r="D33" s="41" t="s">
        <v>0</v>
      </c>
      <c r="E33" s="12">
        <v>42549</v>
      </c>
      <c r="F33" s="12">
        <v>44561</v>
      </c>
      <c r="G33" s="72"/>
      <c r="H33" s="14">
        <f>DATE(YEAR(F33),MONTH(F33)+3,DAY(F33)-1)</f>
        <v>44650</v>
      </c>
      <c r="I33" s="15">
        <f t="shared" ca="1" si="4"/>
        <v>3</v>
      </c>
      <c r="J33" s="16" t="str">
        <f t="shared" ca="1" si="1"/>
        <v>NOT DUE</v>
      </c>
      <c r="K33" s="30" t="s">
        <v>1426</v>
      </c>
      <c r="L33" s="145"/>
    </row>
    <row r="34" spans="1:12" ht="15" customHeight="1">
      <c r="A34" s="16" t="s">
        <v>3388</v>
      </c>
      <c r="B34" s="30" t="s">
        <v>1894</v>
      </c>
      <c r="C34" s="30"/>
      <c r="D34" s="41" t="s">
        <v>1</v>
      </c>
      <c r="E34" s="12">
        <v>42549</v>
      </c>
      <c r="F34" s="12">
        <v>44646</v>
      </c>
      <c r="G34" s="72"/>
      <c r="H34" s="14">
        <f>DATE(YEAR(F34),MONTH(F34),DAY(F34)+1)</f>
        <v>44647</v>
      </c>
      <c r="I34" s="15">
        <f t="shared" ca="1" si="4"/>
        <v>0</v>
      </c>
      <c r="J34" s="16" t="str">
        <f t="shared" ca="1" si="1"/>
        <v>NOT DUE</v>
      </c>
      <c r="K34" s="30" t="s">
        <v>1426</v>
      </c>
      <c r="L34" s="19"/>
    </row>
    <row r="35" spans="1:12" ht="15" customHeight="1">
      <c r="A35" s="16" t="s">
        <v>3389</v>
      </c>
      <c r="B35" s="30" t="s">
        <v>1410</v>
      </c>
      <c r="C35" s="30" t="s">
        <v>1411</v>
      </c>
      <c r="D35" s="41" t="s">
        <v>381</v>
      </c>
      <c r="E35" s="12">
        <v>42549</v>
      </c>
      <c r="F35" s="12">
        <v>44575</v>
      </c>
      <c r="G35" s="72"/>
      <c r="H35" s="14">
        <f t="shared" ref="H35:H40" si="6">DATE(YEAR(F35)+1,MONTH(F35),DAY(F35)-1)</f>
        <v>44939</v>
      </c>
      <c r="I35" s="15">
        <f t="shared" ca="1" si="4"/>
        <v>292</v>
      </c>
      <c r="J35" s="16" t="str">
        <f t="shared" ca="1" si="1"/>
        <v>NOT DUE</v>
      </c>
      <c r="K35" s="30" t="s">
        <v>1426</v>
      </c>
      <c r="L35" s="145" t="s">
        <v>5403</v>
      </c>
    </row>
    <row r="36" spans="1:12" ht="25.5">
      <c r="A36" s="16" t="s">
        <v>3390</v>
      </c>
      <c r="B36" s="30" t="s">
        <v>1412</v>
      </c>
      <c r="C36" s="30" t="s">
        <v>1413</v>
      </c>
      <c r="D36" s="41" t="s">
        <v>381</v>
      </c>
      <c r="E36" s="12">
        <v>42549</v>
      </c>
      <c r="F36" s="12">
        <v>44575</v>
      </c>
      <c r="G36" s="72"/>
      <c r="H36" s="14">
        <f t="shared" si="6"/>
        <v>44939</v>
      </c>
      <c r="I36" s="15">
        <f t="shared" ca="1" si="4"/>
        <v>292</v>
      </c>
      <c r="J36" s="16" t="str">
        <f t="shared" ca="1" si="1"/>
        <v>NOT DUE</v>
      </c>
      <c r="K36" s="30" t="s">
        <v>1427</v>
      </c>
      <c r="L36" s="145" t="s">
        <v>5403</v>
      </c>
    </row>
    <row r="37" spans="1:12" ht="25.5">
      <c r="A37" s="16" t="s">
        <v>3391</v>
      </c>
      <c r="B37" s="30" t="s">
        <v>1414</v>
      </c>
      <c r="C37" s="30" t="s">
        <v>1415</v>
      </c>
      <c r="D37" s="41" t="s">
        <v>381</v>
      </c>
      <c r="E37" s="12">
        <v>42549</v>
      </c>
      <c r="F37" s="12">
        <v>44575</v>
      </c>
      <c r="G37" s="72"/>
      <c r="H37" s="14">
        <f t="shared" si="6"/>
        <v>44939</v>
      </c>
      <c r="I37" s="15">
        <f t="shared" ca="1" si="4"/>
        <v>292</v>
      </c>
      <c r="J37" s="16" t="str">
        <f t="shared" ca="1" si="1"/>
        <v>NOT DUE</v>
      </c>
      <c r="K37" s="30" t="s">
        <v>1427</v>
      </c>
      <c r="L37" s="145" t="s">
        <v>5403</v>
      </c>
    </row>
    <row r="38" spans="1:12" ht="25.5">
      <c r="A38" s="16" t="s">
        <v>3392</v>
      </c>
      <c r="B38" s="30" t="s">
        <v>1416</v>
      </c>
      <c r="C38" s="30" t="s">
        <v>1417</v>
      </c>
      <c r="D38" s="41" t="s">
        <v>381</v>
      </c>
      <c r="E38" s="12">
        <v>42549</v>
      </c>
      <c r="F38" s="12">
        <v>44575</v>
      </c>
      <c r="G38" s="72"/>
      <c r="H38" s="14">
        <f t="shared" si="6"/>
        <v>44939</v>
      </c>
      <c r="I38" s="15">
        <f t="shared" ca="1" si="4"/>
        <v>292</v>
      </c>
      <c r="J38" s="16" t="str">
        <f t="shared" ca="1" si="1"/>
        <v>NOT DUE</v>
      </c>
      <c r="K38" s="30" t="s">
        <v>1427</v>
      </c>
      <c r="L38" s="145" t="s">
        <v>5403</v>
      </c>
    </row>
    <row r="39" spans="1:12" ht="25.5">
      <c r="A39" s="16" t="s">
        <v>3854</v>
      </c>
      <c r="B39" s="30" t="s">
        <v>1418</v>
      </c>
      <c r="C39" s="30" t="s">
        <v>1419</v>
      </c>
      <c r="D39" s="41" t="s">
        <v>381</v>
      </c>
      <c r="E39" s="12">
        <v>42549</v>
      </c>
      <c r="F39" s="12">
        <v>44575</v>
      </c>
      <c r="G39" s="72"/>
      <c r="H39" s="14">
        <f t="shared" si="6"/>
        <v>44939</v>
      </c>
      <c r="I39" s="15">
        <f t="shared" ca="1" si="4"/>
        <v>292</v>
      </c>
      <c r="J39" s="16" t="str">
        <f t="shared" ca="1" si="1"/>
        <v>NOT DUE</v>
      </c>
      <c r="K39" s="30" t="s">
        <v>1428</v>
      </c>
      <c r="L39" s="145" t="s">
        <v>5403</v>
      </c>
    </row>
    <row r="40" spans="1:12" ht="15" customHeight="1">
      <c r="A40" s="16" t="s">
        <v>3855</v>
      </c>
      <c r="B40" s="30" t="s">
        <v>1429</v>
      </c>
      <c r="C40" s="30" t="s">
        <v>1430</v>
      </c>
      <c r="D40" s="41" t="s">
        <v>381</v>
      </c>
      <c r="E40" s="12">
        <v>42549</v>
      </c>
      <c r="F40" s="12">
        <v>44575</v>
      </c>
      <c r="G40" s="72"/>
      <c r="H40" s="14">
        <f t="shared" si="6"/>
        <v>44939</v>
      </c>
      <c r="I40" s="15">
        <f t="shared" ca="1" si="4"/>
        <v>292</v>
      </c>
      <c r="J40" s="16" t="str">
        <f t="shared" ca="1" si="1"/>
        <v>NOT DUE</v>
      </c>
      <c r="K40" s="30" t="s">
        <v>1428</v>
      </c>
      <c r="L40" s="145" t="s">
        <v>5403</v>
      </c>
    </row>
    <row r="41" spans="1:12" ht="21.75" customHeight="1">
      <c r="A41" s="16" t="s">
        <v>4861</v>
      </c>
      <c r="B41" s="30" t="s">
        <v>3996</v>
      </c>
      <c r="C41" s="30" t="s">
        <v>3997</v>
      </c>
      <c r="D41" s="41" t="s">
        <v>4</v>
      </c>
      <c r="E41" s="12">
        <v>42549</v>
      </c>
      <c r="F41" s="12">
        <v>44641</v>
      </c>
      <c r="G41" s="72"/>
      <c r="H41" s="14">
        <f>EDATE(F41-1,1)</f>
        <v>44671</v>
      </c>
      <c r="I41" s="15">
        <f t="shared" ca="1" si="4"/>
        <v>24</v>
      </c>
      <c r="J41" s="16" t="str">
        <f t="shared" ca="1" si="1"/>
        <v>NOT DUE</v>
      </c>
      <c r="K41" s="30" t="s">
        <v>1428</v>
      </c>
      <c r="L41" s="145"/>
    </row>
    <row r="42" spans="1:12" ht="15" customHeight="1">
      <c r="A42" s="49"/>
      <c r="B42" s="50"/>
      <c r="C42" s="50"/>
      <c r="D42" s="51"/>
      <c r="E42" s="52"/>
      <c r="F42" s="52"/>
      <c r="G42" s="53"/>
      <c r="H42" s="54"/>
      <c r="I42" s="55"/>
      <c r="J42" s="49"/>
      <c r="K42" s="50"/>
      <c r="L42" s="56"/>
    </row>
    <row r="45" spans="1:12">
      <c r="B45" t="s">
        <v>4630</v>
      </c>
      <c r="G45" t="s">
        <v>4632</v>
      </c>
    </row>
    <row r="46" spans="1:12">
      <c r="C46" s="215" t="s">
        <v>5298</v>
      </c>
      <c r="H46" s="455" t="s">
        <v>5270</v>
      </c>
      <c r="I46" s="455"/>
      <c r="J46" s="455"/>
    </row>
    <row r="47" spans="1:12">
      <c r="D47" s="47" t="s">
        <v>4631</v>
      </c>
      <c r="E47" t="s">
        <v>5232</v>
      </c>
    </row>
    <row r="48" spans="1:12">
      <c r="E48" t="s">
        <v>5439</v>
      </c>
    </row>
  </sheetData>
  <sheetProtection selectLockedCells="1"/>
  <mergeCells count="10">
    <mergeCell ref="H46:J46"/>
    <mergeCell ref="A4:B4"/>
    <mergeCell ref="D4:E4"/>
    <mergeCell ref="A5:B5"/>
    <mergeCell ref="A1:B1"/>
    <mergeCell ref="D1:E1"/>
    <mergeCell ref="A2:B2"/>
    <mergeCell ref="D2:E2"/>
    <mergeCell ref="A3:B3"/>
    <mergeCell ref="D3:E3"/>
  </mergeCells>
  <conditionalFormatting sqref="J7:J27 J33:J39 J41:J42 J29:J30">
    <cfRule type="cellIs" dxfId="139" priority="5" operator="equal">
      <formula>"overdue"</formula>
    </cfRule>
  </conditionalFormatting>
  <conditionalFormatting sqref="J31:J32">
    <cfRule type="cellIs" dxfId="138" priority="3" operator="equal">
      <formula>"overdue"</formula>
    </cfRule>
  </conditionalFormatting>
  <conditionalFormatting sqref="J40">
    <cfRule type="cellIs" dxfId="137" priority="2" operator="equal">
      <formula>"overdue"</formula>
    </cfRule>
  </conditionalFormatting>
  <conditionalFormatting sqref="J28">
    <cfRule type="cellIs" dxfId="136" priority="1" operator="equal">
      <formula>"overdue"</formula>
    </cfRule>
  </conditionalFormatting>
  <pageMargins left="0.7" right="0.7" top="0.75" bottom="0.75" header="0.3" footer="0.3"/>
  <pageSetup paperSize="9" orientation="portrait"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4"/>
  <sheetViews>
    <sheetView zoomScaleNormal="100" workbookViewId="0">
      <selection activeCell="H10" sqref="H10"/>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6" t="s">
        <v>5</v>
      </c>
      <c r="B1" s="376"/>
      <c r="C1" s="34" t="str">
        <f>'[4]Main Engine'!C1</f>
        <v>VALIANT SUMMER</v>
      </c>
      <c r="D1" s="377" t="s">
        <v>7</v>
      </c>
      <c r="E1" s="377"/>
      <c r="F1" s="1" t="str">
        <f>IF(C1="GL COLMENA",'[1]List of Vessels'!B2,IF(C1="GL IGUAZU",'[1]List of Vessels'!B3,IF(C1="GL LA PAZ",'[1]List of Vessels'!B4,IF(C1="GL PIRAPO",'[1]List of Vessels'!B5,IF(C1="VALIANT SPRING",'[1]List of Vessels'!B6,IF(C1="VALIANT SUMMER",'[1]List of Vessels'!B7,""))))))</f>
        <v>NK 160240</v>
      </c>
    </row>
    <row r="2" spans="1:12" ht="19.5" customHeight="1">
      <c r="A2" s="376" t="s">
        <v>8</v>
      </c>
      <c r="B2" s="376"/>
      <c r="C2" s="35" t="str">
        <f>IF(C1="GL COLMENA",'[1]List of Vessels'!D2,IF(C1="GL IGUAZU",'[1]List of Vessels'!D3,IF(C1="GL LA PAZ",'[1]List of Vessels'!D4,IF(C1="GL PIRAPO",'[1]List of Vessels'!D5,IF(C1="VALIANT SPRING",'[1]List of Vessels'!D6,IF(C1="VALIANT SUMMER",'[1]List of Vessels'!D7,""))))))</f>
        <v>SINGAPORE</v>
      </c>
      <c r="D2" s="377" t="s">
        <v>9</v>
      </c>
      <c r="E2" s="377"/>
      <c r="F2" s="2">
        <f>IF(C1="GL COLMENA",'[1]List of Vessels'!C2,IF(C1="GL IGUAZU",'[1]List of Vessels'!C3,IF(C1="GL LA PAZ",'[1]List of Vessels'!C4,IF(C1="GL PIRAPO",'[1]List of Vessels'!C5,IF(C1="VALIANT SPRING",'[1]List of Vessels'!C6,IF(C1="VALIANT SUMMER",'[1]List of Vessels'!C7,""))))))</f>
        <v>9731195</v>
      </c>
    </row>
    <row r="3" spans="1:12" ht="19.5" customHeight="1">
      <c r="A3" s="376" t="s">
        <v>10</v>
      </c>
      <c r="B3" s="376"/>
      <c r="C3" s="36" t="s">
        <v>1903</v>
      </c>
      <c r="D3" s="377" t="s">
        <v>12</v>
      </c>
      <c r="E3" s="377"/>
      <c r="F3" s="4" t="s">
        <v>3267</v>
      </c>
    </row>
    <row r="4" spans="1:12" ht="18" customHeight="1">
      <c r="A4" s="376" t="s">
        <v>77</v>
      </c>
      <c r="B4" s="376"/>
      <c r="C4" s="36" t="s">
        <v>3780</v>
      </c>
      <c r="D4" s="377" t="s">
        <v>14</v>
      </c>
      <c r="E4" s="377"/>
      <c r="F4" s="5">
        <f>'Running Hours'!B33</f>
        <v>3577</v>
      </c>
    </row>
    <row r="5" spans="1:12" ht="18" customHeight="1">
      <c r="A5" s="376" t="s">
        <v>78</v>
      </c>
      <c r="B5" s="376"/>
      <c r="C5" s="37" t="s">
        <v>3777</v>
      </c>
      <c r="D5" s="44"/>
      <c r="E5" s="252" t="str">
        <f>'Running Hours'!$C3</f>
        <v>Date updated:</v>
      </c>
      <c r="F5" s="147">
        <f>'Running Hours'!$D3</f>
        <v>44646</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6.45" customHeight="1">
      <c r="A8" s="16" t="s">
        <v>3269</v>
      </c>
      <c r="B8" s="30" t="s">
        <v>1877</v>
      </c>
      <c r="C8" s="30" t="s">
        <v>1878</v>
      </c>
      <c r="D8" s="41">
        <v>8000</v>
      </c>
      <c r="E8" s="12">
        <v>42549</v>
      </c>
      <c r="F8" s="12">
        <v>42549</v>
      </c>
      <c r="G8" s="26">
        <v>0</v>
      </c>
      <c r="H8" s="21">
        <f>IF(I8&lt;=8000,$F$5+(I8/24),"error")</f>
        <v>44830.291666666664</v>
      </c>
      <c r="I8" s="22">
        <f>D8-($F$4-G8)</f>
        <v>4423</v>
      </c>
      <c r="J8" s="16" t="str">
        <f t="shared" ref="J8:J37" si="0">IF(I8="","",IF(I8&lt;0,"OVERDUE","NOT DUE"))</f>
        <v>NOT DUE</v>
      </c>
      <c r="K8" s="30" t="s">
        <v>1896</v>
      </c>
      <c r="L8" s="19"/>
    </row>
    <row r="9" spans="1:12" ht="25.5">
      <c r="A9" s="16" t="s">
        <v>3270</v>
      </c>
      <c r="B9" s="30" t="s">
        <v>1879</v>
      </c>
      <c r="C9" s="30" t="s">
        <v>1880</v>
      </c>
      <c r="D9" s="41" t="s">
        <v>0</v>
      </c>
      <c r="E9" s="12">
        <v>42549</v>
      </c>
      <c r="F9" s="12">
        <v>44561</v>
      </c>
      <c r="G9" s="72"/>
      <c r="H9" s="14">
        <f>DATE(YEAR(F9),MONTH(F9)+3,DAY(F9)-1)</f>
        <v>44650</v>
      </c>
      <c r="I9" s="15">
        <f t="shared" ref="I9" ca="1" si="1">IF(ISBLANK(H9),"",H9-DATE(YEAR(NOW()),MONTH(NOW()),DAY(NOW())))</f>
        <v>3</v>
      </c>
      <c r="J9" s="16" t="str">
        <f t="shared" ca="1" si="0"/>
        <v>NOT DUE</v>
      </c>
      <c r="K9" s="30"/>
      <c r="L9" s="145"/>
    </row>
    <row r="10" spans="1:12" ht="26.45" customHeight="1">
      <c r="A10" s="16" t="s">
        <v>3271</v>
      </c>
      <c r="B10" s="30" t="s">
        <v>1884</v>
      </c>
      <c r="C10" s="30" t="s">
        <v>1885</v>
      </c>
      <c r="D10" s="41">
        <v>8000</v>
      </c>
      <c r="E10" s="12">
        <v>42549</v>
      </c>
      <c r="F10" s="12">
        <v>42549</v>
      </c>
      <c r="G10" s="26">
        <v>0</v>
      </c>
      <c r="H10" s="21">
        <f>IF(I10&lt;=8000,$F$5+(I10/24),"error")</f>
        <v>44830.291666666664</v>
      </c>
      <c r="I10" s="22">
        <f t="shared" ref="I10:I19" si="2">D10-($F$4-G10)</f>
        <v>4423</v>
      </c>
      <c r="J10" s="16" t="str">
        <f t="shared" si="0"/>
        <v>NOT DUE</v>
      </c>
      <c r="K10" s="30" t="s">
        <v>1897</v>
      </c>
      <c r="L10" s="19"/>
    </row>
    <row r="11" spans="1:12" ht="25.5">
      <c r="A11" s="16" t="s">
        <v>3272</v>
      </c>
      <c r="B11" s="30" t="s">
        <v>1884</v>
      </c>
      <c r="C11" s="30" t="s">
        <v>1886</v>
      </c>
      <c r="D11" s="41">
        <v>20000</v>
      </c>
      <c r="E11" s="12">
        <v>42549</v>
      </c>
      <c r="F11" s="12">
        <v>42549</v>
      </c>
      <c r="G11" s="26">
        <v>0</v>
      </c>
      <c r="H11" s="21">
        <f>IF(I11&lt;=20000,$F$5+(I11/24),"error")</f>
        <v>45330.291666666664</v>
      </c>
      <c r="I11" s="22">
        <f t="shared" si="2"/>
        <v>16423</v>
      </c>
      <c r="J11" s="16" t="str">
        <f t="shared" si="0"/>
        <v>NOT DUE</v>
      </c>
      <c r="K11" s="30"/>
      <c r="L11" s="19"/>
    </row>
    <row r="12" spans="1:12" ht="25.5">
      <c r="A12" s="16" t="s">
        <v>3273</v>
      </c>
      <c r="B12" s="30" t="s">
        <v>3848</v>
      </c>
      <c r="C12" s="30" t="s">
        <v>1888</v>
      </c>
      <c r="D12" s="41">
        <v>8000</v>
      </c>
      <c r="E12" s="12">
        <v>42549</v>
      </c>
      <c r="F12" s="12">
        <v>42549</v>
      </c>
      <c r="G12" s="26">
        <v>0</v>
      </c>
      <c r="H12" s="21">
        <f>IF(I12&lt;=8000,$F$5+(I12/24),"error")</f>
        <v>44830.291666666664</v>
      </c>
      <c r="I12" s="22">
        <f t="shared" si="2"/>
        <v>4423</v>
      </c>
      <c r="J12" s="16" t="str">
        <f t="shared" si="0"/>
        <v>NOT DUE</v>
      </c>
      <c r="K12" s="30"/>
      <c r="L12" s="19"/>
    </row>
    <row r="13" spans="1:12">
      <c r="A13" s="16" t="s">
        <v>3274</v>
      </c>
      <c r="B13" s="30" t="s">
        <v>3848</v>
      </c>
      <c r="C13" s="30" t="s">
        <v>1883</v>
      </c>
      <c r="D13" s="41">
        <v>20000</v>
      </c>
      <c r="E13" s="12">
        <v>42549</v>
      </c>
      <c r="F13" s="12">
        <v>42549</v>
      </c>
      <c r="G13" s="26">
        <v>0</v>
      </c>
      <c r="H13" s="21">
        <f>IF(I13&lt;=20000,$F$5+(I13/24),"error")</f>
        <v>45330.291666666664</v>
      </c>
      <c r="I13" s="22">
        <f t="shared" si="2"/>
        <v>16423</v>
      </c>
      <c r="J13" s="16" t="str">
        <f t="shared" si="0"/>
        <v>NOT DUE</v>
      </c>
      <c r="K13" s="30"/>
      <c r="L13" s="19"/>
    </row>
    <row r="14" spans="1:12" ht="38.450000000000003" customHeight="1">
      <c r="A14" s="16" t="s">
        <v>3275</v>
      </c>
      <c r="B14" s="30" t="s">
        <v>1535</v>
      </c>
      <c r="C14" s="30" t="s">
        <v>1889</v>
      </c>
      <c r="D14" s="41">
        <v>20000</v>
      </c>
      <c r="E14" s="12">
        <v>42549</v>
      </c>
      <c r="F14" s="12">
        <v>42549</v>
      </c>
      <c r="G14" s="26">
        <v>0</v>
      </c>
      <c r="H14" s="21">
        <f t="shared" ref="H14" si="3">IF(I14&lt;=20000,$F$5+(I14/24),"error")</f>
        <v>45330.291666666664</v>
      </c>
      <c r="I14" s="22">
        <f t="shared" si="2"/>
        <v>16423</v>
      </c>
      <c r="J14" s="16" t="str">
        <f t="shared" si="0"/>
        <v>NOT DUE</v>
      </c>
      <c r="K14" s="30" t="s">
        <v>1898</v>
      </c>
      <c r="L14" s="19"/>
    </row>
    <row r="15" spans="1:12" ht="26.45" customHeight="1">
      <c r="A15" s="16" t="s">
        <v>3276</v>
      </c>
      <c r="B15" s="30" t="s">
        <v>3846</v>
      </c>
      <c r="C15" s="30" t="s">
        <v>1891</v>
      </c>
      <c r="D15" s="41">
        <v>20000</v>
      </c>
      <c r="E15" s="12">
        <v>42549</v>
      </c>
      <c r="F15" s="12">
        <v>42549</v>
      </c>
      <c r="G15" s="26">
        <v>0</v>
      </c>
      <c r="H15" s="21">
        <f>IF(I15&lt;=20000,$F$5+(I15/24),"error")</f>
        <v>45330.291666666664</v>
      </c>
      <c r="I15" s="22">
        <f t="shared" si="2"/>
        <v>16423</v>
      </c>
      <c r="J15" s="16" t="str">
        <f t="shared" si="0"/>
        <v>NOT DUE</v>
      </c>
      <c r="K15" s="30" t="s">
        <v>1899</v>
      </c>
      <c r="L15" s="19"/>
    </row>
    <row r="16" spans="1:12" ht="26.45" customHeight="1">
      <c r="A16" s="16" t="s">
        <v>3277</v>
      </c>
      <c r="B16" s="30" t="s">
        <v>1890</v>
      </c>
      <c r="C16" s="30" t="s">
        <v>1891</v>
      </c>
      <c r="D16" s="41">
        <v>20000</v>
      </c>
      <c r="E16" s="12">
        <v>42549</v>
      </c>
      <c r="F16" s="12">
        <v>42549</v>
      </c>
      <c r="G16" s="26">
        <v>0</v>
      </c>
      <c r="H16" s="21">
        <f>IF(I16&lt;=20000,$F$5+(I16/24),"error")</f>
        <v>45330.291666666664</v>
      </c>
      <c r="I16" s="22">
        <f t="shared" si="2"/>
        <v>16423</v>
      </c>
      <c r="J16" s="16" t="str">
        <f t="shared" si="0"/>
        <v>NOT DUE</v>
      </c>
      <c r="K16" s="30" t="s">
        <v>1899</v>
      </c>
      <c r="L16" s="19"/>
    </row>
    <row r="17" spans="1:12" ht="26.45" customHeight="1">
      <c r="A17" s="16" t="s">
        <v>3278</v>
      </c>
      <c r="B17" s="30" t="s">
        <v>3847</v>
      </c>
      <c r="C17" s="30" t="s">
        <v>1891</v>
      </c>
      <c r="D17" s="41">
        <v>20000</v>
      </c>
      <c r="E17" s="12">
        <v>42549</v>
      </c>
      <c r="F17" s="12">
        <v>42549</v>
      </c>
      <c r="G17" s="26">
        <v>0</v>
      </c>
      <c r="H17" s="21">
        <f>IF(I17&lt;=20000,$F$5+(I17/24),"error")</f>
        <v>45330.291666666664</v>
      </c>
      <c r="I17" s="22">
        <f t="shared" si="2"/>
        <v>16423</v>
      </c>
      <c r="J17" s="16" t="str">
        <f t="shared" si="0"/>
        <v>NOT DUE</v>
      </c>
      <c r="K17" s="30" t="s">
        <v>1899</v>
      </c>
      <c r="L17" s="19"/>
    </row>
    <row r="18" spans="1:12" ht="25.5">
      <c r="A18" s="16" t="s">
        <v>3279</v>
      </c>
      <c r="B18" s="30" t="s">
        <v>3840</v>
      </c>
      <c r="C18" s="30" t="s">
        <v>1893</v>
      </c>
      <c r="D18" s="41">
        <v>8000</v>
      </c>
      <c r="E18" s="12">
        <v>42549</v>
      </c>
      <c r="F18" s="12">
        <v>42549</v>
      </c>
      <c r="G18" s="26">
        <v>1816.7</v>
      </c>
      <c r="H18" s="21">
        <f>IF(I18&lt;=8000,$F$5+(I18/24),"error")</f>
        <v>44905.987500000003</v>
      </c>
      <c r="I18" s="22">
        <f t="shared" si="2"/>
        <v>6239.7</v>
      </c>
      <c r="J18" s="16" t="str">
        <f t="shared" si="0"/>
        <v>NOT DUE</v>
      </c>
      <c r="K18" s="30"/>
      <c r="L18" s="19"/>
    </row>
    <row r="19" spans="1:12" ht="25.5" customHeight="1">
      <c r="A19" s="16" t="s">
        <v>3280</v>
      </c>
      <c r="B19" s="30" t="s">
        <v>3842</v>
      </c>
      <c r="C19" s="30" t="s">
        <v>3843</v>
      </c>
      <c r="D19" s="41">
        <v>8000</v>
      </c>
      <c r="E19" s="12">
        <v>42549</v>
      </c>
      <c r="F19" s="12">
        <v>42549</v>
      </c>
      <c r="G19" s="26">
        <v>0</v>
      </c>
      <c r="H19" s="21">
        <f>IF(I19&lt;=8000,$F$5+(I19/24),"error")</f>
        <v>44830.291666666664</v>
      </c>
      <c r="I19" s="22">
        <f t="shared" si="2"/>
        <v>4423</v>
      </c>
      <c r="J19" s="16" t="str">
        <f t="shared" si="0"/>
        <v>NOT DUE</v>
      </c>
      <c r="K19" s="30"/>
      <c r="L19" s="19"/>
    </row>
    <row r="20" spans="1:12" ht="38.25">
      <c r="A20" s="16" t="s">
        <v>3281</v>
      </c>
      <c r="B20" s="30" t="s">
        <v>1390</v>
      </c>
      <c r="C20" s="30" t="s">
        <v>1391</v>
      </c>
      <c r="D20" s="41" t="s">
        <v>1</v>
      </c>
      <c r="E20" s="12">
        <v>42549</v>
      </c>
      <c r="F20" s="12">
        <v>44646</v>
      </c>
      <c r="G20" s="72"/>
      <c r="H20" s="14">
        <f>DATE(YEAR(F20),MONTH(F20),DAY(F20)+1)</f>
        <v>44647</v>
      </c>
      <c r="I20" s="15">
        <f t="shared" ref="I20:I37" ca="1" si="4">IF(ISBLANK(H20),"",H20-DATE(YEAR(NOW()),MONTH(NOW()),DAY(NOW())))</f>
        <v>0</v>
      </c>
      <c r="J20" s="16" t="str">
        <f t="shared" ca="1" si="0"/>
        <v>NOT DUE</v>
      </c>
      <c r="K20" s="30" t="s">
        <v>1420</v>
      </c>
      <c r="L20" s="19"/>
    </row>
    <row r="21" spans="1:12" ht="38.25">
      <c r="A21" s="16" t="s">
        <v>3282</v>
      </c>
      <c r="B21" s="30" t="s">
        <v>1392</v>
      </c>
      <c r="C21" s="30" t="s">
        <v>1393</v>
      </c>
      <c r="D21" s="41" t="s">
        <v>1</v>
      </c>
      <c r="E21" s="12">
        <v>42549</v>
      </c>
      <c r="F21" s="12">
        <v>44646</v>
      </c>
      <c r="G21" s="72"/>
      <c r="H21" s="14">
        <f>DATE(YEAR(F21),MONTH(F21),DAY(F21)+1)</f>
        <v>44647</v>
      </c>
      <c r="I21" s="15">
        <f t="shared" ca="1" si="4"/>
        <v>0</v>
      </c>
      <c r="J21" s="16" t="str">
        <f t="shared" ca="1" si="0"/>
        <v>NOT DUE</v>
      </c>
      <c r="K21" s="30" t="s">
        <v>1421</v>
      </c>
      <c r="L21" s="19"/>
    </row>
    <row r="22" spans="1:12" ht="38.25">
      <c r="A22" s="16" t="s">
        <v>3283</v>
      </c>
      <c r="B22" s="30" t="s">
        <v>1394</v>
      </c>
      <c r="C22" s="30" t="s">
        <v>1395</v>
      </c>
      <c r="D22" s="41" t="s">
        <v>1</v>
      </c>
      <c r="E22" s="12">
        <v>42549</v>
      </c>
      <c r="F22" s="12">
        <v>44646</v>
      </c>
      <c r="G22" s="72"/>
      <c r="H22" s="14">
        <f>DATE(YEAR(F22),MONTH(F22),DAY(F22)+1)</f>
        <v>44647</v>
      </c>
      <c r="I22" s="15">
        <f t="shared" ca="1" si="4"/>
        <v>0</v>
      </c>
      <c r="J22" s="16" t="str">
        <f t="shared" ca="1" si="0"/>
        <v>NOT DUE</v>
      </c>
      <c r="K22" s="30" t="s">
        <v>1422</v>
      </c>
      <c r="L22" s="19"/>
    </row>
    <row r="23" spans="1:12" ht="38.450000000000003" customHeight="1">
      <c r="A23" s="16" t="s">
        <v>3284</v>
      </c>
      <c r="B23" s="30" t="s">
        <v>1396</v>
      </c>
      <c r="C23" s="30" t="s">
        <v>1397</v>
      </c>
      <c r="D23" s="41" t="s">
        <v>4</v>
      </c>
      <c r="E23" s="12">
        <v>42549</v>
      </c>
      <c r="F23" s="12">
        <v>44641</v>
      </c>
      <c r="G23" s="72"/>
      <c r="H23" s="14">
        <f>EDATE(F23-1,1)</f>
        <v>44671</v>
      </c>
      <c r="I23" s="15">
        <f t="shared" ca="1" si="4"/>
        <v>24</v>
      </c>
      <c r="J23" s="16" t="str">
        <f t="shared" ca="1" si="0"/>
        <v>NOT DUE</v>
      </c>
      <c r="K23" s="30" t="s">
        <v>1423</v>
      </c>
      <c r="L23" s="19"/>
    </row>
    <row r="24" spans="1:12" ht="25.5">
      <c r="A24" s="16" t="s">
        <v>3285</v>
      </c>
      <c r="B24" s="30" t="s">
        <v>1398</v>
      </c>
      <c r="C24" s="30" t="s">
        <v>1399</v>
      </c>
      <c r="D24" s="41" t="s">
        <v>1</v>
      </c>
      <c r="E24" s="12">
        <v>42549</v>
      </c>
      <c r="F24" s="12">
        <v>44646</v>
      </c>
      <c r="G24" s="72"/>
      <c r="H24" s="14">
        <f>DATE(YEAR(F24),MONTH(F24),DAY(F24)+1)</f>
        <v>44647</v>
      </c>
      <c r="I24" s="15">
        <f t="shared" ca="1" si="4"/>
        <v>0</v>
      </c>
      <c r="J24" s="16" t="str">
        <f t="shared" ca="1" si="0"/>
        <v>NOT DUE</v>
      </c>
      <c r="K24" s="30" t="s">
        <v>1424</v>
      </c>
      <c r="L24" s="19"/>
    </row>
    <row r="25" spans="1:12" ht="26.45" customHeight="1">
      <c r="A25" s="16" t="s">
        <v>3286</v>
      </c>
      <c r="B25" s="30" t="s">
        <v>1400</v>
      </c>
      <c r="C25" s="30" t="s">
        <v>1401</v>
      </c>
      <c r="D25" s="41" t="s">
        <v>1</v>
      </c>
      <c r="E25" s="12">
        <v>42549</v>
      </c>
      <c r="F25" s="12">
        <v>44646</v>
      </c>
      <c r="G25" s="72"/>
      <c r="H25" s="14">
        <f>DATE(YEAR(F25),MONTH(F25),DAY(F25)+1)</f>
        <v>44647</v>
      </c>
      <c r="I25" s="15">
        <f t="shared" ca="1" si="4"/>
        <v>0</v>
      </c>
      <c r="J25" s="16" t="str">
        <f t="shared" ca="1" si="0"/>
        <v>NOT DUE</v>
      </c>
      <c r="K25" s="30" t="s">
        <v>1425</v>
      </c>
      <c r="L25" s="19"/>
    </row>
    <row r="26" spans="1:12" ht="26.45" customHeight="1">
      <c r="A26" s="16" t="s">
        <v>3287</v>
      </c>
      <c r="B26" s="30" t="s">
        <v>1402</v>
      </c>
      <c r="C26" s="30" t="s">
        <v>1403</v>
      </c>
      <c r="D26" s="41" t="s">
        <v>1</v>
      </c>
      <c r="E26" s="12">
        <v>42549</v>
      </c>
      <c r="F26" s="12">
        <v>44646</v>
      </c>
      <c r="G26" s="72"/>
      <c r="H26" s="14">
        <f>DATE(YEAR(F26),MONTH(F26),DAY(F26)+1)</f>
        <v>44647</v>
      </c>
      <c r="I26" s="15">
        <f t="shared" ca="1" si="4"/>
        <v>0</v>
      </c>
      <c r="J26" s="16" t="str">
        <f t="shared" ca="1" si="0"/>
        <v>NOT DUE</v>
      </c>
      <c r="K26" s="30" t="s">
        <v>1425</v>
      </c>
      <c r="L26" s="19"/>
    </row>
    <row r="27" spans="1:12" ht="26.45" customHeight="1">
      <c r="A27" s="16" t="s">
        <v>3288</v>
      </c>
      <c r="B27" s="30" t="s">
        <v>1404</v>
      </c>
      <c r="C27" s="30" t="s">
        <v>1391</v>
      </c>
      <c r="D27" s="41" t="s">
        <v>1</v>
      </c>
      <c r="E27" s="12">
        <v>42549</v>
      </c>
      <c r="F27" s="12">
        <v>44646</v>
      </c>
      <c r="G27" s="72"/>
      <c r="H27" s="14">
        <f>DATE(YEAR(F27),MONTH(F27),DAY(F27)+1)</f>
        <v>44647</v>
      </c>
      <c r="I27" s="15">
        <f t="shared" ca="1" si="4"/>
        <v>0</v>
      </c>
      <c r="J27" s="16" t="str">
        <f t="shared" ca="1" si="0"/>
        <v>NOT DUE</v>
      </c>
      <c r="K27" s="30" t="s">
        <v>1425</v>
      </c>
      <c r="L27" s="19"/>
    </row>
    <row r="28" spans="1:12" ht="26.45" customHeight="1">
      <c r="A28" s="16" t="s">
        <v>3289</v>
      </c>
      <c r="B28" s="30" t="s">
        <v>3960</v>
      </c>
      <c r="C28" s="30" t="s">
        <v>1389</v>
      </c>
      <c r="D28" s="41">
        <v>20000</v>
      </c>
      <c r="E28" s="12">
        <v>42549</v>
      </c>
      <c r="F28" s="12">
        <v>42549</v>
      </c>
      <c r="G28" s="26">
        <v>0</v>
      </c>
      <c r="H28" s="21">
        <f>IF(I28&lt;=20000,$F$5+(I28/24),"error")</f>
        <v>45330.291666666664</v>
      </c>
      <c r="I28" s="22">
        <f t="shared" ref="I28:I29" si="5">D28-($F$4-G28)</f>
        <v>16423</v>
      </c>
      <c r="J28" s="16" t="str">
        <f t="shared" ref="J28:J29" si="6">IF(I28="","",IF(I28&lt;0,"OVERDUE","NOT DUE"))</f>
        <v>NOT DUE</v>
      </c>
      <c r="K28" s="30" t="s">
        <v>3851</v>
      </c>
      <c r="L28" s="19"/>
    </row>
    <row r="29" spans="1:12" ht="25.5">
      <c r="A29" s="16" t="s">
        <v>3290</v>
      </c>
      <c r="B29" s="30" t="s">
        <v>3955</v>
      </c>
      <c r="C29" s="30" t="s">
        <v>3888</v>
      </c>
      <c r="D29" s="41">
        <v>20000</v>
      </c>
      <c r="E29" s="12">
        <v>42549</v>
      </c>
      <c r="F29" s="12">
        <v>42549</v>
      </c>
      <c r="G29" s="26">
        <v>0</v>
      </c>
      <c r="H29" s="21">
        <f>IF(I29&lt;=20000,$F$5+(I29/24),"error")</f>
        <v>45330.291666666664</v>
      </c>
      <c r="I29" s="22">
        <f t="shared" si="5"/>
        <v>16423</v>
      </c>
      <c r="J29" s="16" t="str">
        <f t="shared" si="6"/>
        <v>NOT DUE</v>
      </c>
      <c r="K29" s="30" t="s">
        <v>3851</v>
      </c>
      <c r="L29" s="19"/>
    </row>
    <row r="30" spans="1:12" ht="26.45" customHeight="1">
      <c r="A30" s="16" t="s">
        <v>3291</v>
      </c>
      <c r="B30" s="30" t="s">
        <v>1408</v>
      </c>
      <c r="C30" s="30" t="s">
        <v>1409</v>
      </c>
      <c r="D30" s="41" t="s">
        <v>0</v>
      </c>
      <c r="E30" s="12">
        <v>42549</v>
      </c>
      <c r="F30" s="12">
        <v>44561</v>
      </c>
      <c r="G30" s="72"/>
      <c r="H30" s="14">
        <f>DATE(YEAR(F30),MONTH(F30)+3,DAY(F30)-1)</f>
        <v>44650</v>
      </c>
      <c r="I30" s="15">
        <f t="shared" ca="1" si="4"/>
        <v>3</v>
      </c>
      <c r="J30" s="16" t="str">
        <f t="shared" ca="1" si="0"/>
        <v>NOT DUE</v>
      </c>
      <c r="K30" s="30" t="s">
        <v>1426</v>
      </c>
      <c r="L30" s="145"/>
    </row>
    <row r="31" spans="1:12" ht="15" customHeight="1">
      <c r="A31" s="16" t="s">
        <v>3292</v>
      </c>
      <c r="B31" s="30" t="s">
        <v>1894</v>
      </c>
      <c r="C31" s="30"/>
      <c r="D31" s="41" t="s">
        <v>1</v>
      </c>
      <c r="E31" s="12">
        <v>42549</v>
      </c>
      <c r="F31" s="12">
        <v>44646</v>
      </c>
      <c r="G31" s="72"/>
      <c r="H31" s="14">
        <f>DATE(YEAR(F31),MONTH(F31),DAY(F31)+1)</f>
        <v>44647</v>
      </c>
      <c r="I31" s="15">
        <f t="shared" ca="1" si="4"/>
        <v>0</v>
      </c>
      <c r="J31" s="16" t="str">
        <f t="shared" ca="1" si="0"/>
        <v>NOT DUE</v>
      </c>
      <c r="K31" s="30" t="s">
        <v>1426</v>
      </c>
      <c r="L31" s="19"/>
    </row>
    <row r="32" spans="1:12" ht="15" customHeight="1">
      <c r="A32" s="16" t="s">
        <v>3293</v>
      </c>
      <c r="B32" s="30" t="s">
        <v>1410</v>
      </c>
      <c r="C32" s="30" t="s">
        <v>1411</v>
      </c>
      <c r="D32" s="41" t="s">
        <v>381</v>
      </c>
      <c r="E32" s="12">
        <v>42549</v>
      </c>
      <c r="F32" s="12">
        <v>44575</v>
      </c>
      <c r="G32" s="72"/>
      <c r="H32" s="14">
        <f t="shared" ref="H32:H37" si="7">DATE(YEAR(F32)+1,MONTH(F32),DAY(F32)-1)</f>
        <v>44939</v>
      </c>
      <c r="I32" s="15">
        <f t="shared" ca="1" si="4"/>
        <v>292</v>
      </c>
      <c r="J32" s="16" t="str">
        <f t="shared" ca="1" si="0"/>
        <v>NOT DUE</v>
      </c>
      <c r="K32" s="30" t="s">
        <v>1426</v>
      </c>
      <c r="L32" s="145"/>
    </row>
    <row r="33" spans="1:12" ht="25.5">
      <c r="A33" s="16" t="s">
        <v>3294</v>
      </c>
      <c r="B33" s="30" t="s">
        <v>1412</v>
      </c>
      <c r="C33" s="30" t="s">
        <v>1413</v>
      </c>
      <c r="D33" s="41" t="s">
        <v>381</v>
      </c>
      <c r="E33" s="12">
        <v>42549</v>
      </c>
      <c r="F33" s="12">
        <v>44575</v>
      </c>
      <c r="G33" s="72"/>
      <c r="H33" s="14">
        <f t="shared" si="7"/>
        <v>44939</v>
      </c>
      <c r="I33" s="15">
        <f t="shared" ca="1" si="4"/>
        <v>292</v>
      </c>
      <c r="J33" s="16" t="str">
        <f t="shared" ca="1" si="0"/>
        <v>NOT DUE</v>
      </c>
      <c r="K33" s="30" t="s">
        <v>1427</v>
      </c>
      <c r="L33" s="19"/>
    </row>
    <row r="34" spans="1:12" ht="25.5">
      <c r="A34" s="16" t="s">
        <v>3295</v>
      </c>
      <c r="B34" s="30" t="s">
        <v>1414</v>
      </c>
      <c r="C34" s="30" t="s">
        <v>1415</v>
      </c>
      <c r="D34" s="41" t="s">
        <v>381</v>
      </c>
      <c r="E34" s="12">
        <v>42549</v>
      </c>
      <c r="F34" s="12">
        <v>44575</v>
      </c>
      <c r="G34" s="72"/>
      <c r="H34" s="14">
        <f t="shared" si="7"/>
        <v>44939</v>
      </c>
      <c r="I34" s="15">
        <f t="shared" ca="1" si="4"/>
        <v>292</v>
      </c>
      <c r="J34" s="16" t="str">
        <f t="shared" ca="1" si="0"/>
        <v>NOT DUE</v>
      </c>
      <c r="K34" s="30" t="s">
        <v>1427</v>
      </c>
      <c r="L34" s="19"/>
    </row>
    <row r="35" spans="1:12" ht="25.5">
      <c r="A35" s="16" t="s">
        <v>3296</v>
      </c>
      <c r="B35" s="30" t="s">
        <v>1416</v>
      </c>
      <c r="C35" s="30" t="s">
        <v>1417</v>
      </c>
      <c r="D35" s="41" t="s">
        <v>381</v>
      </c>
      <c r="E35" s="12">
        <v>42549</v>
      </c>
      <c r="F35" s="12">
        <v>44575</v>
      </c>
      <c r="G35" s="72"/>
      <c r="H35" s="14">
        <f t="shared" si="7"/>
        <v>44939</v>
      </c>
      <c r="I35" s="15">
        <f t="shared" ca="1" si="4"/>
        <v>292</v>
      </c>
      <c r="J35" s="16" t="str">
        <f t="shared" ca="1" si="0"/>
        <v>NOT DUE</v>
      </c>
      <c r="K35" s="30" t="s">
        <v>1427</v>
      </c>
      <c r="L35" s="19"/>
    </row>
    <row r="36" spans="1:12" ht="25.5">
      <c r="A36" s="16" t="s">
        <v>3297</v>
      </c>
      <c r="B36" s="30" t="s">
        <v>1418</v>
      </c>
      <c r="C36" s="30" t="s">
        <v>1419</v>
      </c>
      <c r="D36" s="41" t="s">
        <v>381</v>
      </c>
      <c r="E36" s="12">
        <v>42549</v>
      </c>
      <c r="F36" s="12">
        <v>44575</v>
      </c>
      <c r="G36" s="72"/>
      <c r="H36" s="14">
        <f t="shared" si="7"/>
        <v>44939</v>
      </c>
      <c r="I36" s="15">
        <f t="shared" ca="1" si="4"/>
        <v>292</v>
      </c>
      <c r="J36" s="16" t="str">
        <f t="shared" ca="1" si="0"/>
        <v>NOT DUE</v>
      </c>
      <c r="K36" s="30" t="s">
        <v>1428</v>
      </c>
      <c r="L36" s="19"/>
    </row>
    <row r="37" spans="1:12" ht="15" customHeight="1">
      <c r="A37" s="16" t="s">
        <v>3298</v>
      </c>
      <c r="B37" s="30" t="s">
        <v>1429</v>
      </c>
      <c r="C37" s="30" t="s">
        <v>1430</v>
      </c>
      <c r="D37" s="41" t="s">
        <v>381</v>
      </c>
      <c r="E37" s="12">
        <v>42549</v>
      </c>
      <c r="F37" s="12">
        <v>44575</v>
      </c>
      <c r="G37" s="72"/>
      <c r="H37" s="14">
        <f t="shared" si="7"/>
        <v>44939</v>
      </c>
      <c r="I37" s="15">
        <f t="shared" ca="1" si="4"/>
        <v>292</v>
      </c>
      <c r="J37" s="16" t="str">
        <f t="shared" ca="1" si="0"/>
        <v>NOT DUE</v>
      </c>
      <c r="K37" s="30" t="s">
        <v>1428</v>
      </c>
      <c r="L37" s="19"/>
    </row>
    <row r="38" spans="1:12" ht="15" customHeight="1">
      <c r="A38" s="49"/>
      <c r="B38" s="50"/>
      <c r="C38" s="50"/>
      <c r="D38" s="51"/>
      <c r="E38" s="52"/>
      <c r="F38" s="52"/>
      <c r="G38" s="53"/>
      <c r="H38" s="54"/>
      <c r="I38" s="55"/>
      <c r="J38" s="49"/>
      <c r="K38" s="50"/>
      <c r="L38" s="56"/>
    </row>
    <row r="42" spans="1:12">
      <c r="B42" t="s">
        <v>4630</v>
      </c>
      <c r="G42" t="s">
        <v>4632</v>
      </c>
    </row>
    <row r="43" spans="1:12">
      <c r="C43" s="215" t="s">
        <v>5298</v>
      </c>
      <c r="D43" s="47" t="s">
        <v>4631</v>
      </c>
      <c r="E43" t="s">
        <v>5232</v>
      </c>
      <c r="H43" s="455" t="s">
        <v>5270</v>
      </c>
      <c r="I43" s="455"/>
      <c r="J43" s="455"/>
    </row>
    <row r="44" spans="1:12">
      <c r="E44" t="s">
        <v>5439</v>
      </c>
    </row>
  </sheetData>
  <sheetProtection selectLockedCells="1"/>
  <mergeCells count="10">
    <mergeCell ref="H43:J43"/>
    <mergeCell ref="A4:B4"/>
    <mergeCell ref="D4:E4"/>
    <mergeCell ref="A5:B5"/>
    <mergeCell ref="A1:B1"/>
    <mergeCell ref="D1:E1"/>
    <mergeCell ref="A2:B2"/>
    <mergeCell ref="D2:E2"/>
    <mergeCell ref="A3:B3"/>
    <mergeCell ref="D3:E3"/>
  </mergeCells>
  <conditionalFormatting sqref="J17:J27 J30:J38 J7:J14">
    <cfRule type="cellIs" dxfId="135" priority="4" operator="equal">
      <formula>"overdue"</formula>
    </cfRule>
  </conditionalFormatting>
  <conditionalFormatting sqref="J15">
    <cfRule type="cellIs" dxfId="134" priority="3" operator="equal">
      <formula>"overdue"</formula>
    </cfRule>
  </conditionalFormatting>
  <conditionalFormatting sqref="J16">
    <cfRule type="cellIs" dxfId="133" priority="2" operator="equal">
      <formula>"overdue"</formula>
    </cfRule>
  </conditionalFormatting>
  <conditionalFormatting sqref="J28:J29">
    <cfRule type="cellIs" dxfId="132" priority="1" operator="equal">
      <formula>"overdue"</formula>
    </cfRule>
  </conditionalFormatting>
  <pageMargins left="0.7" right="0.7" top="0.75" bottom="0.75" header="0.3" footer="0.3"/>
  <pageSetup paperSize="9" orientation="portrait"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4"/>
  <sheetViews>
    <sheetView topLeftCell="B1" zoomScaleNormal="100" workbookViewId="0">
      <selection activeCell="J13" sqref="J13"/>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6" t="s">
        <v>5</v>
      </c>
      <c r="B1" s="376"/>
      <c r="C1" s="34" t="str">
        <f>'[4]Main Engine'!C1</f>
        <v>VALIANT SUMMER</v>
      </c>
      <c r="D1" s="377" t="s">
        <v>7</v>
      </c>
      <c r="E1" s="377"/>
      <c r="F1" s="1" t="str">
        <f>IF(C1="GL COLMENA",'[1]List of Vessels'!B2,IF(C1="GL IGUAZU",'[1]List of Vessels'!B3,IF(C1="GL LA PAZ",'[1]List of Vessels'!B4,IF(C1="GL PIRAPO",'[1]List of Vessels'!B5,IF(C1="VALIANT SPRING",'[1]List of Vessels'!B6,IF(C1="VALIANT SUMMER",'[1]List of Vessels'!B7,""))))))</f>
        <v>NK 160240</v>
      </c>
    </row>
    <row r="2" spans="1:12" ht="19.5" customHeight="1">
      <c r="A2" s="376" t="s">
        <v>8</v>
      </c>
      <c r="B2" s="376"/>
      <c r="C2" s="35" t="str">
        <f>IF(C1="GL COLMENA",'[1]List of Vessels'!D2,IF(C1="GL IGUAZU",'[1]List of Vessels'!D3,IF(C1="GL LA PAZ",'[1]List of Vessels'!D4,IF(C1="GL PIRAPO",'[1]List of Vessels'!D5,IF(C1="VALIANT SPRING",'[1]List of Vessels'!D6,IF(C1="VALIANT SUMMER",'[1]List of Vessels'!D7,""))))))</f>
        <v>SINGAPORE</v>
      </c>
      <c r="D2" s="377" t="s">
        <v>9</v>
      </c>
      <c r="E2" s="377"/>
      <c r="F2" s="2">
        <f>IF(C1="GL COLMENA",'[1]List of Vessels'!C2,IF(C1="GL IGUAZU",'[1]List of Vessels'!C3,IF(C1="GL LA PAZ",'[1]List of Vessels'!C4,IF(C1="GL PIRAPO",'[1]List of Vessels'!C5,IF(C1="VALIANT SPRING",'[1]List of Vessels'!C6,IF(C1="VALIANT SUMMER",'[1]List of Vessels'!C7,""))))))</f>
        <v>9731195</v>
      </c>
    </row>
    <row r="3" spans="1:12" ht="19.5" customHeight="1">
      <c r="A3" s="376" t="s">
        <v>10</v>
      </c>
      <c r="B3" s="376"/>
      <c r="C3" s="36" t="s">
        <v>1904</v>
      </c>
      <c r="D3" s="377" t="s">
        <v>12</v>
      </c>
      <c r="E3" s="377"/>
      <c r="F3" s="4" t="s">
        <v>3268</v>
      </c>
    </row>
    <row r="4" spans="1:12" ht="18" customHeight="1">
      <c r="A4" s="376" t="s">
        <v>77</v>
      </c>
      <c r="B4" s="376"/>
      <c r="C4" s="36" t="s">
        <v>3780</v>
      </c>
      <c r="D4" s="377" t="s">
        <v>14</v>
      </c>
      <c r="E4" s="377"/>
      <c r="F4" s="5">
        <f>'Running Hours'!B34</f>
        <v>4209.7</v>
      </c>
    </row>
    <row r="5" spans="1:12" ht="18" customHeight="1">
      <c r="A5" s="376" t="s">
        <v>78</v>
      </c>
      <c r="B5" s="376"/>
      <c r="C5" s="37" t="s">
        <v>3777</v>
      </c>
      <c r="D5" s="44"/>
      <c r="E5" s="252" t="str">
        <f>'Running Hours'!$C3</f>
        <v>Date updated:</v>
      </c>
      <c r="F5" s="147">
        <f>'Running Hours'!$D3</f>
        <v>44646</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6.45" customHeight="1">
      <c r="A8" s="16" t="s">
        <v>3299</v>
      </c>
      <c r="B8" s="30" t="s">
        <v>1877</v>
      </c>
      <c r="C8" s="30" t="s">
        <v>1878</v>
      </c>
      <c r="D8" s="41">
        <v>8000</v>
      </c>
      <c r="E8" s="12">
        <v>42549</v>
      </c>
      <c r="F8" s="12">
        <v>42549</v>
      </c>
      <c r="G8" s="26">
        <v>0</v>
      </c>
      <c r="H8" s="21">
        <f>IF(I8&lt;=8000,$F$5+(I8/24),"error")</f>
        <v>44803.929166666669</v>
      </c>
      <c r="I8" s="22">
        <f>D8-($F$4-G8)</f>
        <v>3790.3</v>
      </c>
      <c r="J8" s="16" t="str">
        <f t="shared" ref="J8:J37" si="0">IF(I8="","",IF(I8&lt;0,"OVERDUE","NOT DUE"))</f>
        <v>NOT DUE</v>
      </c>
      <c r="K8" s="30" t="s">
        <v>1896</v>
      </c>
      <c r="L8" s="19"/>
    </row>
    <row r="9" spans="1:12" ht="25.5">
      <c r="A9" s="16" t="s">
        <v>3300</v>
      </c>
      <c r="B9" s="30" t="s">
        <v>1879</v>
      </c>
      <c r="C9" s="30" t="s">
        <v>1880</v>
      </c>
      <c r="D9" s="41" t="s">
        <v>0</v>
      </c>
      <c r="E9" s="12">
        <v>42549</v>
      </c>
      <c r="F9" s="12">
        <v>44561</v>
      </c>
      <c r="G9" s="72"/>
      <c r="H9" s="14">
        <f>DATE(YEAR(F9),MONTH(F9)+3,DAY(F9)-1)</f>
        <v>44650</v>
      </c>
      <c r="I9" s="15">
        <f t="shared" ref="I9" ca="1" si="1">IF(ISBLANK(H9),"",H9-DATE(YEAR(NOW()),MONTH(NOW()),DAY(NOW())))</f>
        <v>3</v>
      </c>
      <c r="J9" s="16" t="str">
        <f t="shared" ca="1" si="0"/>
        <v>NOT DUE</v>
      </c>
      <c r="K9" s="30"/>
      <c r="L9" s="145"/>
    </row>
    <row r="10" spans="1:12" ht="26.45" customHeight="1">
      <c r="A10" s="16" t="s">
        <v>3301</v>
      </c>
      <c r="B10" s="30" t="s">
        <v>1884</v>
      </c>
      <c r="C10" s="30" t="s">
        <v>1885</v>
      </c>
      <c r="D10" s="41">
        <v>8000</v>
      </c>
      <c r="E10" s="12">
        <v>42549</v>
      </c>
      <c r="F10" s="12">
        <v>42549</v>
      </c>
      <c r="G10" s="26">
        <v>0</v>
      </c>
      <c r="H10" s="21">
        <f>IF(I10&lt;=8000,$F$5+(I10/24),"error")</f>
        <v>44803.929166666669</v>
      </c>
      <c r="I10" s="22">
        <f t="shared" ref="I10:I19" si="2">D10-($F$4-G10)</f>
        <v>3790.3</v>
      </c>
      <c r="J10" s="16" t="str">
        <f t="shared" si="0"/>
        <v>NOT DUE</v>
      </c>
      <c r="K10" s="30" t="s">
        <v>1897</v>
      </c>
      <c r="L10" s="19"/>
    </row>
    <row r="11" spans="1:12" ht="25.5">
      <c r="A11" s="16" t="s">
        <v>3302</v>
      </c>
      <c r="B11" s="30" t="s">
        <v>1884</v>
      </c>
      <c r="C11" s="30" t="s">
        <v>1886</v>
      </c>
      <c r="D11" s="41">
        <v>20000</v>
      </c>
      <c r="E11" s="12">
        <v>42549</v>
      </c>
      <c r="F11" s="12">
        <v>42549</v>
      </c>
      <c r="G11" s="26">
        <v>0</v>
      </c>
      <c r="H11" s="21">
        <f>IF(I11&lt;=20000,$F$5+(I11/24),"error")</f>
        <v>45303.929166666669</v>
      </c>
      <c r="I11" s="22">
        <f t="shared" si="2"/>
        <v>15790.3</v>
      </c>
      <c r="J11" s="16" t="str">
        <f t="shared" si="0"/>
        <v>NOT DUE</v>
      </c>
      <c r="K11" s="30"/>
      <c r="L11" s="19"/>
    </row>
    <row r="12" spans="1:12" ht="25.5">
      <c r="A12" s="16" t="s">
        <v>3303</v>
      </c>
      <c r="B12" s="30" t="s">
        <v>3848</v>
      </c>
      <c r="C12" s="30" t="s">
        <v>1888</v>
      </c>
      <c r="D12" s="41">
        <v>8000</v>
      </c>
      <c r="E12" s="12">
        <v>42549</v>
      </c>
      <c r="F12" s="12">
        <v>42549</v>
      </c>
      <c r="G12" s="26">
        <v>0</v>
      </c>
      <c r="H12" s="21">
        <f>IF(I12&lt;=8000,$F$5+(I12/24),"error")</f>
        <v>44803.929166666669</v>
      </c>
      <c r="I12" s="22">
        <f t="shared" si="2"/>
        <v>3790.3</v>
      </c>
      <c r="J12" s="16" t="str">
        <f t="shared" si="0"/>
        <v>NOT DUE</v>
      </c>
      <c r="K12" s="30"/>
      <c r="L12" s="19"/>
    </row>
    <row r="13" spans="1:12">
      <c r="A13" s="16" t="s">
        <v>3304</v>
      </c>
      <c r="B13" s="30" t="s">
        <v>3848</v>
      </c>
      <c r="C13" s="30" t="s">
        <v>1883</v>
      </c>
      <c r="D13" s="41">
        <v>20000</v>
      </c>
      <c r="E13" s="12">
        <v>42549</v>
      </c>
      <c r="F13" s="12">
        <v>42549</v>
      </c>
      <c r="G13" s="26">
        <v>0</v>
      </c>
      <c r="H13" s="21">
        <f>IF(I13&lt;=20000,$F$5+(I13/24),"error")</f>
        <v>45303.929166666669</v>
      </c>
      <c r="I13" s="22">
        <f t="shared" si="2"/>
        <v>15790.3</v>
      </c>
      <c r="J13" s="16" t="str">
        <f t="shared" si="0"/>
        <v>NOT DUE</v>
      </c>
      <c r="K13" s="30"/>
      <c r="L13" s="19"/>
    </row>
    <row r="14" spans="1:12" ht="38.450000000000003" customHeight="1">
      <c r="A14" s="16" t="s">
        <v>3305</v>
      </c>
      <c r="B14" s="30" t="s">
        <v>1535</v>
      </c>
      <c r="C14" s="30" t="s">
        <v>1889</v>
      </c>
      <c r="D14" s="41">
        <v>20000</v>
      </c>
      <c r="E14" s="12">
        <v>42549</v>
      </c>
      <c r="F14" s="12">
        <v>42549</v>
      </c>
      <c r="G14" s="26">
        <v>0</v>
      </c>
      <c r="H14" s="21">
        <f t="shared" ref="H14" si="3">IF(I14&lt;=20000,$F$5+(I14/24),"error")</f>
        <v>45303.929166666669</v>
      </c>
      <c r="I14" s="22">
        <f t="shared" si="2"/>
        <v>15790.3</v>
      </c>
      <c r="J14" s="16" t="str">
        <f t="shared" si="0"/>
        <v>NOT DUE</v>
      </c>
      <c r="K14" s="30" t="s">
        <v>1898</v>
      </c>
      <c r="L14" s="19"/>
    </row>
    <row r="15" spans="1:12" ht="26.45" customHeight="1">
      <c r="A15" s="16" t="s">
        <v>3306</v>
      </c>
      <c r="B15" s="30" t="s">
        <v>1890</v>
      </c>
      <c r="C15" s="30" t="s">
        <v>1891</v>
      </c>
      <c r="D15" s="41">
        <v>20000</v>
      </c>
      <c r="E15" s="12">
        <v>42549</v>
      </c>
      <c r="F15" s="12">
        <v>42549</v>
      </c>
      <c r="G15" s="26">
        <v>0</v>
      </c>
      <c r="H15" s="21">
        <f>IF(I15&lt;=20000,$F$5+(I15/24),"error")</f>
        <v>45303.929166666669</v>
      </c>
      <c r="I15" s="22">
        <f t="shared" si="2"/>
        <v>15790.3</v>
      </c>
      <c r="J15" s="16" t="str">
        <f t="shared" si="0"/>
        <v>NOT DUE</v>
      </c>
      <c r="K15" s="30" t="s">
        <v>1899</v>
      </c>
      <c r="L15" s="19"/>
    </row>
    <row r="16" spans="1:12" ht="26.45" customHeight="1">
      <c r="A16" s="16" t="s">
        <v>3307</v>
      </c>
      <c r="B16" s="30" t="s">
        <v>3847</v>
      </c>
      <c r="C16" s="30" t="s">
        <v>1891</v>
      </c>
      <c r="D16" s="41">
        <v>20000</v>
      </c>
      <c r="E16" s="12">
        <v>42549</v>
      </c>
      <c r="F16" s="12">
        <v>42549</v>
      </c>
      <c r="G16" s="26">
        <v>0</v>
      </c>
      <c r="H16" s="21">
        <f>IF(I16&lt;=20000,$F$5+(I16/24),"error")</f>
        <v>45303.929166666669</v>
      </c>
      <c r="I16" s="22">
        <f t="shared" si="2"/>
        <v>15790.3</v>
      </c>
      <c r="J16" s="16" t="str">
        <f t="shared" si="0"/>
        <v>NOT DUE</v>
      </c>
      <c r="K16" s="30" t="s">
        <v>1899</v>
      </c>
      <c r="L16" s="19"/>
    </row>
    <row r="17" spans="1:12" ht="26.45" customHeight="1">
      <c r="A17" s="16" t="s">
        <v>3308</v>
      </c>
      <c r="B17" s="30" t="s">
        <v>3846</v>
      </c>
      <c r="C17" s="30" t="s">
        <v>1891</v>
      </c>
      <c r="D17" s="41">
        <v>20000</v>
      </c>
      <c r="E17" s="12">
        <v>42549</v>
      </c>
      <c r="F17" s="12">
        <v>42549</v>
      </c>
      <c r="G17" s="26">
        <v>0</v>
      </c>
      <c r="H17" s="21">
        <f>IF(I17&lt;=20000,$F$5+(I17/24),"error")</f>
        <v>45303.929166666669</v>
      </c>
      <c r="I17" s="22">
        <f t="shared" si="2"/>
        <v>15790.3</v>
      </c>
      <c r="J17" s="16" t="str">
        <f t="shared" si="0"/>
        <v>NOT DUE</v>
      </c>
      <c r="K17" s="30" t="s">
        <v>1899</v>
      </c>
      <c r="L17" s="19"/>
    </row>
    <row r="18" spans="1:12" ht="25.5">
      <c r="A18" s="16" t="s">
        <v>3309</v>
      </c>
      <c r="B18" s="30" t="s">
        <v>3840</v>
      </c>
      <c r="C18" s="30" t="s">
        <v>1893</v>
      </c>
      <c r="D18" s="41">
        <v>8000</v>
      </c>
      <c r="E18" s="12">
        <v>42549</v>
      </c>
      <c r="F18" s="12">
        <v>42549</v>
      </c>
      <c r="G18" s="26">
        <v>0</v>
      </c>
      <c r="H18" s="21">
        <f>IF(I18&lt;=8000,$F$5+(I18/24),"error")</f>
        <v>44803.929166666669</v>
      </c>
      <c r="I18" s="22">
        <f t="shared" si="2"/>
        <v>3790.3</v>
      </c>
      <c r="J18" s="16" t="str">
        <f t="shared" si="0"/>
        <v>NOT DUE</v>
      </c>
      <c r="K18" s="30"/>
      <c r="L18" s="19"/>
    </row>
    <row r="19" spans="1:12" ht="15" customHeight="1">
      <c r="A19" s="16" t="s">
        <v>3310</v>
      </c>
      <c r="B19" s="30" t="s">
        <v>3842</v>
      </c>
      <c r="C19" s="30" t="s">
        <v>3843</v>
      </c>
      <c r="D19" s="41">
        <v>8000</v>
      </c>
      <c r="E19" s="12">
        <v>42549</v>
      </c>
      <c r="F19" s="12">
        <v>42549</v>
      </c>
      <c r="G19" s="26">
        <v>0</v>
      </c>
      <c r="H19" s="21">
        <f>IF(I19&lt;=8000,$F$5+(I19/24),"error")</f>
        <v>44803.929166666669</v>
      </c>
      <c r="I19" s="22">
        <f t="shared" si="2"/>
        <v>3790.3</v>
      </c>
      <c r="J19" s="16" t="str">
        <f t="shared" si="0"/>
        <v>NOT DUE</v>
      </c>
      <c r="K19" s="30"/>
      <c r="L19" s="19"/>
    </row>
    <row r="20" spans="1:12" ht="38.25">
      <c r="A20" s="16" t="s">
        <v>3311</v>
      </c>
      <c r="B20" s="30" t="s">
        <v>1390</v>
      </c>
      <c r="C20" s="30" t="s">
        <v>1391</v>
      </c>
      <c r="D20" s="41" t="s">
        <v>1</v>
      </c>
      <c r="E20" s="12">
        <v>42549</v>
      </c>
      <c r="F20" s="12">
        <v>44646</v>
      </c>
      <c r="G20" s="72"/>
      <c r="H20" s="14">
        <f>DATE(YEAR(F20),MONTH(F20),DAY(F20)+1)</f>
        <v>44647</v>
      </c>
      <c r="I20" s="15">
        <f t="shared" ref="I20:I37" ca="1" si="4">IF(ISBLANK(H20),"",H20-DATE(YEAR(NOW()),MONTH(NOW()),DAY(NOW())))</f>
        <v>0</v>
      </c>
      <c r="J20" s="16" t="str">
        <f t="shared" ca="1" si="0"/>
        <v>NOT DUE</v>
      </c>
      <c r="K20" s="30" t="s">
        <v>1420</v>
      </c>
      <c r="L20" s="19"/>
    </row>
    <row r="21" spans="1:12" ht="38.25">
      <c r="A21" s="16" t="s">
        <v>3312</v>
      </c>
      <c r="B21" s="30" t="s">
        <v>1392</v>
      </c>
      <c r="C21" s="30" t="s">
        <v>1393</v>
      </c>
      <c r="D21" s="41" t="s">
        <v>1</v>
      </c>
      <c r="E21" s="12">
        <v>42549</v>
      </c>
      <c r="F21" s="12">
        <v>44646</v>
      </c>
      <c r="G21" s="72"/>
      <c r="H21" s="14">
        <f>DATE(YEAR(F21),MONTH(F21),DAY(F21)+1)</f>
        <v>44647</v>
      </c>
      <c r="I21" s="15">
        <f t="shared" ca="1" si="4"/>
        <v>0</v>
      </c>
      <c r="J21" s="16" t="str">
        <f t="shared" ca="1" si="0"/>
        <v>NOT DUE</v>
      </c>
      <c r="K21" s="30" t="s">
        <v>1421</v>
      </c>
      <c r="L21" s="19"/>
    </row>
    <row r="22" spans="1:12" ht="38.25">
      <c r="A22" s="16" t="s">
        <v>3313</v>
      </c>
      <c r="B22" s="30" t="s">
        <v>1394</v>
      </c>
      <c r="C22" s="30" t="s">
        <v>1395</v>
      </c>
      <c r="D22" s="41" t="s">
        <v>1</v>
      </c>
      <c r="E22" s="12">
        <v>42549</v>
      </c>
      <c r="F22" s="12">
        <v>44646</v>
      </c>
      <c r="G22" s="72"/>
      <c r="H22" s="14">
        <f>DATE(YEAR(F22),MONTH(F22),DAY(F22)+1)</f>
        <v>44647</v>
      </c>
      <c r="I22" s="15">
        <f t="shared" ca="1" si="4"/>
        <v>0</v>
      </c>
      <c r="J22" s="16" t="str">
        <f t="shared" ca="1" si="0"/>
        <v>NOT DUE</v>
      </c>
      <c r="K22" s="30" t="s">
        <v>1422</v>
      </c>
      <c r="L22" s="19"/>
    </row>
    <row r="23" spans="1:12" ht="38.450000000000003" customHeight="1">
      <c r="A23" s="16" t="s">
        <v>3314</v>
      </c>
      <c r="B23" s="30" t="s">
        <v>1396</v>
      </c>
      <c r="C23" s="30" t="s">
        <v>1397</v>
      </c>
      <c r="D23" s="41" t="s">
        <v>4</v>
      </c>
      <c r="E23" s="12">
        <v>42549</v>
      </c>
      <c r="F23" s="12">
        <v>44637</v>
      </c>
      <c r="G23" s="72"/>
      <c r="H23" s="14">
        <f>EDATE(F23-1,1)</f>
        <v>44667</v>
      </c>
      <c r="I23" s="15">
        <f t="shared" ca="1" si="4"/>
        <v>20</v>
      </c>
      <c r="J23" s="16" t="str">
        <f t="shared" ca="1" si="0"/>
        <v>NOT DUE</v>
      </c>
      <c r="K23" s="30" t="s">
        <v>1423</v>
      </c>
      <c r="L23" s="19"/>
    </row>
    <row r="24" spans="1:12" ht="25.5">
      <c r="A24" s="16" t="s">
        <v>3315</v>
      </c>
      <c r="B24" s="30" t="s">
        <v>1398</v>
      </c>
      <c r="C24" s="30" t="s">
        <v>1399</v>
      </c>
      <c r="D24" s="41" t="s">
        <v>1</v>
      </c>
      <c r="E24" s="12">
        <v>42549</v>
      </c>
      <c r="F24" s="12">
        <v>44646</v>
      </c>
      <c r="G24" s="72"/>
      <c r="H24" s="14">
        <f>DATE(YEAR(F24),MONTH(F24),DAY(F24)+1)</f>
        <v>44647</v>
      </c>
      <c r="I24" s="15">
        <f t="shared" ca="1" si="4"/>
        <v>0</v>
      </c>
      <c r="J24" s="16" t="str">
        <f t="shared" ca="1" si="0"/>
        <v>NOT DUE</v>
      </c>
      <c r="K24" s="30" t="s">
        <v>1424</v>
      </c>
      <c r="L24" s="19"/>
    </row>
    <row r="25" spans="1:12" ht="26.45" customHeight="1">
      <c r="A25" s="16" t="s">
        <v>3316</v>
      </c>
      <c r="B25" s="30" t="s">
        <v>1400</v>
      </c>
      <c r="C25" s="30" t="s">
        <v>1401</v>
      </c>
      <c r="D25" s="41" t="s">
        <v>1</v>
      </c>
      <c r="E25" s="12">
        <v>42549</v>
      </c>
      <c r="F25" s="12">
        <v>44646</v>
      </c>
      <c r="G25" s="72"/>
      <c r="H25" s="14">
        <f>DATE(YEAR(F25),MONTH(F25),DAY(F25)+1)</f>
        <v>44647</v>
      </c>
      <c r="I25" s="15">
        <f t="shared" ca="1" si="4"/>
        <v>0</v>
      </c>
      <c r="J25" s="16" t="str">
        <f t="shared" ca="1" si="0"/>
        <v>NOT DUE</v>
      </c>
      <c r="K25" s="30" t="s">
        <v>1425</v>
      </c>
      <c r="L25" s="19"/>
    </row>
    <row r="26" spans="1:12" ht="26.45" customHeight="1">
      <c r="A26" s="16" t="s">
        <v>3317</v>
      </c>
      <c r="B26" s="30" t="s">
        <v>1402</v>
      </c>
      <c r="C26" s="30" t="s">
        <v>1403</v>
      </c>
      <c r="D26" s="41" t="s">
        <v>1</v>
      </c>
      <c r="E26" s="12">
        <v>42549</v>
      </c>
      <c r="F26" s="12">
        <v>44646</v>
      </c>
      <c r="G26" s="72"/>
      <c r="H26" s="14">
        <f>DATE(YEAR(F26),MONTH(F26),DAY(F26)+1)</f>
        <v>44647</v>
      </c>
      <c r="I26" s="15">
        <f t="shared" ca="1" si="4"/>
        <v>0</v>
      </c>
      <c r="J26" s="16" t="str">
        <f t="shared" ca="1" si="0"/>
        <v>NOT DUE</v>
      </c>
      <c r="K26" s="30" t="s">
        <v>1425</v>
      </c>
      <c r="L26" s="19"/>
    </row>
    <row r="27" spans="1:12" ht="26.45" customHeight="1">
      <c r="A27" s="16" t="s">
        <v>3318</v>
      </c>
      <c r="B27" s="30" t="s">
        <v>1404</v>
      </c>
      <c r="C27" s="30" t="s">
        <v>1391</v>
      </c>
      <c r="D27" s="41" t="s">
        <v>1</v>
      </c>
      <c r="E27" s="12">
        <v>42549</v>
      </c>
      <c r="F27" s="12">
        <v>44646</v>
      </c>
      <c r="G27" s="72"/>
      <c r="H27" s="14">
        <f>DATE(YEAR(F27),MONTH(F27),DAY(F27)+1)</f>
        <v>44647</v>
      </c>
      <c r="I27" s="15">
        <f t="shared" ca="1" si="4"/>
        <v>0</v>
      </c>
      <c r="J27" s="16" t="str">
        <f t="shared" ca="1" si="0"/>
        <v>NOT DUE</v>
      </c>
      <c r="K27" s="30" t="s">
        <v>1425</v>
      </c>
      <c r="L27" s="19"/>
    </row>
    <row r="28" spans="1:12" ht="26.45" customHeight="1">
      <c r="A28" s="16" t="s">
        <v>3319</v>
      </c>
      <c r="B28" s="30" t="s">
        <v>3960</v>
      </c>
      <c r="C28" s="30" t="s">
        <v>1389</v>
      </c>
      <c r="D28" s="41">
        <v>20000</v>
      </c>
      <c r="E28" s="12">
        <v>42549</v>
      </c>
      <c r="F28" s="12">
        <v>42549</v>
      </c>
      <c r="G28" s="26">
        <v>0</v>
      </c>
      <c r="H28" s="21">
        <f>IF(I28&lt;=20000,$F$5+(I28/24),"error")</f>
        <v>45303.929166666669</v>
      </c>
      <c r="I28" s="22">
        <f t="shared" ref="I28:I29" si="5">D28-($F$4-G28)</f>
        <v>15790.3</v>
      </c>
      <c r="J28" s="16" t="str">
        <f t="shared" ref="J28:J29" si="6">IF(I28="","",IF(I28&lt;0,"OVERDUE","NOT DUE"))</f>
        <v>NOT DUE</v>
      </c>
      <c r="K28" s="30" t="s">
        <v>3851</v>
      </c>
      <c r="L28" s="19"/>
    </row>
    <row r="29" spans="1:12" ht="25.5">
      <c r="A29" s="16" t="s">
        <v>3320</v>
      </c>
      <c r="B29" s="30" t="s">
        <v>3955</v>
      </c>
      <c r="C29" s="30" t="s">
        <v>3888</v>
      </c>
      <c r="D29" s="41">
        <v>20000</v>
      </c>
      <c r="E29" s="12">
        <v>42549</v>
      </c>
      <c r="F29" s="12">
        <v>42549</v>
      </c>
      <c r="G29" s="26">
        <v>0</v>
      </c>
      <c r="H29" s="21">
        <f>IF(I29&lt;=20000,$F$5+(I29/24),"error")</f>
        <v>45303.929166666669</v>
      </c>
      <c r="I29" s="22">
        <f t="shared" si="5"/>
        <v>15790.3</v>
      </c>
      <c r="J29" s="16" t="str">
        <f t="shared" si="6"/>
        <v>NOT DUE</v>
      </c>
      <c r="K29" s="30" t="s">
        <v>3851</v>
      </c>
      <c r="L29" s="19"/>
    </row>
    <row r="30" spans="1:12" ht="26.45" customHeight="1">
      <c r="A30" s="16" t="s">
        <v>3321</v>
      </c>
      <c r="B30" s="30" t="s">
        <v>1408</v>
      </c>
      <c r="C30" s="30" t="s">
        <v>1409</v>
      </c>
      <c r="D30" s="41" t="s">
        <v>0</v>
      </c>
      <c r="E30" s="12">
        <v>42549</v>
      </c>
      <c r="F30" s="12">
        <v>44561</v>
      </c>
      <c r="G30" s="72"/>
      <c r="H30" s="14">
        <f>DATE(YEAR(F30),MONTH(F30)+3,DAY(F30)-1)</f>
        <v>44650</v>
      </c>
      <c r="I30" s="15">
        <f t="shared" ca="1" si="4"/>
        <v>3</v>
      </c>
      <c r="J30" s="16" t="str">
        <f t="shared" ca="1" si="0"/>
        <v>NOT DUE</v>
      </c>
      <c r="K30" s="30" t="s">
        <v>1426</v>
      </c>
      <c r="L30" s="145"/>
    </row>
    <row r="31" spans="1:12" ht="15" customHeight="1">
      <c r="A31" s="16" t="s">
        <v>3322</v>
      </c>
      <c r="B31" s="30" t="s">
        <v>1894</v>
      </c>
      <c r="C31" s="30"/>
      <c r="D31" s="41" t="s">
        <v>1</v>
      </c>
      <c r="E31" s="12">
        <v>42549</v>
      </c>
      <c r="F31" s="12">
        <v>44646</v>
      </c>
      <c r="G31" s="72"/>
      <c r="H31" s="14">
        <f>DATE(YEAR(F31),MONTH(F31),DAY(F31)+1)</f>
        <v>44647</v>
      </c>
      <c r="I31" s="15">
        <f t="shared" ca="1" si="4"/>
        <v>0</v>
      </c>
      <c r="J31" s="16" t="str">
        <f t="shared" ca="1" si="0"/>
        <v>NOT DUE</v>
      </c>
      <c r="K31" s="30" t="s">
        <v>1426</v>
      </c>
      <c r="L31" s="19"/>
    </row>
    <row r="32" spans="1:12" ht="15" customHeight="1">
      <c r="A32" s="16" t="s">
        <v>3323</v>
      </c>
      <c r="B32" s="30" t="s">
        <v>1410</v>
      </c>
      <c r="C32" s="30" t="s">
        <v>1411</v>
      </c>
      <c r="D32" s="41" t="s">
        <v>381</v>
      </c>
      <c r="E32" s="12">
        <v>42549</v>
      </c>
      <c r="F32" s="12">
        <v>44575</v>
      </c>
      <c r="G32" s="72"/>
      <c r="H32" s="14">
        <f t="shared" ref="H32:H37" si="7">DATE(YEAR(F32)+1,MONTH(F32),DAY(F32)-1)</f>
        <v>44939</v>
      </c>
      <c r="I32" s="15">
        <f t="shared" ca="1" si="4"/>
        <v>292</v>
      </c>
      <c r="J32" s="16" t="str">
        <f t="shared" ca="1" si="0"/>
        <v>NOT DUE</v>
      </c>
      <c r="K32" s="30" t="s">
        <v>1426</v>
      </c>
      <c r="L32" s="145"/>
    </row>
    <row r="33" spans="1:12" ht="25.5">
      <c r="A33" s="16" t="s">
        <v>3324</v>
      </c>
      <c r="B33" s="30" t="s">
        <v>1412</v>
      </c>
      <c r="C33" s="30" t="s">
        <v>1413</v>
      </c>
      <c r="D33" s="41" t="s">
        <v>381</v>
      </c>
      <c r="E33" s="12">
        <v>42549</v>
      </c>
      <c r="F33" s="12">
        <v>44575</v>
      </c>
      <c r="G33" s="72"/>
      <c r="H33" s="14">
        <f t="shared" si="7"/>
        <v>44939</v>
      </c>
      <c r="I33" s="15">
        <f t="shared" ca="1" si="4"/>
        <v>292</v>
      </c>
      <c r="J33" s="16" t="str">
        <f t="shared" ca="1" si="0"/>
        <v>NOT DUE</v>
      </c>
      <c r="K33" s="30" t="s">
        <v>1427</v>
      </c>
      <c r="L33" s="19"/>
    </row>
    <row r="34" spans="1:12" ht="25.5">
      <c r="A34" s="16" t="s">
        <v>3325</v>
      </c>
      <c r="B34" s="30" t="s">
        <v>1414</v>
      </c>
      <c r="C34" s="30" t="s">
        <v>1415</v>
      </c>
      <c r="D34" s="41" t="s">
        <v>381</v>
      </c>
      <c r="E34" s="12">
        <v>42549</v>
      </c>
      <c r="F34" s="12">
        <v>44575</v>
      </c>
      <c r="G34" s="72"/>
      <c r="H34" s="14">
        <f t="shared" si="7"/>
        <v>44939</v>
      </c>
      <c r="I34" s="15">
        <f t="shared" ca="1" si="4"/>
        <v>292</v>
      </c>
      <c r="J34" s="16" t="str">
        <f t="shared" ca="1" si="0"/>
        <v>NOT DUE</v>
      </c>
      <c r="K34" s="30" t="s">
        <v>1427</v>
      </c>
      <c r="L34" s="19"/>
    </row>
    <row r="35" spans="1:12" ht="25.5">
      <c r="A35" s="16" t="s">
        <v>3326</v>
      </c>
      <c r="B35" s="30" t="s">
        <v>1416</v>
      </c>
      <c r="C35" s="30" t="s">
        <v>1417</v>
      </c>
      <c r="D35" s="41" t="s">
        <v>381</v>
      </c>
      <c r="E35" s="12">
        <v>42549</v>
      </c>
      <c r="F35" s="12">
        <v>44575</v>
      </c>
      <c r="G35" s="72"/>
      <c r="H35" s="14">
        <f t="shared" si="7"/>
        <v>44939</v>
      </c>
      <c r="I35" s="15">
        <f t="shared" ca="1" si="4"/>
        <v>292</v>
      </c>
      <c r="J35" s="16" t="str">
        <f t="shared" ca="1" si="0"/>
        <v>NOT DUE</v>
      </c>
      <c r="K35" s="30" t="s">
        <v>1427</v>
      </c>
      <c r="L35" s="19"/>
    </row>
    <row r="36" spans="1:12" ht="25.5">
      <c r="A36" s="16" t="s">
        <v>3327</v>
      </c>
      <c r="B36" s="30" t="s">
        <v>1418</v>
      </c>
      <c r="C36" s="30" t="s">
        <v>1419</v>
      </c>
      <c r="D36" s="41" t="s">
        <v>381</v>
      </c>
      <c r="E36" s="12">
        <v>42549</v>
      </c>
      <c r="F36" s="12">
        <v>44575</v>
      </c>
      <c r="G36" s="72"/>
      <c r="H36" s="14">
        <f t="shared" si="7"/>
        <v>44939</v>
      </c>
      <c r="I36" s="15">
        <f t="shared" ca="1" si="4"/>
        <v>292</v>
      </c>
      <c r="J36" s="16" t="str">
        <f t="shared" ca="1" si="0"/>
        <v>NOT DUE</v>
      </c>
      <c r="K36" s="30" t="s">
        <v>1428</v>
      </c>
      <c r="L36" s="19"/>
    </row>
    <row r="37" spans="1:12" ht="15" customHeight="1">
      <c r="A37" s="16" t="s">
        <v>3328</v>
      </c>
      <c r="B37" s="30" t="s">
        <v>1429</v>
      </c>
      <c r="C37" s="30" t="s">
        <v>1430</v>
      </c>
      <c r="D37" s="41" t="s">
        <v>381</v>
      </c>
      <c r="E37" s="12">
        <v>42549</v>
      </c>
      <c r="F37" s="12">
        <v>44575</v>
      </c>
      <c r="G37" s="72"/>
      <c r="H37" s="14">
        <f t="shared" si="7"/>
        <v>44939</v>
      </c>
      <c r="I37" s="15">
        <f t="shared" ca="1" si="4"/>
        <v>292</v>
      </c>
      <c r="J37" s="16" t="str">
        <f t="shared" ca="1" si="0"/>
        <v>NOT DUE</v>
      </c>
      <c r="K37" s="30" t="s">
        <v>1428</v>
      </c>
      <c r="L37" s="19"/>
    </row>
    <row r="38" spans="1:12" ht="15" customHeight="1">
      <c r="A38" s="49"/>
      <c r="B38" s="50"/>
      <c r="C38" s="50"/>
      <c r="D38" s="51"/>
      <c r="E38" s="52"/>
      <c r="F38" s="52"/>
      <c r="G38" s="53"/>
      <c r="H38" s="54"/>
      <c r="I38" s="55"/>
      <c r="J38" s="49"/>
      <c r="K38" s="50"/>
      <c r="L38" s="56"/>
    </row>
    <row r="41" spans="1:12">
      <c r="B41" t="s">
        <v>4630</v>
      </c>
      <c r="G41" t="s">
        <v>4632</v>
      </c>
    </row>
    <row r="42" spans="1:12">
      <c r="C42" s="215" t="s">
        <v>5298</v>
      </c>
      <c r="H42" s="455" t="s">
        <v>5270</v>
      </c>
      <c r="I42" s="455"/>
      <c r="J42" s="455"/>
    </row>
    <row r="43" spans="1:12">
      <c r="D43" s="47" t="s">
        <v>4631</v>
      </c>
      <c r="E43" t="s">
        <v>5232</v>
      </c>
    </row>
    <row r="44" spans="1:12">
      <c r="E44" t="s">
        <v>5439</v>
      </c>
    </row>
  </sheetData>
  <sheetProtection selectLockedCells="1"/>
  <mergeCells count="10">
    <mergeCell ref="H42:J42"/>
    <mergeCell ref="A4:B4"/>
    <mergeCell ref="D4:E4"/>
    <mergeCell ref="A5:B5"/>
    <mergeCell ref="A1:B1"/>
    <mergeCell ref="D1:E1"/>
    <mergeCell ref="A2:B2"/>
    <mergeCell ref="D2:E2"/>
    <mergeCell ref="A3:B3"/>
    <mergeCell ref="D3:E3"/>
  </mergeCells>
  <conditionalFormatting sqref="J17:J27 J30:J38 J7:J14">
    <cfRule type="cellIs" dxfId="131" priority="4" operator="equal">
      <formula>"overdue"</formula>
    </cfRule>
  </conditionalFormatting>
  <conditionalFormatting sqref="J16">
    <cfRule type="cellIs" dxfId="130" priority="3" operator="equal">
      <formula>"overdue"</formula>
    </cfRule>
  </conditionalFormatting>
  <conditionalFormatting sqref="J15">
    <cfRule type="cellIs" dxfId="129" priority="2" operator="equal">
      <formula>"overdue"</formula>
    </cfRule>
  </conditionalFormatting>
  <conditionalFormatting sqref="J28:J29">
    <cfRule type="cellIs" dxfId="128" priority="1" operator="equal">
      <formula>"overdue"</formula>
    </cfRule>
  </conditionalFormatting>
  <pageMargins left="0.7" right="0.7" top="0.75" bottom="0.75" header="0.3" footer="0.3"/>
  <pageSetup paperSize="9" orientation="portrait"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6"/>
  <sheetViews>
    <sheetView zoomScaleNormal="100" workbookViewId="0">
      <selection activeCell="H9" sqref="H9"/>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6" t="s">
        <v>5</v>
      </c>
      <c r="B1" s="376"/>
      <c r="C1" s="34" t="str">
        <f>'[4]Main Engine'!C1</f>
        <v>VALIANT SUMMER</v>
      </c>
      <c r="D1" s="377" t="s">
        <v>7</v>
      </c>
      <c r="E1" s="377"/>
      <c r="F1" s="1" t="str">
        <f>IF(C1="GL COLMENA",'[1]List of Vessels'!B2,IF(C1="GL IGUAZU",'[1]List of Vessels'!B3,IF(C1="GL LA PAZ",'[1]List of Vessels'!B4,IF(C1="GL PIRAPO",'[1]List of Vessels'!B5,IF(C1="VALIANT SPRING",'[1]List of Vessels'!B6,IF(C1="VALIANT SUMMER",'[1]List of Vessels'!B7,""))))))</f>
        <v>NK 160240</v>
      </c>
    </row>
    <row r="2" spans="1:12" ht="19.5" customHeight="1">
      <c r="A2" s="376" t="s">
        <v>8</v>
      </c>
      <c r="B2" s="376"/>
      <c r="C2" s="35" t="str">
        <f>IF(C1="GL COLMENA",'[1]List of Vessels'!D2,IF(C1="GL IGUAZU",'[1]List of Vessels'!D3,IF(C1="GL LA PAZ",'[1]List of Vessels'!D4,IF(C1="GL PIRAPO",'[1]List of Vessels'!D5,IF(C1="VALIANT SPRING",'[1]List of Vessels'!D6,IF(C1="VALIANT SUMMER",'[1]List of Vessels'!D7,""))))))</f>
        <v>SINGAPORE</v>
      </c>
      <c r="D2" s="377" t="s">
        <v>9</v>
      </c>
      <c r="E2" s="377"/>
      <c r="F2" s="2">
        <f>IF(C1="GL COLMENA",'[1]List of Vessels'!C2,IF(C1="GL IGUAZU",'[1]List of Vessels'!C3,IF(C1="GL LA PAZ",'[1]List of Vessels'!C4,IF(C1="GL PIRAPO",'[1]List of Vessels'!C5,IF(C1="VALIANT SPRING",'[1]List of Vessels'!C6,IF(C1="VALIANT SUMMER",'[1]List of Vessels'!C7,""))))))</f>
        <v>9731195</v>
      </c>
    </row>
    <row r="3" spans="1:12" ht="19.5" customHeight="1">
      <c r="A3" s="376" t="s">
        <v>10</v>
      </c>
      <c r="B3" s="376"/>
      <c r="C3" s="36" t="s">
        <v>1906</v>
      </c>
      <c r="D3" s="377" t="s">
        <v>12</v>
      </c>
      <c r="E3" s="377"/>
      <c r="F3" s="4" t="s">
        <v>3203</v>
      </c>
    </row>
    <row r="4" spans="1:12" ht="18" customHeight="1">
      <c r="A4" s="376" t="s">
        <v>77</v>
      </c>
      <c r="B4" s="376"/>
      <c r="C4" s="36" t="s">
        <v>3781</v>
      </c>
      <c r="D4" s="377" t="s">
        <v>14</v>
      </c>
      <c r="E4" s="377"/>
      <c r="F4" s="5">
        <f>'Running Hours'!B13</f>
        <v>1113.5</v>
      </c>
    </row>
    <row r="5" spans="1:12" ht="18" customHeight="1">
      <c r="A5" s="376" t="s">
        <v>78</v>
      </c>
      <c r="B5" s="376"/>
      <c r="C5" s="37" t="s">
        <v>3777</v>
      </c>
      <c r="D5" s="44"/>
      <c r="E5" s="252" t="str">
        <f>'Running Hours'!$C3</f>
        <v>Date updated:</v>
      </c>
      <c r="F5" s="147">
        <f>'Running Hours'!$D3</f>
        <v>44646</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1.75" customHeight="1">
      <c r="A8" s="16" t="s">
        <v>3204</v>
      </c>
      <c r="B8" s="30" t="s">
        <v>1875</v>
      </c>
      <c r="C8" s="30" t="s">
        <v>1876</v>
      </c>
      <c r="D8" s="41" t="s">
        <v>3</v>
      </c>
      <c r="E8" s="12">
        <v>42547</v>
      </c>
      <c r="F8" s="12">
        <v>44512</v>
      </c>
      <c r="G8" s="72"/>
      <c r="H8" s="14">
        <f>DATE(YEAR(F8),MONTH(F8)+6,DAY(F8)-1)</f>
        <v>44692</v>
      </c>
      <c r="I8" s="15">
        <f t="shared" ref="I8" ca="1" si="0">IF(ISBLANK(H8),"",H8-DATE(YEAR(NOW()),MONTH(NOW()),DAY(NOW())))</f>
        <v>45</v>
      </c>
      <c r="J8" s="16" t="str">
        <f t="shared" ref="J8:J40" ca="1" si="1">IF(I8="","",IF(I8&lt;0,"OVERDUE","NOT DUE"))</f>
        <v>NOT DUE</v>
      </c>
      <c r="K8" s="30" t="s">
        <v>1895</v>
      </c>
      <c r="L8" s="19"/>
    </row>
    <row r="9" spans="1:12" ht="26.45" customHeight="1">
      <c r="A9" s="16" t="s">
        <v>3205</v>
      </c>
      <c r="B9" s="30" t="s">
        <v>1877</v>
      </c>
      <c r="C9" s="30" t="s">
        <v>1878</v>
      </c>
      <c r="D9" s="41">
        <v>8000</v>
      </c>
      <c r="E9" s="12">
        <v>42547</v>
      </c>
      <c r="F9" s="12">
        <v>42547</v>
      </c>
      <c r="G9" s="26">
        <v>0</v>
      </c>
      <c r="H9" s="21">
        <f>IF(I9&lt;=8000,$F$5+(I9/24),"error")</f>
        <v>44932.9375</v>
      </c>
      <c r="I9" s="22">
        <f>D9-($F$4-G9)</f>
        <v>6886.5</v>
      </c>
      <c r="J9" s="16" t="str">
        <f t="shared" si="1"/>
        <v>NOT DUE</v>
      </c>
      <c r="K9" s="30" t="s">
        <v>1896</v>
      </c>
      <c r="L9" s="19"/>
    </row>
    <row r="10" spans="1:12" ht="25.5">
      <c r="A10" s="16" t="s">
        <v>3206</v>
      </c>
      <c r="B10" s="30" t="s">
        <v>1879</v>
      </c>
      <c r="C10" s="30" t="s">
        <v>1880</v>
      </c>
      <c r="D10" s="41" t="s">
        <v>0</v>
      </c>
      <c r="E10" s="12">
        <v>42547</v>
      </c>
      <c r="F10" s="12">
        <v>44561</v>
      </c>
      <c r="G10" s="72"/>
      <c r="H10" s="14">
        <f>DATE(YEAR(F10),MONTH(F10)+3,DAY(F10)-1)</f>
        <v>44650</v>
      </c>
      <c r="I10" s="15">
        <f t="shared" ref="I10" ca="1" si="2">IF(ISBLANK(H10),"",H10-DATE(YEAR(NOW()),MONTH(NOW()),DAY(NOW())))</f>
        <v>3</v>
      </c>
      <c r="J10" s="16" t="str">
        <f t="shared" ca="1" si="1"/>
        <v>NOT DUE</v>
      </c>
      <c r="K10" s="30"/>
      <c r="L10" s="19"/>
    </row>
    <row r="11" spans="1:12" ht="26.45" customHeight="1">
      <c r="A11" s="16" t="s">
        <v>3207</v>
      </c>
      <c r="B11" s="30" t="s">
        <v>1884</v>
      </c>
      <c r="C11" s="30" t="s">
        <v>1885</v>
      </c>
      <c r="D11" s="41">
        <v>8000</v>
      </c>
      <c r="E11" s="12">
        <v>42547</v>
      </c>
      <c r="F11" s="12">
        <v>42547</v>
      </c>
      <c r="G11" s="26">
        <v>0</v>
      </c>
      <c r="H11" s="21">
        <f>IF(I11&lt;=8000,$F$5+(I11/24),"error")</f>
        <v>44932.9375</v>
      </c>
      <c r="I11" s="22">
        <f t="shared" ref="I11:I18" si="3">D11-($F$4-G11)</f>
        <v>6886.5</v>
      </c>
      <c r="J11" s="16" t="str">
        <f t="shared" si="1"/>
        <v>NOT DUE</v>
      </c>
      <c r="K11" s="30" t="s">
        <v>1897</v>
      </c>
      <c r="L11" s="19"/>
    </row>
    <row r="12" spans="1:12" ht="25.5">
      <c r="A12" s="16" t="s">
        <v>3208</v>
      </c>
      <c r="B12" s="30" t="s">
        <v>1884</v>
      </c>
      <c r="C12" s="30" t="s">
        <v>1886</v>
      </c>
      <c r="D12" s="41">
        <v>20000</v>
      </c>
      <c r="E12" s="12">
        <v>42547</v>
      </c>
      <c r="F12" s="12">
        <v>42547</v>
      </c>
      <c r="G12" s="26">
        <v>0</v>
      </c>
      <c r="H12" s="21">
        <f>IF(I12&lt;=20000,$F$5+(I12/24),"error")</f>
        <v>45432.9375</v>
      </c>
      <c r="I12" s="22">
        <f t="shared" si="3"/>
        <v>18886.5</v>
      </c>
      <c r="J12" s="16" t="str">
        <f t="shared" si="1"/>
        <v>NOT DUE</v>
      </c>
      <c r="K12" s="30"/>
      <c r="L12" s="19"/>
    </row>
    <row r="13" spans="1:12" ht="25.5">
      <c r="A13" s="16" t="s">
        <v>3209</v>
      </c>
      <c r="B13" s="30" t="s">
        <v>1887</v>
      </c>
      <c r="C13" s="30" t="s">
        <v>1888</v>
      </c>
      <c r="D13" s="41">
        <v>8000</v>
      </c>
      <c r="E13" s="12">
        <v>42547</v>
      </c>
      <c r="F13" s="12">
        <v>42547</v>
      </c>
      <c r="G13" s="26">
        <v>0</v>
      </c>
      <c r="H13" s="21">
        <f>IF(I13&lt;=8000,$F$5+(I13/24),"error")</f>
        <v>44932.9375</v>
      </c>
      <c r="I13" s="22">
        <f t="shared" si="3"/>
        <v>6886.5</v>
      </c>
      <c r="J13" s="16" t="str">
        <f t="shared" si="1"/>
        <v>NOT DUE</v>
      </c>
      <c r="K13" s="30"/>
      <c r="L13" s="19"/>
    </row>
    <row r="14" spans="1:12" ht="24.75" customHeight="1">
      <c r="A14" s="16" t="s">
        <v>3210</v>
      </c>
      <c r="B14" s="30" t="s">
        <v>1887</v>
      </c>
      <c r="C14" s="30" t="s">
        <v>1883</v>
      </c>
      <c r="D14" s="41">
        <v>20000</v>
      </c>
      <c r="E14" s="12">
        <v>42547</v>
      </c>
      <c r="F14" s="12">
        <v>42547</v>
      </c>
      <c r="G14" s="26">
        <v>0</v>
      </c>
      <c r="H14" s="21">
        <f>IF(I14&lt;=20000,$F$5+(I14/24),"error")</f>
        <v>45432.9375</v>
      </c>
      <c r="I14" s="22">
        <f t="shared" si="3"/>
        <v>18886.5</v>
      </c>
      <c r="J14" s="16" t="str">
        <f t="shared" si="1"/>
        <v>NOT DUE</v>
      </c>
      <c r="K14" s="30"/>
      <c r="L14" s="19"/>
    </row>
    <row r="15" spans="1:12" ht="38.450000000000003" customHeight="1">
      <c r="A15" s="16" t="s">
        <v>3211</v>
      </c>
      <c r="B15" s="30" t="s">
        <v>1535</v>
      </c>
      <c r="C15" s="30" t="s">
        <v>1889</v>
      </c>
      <c r="D15" s="41">
        <v>8000</v>
      </c>
      <c r="E15" s="12">
        <v>42547</v>
      </c>
      <c r="F15" s="12">
        <v>42547</v>
      </c>
      <c r="G15" s="26">
        <v>0</v>
      </c>
      <c r="H15" s="21">
        <f>IF(I15&lt;=8000,$F$5+(I15/24),"error")</f>
        <v>44932.9375</v>
      </c>
      <c r="I15" s="22">
        <f t="shared" si="3"/>
        <v>6886.5</v>
      </c>
      <c r="J15" s="16" t="str">
        <f t="shared" si="1"/>
        <v>NOT DUE</v>
      </c>
      <c r="K15" s="30" t="s">
        <v>1898</v>
      </c>
      <c r="L15" s="19"/>
    </row>
    <row r="16" spans="1:12" ht="26.45" customHeight="1">
      <c r="A16" s="16" t="s">
        <v>3212</v>
      </c>
      <c r="B16" s="30" t="s">
        <v>3845</v>
      </c>
      <c r="C16" s="30" t="s">
        <v>1891</v>
      </c>
      <c r="D16" s="41">
        <v>8000</v>
      </c>
      <c r="E16" s="12">
        <v>42547</v>
      </c>
      <c r="F16" s="12">
        <v>42547</v>
      </c>
      <c r="G16" s="26">
        <v>0</v>
      </c>
      <c r="H16" s="21">
        <f t="shared" ref="H16:H17" si="4">IF(I16&lt;=8000,$F$5+(I16/24),"error")</f>
        <v>44932.9375</v>
      </c>
      <c r="I16" s="22">
        <f t="shared" si="3"/>
        <v>6886.5</v>
      </c>
      <c r="J16" s="16" t="str">
        <f t="shared" si="1"/>
        <v>NOT DUE</v>
      </c>
      <c r="K16" s="30" t="s">
        <v>1899</v>
      </c>
      <c r="L16" s="19"/>
    </row>
    <row r="17" spans="1:12" ht="25.5">
      <c r="A17" s="16" t="s">
        <v>3213</v>
      </c>
      <c r="B17" s="30" t="s">
        <v>3840</v>
      </c>
      <c r="C17" s="30" t="s">
        <v>1893</v>
      </c>
      <c r="D17" s="41">
        <v>8000</v>
      </c>
      <c r="E17" s="12">
        <v>42547</v>
      </c>
      <c r="F17" s="12">
        <v>42547</v>
      </c>
      <c r="G17" s="26">
        <v>0</v>
      </c>
      <c r="H17" s="21">
        <f t="shared" si="4"/>
        <v>44932.9375</v>
      </c>
      <c r="I17" s="22">
        <f t="shared" si="3"/>
        <v>6886.5</v>
      </c>
      <c r="J17" s="16" t="str">
        <f t="shared" si="1"/>
        <v>NOT DUE</v>
      </c>
      <c r="K17" s="30"/>
      <c r="L17" s="19"/>
    </row>
    <row r="18" spans="1:12" ht="15" customHeight="1">
      <c r="A18" s="16" t="s">
        <v>3214</v>
      </c>
      <c r="B18" s="30" t="s">
        <v>3842</v>
      </c>
      <c r="C18" s="30" t="s">
        <v>3843</v>
      </c>
      <c r="D18" s="41">
        <v>8000</v>
      </c>
      <c r="E18" s="12">
        <v>42547</v>
      </c>
      <c r="F18" s="12">
        <v>42547</v>
      </c>
      <c r="G18" s="26"/>
      <c r="H18" s="21">
        <f>IF(I18&lt;=8000,$F$5+(I18/24),"error")</f>
        <v>44932.9375</v>
      </c>
      <c r="I18" s="22">
        <f t="shared" si="3"/>
        <v>6886.5</v>
      </c>
      <c r="J18" s="16" t="str">
        <f t="shared" si="1"/>
        <v>NOT DUE</v>
      </c>
      <c r="K18" s="30"/>
      <c r="L18" s="19"/>
    </row>
    <row r="19" spans="1:12" ht="38.25">
      <c r="A19" s="16" t="s">
        <v>3215</v>
      </c>
      <c r="B19" s="30" t="s">
        <v>1390</v>
      </c>
      <c r="C19" s="30" t="s">
        <v>1391</v>
      </c>
      <c r="D19" s="41" t="s">
        <v>1</v>
      </c>
      <c r="E19" s="12">
        <v>42547</v>
      </c>
      <c r="F19" s="12">
        <v>44646</v>
      </c>
      <c r="G19" s="72"/>
      <c r="H19" s="14">
        <f>DATE(YEAR(F19),MONTH(F19),DAY(F19)+1)</f>
        <v>44647</v>
      </c>
      <c r="I19" s="15">
        <f t="shared" ref="I19:I40" ca="1" si="5">IF(ISBLANK(H19),"",H19-DATE(YEAR(NOW()),MONTH(NOW()),DAY(NOW())))</f>
        <v>0</v>
      </c>
      <c r="J19" s="16" t="str">
        <f t="shared" ca="1" si="1"/>
        <v>NOT DUE</v>
      </c>
      <c r="K19" s="30" t="s">
        <v>1420</v>
      </c>
      <c r="L19" s="19"/>
    </row>
    <row r="20" spans="1:12" ht="38.25">
      <c r="A20" s="16" t="s">
        <v>3216</v>
      </c>
      <c r="B20" s="30" t="s">
        <v>1392</v>
      </c>
      <c r="C20" s="30" t="s">
        <v>1393</v>
      </c>
      <c r="D20" s="41" t="s">
        <v>1</v>
      </c>
      <c r="E20" s="12">
        <v>42547</v>
      </c>
      <c r="F20" s="12">
        <v>44646</v>
      </c>
      <c r="G20" s="72"/>
      <c r="H20" s="14">
        <f>DATE(YEAR(F20),MONTH(F20),DAY(F20)+1)</f>
        <v>44647</v>
      </c>
      <c r="I20" s="15">
        <f t="shared" ca="1" si="5"/>
        <v>0</v>
      </c>
      <c r="J20" s="16" t="str">
        <f t="shared" ca="1" si="1"/>
        <v>NOT DUE</v>
      </c>
      <c r="K20" s="30" t="s">
        <v>1421</v>
      </c>
      <c r="L20" s="19"/>
    </row>
    <row r="21" spans="1:12" ht="38.25">
      <c r="A21" s="16" t="s">
        <v>3217</v>
      </c>
      <c r="B21" s="30" t="s">
        <v>1394</v>
      </c>
      <c r="C21" s="30" t="s">
        <v>1395</v>
      </c>
      <c r="D21" s="41" t="s">
        <v>1</v>
      </c>
      <c r="E21" s="12">
        <v>42547</v>
      </c>
      <c r="F21" s="12">
        <v>44646</v>
      </c>
      <c r="G21" s="72"/>
      <c r="H21" s="14">
        <f>DATE(YEAR(F21),MONTH(F21),DAY(F21)+1)</f>
        <v>44647</v>
      </c>
      <c r="I21" s="15">
        <f t="shared" ca="1" si="5"/>
        <v>0</v>
      </c>
      <c r="J21" s="16" t="str">
        <f t="shared" ca="1" si="1"/>
        <v>NOT DUE</v>
      </c>
      <c r="K21" s="30" t="s">
        <v>1422</v>
      </c>
      <c r="L21" s="19"/>
    </row>
    <row r="22" spans="1:12" ht="38.450000000000003" customHeight="1">
      <c r="A22" s="16" t="s">
        <v>3218</v>
      </c>
      <c r="B22" s="30" t="s">
        <v>1396</v>
      </c>
      <c r="C22" s="30" t="s">
        <v>1397</v>
      </c>
      <c r="D22" s="41" t="s">
        <v>4</v>
      </c>
      <c r="E22" s="12">
        <v>42547</v>
      </c>
      <c r="F22" s="12">
        <v>44639</v>
      </c>
      <c r="G22" s="72"/>
      <c r="H22" s="14">
        <f>EDATE(F22-1,1)</f>
        <v>44669</v>
      </c>
      <c r="I22" s="15">
        <f t="shared" ca="1" si="5"/>
        <v>22</v>
      </c>
      <c r="J22" s="16" t="str">
        <f t="shared" ca="1" si="1"/>
        <v>NOT DUE</v>
      </c>
      <c r="K22" s="30" t="s">
        <v>1423</v>
      </c>
      <c r="L22" s="19"/>
    </row>
    <row r="23" spans="1:12" ht="25.5">
      <c r="A23" s="16" t="s">
        <v>3219</v>
      </c>
      <c r="B23" s="30" t="s">
        <v>1398</v>
      </c>
      <c r="C23" s="30" t="s">
        <v>1399</v>
      </c>
      <c r="D23" s="41" t="s">
        <v>1</v>
      </c>
      <c r="E23" s="12">
        <v>42547</v>
      </c>
      <c r="F23" s="12">
        <v>44646</v>
      </c>
      <c r="G23" s="72"/>
      <c r="H23" s="14">
        <f>DATE(YEAR(F23),MONTH(F23),DAY(F23)+1)</f>
        <v>44647</v>
      </c>
      <c r="I23" s="15">
        <f t="shared" ca="1" si="5"/>
        <v>0</v>
      </c>
      <c r="J23" s="16" t="str">
        <f t="shared" ca="1" si="1"/>
        <v>NOT DUE</v>
      </c>
      <c r="K23" s="30" t="s">
        <v>1424</v>
      </c>
      <c r="L23" s="19"/>
    </row>
    <row r="24" spans="1:12" ht="26.45" customHeight="1">
      <c r="A24" s="16" t="s">
        <v>3220</v>
      </c>
      <c r="B24" s="30" t="s">
        <v>1400</v>
      </c>
      <c r="C24" s="30" t="s">
        <v>1401</v>
      </c>
      <c r="D24" s="41" t="s">
        <v>1</v>
      </c>
      <c r="E24" s="12">
        <v>42547</v>
      </c>
      <c r="F24" s="12">
        <v>44646</v>
      </c>
      <c r="G24" s="72"/>
      <c r="H24" s="14">
        <f>DATE(YEAR(F24),MONTH(F24),DAY(F24)+1)</f>
        <v>44647</v>
      </c>
      <c r="I24" s="15">
        <f t="shared" ca="1" si="5"/>
        <v>0</v>
      </c>
      <c r="J24" s="16" t="str">
        <f t="shared" ca="1" si="1"/>
        <v>NOT DUE</v>
      </c>
      <c r="K24" s="30" t="s">
        <v>1425</v>
      </c>
      <c r="L24" s="19"/>
    </row>
    <row r="25" spans="1:12" ht="26.45" customHeight="1">
      <c r="A25" s="16" t="s">
        <v>3221</v>
      </c>
      <c r="B25" s="30" t="s">
        <v>1402</v>
      </c>
      <c r="C25" s="30" t="s">
        <v>1403</v>
      </c>
      <c r="D25" s="41" t="s">
        <v>1</v>
      </c>
      <c r="E25" s="12">
        <v>42547</v>
      </c>
      <c r="F25" s="12">
        <v>44646</v>
      </c>
      <c r="G25" s="72"/>
      <c r="H25" s="14">
        <f>DATE(YEAR(F25),MONTH(F25),DAY(F25)+1)</f>
        <v>44647</v>
      </c>
      <c r="I25" s="15">
        <f t="shared" ca="1" si="5"/>
        <v>0</v>
      </c>
      <c r="J25" s="16" t="str">
        <f t="shared" ca="1" si="1"/>
        <v>NOT DUE</v>
      </c>
      <c r="K25" s="30" t="s">
        <v>1425</v>
      </c>
      <c r="L25" s="19"/>
    </row>
    <row r="26" spans="1:12" ht="26.45" customHeight="1">
      <c r="A26" s="16" t="s">
        <v>3222</v>
      </c>
      <c r="B26" s="30" t="s">
        <v>1404</v>
      </c>
      <c r="C26" s="30" t="s">
        <v>1391</v>
      </c>
      <c r="D26" s="41" t="s">
        <v>1</v>
      </c>
      <c r="E26" s="12">
        <v>42547</v>
      </c>
      <c r="F26" s="12">
        <v>44646</v>
      </c>
      <c r="G26" s="72"/>
      <c r="H26" s="14">
        <f>DATE(YEAR(F26),MONTH(F26),DAY(F26)+1)</f>
        <v>44647</v>
      </c>
      <c r="I26" s="15">
        <f t="shared" ca="1" si="5"/>
        <v>0</v>
      </c>
      <c r="J26" s="16" t="str">
        <f t="shared" ca="1" si="1"/>
        <v>NOT DUE</v>
      </c>
      <c r="K26" s="30" t="s">
        <v>1425</v>
      </c>
      <c r="L26" s="19"/>
    </row>
    <row r="27" spans="1:12" ht="26.45" customHeight="1">
      <c r="A27" s="16" t="s">
        <v>3223</v>
      </c>
      <c r="B27" s="30" t="s">
        <v>3886</v>
      </c>
      <c r="C27" s="30" t="s">
        <v>4858</v>
      </c>
      <c r="D27" s="41" t="s">
        <v>0</v>
      </c>
      <c r="E27" s="12">
        <v>42549</v>
      </c>
      <c r="F27" s="12">
        <v>44561</v>
      </c>
      <c r="G27" s="72"/>
      <c r="H27" s="14">
        <f>DATE(YEAR(F27),MONTH(F27)+3,DAY(F27)-1)</f>
        <v>44650</v>
      </c>
      <c r="I27" s="15">
        <f t="shared" ca="1" si="5"/>
        <v>3</v>
      </c>
      <c r="J27" s="16" t="str">
        <f t="shared" ca="1" si="1"/>
        <v>NOT DUE</v>
      </c>
      <c r="K27" s="30"/>
      <c r="L27" s="239"/>
    </row>
    <row r="28" spans="1:12" ht="26.45" customHeight="1">
      <c r="A28" s="16" t="s">
        <v>3224</v>
      </c>
      <c r="B28" s="30" t="s">
        <v>1405</v>
      </c>
      <c r="C28" s="30" t="s">
        <v>1406</v>
      </c>
      <c r="D28" s="41" t="s">
        <v>0</v>
      </c>
      <c r="E28" s="12">
        <v>42547</v>
      </c>
      <c r="F28" s="12">
        <v>44561</v>
      </c>
      <c r="G28" s="72"/>
      <c r="H28" s="14">
        <f>DATE(YEAR(F28),MONTH(F28)+3,DAY(F28)-1)</f>
        <v>44650</v>
      </c>
      <c r="I28" s="15">
        <f t="shared" ca="1" si="5"/>
        <v>3</v>
      </c>
      <c r="J28" s="16" t="str">
        <f t="shared" ca="1" si="1"/>
        <v>NOT DUE</v>
      </c>
      <c r="K28" s="30" t="s">
        <v>1425</v>
      </c>
      <c r="L28" s="239"/>
    </row>
    <row r="29" spans="1:12" ht="25.5">
      <c r="A29" s="16" t="s">
        <v>3225</v>
      </c>
      <c r="B29" s="30" t="s">
        <v>1407</v>
      </c>
      <c r="C29" s="30"/>
      <c r="D29" s="41" t="s">
        <v>4</v>
      </c>
      <c r="E29" s="12">
        <v>42547</v>
      </c>
      <c r="F29" s="12">
        <v>44637</v>
      </c>
      <c r="G29" s="72"/>
      <c r="H29" s="14">
        <f>EDATE(F29-1,1)</f>
        <v>44667</v>
      </c>
      <c r="I29" s="15">
        <f t="shared" ca="1" si="5"/>
        <v>20</v>
      </c>
      <c r="J29" s="16" t="str">
        <f t="shared" ca="1" si="1"/>
        <v>NOT DUE</v>
      </c>
      <c r="K29" s="30"/>
      <c r="L29" s="19"/>
    </row>
    <row r="30" spans="1:12" ht="26.45" customHeight="1">
      <c r="A30" s="16" t="s">
        <v>3226</v>
      </c>
      <c r="B30" s="30" t="s">
        <v>3960</v>
      </c>
      <c r="C30" s="30" t="s">
        <v>1389</v>
      </c>
      <c r="D30" s="41">
        <v>20000</v>
      </c>
      <c r="E30" s="12">
        <v>42547</v>
      </c>
      <c r="F30" s="12">
        <v>42547</v>
      </c>
      <c r="G30" s="26">
        <v>848</v>
      </c>
      <c r="H30" s="21">
        <f>IF(I30&lt;=20000,$F$5+(I30/24),"error")</f>
        <v>45468.270833333336</v>
      </c>
      <c r="I30" s="22">
        <f t="shared" ref="I30:I31" si="6">D30-($F$4-G30)</f>
        <v>19734.5</v>
      </c>
      <c r="J30" s="16" t="str">
        <f t="shared" si="1"/>
        <v>NOT DUE</v>
      </c>
      <c r="K30" s="30" t="s">
        <v>3851</v>
      </c>
      <c r="L30" s="19"/>
    </row>
    <row r="31" spans="1:12" ht="25.5">
      <c r="A31" s="16" t="s">
        <v>3227</v>
      </c>
      <c r="B31" s="30" t="s">
        <v>3955</v>
      </c>
      <c r="C31" s="30" t="s">
        <v>3888</v>
      </c>
      <c r="D31" s="41">
        <v>20000</v>
      </c>
      <c r="E31" s="12">
        <v>42547</v>
      </c>
      <c r="F31" s="12">
        <v>42547</v>
      </c>
      <c r="G31" s="26">
        <v>848</v>
      </c>
      <c r="H31" s="21">
        <f>IF(I31&lt;=20000,$F$5+(I31/24),"error")</f>
        <v>45468.270833333336</v>
      </c>
      <c r="I31" s="22">
        <f t="shared" si="6"/>
        <v>19734.5</v>
      </c>
      <c r="J31" s="16" t="str">
        <f t="shared" si="1"/>
        <v>NOT DUE</v>
      </c>
      <c r="K31" s="30" t="s">
        <v>3851</v>
      </c>
      <c r="L31" s="19"/>
    </row>
    <row r="32" spans="1:12" ht="26.45" customHeight="1">
      <c r="A32" s="16" t="s">
        <v>3228</v>
      </c>
      <c r="B32" s="30" t="s">
        <v>1408</v>
      </c>
      <c r="C32" s="30" t="s">
        <v>1409</v>
      </c>
      <c r="D32" s="41" t="s">
        <v>0</v>
      </c>
      <c r="E32" s="12">
        <v>42547</v>
      </c>
      <c r="F32" s="12">
        <v>44561</v>
      </c>
      <c r="G32" s="72"/>
      <c r="H32" s="14">
        <f>DATE(YEAR(F32),MONTH(F32)+3,DAY(F32)-1)</f>
        <v>44650</v>
      </c>
      <c r="I32" s="15">
        <f t="shared" ca="1" si="5"/>
        <v>3</v>
      </c>
      <c r="J32" s="16" t="str">
        <f t="shared" ca="1" si="1"/>
        <v>NOT DUE</v>
      </c>
      <c r="K32" s="30" t="s">
        <v>1426</v>
      </c>
      <c r="L32" s="239"/>
    </row>
    <row r="33" spans="1:12" ht="15" customHeight="1">
      <c r="A33" s="16" t="s">
        <v>3229</v>
      </c>
      <c r="B33" s="30" t="s">
        <v>1894</v>
      </c>
      <c r="C33" s="30"/>
      <c r="D33" s="41" t="s">
        <v>1</v>
      </c>
      <c r="E33" s="12">
        <v>42547</v>
      </c>
      <c r="F33" s="12">
        <v>44646</v>
      </c>
      <c r="G33" s="72"/>
      <c r="H33" s="14">
        <f>DATE(YEAR(F33),MONTH(F33),DAY(F33)+1)</f>
        <v>44647</v>
      </c>
      <c r="I33" s="15">
        <f t="shared" ca="1" si="5"/>
        <v>0</v>
      </c>
      <c r="J33" s="16" t="str">
        <f t="shared" ca="1" si="1"/>
        <v>NOT DUE</v>
      </c>
      <c r="K33" s="30" t="s">
        <v>1426</v>
      </c>
      <c r="L33" s="19"/>
    </row>
    <row r="34" spans="1:12" ht="15" customHeight="1">
      <c r="A34" s="16" t="s">
        <v>3230</v>
      </c>
      <c r="B34" s="30" t="s">
        <v>1410</v>
      </c>
      <c r="C34" s="30" t="s">
        <v>1411</v>
      </c>
      <c r="D34" s="41" t="s">
        <v>381</v>
      </c>
      <c r="E34" s="12">
        <v>42547</v>
      </c>
      <c r="F34" s="12">
        <v>44575</v>
      </c>
      <c r="G34" s="72"/>
      <c r="H34" s="14">
        <f t="shared" ref="H34:H39" si="7">DATE(YEAR(F34)+1,MONTH(F34),DAY(F34)-1)</f>
        <v>44939</v>
      </c>
      <c r="I34" s="15">
        <f t="shared" ca="1" si="5"/>
        <v>292</v>
      </c>
      <c r="J34" s="16" t="str">
        <f t="shared" ca="1" si="1"/>
        <v>NOT DUE</v>
      </c>
      <c r="K34" s="30" t="s">
        <v>1426</v>
      </c>
      <c r="L34" s="145"/>
    </row>
    <row r="35" spans="1:12" ht="25.5">
      <c r="A35" s="16" t="s">
        <v>3231</v>
      </c>
      <c r="B35" s="30" t="s">
        <v>1412</v>
      </c>
      <c r="C35" s="30" t="s">
        <v>1413</v>
      </c>
      <c r="D35" s="41" t="s">
        <v>381</v>
      </c>
      <c r="E35" s="12">
        <v>42547</v>
      </c>
      <c r="F35" s="12">
        <v>44575</v>
      </c>
      <c r="G35" s="72"/>
      <c r="H35" s="14">
        <f t="shared" si="7"/>
        <v>44939</v>
      </c>
      <c r="I35" s="15">
        <f t="shared" ca="1" si="5"/>
        <v>292</v>
      </c>
      <c r="J35" s="16" t="str">
        <f t="shared" ca="1" si="1"/>
        <v>NOT DUE</v>
      </c>
      <c r="K35" s="30" t="s">
        <v>1427</v>
      </c>
      <c r="L35" s="19"/>
    </row>
    <row r="36" spans="1:12" ht="25.5">
      <c r="A36" s="16" t="s">
        <v>3232</v>
      </c>
      <c r="B36" s="30" t="s">
        <v>1414</v>
      </c>
      <c r="C36" s="30" t="s">
        <v>1415</v>
      </c>
      <c r="D36" s="41" t="s">
        <v>381</v>
      </c>
      <c r="E36" s="12">
        <v>42547</v>
      </c>
      <c r="F36" s="12">
        <v>44575</v>
      </c>
      <c r="G36" s="72"/>
      <c r="H36" s="14">
        <f t="shared" si="7"/>
        <v>44939</v>
      </c>
      <c r="I36" s="15">
        <f t="shared" ca="1" si="5"/>
        <v>292</v>
      </c>
      <c r="J36" s="16" t="str">
        <f t="shared" ca="1" si="1"/>
        <v>NOT DUE</v>
      </c>
      <c r="K36" s="30" t="s">
        <v>1427</v>
      </c>
      <c r="L36" s="19"/>
    </row>
    <row r="37" spans="1:12" ht="25.5">
      <c r="A37" s="16" t="s">
        <v>3233</v>
      </c>
      <c r="B37" s="30" t="s">
        <v>1416</v>
      </c>
      <c r="C37" s="30" t="s">
        <v>1417</v>
      </c>
      <c r="D37" s="41" t="s">
        <v>381</v>
      </c>
      <c r="E37" s="12">
        <v>42547</v>
      </c>
      <c r="F37" s="12">
        <v>44575</v>
      </c>
      <c r="G37" s="72"/>
      <c r="H37" s="14">
        <f t="shared" si="7"/>
        <v>44939</v>
      </c>
      <c r="I37" s="15">
        <f t="shared" ca="1" si="5"/>
        <v>292</v>
      </c>
      <c r="J37" s="16" t="str">
        <f t="shared" ca="1" si="1"/>
        <v>NOT DUE</v>
      </c>
      <c r="K37" s="30" t="s">
        <v>1427</v>
      </c>
      <c r="L37" s="19"/>
    </row>
    <row r="38" spans="1:12" ht="25.5">
      <c r="A38" s="16" t="s">
        <v>3234</v>
      </c>
      <c r="B38" s="30" t="s">
        <v>1418</v>
      </c>
      <c r="C38" s="30" t="s">
        <v>1419</v>
      </c>
      <c r="D38" s="41" t="s">
        <v>381</v>
      </c>
      <c r="E38" s="12">
        <v>42547</v>
      </c>
      <c r="F38" s="12">
        <v>44575</v>
      </c>
      <c r="G38" s="72"/>
      <c r="H38" s="14">
        <f t="shared" si="7"/>
        <v>44939</v>
      </c>
      <c r="I38" s="15">
        <f t="shared" ca="1" si="5"/>
        <v>292</v>
      </c>
      <c r="J38" s="16" t="str">
        <f t="shared" ca="1" si="1"/>
        <v>NOT DUE</v>
      </c>
      <c r="K38" s="30" t="s">
        <v>1428</v>
      </c>
      <c r="L38" s="19"/>
    </row>
    <row r="39" spans="1:12" ht="15" customHeight="1">
      <c r="A39" s="16" t="s">
        <v>3856</v>
      </c>
      <c r="B39" s="30" t="s">
        <v>1429</v>
      </c>
      <c r="C39" s="30" t="s">
        <v>1430</v>
      </c>
      <c r="D39" s="41" t="s">
        <v>381</v>
      </c>
      <c r="E39" s="12">
        <v>42547</v>
      </c>
      <c r="F39" s="12">
        <v>44575</v>
      </c>
      <c r="G39" s="72"/>
      <c r="H39" s="14">
        <f t="shared" si="7"/>
        <v>44939</v>
      </c>
      <c r="I39" s="15">
        <f t="shared" ca="1" si="5"/>
        <v>292</v>
      </c>
      <c r="J39" s="16" t="str">
        <f t="shared" ca="1" si="1"/>
        <v>NOT DUE</v>
      </c>
      <c r="K39" s="30" t="s">
        <v>1428</v>
      </c>
      <c r="L39" s="19"/>
    </row>
    <row r="40" spans="1:12" ht="24" customHeight="1">
      <c r="A40" s="16" t="s">
        <v>4859</v>
      </c>
      <c r="B40" s="30" t="s">
        <v>3996</v>
      </c>
      <c r="C40" s="30" t="s">
        <v>3997</v>
      </c>
      <c r="D40" s="41" t="s">
        <v>4</v>
      </c>
      <c r="E40" s="12">
        <v>42547</v>
      </c>
      <c r="F40" s="12">
        <v>44637</v>
      </c>
      <c r="G40" s="72"/>
      <c r="H40" s="14">
        <f>EDATE(F40-1,1)</f>
        <v>44667</v>
      </c>
      <c r="I40" s="15">
        <f t="shared" ca="1" si="5"/>
        <v>20</v>
      </c>
      <c r="J40" s="16" t="str">
        <f t="shared" ca="1" si="1"/>
        <v>NOT DUE</v>
      </c>
      <c r="K40" s="30"/>
      <c r="L40" s="239"/>
    </row>
    <row r="41" spans="1:12" ht="15" customHeight="1">
      <c r="A41" s="49"/>
      <c r="B41" s="50"/>
      <c r="C41" s="50"/>
      <c r="D41" s="51"/>
      <c r="E41" s="52"/>
      <c r="F41" s="52"/>
      <c r="G41" s="53"/>
      <c r="H41" s="54"/>
      <c r="I41" s="55"/>
      <c r="J41" s="49"/>
      <c r="K41" s="50"/>
      <c r="L41" s="56"/>
    </row>
    <row r="45" spans="1:12">
      <c r="B45" t="s">
        <v>4630</v>
      </c>
      <c r="D45" s="47" t="s">
        <v>4631</v>
      </c>
      <c r="E45" t="s">
        <v>5232</v>
      </c>
      <c r="G45" t="s">
        <v>4632</v>
      </c>
    </row>
    <row r="46" spans="1:12">
      <c r="C46" s="215" t="s">
        <v>5298</v>
      </c>
      <c r="E46" t="s">
        <v>5439</v>
      </c>
      <c r="H46" s="455" t="s">
        <v>5270</v>
      </c>
      <c r="I46" s="455"/>
      <c r="J46" s="455"/>
    </row>
  </sheetData>
  <sheetProtection selectLockedCells="1"/>
  <mergeCells count="10">
    <mergeCell ref="H46:J46"/>
    <mergeCell ref="A4:B4"/>
    <mergeCell ref="D4:E4"/>
    <mergeCell ref="A5:B5"/>
    <mergeCell ref="A1:B1"/>
    <mergeCell ref="D1:E1"/>
    <mergeCell ref="A2:B2"/>
    <mergeCell ref="D2:E2"/>
    <mergeCell ref="A3:B3"/>
    <mergeCell ref="D3:E3"/>
  </mergeCells>
  <conditionalFormatting sqref="J32:J38 J40:J41 J7:J26 J28:J29">
    <cfRule type="cellIs" dxfId="127" priority="4" operator="equal">
      <formula>"overdue"</formula>
    </cfRule>
  </conditionalFormatting>
  <conditionalFormatting sqref="J30:J31">
    <cfRule type="cellIs" dxfId="126" priority="3" operator="equal">
      <formula>"overdue"</formula>
    </cfRule>
  </conditionalFormatting>
  <conditionalFormatting sqref="J39">
    <cfRule type="cellIs" dxfId="125" priority="2" operator="equal">
      <formula>"overdue"</formula>
    </cfRule>
  </conditionalFormatting>
  <conditionalFormatting sqref="J27">
    <cfRule type="cellIs" dxfId="124" priority="1" operator="equal">
      <formula>"overdue"</formula>
    </cfRule>
  </conditionalFormatting>
  <pageMargins left="0.7" right="0.7" top="0.75" bottom="0.75" header="0.3" footer="0.3"/>
  <pageSetup paperSize="9" orientation="portrait"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6"/>
  <sheetViews>
    <sheetView topLeftCell="B1" zoomScaleNormal="100" workbookViewId="0">
      <selection activeCell="I10" sqref="I10"/>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6" t="s">
        <v>5</v>
      </c>
      <c r="B1" s="376"/>
      <c r="C1" s="34" t="str">
        <f>'[4]Main Engine'!C1</f>
        <v>VALIANT SUMMER</v>
      </c>
      <c r="D1" s="377" t="s">
        <v>7</v>
      </c>
      <c r="E1" s="377"/>
      <c r="F1" s="1" t="str">
        <f>IF(C1="GL COLMENA",'[1]List of Vessels'!B2,IF(C1="GL IGUAZU",'[1]List of Vessels'!B3,IF(C1="GL LA PAZ",'[1]List of Vessels'!B4,IF(C1="GL PIRAPO",'[1]List of Vessels'!B5,IF(C1="VALIANT SPRING",'[1]List of Vessels'!B6,IF(C1="VALIANT SUMMER",'[1]List of Vessels'!B7,""))))))</f>
        <v>NK 160240</v>
      </c>
    </row>
    <row r="2" spans="1:12" ht="19.5" customHeight="1">
      <c r="A2" s="376" t="s">
        <v>8</v>
      </c>
      <c r="B2" s="376"/>
      <c r="C2" s="35" t="str">
        <f>IF(C1="GL COLMENA",'[1]List of Vessels'!D2,IF(C1="GL IGUAZU",'[1]List of Vessels'!D3,IF(C1="GL LA PAZ",'[1]List of Vessels'!D4,IF(C1="GL PIRAPO",'[1]List of Vessels'!D5,IF(C1="VALIANT SPRING",'[1]List of Vessels'!D6,IF(C1="VALIANT SUMMER",'[1]List of Vessels'!D7,""))))))</f>
        <v>SINGAPORE</v>
      </c>
      <c r="D2" s="377" t="s">
        <v>9</v>
      </c>
      <c r="E2" s="377"/>
      <c r="F2" s="2">
        <f>IF(C1="GL COLMENA",'[1]List of Vessels'!C2,IF(C1="GL IGUAZU",'[1]List of Vessels'!C3,IF(C1="GL LA PAZ",'[1]List of Vessels'!C4,IF(C1="GL PIRAPO",'[1]List of Vessels'!C5,IF(C1="VALIANT SPRING",'[1]List of Vessels'!C6,IF(C1="VALIANT SUMMER",'[1]List of Vessels'!C7,""))))))</f>
        <v>9731195</v>
      </c>
    </row>
    <row r="3" spans="1:12" ht="19.5" customHeight="1">
      <c r="A3" s="376" t="s">
        <v>10</v>
      </c>
      <c r="B3" s="376"/>
      <c r="C3" s="36" t="s">
        <v>1907</v>
      </c>
      <c r="D3" s="377" t="s">
        <v>12</v>
      </c>
      <c r="E3" s="377"/>
      <c r="F3" s="4" t="s">
        <v>3235</v>
      </c>
    </row>
    <row r="4" spans="1:12" ht="18" customHeight="1">
      <c r="A4" s="376" t="s">
        <v>77</v>
      </c>
      <c r="B4" s="376"/>
      <c r="C4" s="36" t="s">
        <v>3781</v>
      </c>
      <c r="D4" s="377" t="s">
        <v>14</v>
      </c>
      <c r="E4" s="377"/>
      <c r="F4" s="5">
        <f>'Running Hours'!B14</f>
        <v>1447.5</v>
      </c>
    </row>
    <row r="5" spans="1:12" ht="18" customHeight="1">
      <c r="A5" s="376" t="s">
        <v>78</v>
      </c>
      <c r="B5" s="376"/>
      <c r="C5" s="37" t="s">
        <v>3777</v>
      </c>
      <c r="D5" s="44"/>
      <c r="E5" s="262" t="str">
        <f>'Running Hours'!$C3</f>
        <v>Date updated:</v>
      </c>
      <c r="F5" s="147">
        <f>'Running Hours'!$D3</f>
        <v>44646</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3.25" customHeight="1">
      <c r="A8" s="16" t="s">
        <v>3236</v>
      </c>
      <c r="B8" s="30" t="s">
        <v>1875</v>
      </c>
      <c r="C8" s="30" t="s">
        <v>1876</v>
      </c>
      <c r="D8" s="41" t="s">
        <v>3</v>
      </c>
      <c r="E8" s="12">
        <v>42549</v>
      </c>
      <c r="F8" s="12">
        <v>44512</v>
      </c>
      <c r="G8" s="72"/>
      <c r="H8" s="14">
        <f>DATE(YEAR(F8),MONTH(F8)+6,DAY(F8)-1)</f>
        <v>44692</v>
      </c>
      <c r="I8" s="15">
        <f t="shared" ref="I8" ca="1" si="0">IF(ISBLANK(H8),"",H8-DATE(YEAR(NOW()),MONTH(NOW()),DAY(NOW())))</f>
        <v>45</v>
      </c>
      <c r="J8" s="16" t="str">
        <f t="shared" ref="J8:J40" ca="1" si="1">IF(I8="","",IF(I8&lt;0,"OVERDUE","NOT DUE"))</f>
        <v>NOT DUE</v>
      </c>
      <c r="K8" s="30" t="s">
        <v>1895</v>
      </c>
      <c r="L8" s="19"/>
    </row>
    <row r="9" spans="1:12" ht="26.45" customHeight="1">
      <c r="A9" s="16" t="s">
        <v>3237</v>
      </c>
      <c r="B9" s="30" t="s">
        <v>1877</v>
      </c>
      <c r="C9" s="30" t="s">
        <v>1878</v>
      </c>
      <c r="D9" s="41">
        <v>8000</v>
      </c>
      <c r="E9" s="12">
        <v>42549</v>
      </c>
      <c r="F9" s="12">
        <v>42549</v>
      </c>
      <c r="G9" s="26">
        <v>0</v>
      </c>
      <c r="H9" s="21">
        <f>IF(I9&lt;=8000,$F$5+(I9/24),"error")</f>
        <v>44919.020833333336</v>
      </c>
      <c r="I9" s="22">
        <f>D9-($F$4-G9)</f>
        <v>6552.5</v>
      </c>
      <c r="J9" s="16" t="str">
        <f t="shared" si="1"/>
        <v>NOT DUE</v>
      </c>
      <c r="K9" s="30" t="s">
        <v>1896</v>
      </c>
      <c r="L9" s="19"/>
    </row>
    <row r="10" spans="1:12" ht="25.5">
      <c r="A10" s="16" t="s">
        <v>3238</v>
      </c>
      <c r="B10" s="30" t="s">
        <v>1879</v>
      </c>
      <c r="C10" s="30" t="s">
        <v>1880</v>
      </c>
      <c r="D10" s="41" t="s">
        <v>0</v>
      </c>
      <c r="E10" s="12">
        <v>42549</v>
      </c>
      <c r="F10" s="12">
        <v>44561</v>
      </c>
      <c r="G10" s="72"/>
      <c r="H10" s="14">
        <f>DATE(YEAR(F10),MONTH(F10)+3,DAY(F10)-1)</f>
        <v>44650</v>
      </c>
      <c r="I10" s="15">
        <f t="shared" ref="I10" ca="1" si="2">IF(ISBLANK(H10),"",H10-DATE(YEAR(NOW()),MONTH(NOW()),DAY(NOW())))</f>
        <v>3</v>
      </c>
      <c r="J10" s="16" t="str">
        <f t="shared" ca="1" si="1"/>
        <v>NOT DUE</v>
      </c>
      <c r="K10" s="30"/>
      <c r="L10" s="145"/>
    </row>
    <row r="11" spans="1:12" ht="26.45" customHeight="1">
      <c r="A11" s="16" t="s">
        <v>3239</v>
      </c>
      <c r="B11" s="30" t="s">
        <v>1884</v>
      </c>
      <c r="C11" s="30" t="s">
        <v>1885</v>
      </c>
      <c r="D11" s="41">
        <v>8000</v>
      </c>
      <c r="E11" s="12">
        <v>42549</v>
      </c>
      <c r="F11" s="12">
        <v>42549</v>
      </c>
      <c r="G11" s="26">
        <v>0</v>
      </c>
      <c r="H11" s="21">
        <f>IF(I11&lt;=8000,$F$5+(I11/24),"error")</f>
        <v>44919.020833333336</v>
      </c>
      <c r="I11" s="22">
        <f t="shared" ref="I11:I18" si="3">D11-($F$4-G11)</f>
        <v>6552.5</v>
      </c>
      <c r="J11" s="16" t="str">
        <f t="shared" si="1"/>
        <v>NOT DUE</v>
      </c>
      <c r="K11" s="30" t="s">
        <v>1897</v>
      </c>
      <c r="L11" s="19"/>
    </row>
    <row r="12" spans="1:12" ht="25.5">
      <c r="A12" s="16" t="s">
        <v>3240</v>
      </c>
      <c r="B12" s="30" t="s">
        <v>1884</v>
      </c>
      <c r="C12" s="30" t="s">
        <v>1886</v>
      </c>
      <c r="D12" s="41">
        <v>20000</v>
      </c>
      <c r="E12" s="12">
        <v>42549</v>
      </c>
      <c r="F12" s="12">
        <v>42549</v>
      </c>
      <c r="G12" s="26">
        <v>0</v>
      </c>
      <c r="H12" s="21">
        <f>IF(I12&lt;=20000,$F$5+(I12/24),"error")</f>
        <v>45419.020833333336</v>
      </c>
      <c r="I12" s="22">
        <f t="shared" si="3"/>
        <v>18552.5</v>
      </c>
      <c r="J12" s="16" t="str">
        <f t="shared" si="1"/>
        <v>NOT DUE</v>
      </c>
      <c r="K12" s="30"/>
      <c r="L12" s="19"/>
    </row>
    <row r="13" spans="1:12" ht="25.5">
      <c r="A13" s="16" t="s">
        <v>3241</v>
      </c>
      <c r="B13" s="30" t="s">
        <v>1887</v>
      </c>
      <c r="C13" s="30" t="s">
        <v>1888</v>
      </c>
      <c r="D13" s="41">
        <v>8000</v>
      </c>
      <c r="E13" s="12">
        <v>42549</v>
      </c>
      <c r="F13" s="12">
        <v>42549</v>
      </c>
      <c r="G13" s="26">
        <v>0</v>
      </c>
      <c r="H13" s="21">
        <f>IF(I13&lt;=8000,$F$5+(I13/24),"error")</f>
        <v>44919.020833333336</v>
      </c>
      <c r="I13" s="22">
        <f t="shared" si="3"/>
        <v>6552.5</v>
      </c>
      <c r="J13" s="16" t="str">
        <f t="shared" si="1"/>
        <v>NOT DUE</v>
      </c>
      <c r="K13" s="30"/>
      <c r="L13" s="19"/>
    </row>
    <row r="14" spans="1:12">
      <c r="A14" s="16" t="s">
        <v>3242</v>
      </c>
      <c r="B14" s="30" t="s">
        <v>1887</v>
      </c>
      <c r="C14" s="30" t="s">
        <v>1883</v>
      </c>
      <c r="D14" s="41">
        <v>20000</v>
      </c>
      <c r="E14" s="12">
        <v>42549</v>
      </c>
      <c r="F14" s="12">
        <v>42549</v>
      </c>
      <c r="G14" s="26">
        <v>0</v>
      </c>
      <c r="H14" s="21">
        <f>IF(I14&lt;=20000,$F$5+(I14/24),"error")</f>
        <v>45419.020833333336</v>
      </c>
      <c r="I14" s="22">
        <f t="shared" si="3"/>
        <v>18552.5</v>
      </c>
      <c r="J14" s="16" t="str">
        <f t="shared" si="1"/>
        <v>NOT DUE</v>
      </c>
      <c r="K14" s="30"/>
      <c r="L14" s="19"/>
    </row>
    <row r="15" spans="1:12" ht="38.450000000000003" customHeight="1">
      <c r="A15" s="16" t="s">
        <v>3243</v>
      </c>
      <c r="B15" s="30" t="s">
        <v>1535</v>
      </c>
      <c r="C15" s="30" t="s">
        <v>1889</v>
      </c>
      <c r="D15" s="41">
        <v>8000</v>
      </c>
      <c r="E15" s="12">
        <v>42549</v>
      </c>
      <c r="F15" s="12">
        <v>42549</v>
      </c>
      <c r="G15" s="26">
        <v>0</v>
      </c>
      <c r="H15" s="21">
        <f>IF(I15&lt;=8000,$F$5+(I15/24),"error")</f>
        <v>44919.020833333336</v>
      </c>
      <c r="I15" s="22">
        <f t="shared" si="3"/>
        <v>6552.5</v>
      </c>
      <c r="J15" s="16" t="str">
        <f t="shared" si="1"/>
        <v>NOT DUE</v>
      </c>
      <c r="K15" s="30" t="s">
        <v>1898</v>
      </c>
      <c r="L15" s="19"/>
    </row>
    <row r="16" spans="1:12" ht="26.45" customHeight="1">
      <c r="A16" s="16" t="s">
        <v>3244</v>
      </c>
      <c r="B16" s="30" t="s">
        <v>3845</v>
      </c>
      <c r="C16" s="30" t="s">
        <v>1891</v>
      </c>
      <c r="D16" s="41">
        <v>8000</v>
      </c>
      <c r="E16" s="12">
        <v>42549</v>
      </c>
      <c r="F16" s="12">
        <v>42549</v>
      </c>
      <c r="G16" s="26">
        <v>0</v>
      </c>
      <c r="H16" s="21">
        <f t="shared" ref="H16:H17" si="4">IF(I16&lt;=8000,$F$5+(I16/24),"error")</f>
        <v>44919.020833333336</v>
      </c>
      <c r="I16" s="22">
        <f t="shared" si="3"/>
        <v>6552.5</v>
      </c>
      <c r="J16" s="16" t="str">
        <f t="shared" si="1"/>
        <v>NOT DUE</v>
      </c>
      <c r="K16" s="30" t="s">
        <v>1899</v>
      </c>
      <c r="L16" s="19"/>
    </row>
    <row r="17" spans="1:12" ht="25.5">
      <c r="A17" s="16" t="s">
        <v>3245</v>
      </c>
      <c r="B17" s="30" t="s">
        <v>3840</v>
      </c>
      <c r="C17" s="30" t="s">
        <v>1893</v>
      </c>
      <c r="D17" s="41">
        <v>8000</v>
      </c>
      <c r="E17" s="12">
        <v>42549</v>
      </c>
      <c r="F17" s="12">
        <v>42549</v>
      </c>
      <c r="G17" s="26">
        <v>0</v>
      </c>
      <c r="H17" s="21">
        <f t="shared" si="4"/>
        <v>44919.020833333336</v>
      </c>
      <c r="I17" s="22">
        <f t="shared" si="3"/>
        <v>6552.5</v>
      </c>
      <c r="J17" s="16" t="str">
        <f t="shared" si="1"/>
        <v>NOT DUE</v>
      </c>
      <c r="K17" s="30"/>
      <c r="L17" s="19"/>
    </row>
    <row r="18" spans="1:12" ht="15" customHeight="1">
      <c r="A18" s="16" t="s">
        <v>3246</v>
      </c>
      <c r="B18" s="30" t="s">
        <v>3842</v>
      </c>
      <c r="C18" s="30" t="s">
        <v>3843</v>
      </c>
      <c r="D18" s="41">
        <v>8000</v>
      </c>
      <c r="E18" s="12">
        <v>42549</v>
      </c>
      <c r="F18" s="12">
        <v>42549</v>
      </c>
      <c r="G18" s="26"/>
      <c r="H18" s="21">
        <f>IF(I18&lt;=8000,$F$5+(I18/24),"error")</f>
        <v>44919.020833333336</v>
      </c>
      <c r="I18" s="22">
        <f t="shared" si="3"/>
        <v>6552.5</v>
      </c>
      <c r="J18" s="16" t="str">
        <f t="shared" si="1"/>
        <v>NOT DUE</v>
      </c>
      <c r="K18" s="30"/>
      <c r="L18" s="19"/>
    </row>
    <row r="19" spans="1:12" ht="38.25">
      <c r="A19" s="16" t="s">
        <v>3247</v>
      </c>
      <c r="B19" s="30" t="s">
        <v>1390</v>
      </c>
      <c r="C19" s="30" t="s">
        <v>1391</v>
      </c>
      <c r="D19" s="41" t="s">
        <v>1</v>
      </c>
      <c r="E19" s="12">
        <v>42549</v>
      </c>
      <c r="F19" s="12">
        <v>44646</v>
      </c>
      <c r="G19" s="72"/>
      <c r="H19" s="14">
        <f>DATE(YEAR(F19),MONTH(F19),DAY(F19)+1)</f>
        <v>44647</v>
      </c>
      <c r="I19" s="15">
        <f t="shared" ref="I19:I40" ca="1" si="5">IF(ISBLANK(H19),"",H19-DATE(YEAR(NOW()),MONTH(NOW()),DAY(NOW())))</f>
        <v>0</v>
      </c>
      <c r="J19" s="16" t="str">
        <f t="shared" ca="1" si="1"/>
        <v>NOT DUE</v>
      </c>
      <c r="K19" s="30" t="s">
        <v>1420</v>
      </c>
      <c r="L19" s="19"/>
    </row>
    <row r="20" spans="1:12" ht="38.25">
      <c r="A20" s="16" t="s">
        <v>3248</v>
      </c>
      <c r="B20" s="30" t="s">
        <v>1392</v>
      </c>
      <c r="C20" s="30" t="s">
        <v>1393</v>
      </c>
      <c r="D20" s="41" t="s">
        <v>1</v>
      </c>
      <c r="E20" s="12">
        <v>42549</v>
      </c>
      <c r="F20" s="12">
        <v>44646</v>
      </c>
      <c r="G20" s="72"/>
      <c r="H20" s="14">
        <f>DATE(YEAR(F20),MONTH(F20),DAY(F20)+1)</f>
        <v>44647</v>
      </c>
      <c r="I20" s="15">
        <f t="shared" ca="1" si="5"/>
        <v>0</v>
      </c>
      <c r="J20" s="16" t="str">
        <f t="shared" ca="1" si="1"/>
        <v>NOT DUE</v>
      </c>
      <c r="K20" s="30" t="s">
        <v>1421</v>
      </c>
      <c r="L20" s="19"/>
    </row>
    <row r="21" spans="1:12" ht="38.25">
      <c r="A21" s="16" t="s">
        <v>3249</v>
      </c>
      <c r="B21" s="30" t="s">
        <v>1394</v>
      </c>
      <c r="C21" s="30" t="s">
        <v>1395</v>
      </c>
      <c r="D21" s="41" t="s">
        <v>1</v>
      </c>
      <c r="E21" s="12">
        <v>42549</v>
      </c>
      <c r="F21" s="12">
        <v>44646</v>
      </c>
      <c r="G21" s="72"/>
      <c r="H21" s="14">
        <f>DATE(YEAR(F21),MONTH(F21),DAY(F21)+1)</f>
        <v>44647</v>
      </c>
      <c r="I21" s="15">
        <f t="shared" ca="1" si="5"/>
        <v>0</v>
      </c>
      <c r="J21" s="16" t="str">
        <f t="shared" ca="1" si="1"/>
        <v>NOT DUE</v>
      </c>
      <c r="K21" s="30" t="s">
        <v>1422</v>
      </c>
      <c r="L21" s="19"/>
    </row>
    <row r="22" spans="1:12" ht="38.450000000000003" customHeight="1">
      <c r="A22" s="16" t="s">
        <v>3250</v>
      </c>
      <c r="B22" s="30" t="s">
        <v>1396</v>
      </c>
      <c r="C22" s="30" t="s">
        <v>1397</v>
      </c>
      <c r="D22" s="41" t="s">
        <v>4</v>
      </c>
      <c r="E22" s="12">
        <v>42549</v>
      </c>
      <c r="F22" s="12">
        <v>44639</v>
      </c>
      <c r="G22" s="72"/>
      <c r="H22" s="14">
        <f>EDATE(F22-1,1)</f>
        <v>44669</v>
      </c>
      <c r="I22" s="15">
        <f t="shared" ca="1" si="5"/>
        <v>22</v>
      </c>
      <c r="J22" s="16" t="str">
        <f t="shared" ca="1" si="1"/>
        <v>NOT DUE</v>
      </c>
      <c r="K22" s="30" t="s">
        <v>1423</v>
      </c>
      <c r="L22" s="239"/>
    </row>
    <row r="23" spans="1:12" ht="25.5">
      <c r="A23" s="16" t="s">
        <v>3251</v>
      </c>
      <c r="B23" s="30" t="s">
        <v>1398</v>
      </c>
      <c r="C23" s="30" t="s">
        <v>1399</v>
      </c>
      <c r="D23" s="41" t="s">
        <v>1</v>
      </c>
      <c r="E23" s="12">
        <v>42549</v>
      </c>
      <c r="F23" s="12">
        <v>44646</v>
      </c>
      <c r="G23" s="72"/>
      <c r="H23" s="14">
        <f>DATE(YEAR(F23),MONTH(F23),DAY(F23)+1)</f>
        <v>44647</v>
      </c>
      <c r="I23" s="15">
        <f t="shared" ca="1" si="5"/>
        <v>0</v>
      </c>
      <c r="J23" s="16" t="str">
        <f t="shared" ca="1" si="1"/>
        <v>NOT DUE</v>
      </c>
      <c r="K23" s="30" t="s">
        <v>1424</v>
      </c>
      <c r="L23" s="19"/>
    </row>
    <row r="24" spans="1:12" ht="26.45" customHeight="1">
      <c r="A24" s="16" t="s">
        <v>3252</v>
      </c>
      <c r="B24" s="30" t="s">
        <v>1400</v>
      </c>
      <c r="C24" s="30" t="s">
        <v>1401</v>
      </c>
      <c r="D24" s="41" t="s">
        <v>1</v>
      </c>
      <c r="E24" s="12">
        <v>42549</v>
      </c>
      <c r="F24" s="12">
        <v>44646</v>
      </c>
      <c r="G24" s="72"/>
      <c r="H24" s="14">
        <f>DATE(YEAR(F24),MONTH(F24),DAY(F24)+1)</f>
        <v>44647</v>
      </c>
      <c r="I24" s="15">
        <f t="shared" ca="1" si="5"/>
        <v>0</v>
      </c>
      <c r="J24" s="16" t="str">
        <f t="shared" ca="1" si="1"/>
        <v>NOT DUE</v>
      </c>
      <c r="K24" s="30" t="s">
        <v>1425</v>
      </c>
      <c r="L24" s="19"/>
    </row>
    <row r="25" spans="1:12" ht="26.45" customHeight="1">
      <c r="A25" s="16" t="s">
        <v>3253</v>
      </c>
      <c r="B25" s="30" t="s">
        <v>1402</v>
      </c>
      <c r="C25" s="30" t="s">
        <v>1403</v>
      </c>
      <c r="D25" s="41" t="s">
        <v>1</v>
      </c>
      <c r="E25" s="12">
        <v>42549</v>
      </c>
      <c r="F25" s="12">
        <v>44646</v>
      </c>
      <c r="G25" s="72"/>
      <c r="H25" s="14">
        <f>DATE(YEAR(F25),MONTH(F25),DAY(F25)+1)</f>
        <v>44647</v>
      </c>
      <c r="I25" s="15">
        <f t="shared" ca="1" si="5"/>
        <v>0</v>
      </c>
      <c r="J25" s="16" t="str">
        <f t="shared" ca="1" si="1"/>
        <v>NOT DUE</v>
      </c>
      <c r="K25" s="30" t="s">
        <v>1425</v>
      </c>
      <c r="L25" s="19"/>
    </row>
    <row r="26" spans="1:12" ht="26.45" customHeight="1">
      <c r="A26" s="16" t="s">
        <v>3254</v>
      </c>
      <c r="B26" s="30" t="s">
        <v>1404</v>
      </c>
      <c r="C26" s="30" t="s">
        <v>1391</v>
      </c>
      <c r="D26" s="41" t="s">
        <v>1</v>
      </c>
      <c r="E26" s="12">
        <v>42549</v>
      </c>
      <c r="F26" s="12">
        <v>44646</v>
      </c>
      <c r="G26" s="72"/>
      <c r="H26" s="14">
        <f>DATE(YEAR(F26),MONTH(F26),DAY(F26)+1)</f>
        <v>44647</v>
      </c>
      <c r="I26" s="15">
        <f t="shared" ca="1" si="5"/>
        <v>0</v>
      </c>
      <c r="J26" s="16" t="str">
        <f t="shared" ca="1" si="1"/>
        <v>NOT DUE</v>
      </c>
      <c r="K26" s="30" t="s">
        <v>1425</v>
      </c>
      <c r="L26" s="19"/>
    </row>
    <row r="27" spans="1:12" ht="26.45" customHeight="1">
      <c r="A27" s="16" t="s">
        <v>3255</v>
      </c>
      <c r="B27" s="30" t="s">
        <v>3886</v>
      </c>
      <c r="C27" s="30" t="s">
        <v>4858</v>
      </c>
      <c r="D27" s="41" t="s">
        <v>0</v>
      </c>
      <c r="E27" s="12">
        <v>42549</v>
      </c>
      <c r="F27" s="12">
        <v>44561</v>
      </c>
      <c r="G27" s="72"/>
      <c r="H27" s="14">
        <f>DATE(YEAR(F27),MONTH(F27)+3,DAY(F27)-1)</f>
        <v>44650</v>
      </c>
      <c r="I27" s="15">
        <f t="shared" ca="1" si="5"/>
        <v>3</v>
      </c>
      <c r="J27" s="16" t="str">
        <f t="shared" ca="1" si="1"/>
        <v>NOT DUE</v>
      </c>
      <c r="K27" s="30"/>
      <c r="L27" s="239"/>
    </row>
    <row r="28" spans="1:12" ht="26.45" customHeight="1">
      <c r="A28" s="16" t="s">
        <v>3256</v>
      </c>
      <c r="B28" s="30" t="s">
        <v>1405</v>
      </c>
      <c r="C28" s="30" t="s">
        <v>1406</v>
      </c>
      <c r="D28" s="41" t="s">
        <v>0</v>
      </c>
      <c r="E28" s="12">
        <v>42549</v>
      </c>
      <c r="F28" s="12">
        <v>44561</v>
      </c>
      <c r="G28" s="72"/>
      <c r="H28" s="14">
        <f>DATE(YEAR(F28),MONTH(F28)+3,DAY(F28)-1)</f>
        <v>44650</v>
      </c>
      <c r="I28" s="15">
        <f t="shared" ca="1" si="5"/>
        <v>3</v>
      </c>
      <c r="J28" s="16" t="str">
        <f t="shared" ca="1" si="1"/>
        <v>NOT DUE</v>
      </c>
      <c r="K28" s="30" t="s">
        <v>1425</v>
      </c>
      <c r="L28" s="239"/>
    </row>
    <row r="29" spans="1:12" ht="25.5">
      <c r="A29" s="16" t="s">
        <v>3257</v>
      </c>
      <c r="B29" s="30" t="s">
        <v>1407</v>
      </c>
      <c r="C29" s="30"/>
      <c r="D29" s="41" t="s">
        <v>4</v>
      </c>
      <c r="E29" s="12">
        <v>42549</v>
      </c>
      <c r="F29" s="12">
        <v>44637</v>
      </c>
      <c r="G29" s="72"/>
      <c r="H29" s="14">
        <f>EDATE(F29-1,1)</f>
        <v>44667</v>
      </c>
      <c r="I29" s="15">
        <f t="shared" ca="1" si="5"/>
        <v>20</v>
      </c>
      <c r="J29" s="16" t="str">
        <f t="shared" ca="1" si="1"/>
        <v>NOT DUE</v>
      </c>
      <c r="K29" s="30"/>
      <c r="L29" s="19"/>
    </row>
    <row r="30" spans="1:12" ht="26.45" customHeight="1">
      <c r="A30" s="16" t="s">
        <v>3258</v>
      </c>
      <c r="B30" s="30" t="s">
        <v>3960</v>
      </c>
      <c r="C30" s="30" t="s">
        <v>1389</v>
      </c>
      <c r="D30" s="41">
        <v>20000</v>
      </c>
      <c r="E30" s="12">
        <v>42549</v>
      </c>
      <c r="F30" s="12">
        <v>43970</v>
      </c>
      <c r="G30" s="26">
        <v>1100</v>
      </c>
      <c r="H30" s="21">
        <f>IF(I30&lt;=20000,$F$5+(I30/24),"error")</f>
        <v>45464.854166666664</v>
      </c>
      <c r="I30" s="22">
        <f t="shared" ref="I30:I31" si="6">D30-($F$4-G30)</f>
        <v>19652.5</v>
      </c>
      <c r="J30" s="16" t="str">
        <f t="shared" si="1"/>
        <v>NOT DUE</v>
      </c>
      <c r="K30" s="30" t="s">
        <v>3851</v>
      </c>
      <c r="L30" s="19"/>
    </row>
    <row r="31" spans="1:12" ht="25.5">
      <c r="A31" s="16" t="s">
        <v>3259</v>
      </c>
      <c r="B31" s="30" t="s">
        <v>3955</v>
      </c>
      <c r="C31" s="30" t="s">
        <v>3888</v>
      </c>
      <c r="D31" s="41">
        <v>20000</v>
      </c>
      <c r="E31" s="12">
        <v>42549</v>
      </c>
      <c r="F31" s="12">
        <v>43970</v>
      </c>
      <c r="G31" s="26">
        <v>1100</v>
      </c>
      <c r="H31" s="21">
        <f>IF(I31&lt;=20000,$F$5+(I31/24),"error")</f>
        <v>45464.854166666664</v>
      </c>
      <c r="I31" s="22">
        <f t="shared" si="6"/>
        <v>19652.5</v>
      </c>
      <c r="J31" s="16" t="str">
        <f t="shared" si="1"/>
        <v>NOT DUE</v>
      </c>
      <c r="K31" s="30" t="s">
        <v>3851</v>
      </c>
      <c r="L31" s="19"/>
    </row>
    <row r="32" spans="1:12" ht="26.45" customHeight="1">
      <c r="A32" s="16" t="s">
        <v>3260</v>
      </c>
      <c r="B32" s="30" t="s">
        <v>1408</v>
      </c>
      <c r="C32" s="30" t="s">
        <v>1409</v>
      </c>
      <c r="D32" s="41" t="s">
        <v>0</v>
      </c>
      <c r="E32" s="12">
        <v>42549</v>
      </c>
      <c r="F32" s="12">
        <v>44561</v>
      </c>
      <c r="G32" s="72"/>
      <c r="H32" s="14">
        <f>DATE(YEAR(F32),MONTH(F32)+3,DAY(F32)-1)</f>
        <v>44650</v>
      </c>
      <c r="I32" s="15">
        <f t="shared" ca="1" si="5"/>
        <v>3</v>
      </c>
      <c r="J32" s="16" t="str">
        <f t="shared" ca="1" si="1"/>
        <v>NOT DUE</v>
      </c>
      <c r="K32" s="30" t="s">
        <v>1426</v>
      </c>
      <c r="L32" s="239"/>
    </row>
    <row r="33" spans="1:12" ht="15" customHeight="1">
      <c r="A33" s="16" t="s">
        <v>3261</v>
      </c>
      <c r="B33" s="30" t="s">
        <v>1894</v>
      </c>
      <c r="C33" s="30"/>
      <c r="D33" s="41" t="s">
        <v>1</v>
      </c>
      <c r="E33" s="12">
        <v>42549</v>
      </c>
      <c r="F33" s="12">
        <v>44646</v>
      </c>
      <c r="G33" s="72"/>
      <c r="H33" s="14">
        <f>DATE(YEAR(F33),MONTH(F33),DAY(F33)+1)</f>
        <v>44647</v>
      </c>
      <c r="I33" s="15">
        <f t="shared" ca="1" si="5"/>
        <v>0</v>
      </c>
      <c r="J33" s="16" t="str">
        <f t="shared" ca="1" si="1"/>
        <v>NOT DUE</v>
      </c>
      <c r="K33" s="30" t="s">
        <v>1426</v>
      </c>
      <c r="L33" s="19"/>
    </row>
    <row r="34" spans="1:12" ht="15" customHeight="1">
      <c r="A34" s="16" t="s">
        <v>3262</v>
      </c>
      <c r="B34" s="30" t="s">
        <v>1410</v>
      </c>
      <c r="C34" s="30" t="s">
        <v>1411</v>
      </c>
      <c r="D34" s="41" t="s">
        <v>381</v>
      </c>
      <c r="E34" s="12">
        <v>42549</v>
      </c>
      <c r="F34" s="12">
        <v>44575</v>
      </c>
      <c r="G34" s="72"/>
      <c r="H34" s="14">
        <f t="shared" ref="H34:H39" si="7">DATE(YEAR(F34)+1,MONTH(F34),DAY(F34)-1)</f>
        <v>44939</v>
      </c>
      <c r="I34" s="15">
        <f t="shared" ca="1" si="5"/>
        <v>292</v>
      </c>
      <c r="J34" s="16" t="str">
        <f t="shared" ca="1" si="1"/>
        <v>NOT DUE</v>
      </c>
      <c r="K34" s="30" t="s">
        <v>1426</v>
      </c>
      <c r="L34" s="145"/>
    </row>
    <row r="35" spans="1:12" ht="25.5">
      <c r="A35" s="16" t="s">
        <v>3263</v>
      </c>
      <c r="B35" s="30" t="s">
        <v>1412</v>
      </c>
      <c r="C35" s="30" t="s">
        <v>1413</v>
      </c>
      <c r="D35" s="41" t="s">
        <v>381</v>
      </c>
      <c r="E35" s="12">
        <v>42549</v>
      </c>
      <c r="F35" s="12">
        <v>44575</v>
      </c>
      <c r="G35" s="72"/>
      <c r="H35" s="14">
        <f t="shared" si="7"/>
        <v>44939</v>
      </c>
      <c r="I35" s="15">
        <f t="shared" ca="1" si="5"/>
        <v>292</v>
      </c>
      <c r="J35" s="16" t="str">
        <f t="shared" ca="1" si="1"/>
        <v>NOT DUE</v>
      </c>
      <c r="K35" s="30" t="s">
        <v>1427</v>
      </c>
      <c r="L35" s="19"/>
    </row>
    <row r="36" spans="1:12" ht="25.5">
      <c r="A36" s="16" t="s">
        <v>3264</v>
      </c>
      <c r="B36" s="30" t="s">
        <v>1414</v>
      </c>
      <c r="C36" s="30" t="s">
        <v>1415</v>
      </c>
      <c r="D36" s="41" t="s">
        <v>381</v>
      </c>
      <c r="E36" s="12">
        <v>42549</v>
      </c>
      <c r="F36" s="12">
        <v>44575</v>
      </c>
      <c r="G36" s="72"/>
      <c r="H36" s="14">
        <f t="shared" si="7"/>
        <v>44939</v>
      </c>
      <c r="I36" s="15">
        <f t="shared" ca="1" si="5"/>
        <v>292</v>
      </c>
      <c r="J36" s="16" t="str">
        <f t="shared" ca="1" si="1"/>
        <v>NOT DUE</v>
      </c>
      <c r="K36" s="30" t="s">
        <v>1427</v>
      </c>
      <c r="L36" s="19"/>
    </row>
    <row r="37" spans="1:12" ht="25.5">
      <c r="A37" s="16" t="s">
        <v>3265</v>
      </c>
      <c r="B37" s="30" t="s">
        <v>1416</v>
      </c>
      <c r="C37" s="30" t="s">
        <v>1417</v>
      </c>
      <c r="D37" s="41" t="s">
        <v>381</v>
      </c>
      <c r="E37" s="12">
        <v>42549</v>
      </c>
      <c r="F37" s="12">
        <v>44575</v>
      </c>
      <c r="G37" s="72"/>
      <c r="H37" s="14">
        <f t="shared" si="7"/>
        <v>44939</v>
      </c>
      <c r="I37" s="15">
        <f t="shared" ca="1" si="5"/>
        <v>292</v>
      </c>
      <c r="J37" s="16" t="str">
        <f t="shared" ca="1" si="1"/>
        <v>NOT DUE</v>
      </c>
      <c r="K37" s="30" t="s">
        <v>1427</v>
      </c>
      <c r="L37" s="19"/>
    </row>
    <row r="38" spans="1:12" ht="25.5">
      <c r="A38" s="16" t="s">
        <v>3266</v>
      </c>
      <c r="B38" s="30" t="s">
        <v>1418</v>
      </c>
      <c r="C38" s="30" t="s">
        <v>1419</v>
      </c>
      <c r="D38" s="41" t="s">
        <v>381</v>
      </c>
      <c r="E38" s="12">
        <v>42549</v>
      </c>
      <c r="F38" s="12">
        <v>44575</v>
      </c>
      <c r="G38" s="72"/>
      <c r="H38" s="14">
        <f t="shared" si="7"/>
        <v>44939</v>
      </c>
      <c r="I38" s="15">
        <f t="shared" ca="1" si="5"/>
        <v>292</v>
      </c>
      <c r="J38" s="16" t="str">
        <f t="shared" ca="1" si="1"/>
        <v>NOT DUE</v>
      </c>
      <c r="K38" s="30" t="s">
        <v>1428</v>
      </c>
      <c r="L38" s="19"/>
    </row>
    <row r="39" spans="1:12" ht="15" customHeight="1">
      <c r="A39" s="16" t="s">
        <v>3857</v>
      </c>
      <c r="B39" s="30" t="s">
        <v>1429</v>
      </c>
      <c r="C39" s="30" t="s">
        <v>1430</v>
      </c>
      <c r="D39" s="41" t="s">
        <v>381</v>
      </c>
      <c r="E39" s="12">
        <v>42549</v>
      </c>
      <c r="F39" s="12">
        <v>44575</v>
      </c>
      <c r="G39" s="72"/>
      <c r="H39" s="14">
        <f t="shared" si="7"/>
        <v>44939</v>
      </c>
      <c r="I39" s="15">
        <f t="shared" ca="1" si="5"/>
        <v>292</v>
      </c>
      <c r="J39" s="16" t="str">
        <f t="shared" ca="1" si="1"/>
        <v>NOT DUE</v>
      </c>
      <c r="K39" s="30" t="s">
        <v>1428</v>
      </c>
      <c r="L39" s="19"/>
    </row>
    <row r="40" spans="1:12" ht="27" customHeight="1">
      <c r="A40" s="16" t="s">
        <v>4860</v>
      </c>
      <c r="B40" s="30" t="s">
        <v>3996</v>
      </c>
      <c r="C40" s="30" t="s">
        <v>3997</v>
      </c>
      <c r="D40" s="41" t="s">
        <v>4</v>
      </c>
      <c r="E40" s="12">
        <v>42549</v>
      </c>
      <c r="F40" s="12">
        <v>44637</v>
      </c>
      <c r="G40" s="72"/>
      <c r="H40" s="14">
        <f>EDATE(F40-1,1)</f>
        <v>44667</v>
      </c>
      <c r="I40" s="15">
        <f t="shared" ca="1" si="5"/>
        <v>20</v>
      </c>
      <c r="J40" s="16" t="str">
        <f t="shared" ca="1" si="1"/>
        <v>NOT DUE</v>
      </c>
      <c r="K40" s="30"/>
      <c r="L40" s="239"/>
    </row>
    <row r="41" spans="1:12" ht="15" customHeight="1">
      <c r="A41" s="49"/>
      <c r="B41" s="50"/>
      <c r="C41" s="50"/>
      <c r="D41" s="51"/>
      <c r="E41" s="52"/>
      <c r="F41" s="52"/>
      <c r="G41" s="53"/>
      <c r="H41" s="54"/>
      <c r="I41" s="55"/>
      <c r="J41" s="49"/>
      <c r="K41" s="50"/>
      <c r="L41" s="56"/>
    </row>
    <row r="45" spans="1:12">
      <c r="B45" t="s">
        <v>4630</v>
      </c>
      <c r="D45" s="47" t="s">
        <v>4631</v>
      </c>
      <c r="E45" t="s">
        <v>5232</v>
      </c>
      <c r="G45" t="s">
        <v>4632</v>
      </c>
    </row>
    <row r="46" spans="1:12">
      <c r="C46" s="215" t="s">
        <v>5298</v>
      </c>
      <c r="E46" t="s">
        <v>5439</v>
      </c>
      <c r="H46" s="455" t="s">
        <v>5271</v>
      </c>
      <c r="I46" s="455"/>
      <c r="J46" s="455"/>
    </row>
  </sheetData>
  <sheetProtection selectLockedCells="1"/>
  <autoFilter ref="A7:L40"/>
  <mergeCells count="10">
    <mergeCell ref="H46:J46"/>
    <mergeCell ref="A4:B4"/>
    <mergeCell ref="D4:E4"/>
    <mergeCell ref="A5:B5"/>
    <mergeCell ref="A1:B1"/>
    <mergeCell ref="D1:E1"/>
    <mergeCell ref="A2:B2"/>
    <mergeCell ref="D2:E2"/>
    <mergeCell ref="A3:B3"/>
    <mergeCell ref="D3:E3"/>
  </mergeCells>
  <conditionalFormatting sqref="J32:J38 J40:J41 J7:J29">
    <cfRule type="cellIs" dxfId="123" priority="3" operator="equal">
      <formula>"overdue"</formula>
    </cfRule>
  </conditionalFormatting>
  <conditionalFormatting sqref="J30:J31">
    <cfRule type="cellIs" dxfId="122" priority="2" operator="equal">
      <formula>"overdue"</formula>
    </cfRule>
  </conditionalFormatting>
  <conditionalFormatting sqref="J39">
    <cfRule type="cellIs" dxfId="121" priority="1" operator="equal">
      <formula>"overdue"</formula>
    </cfRule>
  </conditionalFormatting>
  <pageMargins left="0.7" right="0.7" top="0.75" bottom="0.75" header="0.3" footer="0.3"/>
  <pageSetup paperSize="9" orientation="portrait"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3"/>
  <sheetViews>
    <sheetView topLeftCell="A33" zoomScaleNormal="100" workbookViewId="0">
      <selection activeCell="G14" sqref="G14"/>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6" t="s">
        <v>5</v>
      </c>
      <c r="B1" s="376"/>
      <c r="C1" s="34" t="str">
        <f>'[4]Main Engine'!C1</f>
        <v>VALIANT SUMMER</v>
      </c>
      <c r="D1" s="377" t="s">
        <v>7</v>
      </c>
      <c r="E1" s="377"/>
      <c r="F1" s="1" t="str">
        <f>IF(C1="GL COLMENA",'[1]List of Vessels'!B2,IF(C1="GL IGUAZU",'[1]List of Vessels'!B3,IF(C1="GL LA PAZ",'[1]List of Vessels'!B4,IF(C1="GL PIRAPO",'[1]List of Vessels'!B5,IF(C1="VALIANT SPRING",'[1]List of Vessels'!B6,IF(C1="VALIANT SUMMER",'[1]List of Vessels'!B7,""))))))</f>
        <v>NK 160240</v>
      </c>
    </row>
    <row r="2" spans="1:12" ht="19.5" customHeight="1">
      <c r="A2" s="376" t="s">
        <v>8</v>
      </c>
      <c r="B2" s="376"/>
      <c r="C2" s="35" t="str">
        <f>IF(C1="GL COLMENA",'[1]List of Vessels'!D2,IF(C1="GL IGUAZU",'[1]List of Vessels'!D3,IF(C1="GL LA PAZ",'[1]List of Vessels'!D4,IF(C1="GL PIRAPO",'[1]List of Vessels'!D5,IF(C1="VALIANT SPRING",'[1]List of Vessels'!D6,IF(C1="VALIANT SUMMER",'[1]List of Vessels'!D7,""))))))</f>
        <v>SINGAPORE</v>
      </c>
      <c r="D2" s="377" t="s">
        <v>9</v>
      </c>
      <c r="E2" s="377"/>
      <c r="F2" s="2">
        <f>IF(C1="GL COLMENA",'[1]List of Vessels'!C2,IF(C1="GL IGUAZU",'[1]List of Vessels'!C3,IF(C1="GL LA PAZ",'[1]List of Vessels'!C4,IF(C1="GL PIRAPO",'[1]List of Vessels'!C5,IF(C1="VALIANT SPRING",'[1]List of Vessels'!C6,IF(C1="VALIANT SUMMER",'[1]List of Vessels'!C7,""))))))</f>
        <v>9731195</v>
      </c>
    </row>
    <row r="3" spans="1:12" ht="19.5" customHeight="1">
      <c r="A3" s="376" t="s">
        <v>10</v>
      </c>
      <c r="B3" s="376"/>
      <c r="C3" s="36" t="s">
        <v>1908</v>
      </c>
      <c r="D3" s="377" t="s">
        <v>12</v>
      </c>
      <c r="E3" s="377"/>
      <c r="F3" s="4" t="s">
        <v>2552</v>
      </c>
    </row>
    <row r="4" spans="1:12" ht="18" customHeight="1">
      <c r="A4" s="376" t="s">
        <v>77</v>
      </c>
      <c r="B4" s="376"/>
      <c r="C4" s="36" t="s">
        <v>3782</v>
      </c>
      <c r="D4" s="377" t="s">
        <v>14</v>
      </c>
      <c r="E4" s="377"/>
      <c r="F4" s="5">
        <f>'Running Hours'!B35</f>
        <v>4029</v>
      </c>
    </row>
    <row r="5" spans="1:12" ht="18" customHeight="1">
      <c r="A5" s="376" t="s">
        <v>78</v>
      </c>
      <c r="B5" s="376"/>
      <c r="C5" s="37" t="s">
        <v>3777</v>
      </c>
      <c r="D5" s="44"/>
      <c r="E5" s="262" t="str">
        <f>'Running Hours'!$C3</f>
        <v>Date updated:</v>
      </c>
      <c r="F5" s="147">
        <f>'Running Hours'!$D3</f>
        <v>44646</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6.45" customHeight="1">
      <c r="A8" s="16" t="s">
        <v>3141</v>
      </c>
      <c r="B8" s="30" t="s">
        <v>1877</v>
      </c>
      <c r="C8" s="30" t="s">
        <v>1878</v>
      </c>
      <c r="D8" s="41">
        <v>8000</v>
      </c>
      <c r="E8" s="12">
        <v>42549</v>
      </c>
      <c r="F8" s="12">
        <v>44328</v>
      </c>
      <c r="G8" s="26">
        <v>3374.2</v>
      </c>
      <c r="H8" s="21">
        <f>IF(I8&lt;=8000,$F$5+(I8/24),"error")</f>
        <v>44952.05</v>
      </c>
      <c r="I8" s="22">
        <f>D8-($F$4-G8)</f>
        <v>7345.2</v>
      </c>
      <c r="J8" s="16" t="str">
        <f t="shared" ref="J8:J38" si="0">IF(I8="","",IF(I8&lt;0,"OVERDUE","NOT DUE"))</f>
        <v>NOT DUE</v>
      </c>
      <c r="K8" s="30" t="s">
        <v>1896</v>
      </c>
      <c r="L8" s="19"/>
    </row>
    <row r="9" spans="1:12" ht="25.5">
      <c r="A9" s="16" t="s">
        <v>3142</v>
      </c>
      <c r="B9" s="30" t="s">
        <v>1879</v>
      </c>
      <c r="C9" s="30" t="s">
        <v>1880</v>
      </c>
      <c r="D9" s="41" t="s">
        <v>0</v>
      </c>
      <c r="E9" s="12">
        <v>42549</v>
      </c>
      <c r="F9" s="12">
        <v>44567</v>
      </c>
      <c r="G9" s="72"/>
      <c r="H9" s="14">
        <f>DATE(YEAR(F9),MONTH(F9)+3,DAY(F9)-1)</f>
        <v>44656</v>
      </c>
      <c r="I9" s="15">
        <f t="shared" ref="I9" ca="1" si="1">IF(ISBLANK(H9),"",H9-DATE(YEAR(NOW()),MONTH(NOW()),DAY(NOW())))</f>
        <v>9</v>
      </c>
      <c r="J9" s="16" t="str">
        <f t="shared" ca="1" si="0"/>
        <v>NOT DUE</v>
      </c>
      <c r="K9" s="30"/>
      <c r="L9" s="145"/>
    </row>
    <row r="10" spans="1:12" ht="26.45" customHeight="1">
      <c r="A10" s="16" t="s">
        <v>3143</v>
      </c>
      <c r="B10" s="30" t="s">
        <v>1884</v>
      </c>
      <c r="C10" s="30" t="s">
        <v>1885</v>
      </c>
      <c r="D10" s="41">
        <v>8000</v>
      </c>
      <c r="E10" s="12">
        <v>42549</v>
      </c>
      <c r="F10" s="12">
        <v>44328</v>
      </c>
      <c r="G10" s="26">
        <v>3374.2</v>
      </c>
      <c r="H10" s="21">
        <f>IF(I10&lt;=8000,$F$5+(I10/24),"error")</f>
        <v>44952.05</v>
      </c>
      <c r="I10" s="22">
        <f t="shared" ref="I10:I17" si="2">D10-($F$4-G10)</f>
        <v>7345.2</v>
      </c>
      <c r="J10" s="16" t="str">
        <f t="shared" si="0"/>
        <v>NOT DUE</v>
      </c>
      <c r="K10" s="30" t="s">
        <v>1897</v>
      </c>
      <c r="L10" s="19"/>
    </row>
    <row r="11" spans="1:12" ht="25.5">
      <c r="A11" s="16" t="s">
        <v>3144</v>
      </c>
      <c r="B11" s="30" t="s">
        <v>1884</v>
      </c>
      <c r="C11" s="30" t="s">
        <v>1886</v>
      </c>
      <c r="D11" s="41">
        <v>20000</v>
      </c>
      <c r="E11" s="12">
        <v>42549</v>
      </c>
      <c r="F11" s="12">
        <v>44328</v>
      </c>
      <c r="G11" s="26">
        <v>3374.2</v>
      </c>
      <c r="H11" s="21">
        <f>IF(I11&lt;=20000,$F$5+(I11/24),"error")</f>
        <v>45452.05</v>
      </c>
      <c r="I11" s="22">
        <f t="shared" si="2"/>
        <v>19345.2</v>
      </c>
      <c r="J11" s="16" t="str">
        <f t="shared" si="0"/>
        <v>NOT DUE</v>
      </c>
      <c r="K11" s="30"/>
      <c r="L11" s="19"/>
    </row>
    <row r="12" spans="1:12" ht="25.5">
      <c r="A12" s="16" t="s">
        <v>3145</v>
      </c>
      <c r="B12" s="30" t="s">
        <v>1887</v>
      </c>
      <c r="C12" s="30" t="s">
        <v>1888</v>
      </c>
      <c r="D12" s="41">
        <v>8000</v>
      </c>
      <c r="E12" s="12">
        <v>42549</v>
      </c>
      <c r="F12" s="12">
        <v>44328</v>
      </c>
      <c r="G12" s="26">
        <v>3374.2</v>
      </c>
      <c r="H12" s="21">
        <f>IF(I12&lt;=8000,$F$5+(I12/24),"error")</f>
        <v>44952.05</v>
      </c>
      <c r="I12" s="22">
        <f t="shared" si="2"/>
        <v>7345.2</v>
      </c>
      <c r="J12" s="16" t="str">
        <f t="shared" si="0"/>
        <v>NOT DUE</v>
      </c>
      <c r="K12" s="30"/>
      <c r="L12" s="19"/>
    </row>
    <row r="13" spans="1:12">
      <c r="A13" s="16" t="s">
        <v>3146</v>
      </c>
      <c r="B13" s="30" t="s">
        <v>1887</v>
      </c>
      <c r="C13" s="30" t="s">
        <v>1883</v>
      </c>
      <c r="D13" s="41">
        <v>20000</v>
      </c>
      <c r="E13" s="12">
        <v>42549</v>
      </c>
      <c r="F13" s="12">
        <v>44328</v>
      </c>
      <c r="G13" s="26">
        <v>3374.2</v>
      </c>
      <c r="H13" s="21">
        <f>IF(I13&lt;=20000,$F$5+(I13/24),"error")</f>
        <v>45452.05</v>
      </c>
      <c r="I13" s="22">
        <f t="shared" si="2"/>
        <v>19345.2</v>
      </c>
      <c r="J13" s="16" t="str">
        <f t="shared" si="0"/>
        <v>NOT DUE</v>
      </c>
      <c r="K13" s="30"/>
      <c r="L13" s="19"/>
    </row>
    <row r="14" spans="1:12" ht="38.450000000000003" customHeight="1">
      <c r="A14" s="16" t="s">
        <v>3147</v>
      </c>
      <c r="B14" s="30" t="s">
        <v>1535</v>
      </c>
      <c r="C14" s="30" t="s">
        <v>1889</v>
      </c>
      <c r="D14" s="41">
        <v>8000</v>
      </c>
      <c r="E14" s="12">
        <v>42549</v>
      </c>
      <c r="F14" s="12">
        <v>44328</v>
      </c>
      <c r="G14" s="26">
        <v>3374.2</v>
      </c>
      <c r="H14" s="21">
        <f>IF(I14&lt;=8000,$F$5+(I14/24),"error")</f>
        <v>44952.05</v>
      </c>
      <c r="I14" s="22">
        <f t="shared" si="2"/>
        <v>7345.2</v>
      </c>
      <c r="J14" s="16" t="str">
        <f t="shared" si="0"/>
        <v>NOT DUE</v>
      </c>
      <c r="K14" s="30" t="s">
        <v>1898</v>
      </c>
      <c r="L14" s="19"/>
    </row>
    <row r="15" spans="1:12" ht="26.45" customHeight="1">
      <c r="A15" s="16" t="s">
        <v>3148</v>
      </c>
      <c r="B15" s="30" t="s">
        <v>3846</v>
      </c>
      <c r="C15" s="30" t="s">
        <v>1891</v>
      </c>
      <c r="D15" s="41">
        <v>8000</v>
      </c>
      <c r="E15" s="12">
        <v>42549</v>
      </c>
      <c r="F15" s="12">
        <v>44328</v>
      </c>
      <c r="G15" s="26">
        <v>3374.2</v>
      </c>
      <c r="H15" s="21">
        <f t="shared" ref="H15:H17" si="3">IF(I15&lt;=8000,$F$5+(I15/24),"error")</f>
        <v>44952.05</v>
      </c>
      <c r="I15" s="22">
        <f t="shared" si="2"/>
        <v>7345.2</v>
      </c>
      <c r="J15" s="16" t="str">
        <f t="shared" si="0"/>
        <v>NOT DUE</v>
      </c>
      <c r="K15" s="30" t="s">
        <v>1899</v>
      </c>
      <c r="L15" s="19"/>
    </row>
    <row r="16" spans="1:12" ht="26.45" customHeight="1">
      <c r="A16" s="16" t="s">
        <v>3149</v>
      </c>
      <c r="B16" s="30" t="s">
        <v>1890</v>
      </c>
      <c r="C16" s="30" t="s">
        <v>1891</v>
      </c>
      <c r="D16" s="41">
        <v>8000</v>
      </c>
      <c r="E16" s="12">
        <v>42549</v>
      </c>
      <c r="F16" s="12">
        <v>44328</v>
      </c>
      <c r="G16" s="26">
        <v>3374.2</v>
      </c>
      <c r="H16" s="21">
        <f t="shared" si="3"/>
        <v>44952.05</v>
      </c>
      <c r="I16" s="22">
        <f t="shared" si="2"/>
        <v>7345.2</v>
      </c>
      <c r="J16" s="16" t="str">
        <f t="shared" si="0"/>
        <v>NOT DUE</v>
      </c>
      <c r="K16" s="30" t="s">
        <v>1899</v>
      </c>
      <c r="L16" s="19"/>
    </row>
    <row r="17" spans="1:12" ht="26.45" customHeight="1">
      <c r="A17" s="16" t="s">
        <v>3150</v>
      </c>
      <c r="B17" s="30" t="s">
        <v>3858</v>
      </c>
      <c r="C17" s="30" t="s">
        <v>1891</v>
      </c>
      <c r="D17" s="41">
        <v>8000</v>
      </c>
      <c r="E17" s="12">
        <v>42549</v>
      </c>
      <c r="F17" s="12">
        <v>44328</v>
      </c>
      <c r="G17" s="26">
        <v>3374.2</v>
      </c>
      <c r="H17" s="21">
        <f t="shared" si="3"/>
        <v>44952.05</v>
      </c>
      <c r="I17" s="22">
        <f t="shared" si="2"/>
        <v>7345.2</v>
      </c>
      <c r="J17" s="16" t="str">
        <f t="shared" si="0"/>
        <v>NOT DUE</v>
      </c>
      <c r="K17" s="30" t="s">
        <v>1899</v>
      </c>
      <c r="L17" s="19"/>
    </row>
    <row r="18" spans="1:12" ht="25.5">
      <c r="A18" s="16" t="s">
        <v>3151</v>
      </c>
      <c r="B18" s="30" t="s">
        <v>3840</v>
      </c>
      <c r="C18" s="30" t="s">
        <v>1893</v>
      </c>
      <c r="D18" s="41">
        <v>8000</v>
      </c>
      <c r="E18" s="12">
        <v>42549</v>
      </c>
      <c r="F18" s="12">
        <v>44328</v>
      </c>
      <c r="G18" s="26">
        <v>3374.2</v>
      </c>
      <c r="H18" s="21">
        <f>IF(I18&lt;=8000,$F$5+(I18/24),"error")</f>
        <v>44952.05</v>
      </c>
      <c r="I18" s="22">
        <f>D18-($F$4-G18)</f>
        <v>7345.2</v>
      </c>
      <c r="J18" s="16" t="str">
        <f t="shared" si="0"/>
        <v>NOT DUE</v>
      </c>
      <c r="K18" s="30"/>
      <c r="L18" s="19"/>
    </row>
    <row r="19" spans="1:12" ht="15" customHeight="1">
      <c r="A19" s="16" t="s">
        <v>3152</v>
      </c>
      <c r="B19" s="30" t="s">
        <v>3842</v>
      </c>
      <c r="C19" s="30" t="s">
        <v>3843</v>
      </c>
      <c r="D19" s="41">
        <v>8000</v>
      </c>
      <c r="E19" s="12">
        <v>42549</v>
      </c>
      <c r="F19" s="12">
        <v>44328</v>
      </c>
      <c r="G19" s="26">
        <v>3374.2</v>
      </c>
      <c r="H19" s="21">
        <f>IF(I19&lt;=8000,$F$5+(I19/24),"error")</f>
        <v>44952.05</v>
      </c>
      <c r="I19" s="22">
        <f>D19-($F$4-G19)</f>
        <v>7345.2</v>
      </c>
      <c r="J19" s="16" t="str">
        <f t="shared" si="0"/>
        <v>NOT DUE</v>
      </c>
      <c r="K19" s="30"/>
      <c r="L19" s="19"/>
    </row>
    <row r="20" spans="1:12" ht="38.25">
      <c r="A20" s="16" t="s">
        <v>3153</v>
      </c>
      <c r="B20" s="30" t="s">
        <v>1390</v>
      </c>
      <c r="C20" s="30" t="s">
        <v>1391</v>
      </c>
      <c r="D20" s="41" t="s">
        <v>1</v>
      </c>
      <c r="E20" s="12">
        <v>42549</v>
      </c>
      <c r="F20" s="12">
        <v>44646</v>
      </c>
      <c r="G20" s="72"/>
      <c r="H20" s="14">
        <f>DATE(YEAR(F20),MONTH(F20),DAY(F20)+1)</f>
        <v>44647</v>
      </c>
      <c r="I20" s="15">
        <f t="shared" ref="I20:I38" ca="1" si="4">IF(ISBLANK(H20),"",H20-DATE(YEAR(NOW()),MONTH(NOW()),DAY(NOW())))</f>
        <v>0</v>
      </c>
      <c r="J20" s="16" t="str">
        <f t="shared" ca="1" si="0"/>
        <v>NOT DUE</v>
      </c>
      <c r="K20" s="30" t="s">
        <v>1420</v>
      </c>
      <c r="L20" s="19"/>
    </row>
    <row r="21" spans="1:12" ht="38.25">
      <c r="A21" s="16" t="s">
        <v>3154</v>
      </c>
      <c r="B21" s="30" t="s">
        <v>1392</v>
      </c>
      <c r="C21" s="30" t="s">
        <v>1393</v>
      </c>
      <c r="D21" s="41" t="s">
        <v>1</v>
      </c>
      <c r="E21" s="12">
        <v>42549</v>
      </c>
      <c r="F21" s="12">
        <v>44646</v>
      </c>
      <c r="G21" s="72"/>
      <c r="H21" s="14">
        <f>DATE(YEAR(F21),MONTH(F21),DAY(F21)+1)</f>
        <v>44647</v>
      </c>
      <c r="I21" s="15">
        <f t="shared" ca="1" si="4"/>
        <v>0</v>
      </c>
      <c r="J21" s="16" t="str">
        <f t="shared" ca="1" si="0"/>
        <v>NOT DUE</v>
      </c>
      <c r="K21" s="30" t="s">
        <v>1421</v>
      </c>
      <c r="L21" s="19"/>
    </row>
    <row r="22" spans="1:12" ht="38.25">
      <c r="A22" s="16" t="s">
        <v>3155</v>
      </c>
      <c r="B22" s="30" t="s">
        <v>1394</v>
      </c>
      <c r="C22" s="30" t="s">
        <v>1395</v>
      </c>
      <c r="D22" s="41" t="s">
        <v>1</v>
      </c>
      <c r="E22" s="12">
        <v>42549</v>
      </c>
      <c r="F22" s="12">
        <v>44646</v>
      </c>
      <c r="G22" s="72"/>
      <c r="H22" s="14">
        <f>DATE(YEAR(F22),MONTH(F22),DAY(F22)+1)</f>
        <v>44647</v>
      </c>
      <c r="I22" s="15">
        <f t="shared" ca="1" si="4"/>
        <v>0</v>
      </c>
      <c r="J22" s="16" t="str">
        <f t="shared" ca="1" si="0"/>
        <v>NOT DUE</v>
      </c>
      <c r="K22" s="30" t="s">
        <v>1422</v>
      </c>
      <c r="L22" s="19"/>
    </row>
    <row r="23" spans="1:12" ht="38.450000000000003" customHeight="1">
      <c r="A23" s="16" t="s">
        <v>3156</v>
      </c>
      <c r="B23" s="30" t="s">
        <v>1396</v>
      </c>
      <c r="C23" s="30" t="s">
        <v>1397</v>
      </c>
      <c r="D23" s="41" t="s">
        <v>4</v>
      </c>
      <c r="E23" s="12">
        <v>42549</v>
      </c>
      <c r="F23" s="12">
        <v>44637</v>
      </c>
      <c r="G23" s="72"/>
      <c r="H23" s="14">
        <f>EDATE(F23-1,1)</f>
        <v>44667</v>
      </c>
      <c r="I23" s="15">
        <f t="shared" ca="1" si="4"/>
        <v>20</v>
      </c>
      <c r="J23" s="16" t="str">
        <f t="shared" ca="1" si="0"/>
        <v>NOT DUE</v>
      </c>
      <c r="K23" s="30" t="s">
        <v>1423</v>
      </c>
      <c r="L23" s="239"/>
    </row>
    <row r="24" spans="1:12" ht="25.5">
      <c r="A24" s="16" t="s">
        <v>3157</v>
      </c>
      <c r="B24" s="30" t="s">
        <v>1398</v>
      </c>
      <c r="C24" s="30" t="s">
        <v>1399</v>
      </c>
      <c r="D24" s="41" t="s">
        <v>1</v>
      </c>
      <c r="E24" s="12">
        <v>42549</v>
      </c>
      <c r="F24" s="12">
        <v>44646</v>
      </c>
      <c r="G24" s="72"/>
      <c r="H24" s="14">
        <f>DATE(YEAR(F24),MONTH(F24),DAY(F24)+1)</f>
        <v>44647</v>
      </c>
      <c r="I24" s="15">
        <f t="shared" ca="1" si="4"/>
        <v>0</v>
      </c>
      <c r="J24" s="16" t="str">
        <f t="shared" ca="1" si="0"/>
        <v>NOT DUE</v>
      </c>
      <c r="K24" s="30" t="s">
        <v>1424</v>
      </c>
      <c r="L24" s="19"/>
    </row>
    <row r="25" spans="1:12" ht="26.45" customHeight="1">
      <c r="A25" s="16" t="s">
        <v>3158</v>
      </c>
      <c r="B25" s="30" t="s">
        <v>1400</v>
      </c>
      <c r="C25" s="30" t="s">
        <v>1401</v>
      </c>
      <c r="D25" s="41" t="s">
        <v>1</v>
      </c>
      <c r="E25" s="12">
        <v>42549</v>
      </c>
      <c r="F25" s="12">
        <v>44646</v>
      </c>
      <c r="G25" s="72"/>
      <c r="H25" s="14">
        <f>DATE(YEAR(F25),MONTH(F25),DAY(F25)+1)</f>
        <v>44647</v>
      </c>
      <c r="I25" s="15">
        <f t="shared" ca="1" si="4"/>
        <v>0</v>
      </c>
      <c r="J25" s="16" t="str">
        <f t="shared" ca="1" si="0"/>
        <v>NOT DUE</v>
      </c>
      <c r="K25" s="30" t="s">
        <v>1425</v>
      </c>
      <c r="L25" s="19"/>
    </row>
    <row r="26" spans="1:12" ht="26.45" customHeight="1">
      <c r="A26" s="16" t="s">
        <v>3159</v>
      </c>
      <c r="B26" s="30" t="s">
        <v>1402</v>
      </c>
      <c r="C26" s="30" t="s">
        <v>1403</v>
      </c>
      <c r="D26" s="41" t="s">
        <v>1</v>
      </c>
      <c r="E26" s="12">
        <v>42549</v>
      </c>
      <c r="F26" s="12">
        <v>44646</v>
      </c>
      <c r="G26" s="72"/>
      <c r="H26" s="14">
        <f>DATE(YEAR(F26),MONTH(F26),DAY(F26)+1)</f>
        <v>44647</v>
      </c>
      <c r="I26" s="15">
        <f t="shared" ca="1" si="4"/>
        <v>0</v>
      </c>
      <c r="J26" s="16" t="str">
        <f t="shared" ca="1" si="0"/>
        <v>NOT DUE</v>
      </c>
      <c r="K26" s="30" t="s">
        <v>1425</v>
      </c>
      <c r="L26" s="19"/>
    </row>
    <row r="27" spans="1:12" ht="26.45" customHeight="1">
      <c r="A27" s="16" t="s">
        <v>3160</v>
      </c>
      <c r="B27" s="30" t="s">
        <v>1404</v>
      </c>
      <c r="C27" s="30" t="s">
        <v>1391</v>
      </c>
      <c r="D27" s="41" t="s">
        <v>1</v>
      </c>
      <c r="E27" s="12">
        <v>42549</v>
      </c>
      <c r="F27" s="12">
        <v>44646</v>
      </c>
      <c r="G27" s="72"/>
      <c r="H27" s="14">
        <f>DATE(YEAR(F27),MONTH(F27),DAY(F27)+1)</f>
        <v>44647</v>
      </c>
      <c r="I27" s="15">
        <f t="shared" ca="1" si="4"/>
        <v>0</v>
      </c>
      <c r="J27" s="16" t="str">
        <f t="shared" ca="1" si="0"/>
        <v>NOT DUE</v>
      </c>
      <c r="K27" s="30" t="s">
        <v>1425</v>
      </c>
      <c r="L27" s="19"/>
    </row>
    <row r="28" spans="1:12" ht="26.45" customHeight="1">
      <c r="A28" s="16" t="s">
        <v>3161</v>
      </c>
      <c r="B28" s="30" t="s">
        <v>3960</v>
      </c>
      <c r="C28" s="30" t="s">
        <v>1144</v>
      </c>
      <c r="D28" s="41">
        <v>20000</v>
      </c>
      <c r="E28" s="12">
        <v>42549</v>
      </c>
      <c r="F28" s="12">
        <v>44408</v>
      </c>
      <c r="G28" s="26">
        <v>3411.8</v>
      </c>
      <c r="H28" s="21">
        <f>IF(I28&lt;=20000,$F$5+(I28/24),"error")</f>
        <v>45453.616666666669</v>
      </c>
      <c r="I28" s="22">
        <f t="shared" ref="I28:I29" si="5">D28-($F$4-G28)</f>
        <v>19382.8</v>
      </c>
      <c r="J28" s="16" t="str">
        <f t="shared" si="0"/>
        <v>NOT DUE</v>
      </c>
      <c r="K28" s="30" t="s">
        <v>3851</v>
      </c>
      <c r="L28" s="19"/>
    </row>
    <row r="29" spans="1:12" ht="25.5">
      <c r="A29" s="16" t="s">
        <v>3162</v>
      </c>
      <c r="B29" s="30" t="s">
        <v>3955</v>
      </c>
      <c r="C29" s="30" t="s">
        <v>3888</v>
      </c>
      <c r="D29" s="41">
        <v>20000</v>
      </c>
      <c r="E29" s="12">
        <v>42549</v>
      </c>
      <c r="F29" s="12">
        <v>44408</v>
      </c>
      <c r="G29" s="26">
        <v>3411.8</v>
      </c>
      <c r="H29" s="21">
        <f>IF(I29&lt;=20000,$F$5+(I29/24),"error")</f>
        <v>45453.616666666669</v>
      </c>
      <c r="I29" s="22">
        <f t="shared" si="5"/>
        <v>19382.8</v>
      </c>
      <c r="J29" s="16" t="str">
        <f t="shared" si="0"/>
        <v>NOT DUE</v>
      </c>
      <c r="K29" s="30" t="s">
        <v>3851</v>
      </c>
      <c r="L29" s="19"/>
    </row>
    <row r="30" spans="1:12" ht="26.45" customHeight="1">
      <c r="A30" s="16" t="s">
        <v>3163</v>
      </c>
      <c r="B30" s="30" t="s">
        <v>1408</v>
      </c>
      <c r="C30" s="30" t="s">
        <v>1409</v>
      </c>
      <c r="D30" s="41" t="s">
        <v>0</v>
      </c>
      <c r="E30" s="12">
        <v>42549</v>
      </c>
      <c r="F30" s="12">
        <v>44561</v>
      </c>
      <c r="G30" s="72"/>
      <c r="H30" s="14">
        <f>DATE(YEAR(F30),MONTH(F30)+3,DAY(F30)-1)</f>
        <v>44650</v>
      </c>
      <c r="I30" s="15">
        <f t="shared" ca="1" si="4"/>
        <v>3</v>
      </c>
      <c r="J30" s="16" t="str">
        <f t="shared" ca="1" si="0"/>
        <v>NOT DUE</v>
      </c>
      <c r="K30" s="30" t="s">
        <v>1426</v>
      </c>
      <c r="L30" s="239"/>
    </row>
    <row r="31" spans="1:12" ht="15" customHeight="1">
      <c r="A31" s="16" t="s">
        <v>3164</v>
      </c>
      <c r="B31" s="30" t="s">
        <v>1894</v>
      </c>
      <c r="C31" s="30"/>
      <c r="D31" s="41" t="s">
        <v>1</v>
      </c>
      <c r="E31" s="12">
        <v>42549</v>
      </c>
      <c r="F31" s="12">
        <v>44646</v>
      </c>
      <c r="G31" s="72"/>
      <c r="H31" s="14">
        <f>DATE(YEAR(F31),MONTH(F31),DAY(F31)+1)</f>
        <v>44647</v>
      </c>
      <c r="I31" s="15">
        <f t="shared" ca="1" si="4"/>
        <v>0</v>
      </c>
      <c r="J31" s="16" t="str">
        <f t="shared" ca="1" si="0"/>
        <v>NOT DUE</v>
      </c>
      <c r="K31" s="30" t="s">
        <v>1426</v>
      </c>
      <c r="L31" s="19"/>
    </row>
    <row r="32" spans="1:12" ht="15" customHeight="1">
      <c r="A32" s="16" t="s">
        <v>3165</v>
      </c>
      <c r="B32" s="30" t="s">
        <v>1410</v>
      </c>
      <c r="C32" s="30" t="s">
        <v>1411</v>
      </c>
      <c r="D32" s="41" t="s">
        <v>381</v>
      </c>
      <c r="E32" s="12">
        <v>42549</v>
      </c>
      <c r="F32" s="12">
        <v>44575</v>
      </c>
      <c r="G32" s="72"/>
      <c r="H32" s="14">
        <f t="shared" ref="H32:H37" si="6">DATE(YEAR(F32)+1,MONTH(F32),DAY(F32)-1)</f>
        <v>44939</v>
      </c>
      <c r="I32" s="15">
        <f t="shared" ca="1" si="4"/>
        <v>292</v>
      </c>
      <c r="J32" s="16" t="str">
        <f t="shared" ca="1" si="0"/>
        <v>NOT DUE</v>
      </c>
      <c r="K32" s="30" t="s">
        <v>1426</v>
      </c>
      <c r="L32" s="145"/>
    </row>
    <row r="33" spans="1:12" ht="25.5">
      <c r="A33" s="16" t="s">
        <v>3166</v>
      </c>
      <c r="B33" s="30" t="s">
        <v>1412</v>
      </c>
      <c r="C33" s="30" t="s">
        <v>1413</v>
      </c>
      <c r="D33" s="41" t="s">
        <v>381</v>
      </c>
      <c r="E33" s="12">
        <v>42549</v>
      </c>
      <c r="F33" s="12">
        <v>44575</v>
      </c>
      <c r="G33" s="72"/>
      <c r="H33" s="14">
        <f t="shared" si="6"/>
        <v>44939</v>
      </c>
      <c r="I33" s="15">
        <f t="shared" ca="1" si="4"/>
        <v>292</v>
      </c>
      <c r="J33" s="16" t="str">
        <f t="shared" ca="1" si="0"/>
        <v>NOT DUE</v>
      </c>
      <c r="K33" s="30" t="s">
        <v>1427</v>
      </c>
      <c r="L33" s="19"/>
    </row>
    <row r="34" spans="1:12" ht="25.5">
      <c r="A34" s="16" t="s">
        <v>3167</v>
      </c>
      <c r="B34" s="30" t="s">
        <v>1414</v>
      </c>
      <c r="C34" s="30" t="s">
        <v>1415</v>
      </c>
      <c r="D34" s="41" t="s">
        <v>381</v>
      </c>
      <c r="E34" s="12">
        <v>42549</v>
      </c>
      <c r="F34" s="12">
        <v>44575</v>
      </c>
      <c r="G34" s="72"/>
      <c r="H34" s="14">
        <f t="shared" si="6"/>
        <v>44939</v>
      </c>
      <c r="I34" s="15">
        <f t="shared" ca="1" si="4"/>
        <v>292</v>
      </c>
      <c r="J34" s="16" t="str">
        <f t="shared" ca="1" si="0"/>
        <v>NOT DUE</v>
      </c>
      <c r="K34" s="30" t="s">
        <v>1427</v>
      </c>
      <c r="L34" s="19"/>
    </row>
    <row r="35" spans="1:12" ht="25.5">
      <c r="A35" s="16" t="s">
        <v>3168</v>
      </c>
      <c r="B35" s="30" t="s">
        <v>1416</v>
      </c>
      <c r="C35" s="30" t="s">
        <v>1417</v>
      </c>
      <c r="D35" s="41" t="s">
        <v>381</v>
      </c>
      <c r="E35" s="12">
        <v>42549</v>
      </c>
      <c r="F35" s="12">
        <v>44575</v>
      </c>
      <c r="G35" s="72"/>
      <c r="H35" s="14">
        <f t="shared" si="6"/>
        <v>44939</v>
      </c>
      <c r="I35" s="15">
        <f t="shared" ca="1" si="4"/>
        <v>292</v>
      </c>
      <c r="J35" s="16" t="str">
        <f t="shared" ca="1" si="0"/>
        <v>NOT DUE</v>
      </c>
      <c r="K35" s="30" t="s">
        <v>1427</v>
      </c>
      <c r="L35" s="19"/>
    </row>
    <row r="36" spans="1:12" ht="25.5">
      <c r="A36" s="16" t="s">
        <v>3169</v>
      </c>
      <c r="B36" s="30" t="s">
        <v>1418</v>
      </c>
      <c r="C36" s="30" t="s">
        <v>1419</v>
      </c>
      <c r="D36" s="41" t="s">
        <v>381</v>
      </c>
      <c r="E36" s="12">
        <v>42549</v>
      </c>
      <c r="F36" s="12">
        <v>44575</v>
      </c>
      <c r="G36" s="72"/>
      <c r="H36" s="14">
        <f t="shared" si="6"/>
        <v>44939</v>
      </c>
      <c r="I36" s="15">
        <f t="shared" ca="1" si="4"/>
        <v>292</v>
      </c>
      <c r="J36" s="16" t="str">
        <f t="shared" ca="1" si="0"/>
        <v>NOT DUE</v>
      </c>
      <c r="K36" s="30" t="s">
        <v>1428</v>
      </c>
      <c r="L36" s="19"/>
    </row>
    <row r="37" spans="1:12" ht="15" customHeight="1">
      <c r="A37" s="16" t="s">
        <v>3170</v>
      </c>
      <c r="B37" s="30" t="s">
        <v>1429</v>
      </c>
      <c r="C37" s="30" t="s">
        <v>1430</v>
      </c>
      <c r="D37" s="41" t="s">
        <v>381</v>
      </c>
      <c r="E37" s="12">
        <v>42549</v>
      </c>
      <c r="F37" s="12">
        <v>44575</v>
      </c>
      <c r="G37" s="72"/>
      <c r="H37" s="14">
        <f t="shared" si="6"/>
        <v>44939</v>
      </c>
      <c r="I37" s="15">
        <f t="shared" ca="1" si="4"/>
        <v>292</v>
      </c>
      <c r="J37" s="16" t="str">
        <f t="shared" ca="1" si="0"/>
        <v>NOT DUE</v>
      </c>
      <c r="K37" s="30" t="s">
        <v>1428</v>
      </c>
      <c r="L37" s="19"/>
    </row>
    <row r="38" spans="1:12" ht="24.75" customHeight="1">
      <c r="A38" s="16" t="s">
        <v>3171</v>
      </c>
      <c r="B38" s="30" t="s">
        <v>3996</v>
      </c>
      <c r="C38" s="30" t="s">
        <v>3997</v>
      </c>
      <c r="D38" s="41" t="s">
        <v>4</v>
      </c>
      <c r="E38" s="12">
        <v>42549</v>
      </c>
      <c r="F38" s="12">
        <v>44643</v>
      </c>
      <c r="G38" s="72"/>
      <c r="H38" s="14">
        <f>EDATE(F38-1,1)</f>
        <v>44673</v>
      </c>
      <c r="I38" s="15">
        <f t="shared" ca="1" si="4"/>
        <v>26</v>
      </c>
      <c r="J38" s="16" t="str">
        <f t="shared" ca="1" si="0"/>
        <v>NOT DUE</v>
      </c>
      <c r="K38" s="30"/>
      <c r="L38" s="239"/>
    </row>
    <row r="39" spans="1:12" ht="15" customHeight="1">
      <c r="A39" s="49"/>
      <c r="B39" s="50"/>
      <c r="C39" s="50"/>
      <c r="G39" s="53"/>
      <c r="H39" s="54"/>
      <c r="I39" s="55"/>
      <c r="J39" s="49"/>
      <c r="K39" s="50"/>
      <c r="L39" s="56"/>
    </row>
    <row r="42" spans="1:12">
      <c r="B42" t="s">
        <v>4630</v>
      </c>
      <c r="D42" s="47" t="s">
        <v>4631</v>
      </c>
      <c r="E42" t="s">
        <v>5232</v>
      </c>
      <c r="G42" t="s">
        <v>4632</v>
      </c>
    </row>
    <row r="43" spans="1:12">
      <c r="C43" s="215" t="s">
        <v>5298</v>
      </c>
      <c r="E43" t="s">
        <v>5439</v>
      </c>
      <c r="H43" s="455" t="s">
        <v>5270</v>
      </c>
      <c r="I43" s="455"/>
      <c r="J43" s="455"/>
    </row>
  </sheetData>
  <sheetProtection selectLockedCells="1"/>
  <mergeCells count="10">
    <mergeCell ref="H43:J43"/>
    <mergeCell ref="A4:B4"/>
    <mergeCell ref="D4:E4"/>
    <mergeCell ref="A5:B5"/>
    <mergeCell ref="A1:B1"/>
    <mergeCell ref="D1:E1"/>
    <mergeCell ref="A2:B2"/>
    <mergeCell ref="D2:E2"/>
    <mergeCell ref="A3:B3"/>
    <mergeCell ref="D3:E3"/>
  </mergeCells>
  <conditionalFormatting sqref="J39 J7:J14">
    <cfRule type="cellIs" dxfId="120" priority="6" operator="equal">
      <formula>"overdue"</formula>
    </cfRule>
  </conditionalFormatting>
  <conditionalFormatting sqref="J28:J29">
    <cfRule type="cellIs" dxfId="119" priority="4" operator="equal">
      <formula>"overdue"</formula>
    </cfRule>
  </conditionalFormatting>
  <conditionalFormatting sqref="J15">
    <cfRule type="cellIs" dxfId="118" priority="3" operator="equal">
      <formula>"overdue"</formula>
    </cfRule>
  </conditionalFormatting>
  <conditionalFormatting sqref="J16">
    <cfRule type="cellIs" dxfId="117" priority="2" operator="equal">
      <formula>"overdue"</formula>
    </cfRule>
  </conditionalFormatting>
  <conditionalFormatting sqref="J30:J36 J17:J27 J38">
    <cfRule type="cellIs" dxfId="116" priority="5" operator="equal">
      <formula>"overdue"</formula>
    </cfRule>
  </conditionalFormatting>
  <conditionalFormatting sqref="J37">
    <cfRule type="cellIs" dxfId="115" priority="1" operator="equal">
      <formula>"overdue"</formula>
    </cfRule>
  </conditionalFormatting>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P304"/>
  <sheetViews>
    <sheetView showGridLines="0" topLeftCell="A193" zoomScaleNormal="100" workbookViewId="0">
      <selection activeCell="G147" sqref="G147"/>
    </sheetView>
  </sheetViews>
  <sheetFormatPr defaultRowHeight="15"/>
  <cols>
    <col min="1" max="1" width="8.140625" style="43" customWidth="1"/>
    <col min="2" max="2" width="23" customWidth="1"/>
    <col min="3" max="3" width="41.28515625" style="38" customWidth="1"/>
    <col min="4"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6.28515625" customWidth="1"/>
    <col min="14" max="14" width="16" style="43" customWidth="1"/>
    <col min="15" max="15" width="12.28515625" style="43" customWidth="1"/>
    <col min="16" max="16" width="13.28515625" style="43" customWidth="1"/>
    <col min="17" max="17" width="13.7109375" customWidth="1"/>
  </cols>
  <sheetData>
    <row r="1" spans="1:16" ht="20.25" customHeight="1">
      <c r="A1" s="376" t="s">
        <v>5</v>
      </c>
      <c r="B1" s="376"/>
      <c r="C1" s="34" t="s">
        <v>3725</v>
      </c>
      <c r="D1" s="377" t="s">
        <v>7</v>
      </c>
      <c r="E1" s="377"/>
      <c r="F1" s="1" t="str">
        <f>IF(C1="GL COLMENA",'[1]List of Vessels'!B2,IF(C1="GL IGUAZU",'[1]List of Vessels'!B3,IF(C1="GL LA PAZ",'[1]List of Vessels'!B4,IF(C1="GL PIRAPO",'[1]List of Vessels'!B5,IF(C1="VALIANT SPRING",'[1]List of Vessels'!B6,IF(C1="VALIANT SUMMER",'[1]List of Vessels'!B7,""))))))</f>
        <v>NK 160240</v>
      </c>
      <c r="N1" s="43" t="s">
        <v>3719</v>
      </c>
      <c r="O1" s="43" t="s">
        <v>3723</v>
      </c>
      <c r="P1" s="43" t="s">
        <v>3722</v>
      </c>
    </row>
    <row r="2" spans="1:16" ht="19.5" customHeight="1">
      <c r="A2" s="376" t="s">
        <v>8</v>
      </c>
      <c r="B2" s="376"/>
      <c r="C2" s="35" t="str">
        <f>IF(C1="GL COLMENA",'[1]List of Vessels'!D2,IF(C1="GL IGUAZU",'[1]List of Vessels'!D3,IF(C1="GL LA PAZ",'[1]List of Vessels'!D4,IF(C1="GL PIRAPO",'[1]List of Vessels'!D5,IF(C1="VALIANT SPRING",'[1]List of Vessels'!D6,IF(C1="VALIANT SUMMER",'[1]List of Vessels'!D7,""))))))</f>
        <v>SINGAPORE</v>
      </c>
      <c r="D2" s="377" t="s">
        <v>9</v>
      </c>
      <c r="E2" s="377"/>
      <c r="F2" s="2">
        <f>IF(C1="GL COLMENA",'[1]List of Vessels'!C2,IF(C1="GL IGUAZU",'[1]List of Vessels'!C3,IF(C1="GL LA PAZ",'[1]List of Vessels'!C4,IF(C1="GL PIRAPO",'[1]List of Vessels'!C5,IF(C1="VALIANT SPRING",'[1]List of Vessels'!C6,IF(C1="VALIANT SUMMER",'[1]List of Vessels'!C7,""))))))</f>
        <v>9731195</v>
      </c>
      <c r="N2" s="43" t="s">
        <v>6</v>
      </c>
      <c r="O2" s="43" t="s">
        <v>3720</v>
      </c>
      <c r="P2" s="43">
        <v>9599183</v>
      </c>
    </row>
    <row r="3" spans="1:16" ht="19.5" customHeight="1">
      <c r="A3" s="376" t="s">
        <v>10</v>
      </c>
      <c r="B3" s="376"/>
      <c r="C3" s="36" t="s">
        <v>60</v>
      </c>
      <c r="D3" s="377" t="s">
        <v>12</v>
      </c>
      <c r="E3" s="377"/>
      <c r="F3" s="4" t="s">
        <v>61</v>
      </c>
      <c r="N3" s="43" t="s">
        <v>3718</v>
      </c>
      <c r="O3" s="43" t="s">
        <v>3721</v>
      </c>
      <c r="P3" s="43">
        <v>9599200</v>
      </c>
    </row>
    <row r="4" spans="1:16" ht="18" customHeight="1">
      <c r="A4" s="376" t="s">
        <v>77</v>
      </c>
      <c r="B4" s="376"/>
      <c r="C4" s="36" t="s">
        <v>79</v>
      </c>
      <c r="D4" s="377" t="s">
        <v>2437</v>
      </c>
      <c r="E4" s="377"/>
      <c r="F4" s="71">
        <f>'Running Hours'!B5</f>
        <v>33347.1</v>
      </c>
      <c r="N4" s="43" t="s">
        <v>3724</v>
      </c>
      <c r="O4" s="43" t="s">
        <v>3808</v>
      </c>
      <c r="P4" s="43">
        <v>9731183</v>
      </c>
    </row>
    <row r="5" spans="1:16" ht="18" customHeight="1">
      <c r="A5" s="376" t="s">
        <v>78</v>
      </c>
      <c r="B5" s="376"/>
      <c r="C5" s="37" t="s">
        <v>3807</v>
      </c>
      <c r="D5" s="23"/>
      <c r="E5" s="23" t="str">
        <f>'Running Hours'!$C3</f>
        <v>Date updated:</v>
      </c>
      <c r="F5" s="147">
        <f>'Running Hours'!$D3</f>
        <v>44646</v>
      </c>
      <c r="N5" s="43" t="s">
        <v>3725</v>
      </c>
    </row>
    <row r="6" spans="1:16" ht="7.5" customHeight="1">
      <c r="A6" s="42"/>
      <c r="B6" s="6"/>
      <c r="D6" s="7"/>
      <c r="E6" s="7"/>
      <c r="F6" s="7"/>
      <c r="G6" s="7"/>
      <c r="H6" s="7"/>
      <c r="I6" s="7"/>
      <c r="J6" s="7"/>
      <c r="K6" s="7"/>
    </row>
    <row r="7" spans="1:16" ht="38.25">
      <c r="A7" s="10" t="s">
        <v>15</v>
      </c>
      <c r="B7" s="10" t="s">
        <v>63</v>
      </c>
      <c r="C7" s="10" t="s">
        <v>17</v>
      </c>
      <c r="D7" s="10" t="s">
        <v>18</v>
      </c>
      <c r="E7" s="10" t="s">
        <v>2438</v>
      </c>
      <c r="F7" s="10" t="s">
        <v>64</v>
      </c>
      <c r="G7" s="10" t="s">
        <v>20</v>
      </c>
      <c r="H7" s="10" t="s">
        <v>2</v>
      </c>
      <c r="I7" s="10" t="s">
        <v>21</v>
      </c>
      <c r="J7" s="10" t="s">
        <v>22</v>
      </c>
      <c r="K7" s="10" t="s">
        <v>23</v>
      </c>
      <c r="L7" s="10" t="s">
        <v>59</v>
      </c>
    </row>
    <row r="8" spans="1:16" ht="23.25" customHeight="1">
      <c r="A8" s="16" t="s">
        <v>62</v>
      </c>
      <c r="B8" s="29" t="s">
        <v>65</v>
      </c>
      <c r="C8" s="29" t="s">
        <v>76</v>
      </c>
      <c r="D8" s="20">
        <v>12000</v>
      </c>
      <c r="E8" s="12">
        <v>42549</v>
      </c>
      <c r="F8" s="12">
        <v>44415</v>
      </c>
      <c r="G8" s="26">
        <v>29642</v>
      </c>
      <c r="H8" s="21">
        <f>IF(I8&lt;=12000,$F$5+(I8/24),"error")</f>
        <v>44991.620833333334</v>
      </c>
      <c r="I8" s="22">
        <f t="shared" ref="I8:I19" si="0">D8-($F$4-G8)</f>
        <v>8294.9000000000015</v>
      </c>
      <c r="J8" s="16" t="str">
        <f t="shared" ref="J8:J39" si="1">IF(I8="","",IF(I8=0,"DUE",IF(I8&lt;0,"OVERDUE","NOT DUE")))</f>
        <v>NOT DUE</v>
      </c>
      <c r="K8" s="17"/>
      <c r="L8" s="298" t="s">
        <v>5220</v>
      </c>
    </row>
    <row r="9" spans="1:16" ht="23.25" customHeight="1">
      <c r="A9" s="16" t="s">
        <v>66</v>
      </c>
      <c r="B9" s="29" t="s">
        <v>71</v>
      </c>
      <c r="C9" s="29" t="s">
        <v>76</v>
      </c>
      <c r="D9" s="20">
        <v>12000</v>
      </c>
      <c r="E9" s="12">
        <v>42549</v>
      </c>
      <c r="F9" s="12">
        <v>44242</v>
      </c>
      <c r="G9" s="26">
        <v>28987</v>
      </c>
      <c r="H9" s="21">
        <f>IF(I9&lt;=12000,$F$5+(I9/24),"error")</f>
        <v>44964.32916666667</v>
      </c>
      <c r="I9" s="22">
        <f t="shared" si="0"/>
        <v>7639.9000000000015</v>
      </c>
      <c r="J9" s="16" t="str">
        <f t="shared" si="1"/>
        <v>NOT DUE</v>
      </c>
      <c r="K9" s="17"/>
      <c r="L9" s="17"/>
    </row>
    <row r="10" spans="1:16" ht="23.25" customHeight="1">
      <c r="A10" s="16" t="s">
        <v>67</v>
      </c>
      <c r="B10" s="29" t="s">
        <v>72</v>
      </c>
      <c r="C10" s="29" t="s">
        <v>76</v>
      </c>
      <c r="D10" s="20">
        <v>12000</v>
      </c>
      <c r="E10" s="12">
        <v>42549</v>
      </c>
      <c r="F10" s="12">
        <v>44411</v>
      </c>
      <c r="G10" s="26">
        <v>29642</v>
      </c>
      <c r="H10" s="21">
        <f t="shared" ref="H10:H12" si="2">IF(I10&lt;=12000,$F$5+(I10/24),"error")</f>
        <v>44991.620833333334</v>
      </c>
      <c r="I10" s="22">
        <f t="shared" si="0"/>
        <v>8294.9000000000015</v>
      </c>
      <c r="J10" s="16" t="str">
        <f t="shared" si="1"/>
        <v>NOT DUE</v>
      </c>
      <c r="K10" s="17"/>
      <c r="L10" s="17"/>
    </row>
    <row r="11" spans="1:16" ht="23.25" customHeight="1">
      <c r="A11" s="16" t="s">
        <v>68</v>
      </c>
      <c r="B11" s="29" t="s">
        <v>73</v>
      </c>
      <c r="C11" s="29" t="s">
        <v>76</v>
      </c>
      <c r="D11" s="20">
        <v>12000</v>
      </c>
      <c r="E11" s="12">
        <v>42549</v>
      </c>
      <c r="F11" s="12">
        <v>44420</v>
      </c>
      <c r="G11" s="26">
        <v>29642</v>
      </c>
      <c r="H11" s="21">
        <f t="shared" si="2"/>
        <v>44991.620833333334</v>
      </c>
      <c r="I11" s="22">
        <f t="shared" si="0"/>
        <v>8294.9000000000015</v>
      </c>
      <c r="J11" s="16" t="str">
        <f t="shared" si="1"/>
        <v>NOT DUE</v>
      </c>
      <c r="K11" s="17"/>
      <c r="L11" s="17"/>
    </row>
    <row r="12" spans="1:16" ht="23.25" customHeight="1">
      <c r="A12" s="16" t="s">
        <v>69</v>
      </c>
      <c r="B12" s="29" t="s">
        <v>74</v>
      </c>
      <c r="C12" s="29" t="s">
        <v>76</v>
      </c>
      <c r="D12" s="20">
        <v>12000</v>
      </c>
      <c r="E12" s="12">
        <v>42549</v>
      </c>
      <c r="F12" s="12">
        <v>44420</v>
      </c>
      <c r="G12" s="26">
        <v>29642</v>
      </c>
      <c r="H12" s="21">
        <f t="shared" si="2"/>
        <v>44991.620833333334</v>
      </c>
      <c r="I12" s="22">
        <f t="shared" si="0"/>
        <v>8294.9000000000015</v>
      </c>
      <c r="J12" s="16" t="str">
        <f t="shared" si="1"/>
        <v>NOT DUE</v>
      </c>
      <c r="K12" s="17"/>
      <c r="L12" s="17"/>
    </row>
    <row r="13" spans="1:16" ht="23.25" customHeight="1">
      <c r="A13" s="16" t="s">
        <v>70</v>
      </c>
      <c r="B13" s="29" t="s">
        <v>75</v>
      </c>
      <c r="C13" s="29" t="s">
        <v>76</v>
      </c>
      <c r="D13" s="20">
        <v>12000</v>
      </c>
      <c r="E13" s="12">
        <v>42549</v>
      </c>
      <c r="F13" s="12">
        <v>44415</v>
      </c>
      <c r="G13" s="26">
        <v>29642</v>
      </c>
      <c r="H13" s="21">
        <f>IF(I13&lt;=12000,$F$5+(I13/24),"error")</f>
        <v>44991.620833333334</v>
      </c>
      <c r="I13" s="22">
        <f t="shared" si="0"/>
        <v>8294.9000000000015</v>
      </c>
      <c r="J13" s="16" t="str">
        <f t="shared" si="1"/>
        <v>NOT DUE</v>
      </c>
      <c r="K13" s="17"/>
      <c r="L13" s="298" t="s">
        <v>5220</v>
      </c>
    </row>
    <row r="14" spans="1:16" ht="24">
      <c r="A14" s="16" t="s">
        <v>80</v>
      </c>
      <c r="B14" s="29" t="s">
        <v>87</v>
      </c>
      <c r="C14" s="29" t="s">
        <v>111</v>
      </c>
      <c r="D14" s="20">
        <v>8000</v>
      </c>
      <c r="E14" s="12">
        <v>42549</v>
      </c>
      <c r="F14" s="230">
        <v>44316</v>
      </c>
      <c r="G14" s="231">
        <v>28591</v>
      </c>
      <c r="H14" s="21">
        <f>IF(I14&lt;=8000,$F$5+(I14/24),"error")</f>
        <v>44781.162499999999</v>
      </c>
      <c r="I14" s="22">
        <f t="shared" si="0"/>
        <v>3243.9000000000015</v>
      </c>
      <c r="J14" s="16" t="str">
        <f t="shared" si="1"/>
        <v>NOT DUE</v>
      </c>
      <c r="K14" s="17"/>
      <c r="L14" s="19" t="s">
        <v>3802</v>
      </c>
    </row>
    <row r="15" spans="1:16" ht="24">
      <c r="A15" s="16" t="s">
        <v>81</v>
      </c>
      <c r="B15" s="29" t="s">
        <v>88</v>
      </c>
      <c r="C15" s="29" t="s">
        <v>111</v>
      </c>
      <c r="D15" s="20">
        <v>8000</v>
      </c>
      <c r="E15" s="12">
        <v>42549</v>
      </c>
      <c r="F15" s="230">
        <v>44489</v>
      </c>
      <c r="G15" s="231">
        <v>30617</v>
      </c>
      <c r="H15" s="21">
        <f t="shared" ref="H15:H19" si="3">IF(I15&lt;=8000,$F$5+(I15/24),"error")</f>
        <v>44865.57916666667</v>
      </c>
      <c r="I15" s="22">
        <f t="shared" si="0"/>
        <v>5269.9000000000015</v>
      </c>
      <c r="J15" s="16" t="str">
        <f t="shared" si="1"/>
        <v>NOT DUE</v>
      </c>
      <c r="K15" s="17"/>
      <c r="L15" s="19" t="s">
        <v>3802</v>
      </c>
    </row>
    <row r="16" spans="1:16" ht="24">
      <c r="A16" s="16" t="s">
        <v>82</v>
      </c>
      <c r="B16" s="29" t="s">
        <v>89</v>
      </c>
      <c r="C16" s="29" t="s">
        <v>111</v>
      </c>
      <c r="D16" s="20">
        <v>8000</v>
      </c>
      <c r="E16" s="12">
        <v>42549</v>
      </c>
      <c r="F16" s="230">
        <v>44316</v>
      </c>
      <c r="G16" s="231">
        <v>28591</v>
      </c>
      <c r="H16" s="21">
        <f t="shared" si="3"/>
        <v>44781.162499999999</v>
      </c>
      <c r="I16" s="22">
        <f t="shared" si="0"/>
        <v>3243.9000000000015</v>
      </c>
      <c r="J16" s="16" t="str">
        <f t="shared" si="1"/>
        <v>NOT DUE</v>
      </c>
      <c r="K16" s="17"/>
      <c r="L16" s="19" t="s">
        <v>3802</v>
      </c>
    </row>
    <row r="17" spans="1:12" ht="24">
      <c r="A17" s="16" t="s">
        <v>83</v>
      </c>
      <c r="B17" s="29" t="s">
        <v>90</v>
      </c>
      <c r="C17" s="29" t="s">
        <v>111</v>
      </c>
      <c r="D17" s="20">
        <v>8000</v>
      </c>
      <c r="E17" s="12">
        <v>42549</v>
      </c>
      <c r="F17" s="230">
        <v>44489</v>
      </c>
      <c r="G17" s="231">
        <v>30617</v>
      </c>
      <c r="H17" s="21">
        <f t="shared" si="3"/>
        <v>44865.57916666667</v>
      </c>
      <c r="I17" s="22">
        <f t="shared" si="0"/>
        <v>5269.9000000000015</v>
      </c>
      <c r="J17" s="16" t="str">
        <f t="shared" si="1"/>
        <v>NOT DUE</v>
      </c>
      <c r="K17" s="17"/>
      <c r="L17" s="19" t="s">
        <v>3802</v>
      </c>
    </row>
    <row r="18" spans="1:12" ht="24">
      <c r="A18" s="16" t="s">
        <v>84</v>
      </c>
      <c r="B18" s="29" t="s">
        <v>91</v>
      </c>
      <c r="C18" s="29" t="s">
        <v>111</v>
      </c>
      <c r="D18" s="20">
        <v>8000</v>
      </c>
      <c r="E18" s="12">
        <v>42549</v>
      </c>
      <c r="F18" s="12">
        <v>44207</v>
      </c>
      <c r="G18" s="26">
        <v>26866</v>
      </c>
      <c r="H18" s="21">
        <f t="shared" si="3"/>
        <v>44709.287499999999</v>
      </c>
      <c r="I18" s="22">
        <f t="shared" si="0"/>
        <v>1518.9000000000015</v>
      </c>
      <c r="J18" s="16" t="str">
        <f t="shared" si="1"/>
        <v>NOT DUE</v>
      </c>
      <c r="K18" s="17"/>
      <c r="L18" s="19" t="s">
        <v>3802</v>
      </c>
    </row>
    <row r="19" spans="1:12" ht="24">
      <c r="A19" s="16" t="s">
        <v>85</v>
      </c>
      <c r="B19" s="29" t="s">
        <v>92</v>
      </c>
      <c r="C19" s="29" t="s">
        <v>111</v>
      </c>
      <c r="D19" s="20">
        <v>8000</v>
      </c>
      <c r="E19" s="12">
        <v>42549</v>
      </c>
      <c r="F19" s="230">
        <v>44130</v>
      </c>
      <c r="G19" s="231">
        <v>25683</v>
      </c>
      <c r="H19" s="21">
        <f t="shared" si="3"/>
        <v>44659.995833333334</v>
      </c>
      <c r="I19" s="22">
        <f t="shared" si="0"/>
        <v>335.90000000000146</v>
      </c>
      <c r="J19" s="16" t="str">
        <f t="shared" si="1"/>
        <v>NOT DUE</v>
      </c>
      <c r="K19" s="17"/>
      <c r="L19" s="19" t="s">
        <v>3802</v>
      </c>
    </row>
    <row r="20" spans="1:12" ht="26.45" customHeight="1">
      <c r="A20" s="16" t="s">
        <v>93</v>
      </c>
      <c r="B20" s="29" t="s">
        <v>99</v>
      </c>
      <c r="C20" s="30" t="s">
        <v>112</v>
      </c>
      <c r="D20" s="11" t="s">
        <v>4</v>
      </c>
      <c r="E20" s="12">
        <v>42549</v>
      </c>
      <c r="F20" s="12">
        <v>44616</v>
      </c>
      <c r="G20" s="72"/>
      <c r="H20" s="14">
        <f t="shared" ref="H20:H25" si="4">EDATE(F20-1,1)</f>
        <v>44643</v>
      </c>
      <c r="I20" s="15">
        <f t="shared" ref="I20:I25" ca="1" si="5">IF(ISBLANK(H20),"",H20-DATE(YEAR(NOW()),MONTH(NOW()),DAY(NOW())))</f>
        <v>-4</v>
      </c>
      <c r="J20" s="16" t="str">
        <f t="shared" ca="1" si="1"/>
        <v>OVERDUE</v>
      </c>
      <c r="K20" s="32" t="s">
        <v>150</v>
      </c>
      <c r="L20" s="225" t="s">
        <v>5392</v>
      </c>
    </row>
    <row r="21" spans="1:12" ht="26.45" customHeight="1">
      <c r="A21" s="16" t="s">
        <v>94</v>
      </c>
      <c r="B21" s="29" t="s">
        <v>100</v>
      </c>
      <c r="C21" s="30" t="s">
        <v>112</v>
      </c>
      <c r="D21" s="11" t="s">
        <v>4</v>
      </c>
      <c r="E21" s="12">
        <v>42549</v>
      </c>
      <c r="F21" s="12">
        <v>44616</v>
      </c>
      <c r="G21" s="72"/>
      <c r="H21" s="14">
        <f t="shared" si="4"/>
        <v>44643</v>
      </c>
      <c r="I21" s="15">
        <f t="shared" ca="1" si="5"/>
        <v>-4</v>
      </c>
      <c r="J21" s="16" t="str">
        <f t="shared" ca="1" si="1"/>
        <v>OVERDUE</v>
      </c>
      <c r="K21" s="32" t="s">
        <v>150</v>
      </c>
      <c r="L21" s="225" t="s">
        <v>5392</v>
      </c>
    </row>
    <row r="22" spans="1:12" ht="26.45" customHeight="1">
      <c r="A22" s="16" t="s">
        <v>95</v>
      </c>
      <c r="B22" s="29" t="s">
        <v>101</v>
      </c>
      <c r="C22" s="30" t="s">
        <v>112</v>
      </c>
      <c r="D22" s="11" t="s">
        <v>4</v>
      </c>
      <c r="E22" s="12">
        <v>42549</v>
      </c>
      <c r="F22" s="12">
        <v>44616</v>
      </c>
      <c r="G22" s="72"/>
      <c r="H22" s="14">
        <f t="shared" si="4"/>
        <v>44643</v>
      </c>
      <c r="I22" s="15">
        <f t="shared" ca="1" si="5"/>
        <v>-4</v>
      </c>
      <c r="J22" s="16" t="str">
        <f t="shared" ca="1" si="1"/>
        <v>OVERDUE</v>
      </c>
      <c r="K22" s="32" t="s">
        <v>150</v>
      </c>
      <c r="L22" s="225" t="s">
        <v>5392</v>
      </c>
    </row>
    <row r="23" spans="1:12" ht="26.45" customHeight="1">
      <c r="A23" s="16" t="s">
        <v>96</v>
      </c>
      <c r="B23" s="29" t="s">
        <v>102</v>
      </c>
      <c r="C23" s="30" t="s">
        <v>112</v>
      </c>
      <c r="D23" s="11" t="s">
        <v>4</v>
      </c>
      <c r="E23" s="12">
        <v>42549</v>
      </c>
      <c r="F23" s="12">
        <v>44616</v>
      </c>
      <c r="G23" s="72"/>
      <c r="H23" s="14">
        <f t="shared" si="4"/>
        <v>44643</v>
      </c>
      <c r="I23" s="15">
        <f t="shared" ca="1" si="5"/>
        <v>-4</v>
      </c>
      <c r="J23" s="16" t="str">
        <f t="shared" ca="1" si="1"/>
        <v>OVERDUE</v>
      </c>
      <c r="K23" s="32" t="s">
        <v>150</v>
      </c>
      <c r="L23" s="225" t="s">
        <v>5392</v>
      </c>
    </row>
    <row r="24" spans="1:12" ht="26.45" customHeight="1">
      <c r="A24" s="16" t="s">
        <v>97</v>
      </c>
      <c r="B24" s="29" t="s">
        <v>103</v>
      </c>
      <c r="C24" s="30" t="s">
        <v>112</v>
      </c>
      <c r="D24" s="11" t="s">
        <v>4</v>
      </c>
      <c r="E24" s="12">
        <v>42549</v>
      </c>
      <c r="F24" s="12">
        <v>44616</v>
      </c>
      <c r="G24" s="72"/>
      <c r="H24" s="14">
        <f t="shared" si="4"/>
        <v>44643</v>
      </c>
      <c r="I24" s="15">
        <f t="shared" ca="1" si="5"/>
        <v>-4</v>
      </c>
      <c r="J24" s="16" t="str">
        <f t="shared" ca="1" si="1"/>
        <v>OVERDUE</v>
      </c>
      <c r="K24" s="32" t="s">
        <v>150</v>
      </c>
      <c r="L24" s="225" t="s">
        <v>5392</v>
      </c>
    </row>
    <row r="25" spans="1:12" ht="26.45" customHeight="1">
      <c r="A25" s="16" t="s">
        <v>98</v>
      </c>
      <c r="B25" s="29" t="s">
        <v>104</v>
      </c>
      <c r="C25" s="30" t="s">
        <v>112</v>
      </c>
      <c r="D25" s="11" t="s">
        <v>4</v>
      </c>
      <c r="E25" s="12">
        <v>42549</v>
      </c>
      <c r="F25" s="12">
        <v>44616</v>
      </c>
      <c r="G25" s="72"/>
      <c r="H25" s="14">
        <f t="shared" si="4"/>
        <v>44643</v>
      </c>
      <c r="I25" s="15">
        <f t="shared" ca="1" si="5"/>
        <v>-4</v>
      </c>
      <c r="J25" s="16" t="str">
        <f t="shared" ca="1" si="1"/>
        <v>OVERDUE</v>
      </c>
      <c r="K25" s="32" t="s">
        <v>150</v>
      </c>
      <c r="L25" s="225" t="s">
        <v>5392</v>
      </c>
    </row>
    <row r="26" spans="1:12" ht="18.75" customHeight="1">
      <c r="A26" s="16" t="s">
        <v>105</v>
      </c>
      <c r="B26" s="29" t="s">
        <v>113</v>
      </c>
      <c r="C26" s="29" t="s">
        <v>111</v>
      </c>
      <c r="D26" s="20">
        <v>12000</v>
      </c>
      <c r="E26" s="12">
        <v>42549</v>
      </c>
      <c r="F26" s="12">
        <v>44415</v>
      </c>
      <c r="G26" s="26">
        <v>29642</v>
      </c>
      <c r="H26" s="21">
        <f>IF(I26&lt;=12000,$F$5+(I26/24),"error")</f>
        <v>44991.620833333334</v>
      </c>
      <c r="I26" s="22">
        <f t="shared" ref="I26:I44" si="6">D26-($F$4-G26)</f>
        <v>8294.9000000000015</v>
      </c>
      <c r="J26" s="16" t="str">
        <f t="shared" si="1"/>
        <v>NOT DUE</v>
      </c>
      <c r="K26" s="19"/>
      <c r="L26" s="298" t="s">
        <v>5218</v>
      </c>
    </row>
    <row r="27" spans="1:12" ht="18.75" customHeight="1">
      <c r="A27" s="16" t="s">
        <v>106</v>
      </c>
      <c r="B27" s="29" t="s">
        <v>114</v>
      </c>
      <c r="C27" s="29" t="s">
        <v>111</v>
      </c>
      <c r="D27" s="20">
        <v>12000</v>
      </c>
      <c r="E27" s="12">
        <v>42549</v>
      </c>
      <c r="F27" s="12">
        <v>44242</v>
      </c>
      <c r="G27" s="26">
        <v>28987</v>
      </c>
      <c r="H27" s="21">
        <f t="shared" ref="H27:H31" si="7">IF(I27&lt;=12000,$F$5+(I27/24),"error")</f>
        <v>44964.32916666667</v>
      </c>
      <c r="I27" s="22">
        <f t="shared" si="6"/>
        <v>7639.9000000000015</v>
      </c>
      <c r="J27" s="16" t="str">
        <f t="shared" si="1"/>
        <v>NOT DUE</v>
      </c>
      <c r="K27" s="19"/>
      <c r="L27" s="17" t="s">
        <v>5218</v>
      </c>
    </row>
    <row r="28" spans="1:12" ht="18.75" customHeight="1">
      <c r="A28" s="16" t="s">
        <v>107</v>
      </c>
      <c r="B28" s="29" t="s">
        <v>115</v>
      </c>
      <c r="C28" s="29" t="s">
        <v>111</v>
      </c>
      <c r="D28" s="20">
        <v>12000</v>
      </c>
      <c r="E28" s="12">
        <v>42549</v>
      </c>
      <c r="F28" s="12">
        <v>44411</v>
      </c>
      <c r="G28" s="26">
        <v>29642</v>
      </c>
      <c r="H28" s="21">
        <f t="shared" si="7"/>
        <v>44991.620833333334</v>
      </c>
      <c r="I28" s="22">
        <f t="shared" si="6"/>
        <v>8294.9000000000015</v>
      </c>
      <c r="J28" s="16" t="str">
        <f t="shared" si="1"/>
        <v>NOT DUE</v>
      </c>
      <c r="K28" s="19"/>
      <c r="L28" s="17" t="s">
        <v>5218</v>
      </c>
    </row>
    <row r="29" spans="1:12" ht="36.75" customHeight="1">
      <c r="A29" s="16" t="s">
        <v>108</v>
      </c>
      <c r="B29" s="29" t="s">
        <v>116</v>
      </c>
      <c r="C29" s="29" t="s">
        <v>111</v>
      </c>
      <c r="D29" s="20">
        <v>12000</v>
      </c>
      <c r="E29" s="12">
        <v>42549</v>
      </c>
      <c r="F29" s="12">
        <v>44420</v>
      </c>
      <c r="G29" s="26">
        <v>29642</v>
      </c>
      <c r="H29" s="21">
        <f t="shared" si="7"/>
        <v>44991.620833333334</v>
      </c>
      <c r="I29" s="22">
        <f t="shared" si="6"/>
        <v>8294.9000000000015</v>
      </c>
      <c r="J29" s="16" t="str">
        <f t="shared" si="1"/>
        <v>NOT DUE</v>
      </c>
      <c r="K29" s="19"/>
      <c r="L29" s="17" t="s">
        <v>5218</v>
      </c>
    </row>
    <row r="30" spans="1:12" ht="18.75" customHeight="1">
      <c r="A30" s="16" t="s">
        <v>109</v>
      </c>
      <c r="B30" s="29" t="s">
        <v>117</v>
      </c>
      <c r="C30" s="29" t="s">
        <v>111</v>
      </c>
      <c r="D30" s="20">
        <v>12000</v>
      </c>
      <c r="E30" s="12">
        <v>42549</v>
      </c>
      <c r="F30" s="12">
        <v>44420</v>
      </c>
      <c r="G30" s="26">
        <v>29642</v>
      </c>
      <c r="H30" s="21">
        <f t="shared" si="7"/>
        <v>44991.620833333334</v>
      </c>
      <c r="I30" s="22">
        <f t="shared" si="6"/>
        <v>8294.9000000000015</v>
      </c>
      <c r="J30" s="16" t="str">
        <f t="shared" si="1"/>
        <v>NOT DUE</v>
      </c>
      <c r="K30" s="19"/>
      <c r="L30" s="17" t="s">
        <v>5218</v>
      </c>
    </row>
    <row r="31" spans="1:12" ht="18.75" customHeight="1">
      <c r="A31" s="16" t="s">
        <v>110</v>
      </c>
      <c r="B31" s="29" t="s">
        <v>118</v>
      </c>
      <c r="C31" s="29" t="s">
        <v>111</v>
      </c>
      <c r="D31" s="20">
        <v>12000</v>
      </c>
      <c r="E31" s="12">
        <v>42549</v>
      </c>
      <c r="F31" s="12">
        <v>44415</v>
      </c>
      <c r="G31" s="26">
        <v>29642</v>
      </c>
      <c r="H31" s="21">
        <f t="shared" si="7"/>
        <v>44991.620833333334</v>
      </c>
      <c r="I31" s="22">
        <f t="shared" si="6"/>
        <v>8294.9000000000015</v>
      </c>
      <c r="J31" s="16" t="str">
        <f t="shared" si="1"/>
        <v>NOT DUE</v>
      </c>
      <c r="K31" s="19"/>
      <c r="L31" s="17" t="s">
        <v>5218</v>
      </c>
    </row>
    <row r="32" spans="1:12" ht="18.75" customHeight="1">
      <c r="A32" s="16" t="s">
        <v>119</v>
      </c>
      <c r="B32" s="29" t="s">
        <v>125</v>
      </c>
      <c r="C32" s="29" t="s">
        <v>111</v>
      </c>
      <c r="D32" s="20">
        <v>24000</v>
      </c>
      <c r="E32" s="12">
        <v>42549</v>
      </c>
      <c r="F32" s="12">
        <v>44127</v>
      </c>
      <c r="G32" s="26">
        <v>25683</v>
      </c>
      <c r="H32" s="21">
        <f>IF(I32&lt;=24000,$F$5+(I32/24),"error")</f>
        <v>45326.662499999999</v>
      </c>
      <c r="I32" s="22">
        <f t="shared" si="6"/>
        <v>16335.900000000001</v>
      </c>
      <c r="J32" s="16" t="str">
        <f t="shared" si="1"/>
        <v>NOT DUE</v>
      </c>
      <c r="K32" s="19"/>
      <c r="L32" s="299" t="s">
        <v>5218</v>
      </c>
    </row>
    <row r="33" spans="1:12" ht="18.75" customHeight="1">
      <c r="A33" s="16" t="s">
        <v>120</v>
      </c>
      <c r="B33" s="29" t="s">
        <v>126</v>
      </c>
      <c r="C33" s="29" t="s">
        <v>111</v>
      </c>
      <c r="D33" s="20">
        <v>24000</v>
      </c>
      <c r="E33" s="12">
        <v>42549</v>
      </c>
      <c r="F33" s="12">
        <v>44362</v>
      </c>
      <c r="G33" s="26">
        <v>28987</v>
      </c>
      <c r="H33" s="21">
        <f t="shared" ref="H33:H36" si="8">IF(I33&lt;=24000,$F$5+(I33/24),"error")</f>
        <v>45464.32916666667</v>
      </c>
      <c r="I33" s="22">
        <f t="shared" si="6"/>
        <v>19639.900000000001</v>
      </c>
      <c r="J33" s="16" t="str">
        <f t="shared" si="1"/>
        <v>NOT DUE</v>
      </c>
      <c r="K33" s="19"/>
      <c r="L33" s="19"/>
    </row>
    <row r="34" spans="1:12" ht="38.25" customHeight="1">
      <c r="A34" s="16" t="s">
        <v>121</v>
      </c>
      <c r="B34" s="29" t="s">
        <v>127</v>
      </c>
      <c r="C34" s="29" t="s">
        <v>111</v>
      </c>
      <c r="D34" s="20">
        <v>24000</v>
      </c>
      <c r="E34" s="12">
        <v>42549</v>
      </c>
      <c r="F34" s="12">
        <v>44130</v>
      </c>
      <c r="G34" s="26">
        <v>25683</v>
      </c>
      <c r="H34" s="21">
        <f t="shared" si="8"/>
        <v>45326.662499999999</v>
      </c>
      <c r="I34" s="22">
        <f t="shared" si="6"/>
        <v>16335.900000000001</v>
      </c>
      <c r="J34" s="16" t="str">
        <f t="shared" si="1"/>
        <v>NOT DUE</v>
      </c>
      <c r="K34" s="19"/>
      <c r="L34" s="299" t="s">
        <v>5219</v>
      </c>
    </row>
    <row r="35" spans="1:12" ht="18.75" customHeight="1">
      <c r="A35" s="16" t="s">
        <v>122</v>
      </c>
      <c r="B35" s="29" t="s">
        <v>128</v>
      </c>
      <c r="C35" s="29" t="s">
        <v>111</v>
      </c>
      <c r="D35" s="20">
        <v>24000</v>
      </c>
      <c r="E35" s="12">
        <v>42549</v>
      </c>
      <c r="F35" s="12">
        <v>44420</v>
      </c>
      <c r="G35" s="26">
        <v>29642</v>
      </c>
      <c r="H35" s="21">
        <f t="shared" si="8"/>
        <v>45491.620833333334</v>
      </c>
      <c r="I35" s="22">
        <f t="shared" si="6"/>
        <v>20294.900000000001</v>
      </c>
      <c r="J35" s="16" t="str">
        <f t="shared" si="1"/>
        <v>NOT DUE</v>
      </c>
      <c r="K35" s="19"/>
      <c r="L35" s="19"/>
    </row>
    <row r="36" spans="1:12" ht="18.75" customHeight="1">
      <c r="A36" s="16" t="s">
        <v>123</v>
      </c>
      <c r="B36" s="29" t="s">
        <v>129</v>
      </c>
      <c r="C36" s="29" t="s">
        <v>111</v>
      </c>
      <c r="D36" s="20">
        <v>24000</v>
      </c>
      <c r="E36" s="12">
        <v>42549</v>
      </c>
      <c r="F36" s="12">
        <v>44420</v>
      </c>
      <c r="G36" s="26">
        <v>29642</v>
      </c>
      <c r="H36" s="21">
        <f t="shared" si="8"/>
        <v>45491.620833333334</v>
      </c>
      <c r="I36" s="22">
        <f t="shared" si="6"/>
        <v>20294.900000000001</v>
      </c>
      <c r="J36" s="16" t="str">
        <f t="shared" si="1"/>
        <v>NOT DUE</v>
      </c>
      <c r="K36" s="19"/>
      <c r="L36" s="19"/>
    </row>
    <row r="37" spans="1:12" ht="18.75" customHeight="1">
      <c r="A37" s="16" t="s">
        <v>124</v>
      </c>
      <c r="B37" s="29" t="s">
        <v>130</v>
      </c>
      <c r="C37" s="29" t="s">
        <v>111</v>
      </c>
      <c r="D37" s="20">
        <v>24000</v>
      </c>
      <c r="E37" s="12">
        <v>42549</v>
      </c>
      <c r="F37" s="12">
        <v>44231</v>
      </c>
      <c r="G37" s="26">
        <v>27222</v>
      </c>
      <c r="H37" s="21">
        <f>IF(I37&lt;=24000,$F$5+(I37/24),"error")</f>
        <v>45390.787499999999</v>
      </c>
      <c r="I37" s="22">
        <f t="shared" si="6"/>
        <v>17874.900000000001</v>
      </c>
      <c r="J37" s="16" t="str">
        <f t="shared" si="1"/>
        <v>NOT DUE</v>
      </c>
      <c r="K37" s="19"/>
      <c r="L37" s="19"/>
    </row>
    <row r="38" spans="1:12" ht="25.5">
      <c r="A38" s="16" t="s">
        <v>131</v>
      </c>
      <c r="B38" s="30" t="s">
        <v>137</v>
      </c>
      <c r="C38" s="30" t="s">
        <v>149</v>
      </c>
      <c r="D38" s="20">
        <v>12000</v>
      </c>
      <c r="E38" s="12">
        <v>42549</v>
      </c>
      <c r="F38" s="12">
        <v>44415</v>
      </c>
      <c r="G38" s="26">
        <v>29642</v>
      </c>
      <c r="H38" s="21">
        <f>IF(I38&lt;=12000,$F$5+(I38/24),"error")</f>
        <v>44991.620833333334</v>
      </c>
      <c r="I38" s="22">
        <f t="shared" si="6"/>
        <v>8294.9000000000015</v>
      </c>
      <c r="J38" s="16" t="str">
        <f t="shared" si="1"/>
        <v>NOT DUE</v>
      </c>
      <c r="K38" s="19"/>
      <c r="L38" s="298" t="s">
        <v>5217</v>
      </c>
    </row>
    <row r="39" spans="1:12" ht="25.5">
      <c r="A39" s="16" t="s">
        <v>132</v>
      </c>
      <c r="B39" s="30" t="s">
        <v>138</v>
      </c>
      <c r="C39" s="30" t="s">
        <v>149</v>
      </c>
      <c r="D39" s="20">
        <v>12000</v>
      </c>
      <c r="E39" s="12">
        <v>42549</v>
      </c>
      <c r="F39" s="12">
        <v>44230</v>
      </c>
      <c r="G39" s="26">
        <v>27215</v>
      </c>
      <c r="H39" s="21">
        <f>IF(I39&lt;=12000,$F$5+(I39/24),"error")</f>
        <v>44890.495833333334</v>
      </c>
      <c r="I39" s="22">
        <f t="shared" si="6"/>
        <v>5867.9000000000015</v>
      </c>
      <c r="J39" s="16" t="str">
        <f t="shared" si="1"/>
        <v>NOT DUE</v>
      </c>
      <c r="K39" s="19"/>
      <c r="L39" s="17" t="s">
        <v>4737</v>
      </c>
    </row>
    <row r="40" spans="1:12" ht="25.5">
      <c r="A40" s="16" t="s">
        <v>133</v>
      </c>
      <c r="B40" s="30" t="s">
        <v>139</v>
      </c>
      <c r="C40" s="30" t="s">
        <v>149</v>
      </c>
      <c r="D40" s="20">
        <v>12000</v>
      </c>
      <c r="E40" s="12">
        <v>42549</v>
      </c>
      <c r="F40" s="12">
        <v>44411</v>
      </c>
      <c r="G40" s="26">
        <v>29642</v>
      </c>
      <c r="H40" s="21">
        <f>IF(I40&lt;12000,$F$5+(I40/24),"error")</f>
        <v>44991.620833333334</v>
      </c>
      <c r="I40" s="22">
        <f t="shared" si="6"/>
        <v>8294.9000000000015</v>
      </c>
      <c r="J40" s="16" t="str">
        <f t="shared" ref="J40:J71" si="9">IF(I40="","",IF(I40=0,"DUE",IF(I40&lt;0,"OVERDUE","NOT DUE")))</f>
        <v>NOT DUE</v>
      </c>
      <c r="K40" s="19"/>
      <c r="L40" s="298" t="s">
        <v>5217</v>
      </c>
    </row>
    <row r="41" spans="1:12" ht="38.25">
      <c r="A41" s="16" t="s">
        <v>134</v>
      </c>
      <c r="B41" s="30" t="s">
        <v>140</v>
      </c>
      <c r="C41" s="30" t="s">
        <v>149</v>
      </c>
      <c r="D41" s="20">
        <v>12000</v>
      </c>
      <c r="E41" s="12">
        <v>42549</v>
      </c>
      <c r="F41" s="12">
        <v>44420</v>
      </c>
      <c r="G41" s="26">
        <v>29642</v>
      </c>
      <c r="H41" s="21">
        <f t="shared" ref="H41:H42" si="10">IF(I41&lt;12000,$F$5+(I41/24),"error")</f>
        <v>44991.620833333334</v>
      </c>
      <c r="I41" s="22">
        <f t="shared" si="6"/>
        <v>8294.9000000000015</v>
      </c>
      <c r="J41" s="16" t="str">
        <f t="shared" si="9"/>
        <v>NOT DUE</v>
      </c>
      <c r="K41" s="19"/>
      <c r="L41" s="17" t="s">
        <v>4854</v>
      </c>
    </row>
    <row r="42" spans="1:12" ht="25.5">
      <c r="A42" s="16" t="s">
        <v>135</v>
      </c>
      <c r="B42" s="30" t="s">
        <v>141</v>
      </c>
      <c r="C42" s="30" t="s">
        <v>149</v>
      </c>
      <c r="D42" s="20">
        <v>12000</v>
      </c>
      <c r="E42" s="12">
        <v>42549</v>
      </c>
      <c r="F42" s="12">
        <v>44420</v>
      </c>
      <c r="G42" s="26">
        <v>29642</v>
      </c>
      <c r="H42" s="21">
        <f t="shared" si="10"/>
        <v>44991.620833333334</v>
      </c>
      <c r="I42" s="22">
        <f t="shared" si="6"/>
        <v>8294.9000000000015</v>
      </c>
      <c r="J42" s="16" t="str">
        <f t="shared" si="9"/>
        <v>NOT DUE</v>
      </c>
      <c r="K42" s="19"/>
      <c r="L42" s="17" t="s">
        <v>4737</v>
      </c>
    </row>
    <row r="43" spans="1:12" ht="25.5">
      <c r="A43" s="16" t="s">
        <v>136</v>
      </c>
      <c r="B43" s="30" t="s">
        <v>142</v>
      </c>
      <c r="C43" s="30" t="s">
        <v>149</v>
      </c>
      <c r="D43" s="20">
        <v>12000</v>
      </c>
      <c r="E43" s="12">
        <v>42549</v>
      </c>
      <c r="F43" s="12">
        <v>44415</v>
      </c>
      <c r="G43" s="26">
        <v>29642</v>
      </c>
      <c r="H43" s="21">
        <f>IF(I43&lt;12000,$F$5+(I43/24),"error")</f>
        <v>44991.620833333334</v>
      </c>
      <c r="I43" s="22">
        <f t="shared" si="6"/>
        <v>8294.9000000000015</v>
      </c>
      <c r="J43" s="16" t="str">
        <f t="shared" si="9"/>
        <v>NOT DUE</v>
      </c>
      <c r="K43" s="19"/>
      <c r="L43" s="17" t="s">
        <v>4737</v>
      </c>
    </row>
    <row r="44" spans="1:12" ht="21" customHeight="1">
      <c r="A44" s="16" t="s">
        <v>143</v>
      </c>
      <c r="B44" s="29" t="s">
        <v>151</v>
      </c>
      <c r="C44" s="29" t="s">
        <v>163</v>
      </c>
      <c r="D44" s="20">
        <v>36000</v>
      </c>
      <c r="E44" s="12">
        <v>42549</v>
      </c>
      <c r="F44" s="12">
        <v>44415</v>
      </c>
      <c r="G44" s="26">
        <v>29642</v>
      </c>
      <c r="H44" s="21">
        <f>IF(I44&lt;=36000,$F$5+(I44/24),"error")</f>
        <v>45991.620833333334</v>
      </c>
      <c r="I44" s="22">
        <f t="shared" si="6"/>
        <v>32294.9</v>
      </c>
      <c r="J44" s="16" t="str">
        <f t="shared" si="9"/>
        <v>NOT DUE</v>
      </c>
      <c r="K44" s="19"/>
      <c r="L44" s="19"/>
    </row>
    <row r="45" spans="1:12" ht="21" customHeight="1">
      <c r="A45" s="16" t="s">
        <v>144</v>
      </c>
      <c r="B45" s="29" t="s">
        <v>152</v>
      </c>
      <c r="C45" s="29" t="s">
        <v>163</v>
      </c>
      <c r="D45" s="20">
        <v>36000</v>
      </c>
      <c r="E45" s="12">
        <v>42549</v>
      </c>
      <c r="F45" s="12">
        <v>44362</v>
      </c>
      <c r="G45" s="26">
        <v>28987</v>
      </c>
      <c r="H45" s="21">
        <f t="shared" ref="H45:H48" si="11">IF(I45&lt;=36000,$F$5+(I45/24),"error")</f>
        <v>45964.32916666667</v>
      </c>
      <c r="I45" s="22">
        <f t="shared" ref="I45:I49" si="12">D45-($F$4-G45)</f>
        <v>31639.9</v>
      </c>
      <c r="J45" s="16" t="str">
        <f t="shared" si="9"/>
        <v>NOT DUE</v>
      </c>
      <c r="K45" s="19"/>
      <c r="L45" s="19"/>
    </row>
    <row r="46" spans="1:12" ht="21" customHeight="1">
      <c r="A46" s="16" t="s">
        <v>145</v>
      </c>
      <c r="B46" s="29" t="s">
        <v>153</v>
      </c>
      <c r="C46" s="29" t="s">
        <v>163</v>
      </c>
      <c r="D46" s="20">
        <v>36000</v>
      </c>
      <c r="E46" s="12">
        <v>42549</v>
      </c>
      <c r="F46" s="12">
        <v>44411</v>
      </c>
      <c r="G46" s="26">
        <v>29642</v>
      </c>
      <c r="H46" s="21">
        <f t="shared" si="11"/>
        <v>45991.620833333334</v>
      </c>
      <c r="I46" s="22">
        <f t="shared" si="12"/>
        <v>32294.9</v>
      </c>
      <c r="J46" s="16" t="str">
        <f t="shared" si="9"/>
        <v>NOT DUE</v>
      </c>
      <c r="K46" s="19"/>
      <c r="L46" s="19"/>
    </row>
    <row r="47" spans="1:12" ht="21" customHeight="1">
      <c r="A47" s="16" t="s">
        <v>146</v>
      </c>
      <c r="B47" s="29" t="s">
        <v>154</v>
      </c>
      <c r="C47" s="29" t="s">
        <v>163</v>
      </c>
      <c r="D47" s="20">
        <v>36000</v>
      </c>
      <c r="E47" s="12">
        <v>42549</v>
      </c>
      <c r="F47" s="12">
        <v>44420</v>
      </c>
      <c r="G47" s="26">
        <v>29642</v>
      </c>
      <c r="H47" s="21">
        <f t="shared" si="11"/>
        <v>45991.620833333334</v>
      </c>
      <c r="I47" s="22">
        <f t="shared" si="12"/>
        <v>32294.9</v>
      </c>
      <c r="J47" s="16" t="str">
        <f t="shared" si="9"/>
        <v>NOT DUE</v>
      </c>
      <c r="K47" s="19"/>
      <c r="L47" s="19"/>
    </row>
    <row r="48" spans="1:12" ht="21" customHeight="1">
      <c r="A48" s="16" t="s">
        <v>147</v>
      </c>
      <c r="B48" s="29" t="s">
        <v>155</v>
      </c>
      <c r="C48" s="29" t="s">
        <v>163</v>
      </c>
      <c r="D48" s="20">
        <v>36000</v>
      </c>
      <c r="E48" s="12">
        <v>42549</v>
      </c>
      <c r="F48" s="12">
        <v>44420</v>
      </c>
      <c r="G48" s="26">
        <v>29642</v>
      </c>
      <c r="H48" s="21">
        <f t="shared" si="11"/>
        <v>45991.620833333334</v>
      </c>
      <c r="I48" s="22">
        <f t="shared" si="12"/>
        <v>32294.9</v>
      </c>
      <c r="J48" s="16" t="str">
        <f t="shared" si="9"/>
        <v>NOT DUE</v>
      </c>
      <c r="K48" s="19"/>
      <c r="L48" s="19"/>
    </row>
    <row r="49" spans="1:12" ht="21" customHeight="1">
      <c r="A49" s="16" t="s">
        <v>148</v>
      </c>
      <c r="B49" s="29" t="s">
        <v>156</v>
      </c>
      <c r="C49" s="29" t="s">
        <v>163</v>
      </c>
      <c r="D49" s="20">
        <v>36000</v>
      </c>
      <c r="E49" s="12">
        <v>42549</v>
      </c>
      <c r="F49" s="12">
        <v>44415</v>
      </c>
      <c r="G49" s="26">
        <v>29642</v>
      </c>
      <c r="H49" s="21">
        <f>IF(I49&lt;=36000,$F$5+(I49/24),"error")</f>
        <v>45991.620833333334</v>
      </c>
      <c r="I49" s="22">
        <f t="shared" si="12"/>
        <v>32294.9</v>
      </c>
      <c r="J49" s="16" t="str">
        <f t="shared" si="9"/>
        <v>NOT DUE</v>
      </c>
      <c r="K49" s="19"/>
      <c r="L49" s="19"/>
    </row>
    <row r="50" spans="1:12" ht="25.5">
      <c r="A50" s="16" t="s">
        <v>157</v>
      </c>
      <c r="B50" s="29" t="s">
        <v>151</v>
      </c>
      <c r="C50" s="30" t="s">
        <v>112</v>
      </c>
      <c r="D50" s="11" t="s">
        <v>4</v>
      </c>
      <c r="E50" s="12">
        <v>43432</v>
      </c>
      <c r="F50" s="12">
        <v>44616</v>
      </c>
      <c r="G50" s="72"/>
      <c r="H50" s="14">
        <f t="shared" ref="H50:H55" si="13">EDATE(F50-1,1)</f>
        <v>44643</v>
      </c>
      <c r="I50" s="15">
        <f t="shared" ref="I50:I55" ca="1" si="14">IF(ISBLANK(H50),"",H50-DATE(YEAR(NOW()),MONTH(NOW()),DAY(NOW())))</f>
        <v>-4</v>
      </c>
      <c r="J50" s="16" t="str">
        <f t="shared" ca="1" si="9"/>
        <v>OVERDUE</v>
      </c>
      <c r="K50" s="19"/>
      <c r="L50" s="19" t="s">
        <v>4838</v>
      </c>
    </row>
    <row r="51" spans="1:12" ht="25.5">
      <c r="A51" s="16" t="s">
        <v>158</v>
      </c>
      <c r="B51" s="29" t="s">
        <v>152</v>
      </c>
      <c r="C51" s="30" t="s">
        <v>112</v>
      </c>
      <c r="D51" s="11" t="s">
        <v>4</v>
      </c>
      <c r="E51" s="12">
        <v>43432</v>
      </c>
      <c r="F51" s="12">
        <v>44616</v>
      </c>
      <c r="G51" s="72"/>
      <c r="H51" s="14">
        <f t="shared" si="13"/>
        <v>44643</v>
      </c>
      <c r="I51" s="15">
        <f t="shared" ca="1" si="14"/>
        <v>-4</v>
      </c>
      <c r="J51" s="16" t="str">
        <f t="shared" ca="1" si="9"/>
        <v>OVERDUE</v>
      </c>
      <c r="K51" s="19"/>
      <c r="L51" s="19" t="s">
        <v>4838</v>
      </c>
    </row>
    <row r="52" spans="1:12" ht="25.5">
      <c r="A52" s="16" t="s">
        <v>159</v>
      </c>
      <c r="B52" s="29" t="s">
        <v>153</v>
      </c>
      <c r="C52" s="30" t="s">
        <v>112</v>
      </c>
      <c r="D52" s="11" t="s">
        <v>4</v>
      </c>
      <c r="E52" s="12">
        <v>43432</v>
      </c>
      <c r="F52" s="12">
        <v>44616</v>
      </c>
      <c r="G52" s="72"/>
      <c r="H52" s="14">
        <f t="shared" si="13"/>
        <v>44643</v>
      </c>
      <c r="I52" s="15">
        <f t="shared" ca="1" si="14"/>
        <v>-4</v>
      </c>
      <c r="J52" s="16" t="str">
        <f t="shared" ca="1" si="9"/>
        <v>OVERDUE</v>
      </c>
      <c r="K52" s="19"/>
      <c r="L52" s="19" t="s">
        <v>4838</v>
      </c>
    </row>
    <row r="53" spans="1:12" ht="25.5">
      <c r="A53" s="16" t="s">
        <v>160</v>
      </c>
      <c r="B53" s="29" t="s">
        <v>154</v>
      </c>
      <c r="C53" s="30" t="s">
        <v>112</v>
      </c>
      <c r="D53" s="11" t="s">
        <v>4</v>
      </c>
      <c r="E53" s="12">
        <v>43432</v>
      </c>
      <c r="F53" s="12">
        <v>44616</v>
      </c>
      <c r="G53" s="72"/>
      <c r="H53" s="14">
        <f t="shared" si="13"/>
        <v>44643</v>
      </c>
      <c r="I53" s="15">
        <f t="shared" ca="1" si="14"/>
        <v>-4</v>
      </c>
      <c r="J53" s="16" t="str">
        <f t="shared" ca="1" si="9"/>
        <v>OVERDUE</v>
      </c>
      <c r="K53" s="19"/>
      <c r="L53" s="19" t="s">
        <v>4838</v>
      </c>
    </row>
    <row r="54" spans="1:12" ht="25.5">
      <c r="A54" s="16" t="s">
        <v>161</v>
      </c>
      <c r="B54" s="29" t="s">
        <v>155</v>
      </c>
      <c r="C54" s="30" t="s">
        <v>112</v>
      </c>
      <c r="D54" s="11" t="s">
        <v>4</v>
      </c>
      <c r="E54" s="12">
        <v>43432</v>
      </c>
      <c r="F54" s="12">
        <v>44616</v>
      </c>
      <c r="G54" s="72"/>
      <c r="H54" s="14">
        <f t="shared" si="13"/>
        <v>44643</v>
      </c>
      <c r="I54" s="15">
        <f t="shared" ca="1" si="14"/>
        <v>-4</v>
      </c>
      <c r="J54" s="16" t="str">
        <f t="shared" ca="1" si="9"/>
        <v>OVERDUE</v>
      </c>
      <c r="K54" s="19"/>
      <c r="L54" s="19" t="s">
        <v>4838</v>
      </c>
    </row>
    <row r="55" spans="1:12" ht="25.5">
      <c r="A55" s="16" t="s">
        <v>162</v>
      </c>
      <c r="B55" s="29" t="s">
        <v>156</v>
      </c>
      <c r="C55" s="30" t="s">
        <v>112</v>
      </c>
      <c r="D55" s="11" t="s">
        <v>4</v>
      </c>
      <c r="E55" s="12">
        <v>43432</v>
      </c>
      <c r="F55" s="12">
        <v>44616</v>
      </c>
      <c r="G55" s="72"/>
      <c r="H55" s="14">
        <f t="shared" si="13"/>
        <v>44643</v>
      </c>
      <c r="I55" s="15">
        <f t="shared" ca="1" si="14"/>
        <v>-4</v>
      </c>
      <c r="J55" s="16" t="str">
        <f t="shared" ca="1" si="9"/>
        <v>OVERDUE</v>
      </c>
      <c r="K55" s="19"/>
      <c r="L55" s="19" t="s">
        <v>4838</v>
      </c>
    </row>
    <row r="56" spans="1:12" ht="18" customHeight="1">
      <c r="A56" s="16" t="s">
        <v>164</v>
      </c>
      <c r="B56" s="29" t="s">
        <v>151</v>
      </c>
      <c r="C56" s="28" t="s">
        <v>176</v>
      </c>
      <c r="D56" s="20">
        <v>12000</v>
      </c>
      <c r="E56" s="12">
        <v>42549</v>
      </c>
      <c r="F56" s="12">
        <v>44415</v>
      </c>
      <c r="G56" s="26">
        <v>29642</v>
      </c>
      <c r="H56" s="21">
        <f>IF(I56&lt;12000,$F$5+(I56/24),"error")</f>
        <v>44991.620833333334</v>
      </c>
      <c r="I56" s="22">
        <f t="shared" ref="I56:I87" si="15">D56-($F$4-G56)</f>
        <v>8294.9000000000015</v>
      </c>
      <c r="J56" s="16" t="str">
        <f t="shared" si="9"/>
        <v>NOT DUE</v>
      </c>
      <c r="K56" s="19"/>
      <c r="L56" s="17" t="s">
        <v>4737</v>
      </c>
    </row>
    <row r="57" spans="1:12" ht="18" customHeight="1">
      <c r="A57" s="16" t="s">
        <v>165</v>
      </c>
      <c r="B57" s="29" t="s">
        <v>152</v>
      </c>
      <c r="C57" s="28" t="s">
        <v>176</v>
      </c>
      <c r="D57" s="20">
        <v>12000</v>
      </c>
      <c r="E57" s="12">
        <v>42549</v>
      </c>
      <c r="F57" s="12">
        <v>44362</v>
      </c>
      <c r="G57" s="26">
        <v>28987</v>
      </c>
      <c r="H57" s="21">
        <f t="shared" ref="H57:H60" si="16">IF(I57&lt;12000,$F$5+(I57/24),"error")</f>
        <v>44964.32916666667</v>
      </c>
      <c r="I57" s="22">
        <f t="shared" si="15"/>
        <v>7639.9000000000015</v>
      </c>
      <c r="J57" s="16" t="str">
        <f t="shared" si="9"/>
        <v>NOT DUE</v>
      </c>
      <c r="K57" s="19"/>
      <c r="L57" s="17" t="s">
        <v>4737</v>
      </c>
    </row>
    <row r="58" spans="1:12" ht="18" customHeight="1">
      <c r="A58" s="16" t="s">
        <v>166</v>
      </c>
      <c r="B58" s="29" t="s">
        <v>153</v>
      </c>
      <c r="C58" s="28" t="s">
        <v>176</v>
      </c>
      <c r="D58" s="20">
        <v>12000</v>
      </c>
      <c r="E58" s="12">
        <v>42549</v>
      </c>
      <c r="F58" s="12">
        <v>44411</v>
      </c>
      <c r="G58" s="26">
        <v>29642</v>
      </c>
      <c r="H58" s="21">
        <f t="shared" si="16"/>
        <v>44991.620833333334</v>
      </c>
      <c r="I58" s="22">
        <f t="shared" si="15"/>
        <v>8294.9000000000015</v>
      </c>
      <c r="J58" s="16" t="str">
        <f t="shared" si="9"/>
        <v>NOT DUE</v>
      </c>
      <c r="K58" s="19"/>
      <c r="L58" s="17"/>
    </row>
    <row r="59" spans="1:12" ht="33.75" customHeight="1">
      <c r="A59" s="16" t="s">
        <v>167</v>
      </c>
      <c r="B59" s="29" t="s">
        <v>154</v>
      </c>
      <c r="C59" s="28" t="s">
        <v>176</v>
      </c>
      <c r="D59" s="20">
        <v>12000</v>
      </c>
      <c r="E59" s="12">
        <v>42549</v>
      </c>
      <c r="F59" s="12">
        <v>44420</v>
      </c>
      <c r="G59" s="26">
        <v>29642</v>
      </c>
      <c r="H59" s="21">
        <f t="shared" si="16"/>
        <v>44991.620833333334</v>
      </c>
      <c r="I59" s="22">
        <f t="shared" si="15"/>
        <v>8294.9000000000015</v>
      </c>
      <c r="J59" s="16" t="str">
        <f t="shared" si="9"/>
        <v>NOT DUE</v>
      </c>
      <c r="K59" s="19"/>
      <c r="L59" s="17" t="s">
        <v>4864</v>
      </c>
    </row>
    <row r="60" spans="1:12" ht="18" customHeight="1">
      <c r="A60" s="16" t="s">
        <v>168</v>
      </c>
      <c r="B60" s="29" t="s">
        <v>155</v>
      </c>
      <c r="C60" s="28" t="s">
        <v>176</v>
      </c>
      <c r="D60" s="20">
        <v>12000</v>
      </c>
      <c r="E60" s="12">
        <v>42549</v>
      </c>
      <c r="F60" s="12">
        <v>44420</v>
      </c>
      <c r="G60" s="26">
        <v>29642</v>
      </c>
      <c r="H60" s="21">
        <f t="shared" si="16"/>
        <v>44991.620833333334</v>
      </c>
      <c r="I60" s="22">
        <f t="shared" si="15"/>
        <v>8294.9000000000015</v>
      </c>
      <c r="J60" s="16" t="str">
        <f t="shared" si="9"/>
        <v>NOT DUE</v>
      </c>
      <c r="K60" s="19"/>
      <c r="L60" s="17" t="s">
        <v>4737</v>
      </c>
    </row>
    <row r="61" spans="1:12" ht="18" customHeight="1">
      <c r="A61" s="16" t="s">
        <v>169</v>
      </c>
      <c r="B61" s="29" t="s">
        <v>156</v>
      </c>
      <c r="C61" s="28" t="s">
        <v>176</v>
      </c>
      <c r="D61" s="20">
        <v>12000</v>
      </c>
      <c r="E61" s="12">
        <v>42549</v>
      </c>
      <c r="F61" s="12">
        <v>44415</v>
      </c>
      <c r="G61" s="26">
        <v>29642</v>
      </c>
      <c r="H61" s="21">
        <f>IF(I61&lt;12000,$F$5+(I61/24),"error")</f>
        <v>44991.620833333334</v>
      </c>
      <c r="I61" s="22">
        <f t="shared" si="15"/>
        <v>8294.9000000000015</v>
      </c>
      <c r="J61" s="16" t="str">
        <f t="shared" si="9"/>
        <v>NOT DUE</v>
      </c>
      <c r="K61" s="19"/>
      <c r="L61" s="17" t="s">
        <v>4737</v>
      </c>
    </row>
    <row r="62" spans="1:12" ht="25.5">
      <c r="A62" s="16" t="s">
        <v>170</v>
      </c>
      <c r="B62" s="30" t="s">
        <v>177</v>
      </c>
      <c r="C62" s="30" t="s">
        <v>189</v>
      </c>
      <c r="D62" s="20">
        <v>24000</v>
      </c>
      <c r="E62" s="12">
        <v>42549</v>
      </c>
      <c r="F62" s="12">
        <v>44415</v>
      </c>
      <c r="G62" s="26">
        <v>29642</v>
      </c>
      <c r="H62" s="21">
        <f>IF(I62&lt;=24000,$F$5+(I62/24),"error")</f>
        <v>45491.620833333334</v>
      </c>
      <c r="I62" s="22">
        <f t="shared" si="15"/>
        <v>20294.900000000001</v>
      </c>
      <c r="J62" s="16" t="str">
        <f t="shared" si="9"/>
        <v>NOT DUE</v>
      </c>
      <c r="K62" s="19"/>
      <c r="L62" s="19" t="s">
        <v>5387</v>
      </c>
    </row>
    <row r="63" spans="1:12" ht="25.5">
      <c r="A63" s="16" t="s">
        <v>171</v>
      </c>
      <c r="B63" s="30" t="s">
        <v>178</v>
      </c>
      <c r="C63" s="30" t="s">
        <v>189</v>
      </c>
      <c r="D63" s="20">
        <v>24000</v>
      </c>
      <c r="E63" s="12">
        <v>42549</v>
      </c>
      <c r="F63" s="12">
        <v>44362</v>
      </c>
      <c r="G63" s="26">
        <v>28987</v>
      </c>
      <c r="H63" s="21">
        <f t="shared" ref="H63:H67" si="17">IF(I63&lt;=24000,$F$5+(I63/24),"error")</f>
        <v>45464.32916666667</v>
      </c>
      <c r="I63" s="22">
        <f t="shared" si="15"/>
        <v>19639.900000000001</v>
      </c>
      <c r="J63" s="16" t="str">
        <f t="shared" si="9"/>
        <v>NOT DUE</v>
      </c>
      <c r="K63" s="19"/>
      <c r="L63" s="19" t="s">
        <v>5387</v>
      </c>
    </row>
    <row r="64" spans="1:12" ht="25.5">
      <c r="A64" s="16" t="s">
        <v>172</v>
      </c>
      <c r="B64" s="30" t="s">
        <v>179</v>
      </c>
      <c r="C64" s="30" t="s">
        <v>189</v>
      </c>
      <c r="D64" s="20">
        <v>24000</v>
      </c>
      <c r="E64" s="12">
        <v>42549</v>
      </c>
      <c r="F64" s="12">
        <v>44411</v>
      </c>
      <c r="G64" s="26">
        <v>29642</v>
      </c>
      <c r="H64" s="21">
        <f t="shared" si="17"/>
        <v>45491.620833333334</v>
      </c>
      <c r="I64" s="22">
        <f t="shared" si="15"/>
        <v>20294.900000000001</v>
      </c>
      <c r="J64" s="16" t="str">
        <f t="shared" si="9"/>
        <v>NOT DUE</v>
      </c>
      <c r="K64" s="19"/>
      <c r="L64" s="19" t="s">
        <v>5387</v>
      </c>
    </row>
    <row r="65" spans="1:12" ht="25.5">
      <c r="A65" s="16" t="s">
        <v>173</v>
      </c>
      <c r="B65" s="30" t="s">
        <v>180</v>
      </c>
      <c r="C65" s="30" t="s">
        <v>189</v>
      </c>
      <c r="D65" s="20">
        <v>24000</v>
      </c>
      <c r="E65" s="12">
        <v>42549</v>
      </c>
      <c r="F65" s="12">
        <v>44420</v>
      </c>
      <c r="G65" s="26">
        <v>29642</v>
      </c>
      <c r="H65" s="21">
        <f t="shared" si="17"/>
        <v>45491.620833333334</v>
      </c>
      <c r="I65" s="22">
        <f t="shared" si="15"/>
        <v>20294.900000000001</v>
      </c>
      <c r="J65" s="16" t="str">
        <f t="shared" si="9"/>
        <v>NOT DUE</v>
      </c>
      <c r="K65" s="19"/>
      <c r="L65" s="19" t="s">
        <v>5387</v>
      </c>
    </row>
    <row r="66" spans="1:12" ht="25.5">
      <c r="A66" s="16" t="s">
        <v>174</v>
      </c>
      <c r="B66" s="30" t="s">
        <v>181</v>
      </c>
      <c r="C66" s="30" t="s">
        <v>189</v>
      </c>
      <c r="D66" s="20">
        <v>24000</v>
      </c>
      <c r="E66" s="12">
        <v>42549</v>
      </c>
      <c r="F66" s="12">
        <v>44420</v>
      </c>
      <c r="G66" s="26">
        <v>29642</v>
      </c>
      <c r="H66" s="21">
        <f t="shared" si="17"/>
        <v>45491.620833333334</v>
      </c>
      <c r="I66" s="22">
        <f t="shared" si="15"/>
        <v>20294.900000000001</v>
      </c>
      <c r="J66" s="16" t="str">
        <f t="shared" si="9"/>
        <v>NOT DUE</v>
      </c>
      <c r="K66" s="19"/>
      <c r="L66" s="19" t="s">
        <v>5387</v>
      </c>
    </row>
    <row r="67" spans="1:12" ht="25.5">
      <c r="A67" s="16" t="s">
        <v>175</v>
      </c>
      <c r="B67" s="30" t="s">
        <v>182</v>
      </c>
      <c r="C67" s="30" t="s">
        <v>189</v>
      </c>
      <c r="D67" s="20">
        <v>24000</v>
      </c>
      <c r="E67" s="12">
        <v>42549</v>
      </c>
      <c r="F67" s="12">
        <v>44415</v>
      </c>
      <c r="G67" s="26">
        <v>29642</v>
      </c>
      <c r="H67" s="21">
        <f t="shared" si="17"/>
        <v>45491.620833333334</v>
      </c>
      <c r="I67" s="22">
        <f t="shared" si="15"/>
        <v>20294.900000000001</v>
      </c>
      <c r="J67" s="16" t="str">
        <f t="shared" si="9"/>
        <v>NOT DUE</v>
      </c>
      <c r="K67" s="19"/>
      <c r="L67" s="19" t="s">
        <v>5387</v>
      </c>
    </row>
    <row r="68" spans="1:12" ht="23.25" customHeight="1">
      <c r="A68" s="16" t="s">
        <v>183</v>
      </c>
      <c r="B68" s="29" t="s">
        <v>190</v>
      </c>
      <c r="C68" s="28" t="s">
        <v>192</v>
      </c>
      <c r="D68" s="20">
        <v>4000</v>
      </c>
      <c r="E68" s="12">
        <v>42549</v>
      </c>
      <c r="F68" s="12">
        <v>44785</v>
      </c>
      <c r="G68" s="26">
        <v>29642</v>
      </c>
      <c r="H68" s="21">
        <f>IF(I68&lt;=4000,$F$5+(I68/24),"error")</f>
        <v>44658.287499999999</v>
      </c>
      <c r="I68" s="22">
        <f t="shared" si="15"/>
        <v>294.90000000000146</v>
      </c>
      <c r="J68" s="16" t="str">
        <f t="shared" si="9"/>
        <v>NOT DUE</v>
      </c>
      <c r="K68" s="27" t="s">
        <v>193</v>
      </c>
      <c r="L68" s="19"/>
    </row>
    <row r="69" spans="1:12" ht="25.5">
      <c r="A69" s="16" t="s">
        <v>184</v>
      </c>
      <c r="B69" s="30" t="s">
        <v>2486</v>
      </c>
      <c r="C69" s="30" t="s">
        <v>206</v>
      </c>
      <c r="D69" s="20">
        <v>32000</v>
      </c>
      <c r="E69" s="12">
        <v>42549</v>
      </c>
      <c r="F69" s="12">
        <v>44314</v>
      </c>
      <c r="G69" s="26">
        <v>28591</v>
      </c>
      <c r="H69" s="21">
        <f>IF(I69&lt;=32000,$F$5+(I69/24),"error")</f>
        <v>45781.162499999999</v>
      </c>
      <c r="I69" s="22">
        <f t="shared" si="15"/>
        <v>27243.9</v>
      </c>
      <c r="J69" s="16" t="str">
        <f t="shared" si="9"/>
        <v>NOT DUE</v>
      </c>
      <c r="K69" s="19"/>
      <c r="L69" s="19"/>
    </row>
    <row r="70" spans="1:12" ht="25.5">
      <c r="A70" s="16" t="s">
        <v>185</v>
      </c>
      <c r="B70" s="30" t="s">
        <v>2487</v>
      </c>
      <c r="C70" s="30" t="s">
        <v>206</v>
      </c>
      <c r="D70" s="20">
        <v>32000</v>
      </c>
      <c r="E70" s="12">
        <v>42549</v>
      </c>
      <c r="F70" s="12">
        <v>44314</v>
      </c>
      <c r="G70" s="26">
        <v>28591</v>
      </c>
      <c r="H70" s="21">
        <f>IF(I70&lt;=32000,$F$5+(I70/24),"error")</f>
        <v>45781.162499999999</v>
      </c>
      <c r="I70" s="22">
        <f t="shared" si="15"/>
        <v>27243.9</v>
      </c>
      <c r="J70" s="16" t="str">
        <f t="shared" si="9"/>
        <v>NOT DUE</v>
      </c>
      <c r="K70" s="19"/>
      <c r="L70" s="19"/>
    </row>
    <row r="71" spans="1:12" ht="25.5">
      <c r="A71" s="16" t="s">
        <v>186</v>
      </c>
      <c r="B71" s="30" t="s">
        <v>2488</v>
      </c>
      <c r="C71" s="30" t="s">
        <v>206</v>
      </c>
      <c r="D71" s="20">
        <v>32000</v>
      </c>
      <c r="E71" s="12">
        <v>42549</v>
      </c>
      <c r="F71" s="12">
        <v>44315</v>
      </c>
      <c r="G71" s="26">
        <v>28591</v>
      </c>
      <c r="H71" s="21">
        <f t="shared" ref="H71:H80" si="18">IF(I71&lt;=32000,$F$5+(I71/24),"error")</f>
        <v>45781.162499999999</v>
      </c>
      <c r="I71" s="22">
        <f t="shared" si="15"/>
        <v>27243.9</v>
      </c>
      <c r="J71" s="16" t="str">
        <f t="shared" si="9"/>
        <v>NOT DUE</v>
      </c>
      <c r="K71" s="19"/>
      <c r="L71" s="19"/>
    </row>
    <row r="72" spans="1:12" ht="25.5">
      <c r="A72" s="16" t="s">
        <v>187</v>
      </c>
      <c r="B72" s="30" t="s">
        <v>2489</v>
      </c>
      <c r="C72" s="30" t="s">
        <v>206</v>
      </c>
      <c r="D72" s="20">
        <v>32000</v>
      </c>
      <c r="E72" s="12">
        <v>42549</v>
      </c>
      <c r="F72" s="12">
        <v>44315</v>
      </c>
      <c r="G72" s="26">
        <v>28591</v>
      </c>
      <c r="H72" s="21">
        <f t="shared" si="18"/>
        <v>45781.162499999999</v>
      </c>
      <c r="I72" s="22">
        <f t="shared" si="15"/>
        <v>27243.9</v>
      </c>
      <c r="J72" s="16" t="str">
        <f t="shared" ref="J72:J105" si="19">IF(I72="","",IF(I72=0,"DUE",IF(I72&lt;0,"OVERDUE","NOT DUE")))</f>
        <v>NOT DUE</v>
      </c>
      <c r="K72" s="19"/>
      <c r="L72" s="19"/>
    </row>
    <row r="73" spans="1:12" ht="25.5">
      <c r="A73" s="16" t="s">
        <v>188</v>
      </c>
      <c r="B73" s="30" t="s">
        <v>2490</v>
      </c>
      <c r="C73" s="30" t="s">
        <v>206</v>
      </c>
      <c r="D73" s="20">
        <v>32000</v>
      </c>
      <c r="E73" s="12">
        <v>42549</v>
      </c>
      <c r="F73" s="12">
        <v>44316</v>
      </c>
      <c r="G73" s="26">
        <v>28591</v>
      </c>
      <c r="H73" s="21">
        <f t="shared" si="18"/>
        <v>45781.162499999999</v>
      </c>
      <c r="I73" s="22">
        <f t="shared" si="15"/>
        <v>27243.9</v>
      </c>
      <c r="J73" s="16" t="str">
        <f t="shared" si="19"/>
        <v>NOT DUE</v>
      </c>
      <c r="K73" s="19"/>
      <c r="L73" s="19"/>
    </row>
    <row r="74" spans="1:12" ht="25.5">
      <c r="A74" s="16" t="s">
        <v>191</v>
      </c>
      <c r="B74" s="30" t="s">
        <v>2491</v>
      </c>
      <c r="C74" s="30" t="s">
        <v>206</v>
      </c>
      <c r="D74" s="20">
        <v>32000</v>
      </c>
      <c r="E74" s="12">
        <v>42549</v>
      </c>
      <c r="F74" s="12">
        <v>44316</v>
      </c>
      <c r="G74" s="26">
        <v>28591</v>
      </c>
      <c r="H74" s="21">
        <f t="shared" si="18"/>
        <v>45781.162499999999</v>
      </c>
      <c r="I74" s="22">
        <f t="shared" si="15"/>
        <v>27243.9</v>
      </c>
      <c r="J74" s="16" t="str">
        <f t="shared" si="19"/>
        <v>NOT DUE</v>
      </c>
      <c r="K74" s="19"/>
      <c r="L74" s="19"/>
    </row>
    <row r="75" spans="1:12" ht="24.75" customHeight="1">
      <c r="A75" s="16" t="s">
        <v>200</v>
      </c>
      <c r="B75" s="29" t="s">
        <v>194</v>
      </c>
      <c r="C75" s="30" t="s">
        <v>86</v>
      </c>
      <c r="D75" s="20">
        <v>32000</v>
      </c>
      <c r="E75" s="12">
        <v>42549</v>
      </c>
      <c r="F75" s="12">
        <v>44314</v>
      </c>
      <c r="G75" s="26">
        <v>28591</v>
      </c>
      <c r="H75" s="21">
        <f t="shared" si="18"/>
        <v>45781.162499999999</v>
      </c>
      <c r="I75" s="22">
        <f t="shared" si="15"/>
        <v>27243.9</v>
      </c>
      <c r="J75" s="16" t="str">
        <f t="shared" si="19"/>
        <v>NOT DUE</v>
      </c>
      <c r="K75" s="31" t="s">
        <v>213</v>
      </c>
      <c r="L75" s="19"/>
    </row>
    <row r="76" spans="1:12" ht="24.75" customHeight="1">
      <c r="A76" s="16" t="s">
        <v>201</v>
      </c>
      <c r="B76" s="29" t="s">
        <v>195</v>
      </c>
      <c r="C76" s="30" t="s">
        <v>86</v>
      </c>
      <c r="D76" s="20">
        <v>32000</v>
      </c>
      <c r="E76" s="12">
        <v>42549</v>
      </c>
      <c r="F76" s="12">
        <v>44314</v>
      </c>
      <c r="G76" s="26">
        <v>28591</v>
      </c>
      <c r="H76" s="21">
        <f t="shared" si="18"/>
        <v>45781.162499999999</v>
      </c>
      <c r="I76" s="22">
        <f t="shared" si="15"/>
        <v>27243.9</v>
      </c>
      <c r="J76" s="16" t="str">
        <f t="shared" si="19"/>
        <v>NOT DUE</v>
      </c>
      <c r="K76" s="31" t="s">
        <v>213</v>
      </c>
      <c r="L76" s="19"/>
    </row>
    <row r="77" spans="1:12" ht="28.5" customHeight="1">
      <c r="A77" s="16" t="s">
        <v>202</v>
      </c>
      <c r="B77" s="29" t="s">
        <v>196</v>
      </c>
      <c r="C77" s="30" t="s">
        <v>86</v>
      </c>
      <c r="D77" s="20">
        <v>32000</v>
      </c>
      <c r="E77" s="12">
        <v>42549</v>
      </c>
      <c r="F77" s="12">
        <v>44315</v>
      </c>
      <c r="G77" s="26">
        <v>28591</v>
      </c>
      <c r="H77" s="21">
        <f t="shared" si="18"/>
        <v>45781.162499999999</v>
      </c>
      <c r="I77" s="22">
        <f t="shared" si="15"/>
        <v>27243.9</v>
      </c>
      <c r="J77" s="16" t="str">
        <f t="shared" si="19"/>
        <v>NOT DUE</v>
      </c>
      <c r="K77" s="31" t="s">
        <v>213</v>
      </c>
      <c r="L77" s="19"/>
    </row>
    <row r="78" spans="1:12" ht="27" customHeight="1">
      <c r="A78" s="16" t="s">
        <v>203</v>
      </c>
      <c r="B78" s="29" t="s">
        <v>197</v>
      </c>
      <c r="C78" s="30" t="s">
        <v>86</v>
      </c>
      <c r="D78" s="20">
        <v>32000</v>
      </c>
      <c r="E78" s="12">
        <v>42549</v>
      </c>
      <c r="F78" s="12">
        <v>44315</v>
      </c>
      <c r="G78" s="26">
        <v>28591</v>
      </c>
      <c r="H78" s="21">
        <f t="shared" si="18"/>
        <v>45781.162499999999</v>
      </c>
      <c r="I78" s="22">
        <f t="shared" si="15"/>
        <v>27243.9</v>
      </c>
      <c r="J78" s="16" t="str">
        <f t="shared" si="19"/>
        <v>NOT DUE</v>
      </c>
      <c r="K78" s="31" t="s">
        <v>213</v>
      </c>
      <c r="L78" s="19"/>
    </row>
    <row r="79" spans="1:12" ht="31.5" customHeight="1">
      <c r="A79" s="16" t="s">
        <v>204</v>
      </c>
      <c r="B79" s="29" t="s">
        <v>198</v>
      </c>
      <c r="C79" s="30" t="s">
        <v>86</v>
      </c>
      <c r="D79" s="20">
        <v>32000</v>
      </c>
      <c r="E79" s="12">
        <v>42549</v>
      </c>
      <c r="F79" s="12">
        <v>44316</v>
      </c>
      <c r="G79" s="26">
        <v>28591</v>
      </c>
      <c r="H79" s="21">
        <f t="shared" si="18"/>
        <v>45781.162499999999</v>
      </c>
      <c r="I79" s="22">
        <f t="shared" si="15"/>
        <v>27243.9</v>
      </c>
      <c r="J79" s="16" t="str">
        <f t="shared" si="19"/>
        <v>NOT DUE</v>
      </c>
      <c r="K79" s="31" t="s">
        <v>213</v>
      </c>
      <c r="L79" s="19"/>
    </row>
    <row r="80" spans="1:12" ht="39" customHeight="1">
      <c r="A80" s="16" t="s">
        <v>205</v>
      </c>
      <c r="B80" s="29" t="s">
        <v>199</v>
      </c>
      <c r="C80" s="30" t="s">
        <v>86</v>
      </c>
      <c r="D80" s="20">
        <v>32000</v>
      </c>
      <c r="E80" s="12">
        <v>42549</v>
      </c>
      <c r="F80" s="12">
        <v>44316</v>
      </c>
      <c r="G80" s="26">
        <v>28591</v>
      </c>
      <c r="H80" s="21">
        <f t="shared" si="18"/>
        <v>45781.162499999999</v>
      </c>
      <c r="I80" s="22">
        <f t="shared" si="15"/>
        <v>27243.9</v>
      </c>
      <c r="J80" s="16" t="str">
        <f t="shared" si="19"/>
        <v>NOT DUE</v>
      </c>
      <c r="K80" s="31" t="s">
        <v>213</v>
      </c>
      <c r="L80" s="19"/>
    </row>
    <row r="81" spans="1:12" ht="27" customHeight="1">
      <c r="A81" s="16" t="s">
        <v>207</v>
      </c>
      <c r="B81" s="29" t="s">
        <v>214</v>
      </c>
      <c r="C81" s="28" t="s">
        <v>192</v>
      </c>
      <c r="D81" s="20">
        <v>8000</v>
      </c>
      <c r="E81" s="12">
        <v>42549</v>
      </c>
      <c r="F81" s="12">
        <v>44314</v>
      </c>
      <c r="G81" s="26">
        <v>28591</v>
      </c>
      <c r="H81" s="21">
        <f>IF(I81&lt;=8000,$F$5+(I81/24),"error")</f>
        <v>44781.162499999999</v>
      </c>
      <c r="I81" s="22">
        <f t="shared" si="15"/>
        <v>3243.9000000000015</v>
      </c>
      <c r="J81" s="16" t="str">
        <f t="shared" si="19"/>
        <v>NOT DUE</v>
      </c>
      <c r="K81" s="31" t="s">
        <v>213</v>
      </c>
      <c r="L81" s="19" t="s">
        <v>4843</v>
      </c>
    </row>
    <row r="82" spans="1:12" ht="27" customHeight="1">
      <c r="A82" s="16" t="s">
        <v>208</v>
      </c>
      <c r="B82" s="29" t="s">
        <v>215</v>
      </c>
      <c r="C82" s="28" t="s">
        <v>192</v>
      </c>
      <c r="D82" s="20">
        <v>8000</v>
      </c>
      <c r="E82" s="12">
        <v>42549</v>
      </c>
      <c r="F82" s="12">
        <v>44314</v>
      </c>
      <c r="G82" s="26">
        <v>28591</v>
      </c>
      <c r="H82" s="21">
        <f t="shared" ref="H82:H86" si="20">IF(I82&lt;=8000,$F$5+(I82/24),"error")</f>
        <v>44781.162499999999</v>
      </c>
      <c r="I82" s="22">
        <f t="shared" si="15"/>
        <v>3243.9000000000015</v>
      </c>
      <c r="J82" s="16" t="str">
        <f t="shared" si="19"/>
        <v>NOT DUE</v>
      </c>
      <c r="K82" s="31" t="s">
        <v>213</v>
      </c>
      <c r="L82" s="19" t="s">
        <v>4843</v>
      </c>
    </row>
    <row r="83" spans="1:12" ht="24.75" customHeight="1">
      <c r="A83" s="16" t="s">
        <v>209</v>
      </c>
      <c r="B83" s="29" t="s">
        <v>216</v>
      </c>
      <c r="C83" s="28" t="s">
        <v>192</v>
      </c>
      <c r="D83" s="20">
        <v>8000</v>
      </c>
      <c r="E83" s="12">
        <v>42549</v>
      </c>
      <c r="F83" s="12">
        <v>44315</v>
      </c>
      <c r="G83" s="26">
        <v>28591</v>
      </c>
      <c r="H83" s="21">
        <f t="shared" si="20"/>
        <v>44781.162499999999</v>
      </c>
      <c r="I83" s="22">
        <f t="shared" si="15"/>
        <v>3243.9000000000015</v>
      </c>
      <c r="J83" s="16" t="str">
        <f t="shared" si="19"/>
        <v>NOT DUE</v>
      </c>
      <c r="K83" s="31" t="s">
        <v>213</v>
      </c>
      <c r="L83" s="19" t="s">
        <v>4843</v>
      </c>
    </row>
    <row r="84" spans="1:12" ht="27.75" customHeight="1">
      <c r="A84" s="16" t="s">
        <v>210</v>
      </c>
      <c r="B84" s="29" t="s">
        <v>217</v>
      </c>
      <c r="C84" s="28" t="s">
        <v>192</v>
      </c>
      <c r="D84" s="20">
        <v>8000</v>
      </c>
      <c r="E84" s="12">
        <v>42549</v>
      </c>
      <c r="F84" s="12">
        <v>44315</v>
      </c>
      <c r="G84" s="26">
        <v>28591</v>
      </c>
      <c r="H84" s="21">
        <f t="shared" si="20"/>
        <v>44781.162499999999</v>
      </c>
      <c r="I84" s="22">
        <f t="shared" si="15"/>
        <v>3243.9000000000015</v>
      </c>
      <c r="J84" s="16" t="str">
        <f t="shared" si="19"/>
        <v>NOT DUE</v>
      </c>
      <c r="K84" s="31" t="s">
        <v>213</v>
      </c>
      <c r="L84" s="19" t="s">
        <v>4843</v>
      </c>
    </row>
    <row r="85" spans="1:12" ht="27" customHeight="1">
      <c r="A85" s="16" t="s">
        <v>211</v>
      </c>
      <c r="B85" s="29" t="s">
        <v>218</v>
      </c>
      <c r="C85" s="28" t="s">
        <v>192</v>
      </c>
      <c r="D85" s="20">
        <v>8000</v>
      </c>
      <c r="E85" s="12">
        <v>42549</v>
      </c>
      <c r="F85" s="12">
        <v>44316</v>
      </c>
      <c r="G85" s="26">
        <v>28591</v>
      </c>
      <c r="H85" s="21">
        <f t="shared" si="20"/>
        <v>44781.162499999999</v>
      </c>
      <c r="I85" s="22">
        <f t="shared" si="15"/>
        <v>3243.9000000000015</v>
      </c>
      <c r="J85" s="16" t="str">
        <f t="shared" si="19"/>
        <v>NOT DUE</v>
      </c>
      <c r="K85" s="31" t="s">
        <v>213</v>
      </c>
      <c r="L85" s="19" t="s">
        <v>4843</v>
      </c>
    </row>
    <row r="86" spans="1:12" ht="27.75" customHeight="1">
      <c r="A86" s="16" t="s">
        <v>212</v>
      </c>
      <c r="B86" s="29" t="s">
        <v>219</v>
      </c>
      <c r="C86" s="28" t="s">
        <v>192</v>
      </c>
      <c r="D86" s="20">
        <v>8000</v>
      </c>
      <c r="E86" s="12">
        <v>42549</v>
      </c>
      <c r="F86" s="12">
        <v>44316</v>
      </c>
      <c r="G86" s="26">
        <v>28591</v>
      </c>
      <c r="H86" s="21">
        <f t="shared" si="20"/>
        <v>44781.162499999999</v>
      </c>
      <c r="I86" s="22">
        <f t="shared" si="15"/>
        <v>3243.9000000000015</v>
      </c>
      <c r="J86" s="16" t="str">
        <f t="shared" si="19"/>
        <v>NOT DUE</v>
      </c>
      <c r="K86" s="31" t="s">
        <v>213</v>
      </c>
      <c r="L86" s="19" t="s">
        <v>4843</v>
      </c>
    </row>
    <row r="87" spans="1:12" ht="32.25" customHeight="1">
      <c r="A87" s="16" t="s">
        <v>220</v>
      </c>
      <c r="B87" s="29" t="s">
        <v>214</v>
      </c>
      <c r="C87" s="30" t="s">
        <v>86</v>
      </c>
      <c r="D87" s="20">
        <v>32000</v>
      </c>
      <c r="E87" s="12">
        <v>42549</v>
      </c>
      <c r="F87" s="12">
        <v>44418</v>
      </c>
      <c r="G87" s="26">
        <v>29642</v>
      </c>
      <c r="H87" s="21">
        <f>IF(I87&lt;=32000,$F$5+(I87/24),"error")</f>
        <v>45824.95416666667</v>
      </c>
      <c r="I87" s="22">
        <f t="shared" si="15"/>
        <v>28294.9</v>
      </c>
      <c r="J87" s="16" t="str">
        <f t="shared" si="19"/>
        <v>NOT DUE</v>
      </c>
      <c r="K87" s="31" t="s">
        <v>213</v>
      </c>
      <c r="L87" s="19" t="s">
        <v>5388</v>
      </c>
    </row>
    <row r="88" spans="1:12" ht="21.75" customHeight="1">
      <c r="A88" s="16" t="s">
        <v>221</v>
      </c>
      <c r="B88" s="29" t="s">
        <v>215</v>
      </c>
      <c r="C88" s="30" t="s">
        <v>86</v>
      </c>
      <c r="D88" s="20">
        <v>32000</v>
      </c>
      <c r="E88" s="12">
        <v>42549</v>
      </c>
      <c r="F88" s="12">
        <v>44418</v>
      </c>
      <c r="G88" s="26">
        <v>29642</v>
      </c>
      <c r="H88" s="21">
        <f t="shared" ref="H88:H91" si="21">IF(I88&lt;=32000,$F$5+(I88/24),"error")</f>
        <v>45824.95416666667</v>
      </c>
      <c r="I88" s="22">
        <f t="shared" ref="I88:I110" si="22">D88-($F$4-G88)</f>
        <v>28294.9</v>
      </c>
      <c r="J88" s="16" t="str">
        <f t="shared" si="19"/>
        <v>NOT DUE</v>
      </c>
      <c r="K88" s="31" t="s">
        <v>213</v>
      </c>
      <c r="L88" s="19" t="s">
        <v>5388</v>
      </c>
    </row>
    <row r="89" spans="1:12" ht="21.75" customHeight="1">
      <c r="A89" s="16" t="s">
        <v>222</v>
      </c>
      <c r="B89" s="29" t="s">
        <v>216</v>
      </c>
      <c r="C89" s="30" t="s">
        <v>86</v>
      </c>
      <c r="D89" s="20">
        <v>32000</v>
      </c>
      <c r="E89" s="12">
        <v>42549</v>
      </c>
      <c r="F89" s="12">
        <v>44418</v>
      </c>
      <c r="G89" s="26">
        <v>29642</v>
      </c>
      <c r="H89" s="21">
        <f t="shared" si="21"/>
        <v>45824.95416666667</v>
      </c>
      <c r="I89" s="22">
        <f t="shared" si="22"/>
        <v>28294.9</v>
      </c>
      <c r="J89" s="16" t="str">
        <f t="shared" si="19"/>
        <v>NOT DUE</v>
      </c>
      <c r="K89" s="31" t="s">
        <v>213</v>
      </c>
      <c r="L89" s="19" t="s">
        <v>5388</v>
      </c>
    </row>
    <row r="90" spans="1:12" ht="21.75" customHeight="1">
      <c r="A90" s="16" t="s">
        <v>223</v>
      </c>
      <c r="B90" s="29" t="s">
        <v>217</v>
      </c>
      <c r="C90" s="30" t="s">
        <v>86</v>
      </c>
      <c r="D90" s="20">
        <v>32000</v>
      </c>
      <c r="E90" s="12">
        <v>42549</v>
      </c>
      <c r="F90" s="12">
        <v>44418</v>
      </c>
      <c r="G90" s="26">
        <v>29642</v>
      </c>
      <c r="H90" s="21">
        <f>IF(I90&lt;=32000,$F$5+(I90/24),"error")</f>
        <v>45824.95416666667</v>
      </c>
      <c r="I90" s="22">
        <f t="shared" si="22"/>
        <v>28294.9</v>
      </c>
      <c r="J90" s="16" t="str">
        <f t="shared" si="19"/>
        <v>NOT DUE</v>
      </c>
      <c r="K90" s="31" t="s">
        <v>213</v>
      </c>
      <c r="L90" s="19" t="s">
        <v>5388</v>
      </c>
    </row>
    <row r="91" spans="1:12" ht="21.75" customHeight="1">
      <c r="A91" s="16" t="s">
        <v>224</v>
      </c>
      <c r="B91" s="29" t="s">
        <v>218</v>
      </c>
      <c r="C91" s="30" t="s">
        <v>86</v>
      </c>
      <c r="D91" s="20">
        <v>32000</v>
      </c>
      <c r="E91" s="12">
        <v>42549</v>
      </c>
      <c r="F91" s="12">
        <v>44418</v>
      </c>
      <c r="G91" s="26">
        <v>29642</v>
      </c>
      <c r="H91" s="21">
        <f t="shared" si="21"/>
        <v>45824.95416666667</v>
      </c>
      <c r="I91" s="22">
        <f t="shared" si="22"/>
        <v>28294.9</v>
      </c>
      <c r="J91" s="16" t="str">
        <f t="shared" si="19"/>
        <v>NOT DUE</v>
      </c>
      <c r="K91" s="31" t="s">
        <v>213</v>
      </c>
      <c r="L91" s="19" t="s">
        <v>5388</v>
      </c>
    </row>
    <row r="92" spans="1:12" ht="21.75" customHeight="1">
      <c r="A92" s="16" t="s">
        <v>225</v>
      </c>
      <c r="B92" s="29" t="s">
        <v>219</v>
      </c>
      <c r="C92" s="30" t="s">
        <v>86</v>
      </c>
      <c r="D92" s="20">
        <v>32000</v>
      </c>
      <c r="E92" s="12">
        <v>42549</v>
      </c>
      <c r="F92" s="12">
        <v>44418</v>
      </c>
      <c r="G92" s="26">
        <v>29642</v>
      </c>
      <c r="H92" s="21">
        <f>IF(I92&lt;=32000,$F$5+(I92/24),"error")</f>
        <v>45824.95416666667</v>
      </c>
      <c r="I92" s="22">
        <f t="shared" si="22"/>
        <v>28294.9</v>
      </c>
      <c r="J92" s="16" t="str">
        <f t="shared" si="19"/>
        <v>NOT DUE</v>
      </c>
      <c r="K92" s="31" t="s">
        <v>213</v>
      </c>
      <c r="L92" s="19" t="s">
        <v>5388</v>
      </c>
    </row>
    <row r="93" spans="1:12" ht="38.25" customHeight="1">
      <c r="A93" s="16" t="s">
        <v>226</v>
      </c>
      <c r="B93" s="30" t="s">
        <v>233</v>
      </c>
      <c r="C93" s="27" t="s">
        <v>232</v>
      </c>
      <c r="D93" s="20">
        <v>8000</v>
      </c>
      <c r="E93" s="12">
        <v>42549</v>
      </c>
      <c r="F93" s="12">
        <v>44208</v>
      </c>
      <c r="G93" s="26">
        <v>26866</v>
      </c>
      <c r="H93" s="21">
        <f>IF(I93&lt;=8000,$F$5+(I93/24),"error")</f>
        <v>44709.287499999999</v>
      </c>
      <c r="I93" s="22">
        <f t="shared" si="22"/>
        <v>1518.9000000000015</v>
      </c>
      <c r="J93" s="16" t="str">
        <f t="shared" si="19"/>
        <v>NOT DUE</v>
      </c>
      <c r="K93" s="31"/>
      <c r="L93" s="17" t="s">
        <v>5237</v>
      </c>
    </row>
    <row r="94" spans="1:12" ht="38.25">
      <c r="A94" s="16" t="s">
        <v>227</v>
      </c>
      <c r="B94" s="30" t="s">
        <v>234</v>
      </c>
      <c r="C94" s="27" t="s">
        <v>232</v>
      </c>
      <c r="D94" s="20">
        <v>8000</v>
      </c>
      <c r="E94" s="12">
        <v>42549</v>
      </c>
      <c r="F94" s="12">
        <v>44208</v>
      </c>
      <c r="G94" s="26">
        <v>26866</v>
      </c>
      <c r="H94" s="21">
        <f>IF(I94&lt;=8000,$F$5+(I94/24),"error")</f>
        <v>44709.287499999999</v>
      </c>
      <c r="I94" s="22">
        <f t="shared" si="22"/>
        <v>1518.9000000000015</v>
      </c>
      <c r="J94" s="16" t="str">
        <f t="shared" si="19"/>
        <v>NOT DUE</v>
      </c>
      <c r="K94" s="19"/>
      <c r="L94" s="17" t="s">
        <v>5237</v>
      </c>
    </row>
    <row r="95" spans="1:12" ht="38.25">
      <c r="A95" s="16" t="s">
        <v>228</v>
      </c>
      <c r="B95" s="30" t="s">
        <v>235</v>
      </c>
      <c r="C95" s="27" t="s">
        <v>232</v>
      </c>
      <c r="D95" s="20">
        <v>8000</v>
      </c>
      <c r="E95" s="12">
        <v>42549</v>
      </c>
      <c r="F95" s="12">
        <v>44208</v>
      </c>
      <c r="G95" s="26">
        <v>26866</v>
      </c>
      <c r="H95" s="21">
        <f t="shared" ref="H95:H97" si="23">IF(I95&lt;=8000,$F$5+(I95/24),"error")</f>
        <v>44709.287499999999</v>
      </c>
      <c r="I95" s="22">
        <f t="shared" si="22"/>
        <v>1518.9000000000015</v>
      </c>
      <c r="J95" s="16" t="str">
        <f t="shared" si="19"/>
        <v>NOT DUE</v>
      </c>
      <c r="K95" s="19"/>
      <c r="L95" s="17" t="s">
        <v>5237</v>
      </c>
    </row>
    <row r="96" spans="1:12" ht="38.25">
      <c r="A96" s="16" t="s">
        <v>229</v>
      </c>
      <c r="B96" s="30" t="s">
        <v>236</v>
      </c>
      <c r="C96" s="27" t="s">
        <v>232</v>
      </c>
      <c r="D96" s="20">
        <v>8000</v>
      </c>
      <c r="E96" s="12">
        <v>42549</v>
      </c>
      <c r="F96" s="12">
        <v>44208</v>
      </c>
      <c r="G96" s="26">
        <v>26866</v>
      </c>
      <c r="H96" s="21">
        <f t="shared" si="23"/>
        <v>44709.287499999999</v>
      </c>
      <c r="I96" s="22">
        <f t="shared" si="22"/>
        <v>1518.9000000000015</v>
      </c>
      <c r="J96" s="16" t="str">
        <f t="shared" si="19"/>
        <v>NOT DUE</v>
      </c>
      <c r="K96" s="19"/>
      <c r="L96" s="17" t="s">
        <v>5237</v>
      </c>
    </row>
    <row r="97" spans="1:12" ht="38.25">
      <c r="A97" s="16" t="s">
        <v>230</v>
      </c>
      <c r="B97" s="30" t="s">
        <v>237</v>
      </c>
      <c r="C97" s="27" t="s">
        <v>232</v>
      </c>
      <c r="D97" s="20">
        <v>8000</v>
      </c>
      <c r="E97" s="12">
        <v>42549</v>
      </c>
      <c r="F97" s="12">
        <v>44208</v>
      </c>
      <c r="G97" s="26">
        <v>26866</v>
      </c>
      <c r="H97" s="21">
        <f t="shared" si="23"/>
        <v>44709.287499999999</v>
      </c>
      <c r="I97" s="22">
        <f t="shared" si="22"/>
        <v>1518.9000000000015</v>
      </c>
      <c r="J97" s="16" t="str">
        <f t="shared" si="19"/>
        <v>NOT DUE</v>
      </c>
      <c r="K97" s="19"/>
      <c r="L97" s="17" t="s">
        <v>5237</v>
      </c>
    </row>
    <row r="98" spans="1:12" ht="38.25">
      <c r="A98" s="16" t="s">
        <v>231</v>
      </c>
      <c r="B98" s="30" t="s">
        <v>238</v>
      </c>
      <c r="C98" s="27" t="s">
        <v>232</v>
      </c>
      <c r="D98" s="20">
        <v>8000</v>
      </c>
      <c r="E98" s="12">
        <v>42549</v>
      </c>
      <c r="F98" s="12">
        <v>44208</v>
      </c>
      <c r="G98" s="26">
        <v>26866</v>
      </c>
      <c r="H98" s="21">
        <f>IF(I98&lt;=8000,$F$5+(I98/24),"error")</f>
        <v>44709.287499999999</v>
      </c>
      <c r="I98" s="22">
        <f t="shared" si="22"/>
        <v>1518.9000000000015</v>
      </c>
      <c r="J98" s="16" t="str">
        <f t="shared" si="19"/>
        <v>NOT DUE</v>
      </c>
      <c r="K98" s="19"/>
      <c r="L98" s="17" t="s">
        <v>5237</v>
      </c>
    </row>
    <row r="99" spans="1:12" ht="25.5">
      <c r="A99" s="16" t="s">
        <v>239</v>
      </c>
      <c r="B99" s="28" t="s">
        <v>2480</v>
      </c>
      <c r="C99" s="30" t="s">
        <v>206</v>
      </c>
      <c r="D99" s="20">
        <v>8000</v>
      </c>
      <c r="E99" s="12">
        <v>42549</v>
      </c>
      <c r="F99" s="12">
        <v>44329</v>
      </c>
      <c r="G99" s="26">
        <v>28591</v>
      </c>
      <c r="H99" s="21">
        <f>IF(I99&lt;=8000,$F$5+(I99/24),"error")</f>
        <v>44781.162499999999</v>
      </c>
      <c r="I99" s="22">
        <f t="shared" si="22"/>
        <v>3243.9000000000015</v>
      </c>
      <c r="J99" s="16" t="str">
        <f t="shared" si="19"/>
        <v>NOT DUE</v>
      </c>
      <c r="K99" s="19"/>
      <c r="L99" s="19" t="s">
        <v>4843</v>
      </c>
    </row>
    <row r="100" spans="1:12" ht="25.5">
      <c r="A100" s="16" t="s">
        <v>240</v>
      </c>
      <c r="B100" s="28" t="s">
        <v>2481</v>
      </c>
      <c r="C100" s="30" t="s">
        <v>206</v>
      </c>
      <c r="D100" s="20">
        <v>8000</v>
      </c>
      <c r="E100" s="12">
        <v>42549</v>
      </c>
      <c r="F100" s="12">
        <v>44329</v>
      </c>
      <c r="G100" s="26">
        <v>28591</v>
      </c>
      <c r="H100" s="21">
        <f t="shared" ref="H100:H103" si="24">IF(I100&lt;=8000,$F$5+(I100/24),"error")</f>
        <v>44781.162499999999</v>
      </c>
      <c r="I100" s="22">
        <f t="shared" si="22"/>
        <v>3243.9000000000015</v>
      </c>
      <c r="J100" s="16" t="str">
        <f t="shared" si="19"/>
        <v>NOT DUE</v>
      </c>
      <c r="K100" s="19"/>
      <c r="L100" s="19" t="s">
        <v>4843</v>
      </c>
    </row>
    <row r="101" spans="1:12" ht="25.5">
      <c r="A101" s="16" t="s">
        <v>241</v>
      </c>
      <c r="B101" s="28" t="s">
        <v>2482</v>
      </c>
      <c r="C101" s="30" t="s">
        <v>206</v>
      </c>
      <c r="D101" s="20">
        <v>8000</v>
      </c>
      <c r="E101" s="12">
        <v>42549</v>
      </c>
      <c r="F101" s="12">
        <v>44330</v>
      </c>
      <c r="G101" s="26">
        <v>28591</v>
      </c>
      <c r="H101" s="21">
        <f t="shared" si="24"/>
        <v>44781.162499999999</v>
      </c>
      <c r="I101" s="22">
        <f t="shared" si="22"/>
        <v>3243.9000000000015</v>
      </c>
      <c r="J101" s="16" t="str">
        <f t="shared" si="19"/>
        <v>NOT DUE</v>
      </c>
      <c r="K101" s="19"/>
      <c r="L101" s="19" t="s">
        <v>4843</v>
      </c>
    </row>
    <row r="102" spans="1:12" ht="25.5">
      <c r="A102" s="16" t="s">
        <v>242</v>
      </c>
      <c r="B102" s="28" t="s">
        <v>2483</v>
      </c>
      <c r="C102" s="30" t="s">
        <v>206</v>
      </c>
      <c r="D102" s="20">
        <v>8000</v>
      </c>
      <c r="E102" s="12">
        <v>42549</v>
      </c>
      <c r="F102" s="12">
        <v>44330</v>
      </c>
      <c r="G102" s="26">
        <v>28591</v>
      </c>
      <c r="H102" s="21">
        <f t="shared" si="24"/>
        <v>44781.162499999999</v>
      </c>
      <c r="I102" s="22">
        <f t="shared" si="22"/>
        <v>3243.9000000000015</v>
      </c>
      <c r="J102" s="16" t="str">
        <f t="shared" si="19"/>
        <v>NOT DUE</v>
      </c>
      <c r="K102" s="19"/>
      <c r="L102" s="19" t="s">
        <v>4843</v>
      </c>
    </row>
    <row r="103" spans="1:12" ht="25.5">
      <c r="A103" s="16" t="s">
        <v>243</v>
      </c>
      <c r="B103" s="28" t="s">
        <v>2484</v>
      </c>
      <c r="C103" s="30" t="s">
        <v>206</v>
      </c>
      <c r="D103" s="20">
        <v>8000</v>
      </c>
      <c r="E103" s="12">
        <v>42549</v>
      </c>
      <c r="F103" s="12">
        <v>44331</v>
      </c>
      <c r="G103" s="26">
        <v>28591</v>
      </c>
      <c r="H103" s="21">
        <f t="shared" si="24"/>
        <v>44781.162499999999</v>
      </c>
      <c r="I103" s="22">
        <f t="shared" si="22"/>
        <v>3243.9000000000015</v>
      </c>
      <c r="J103" s="16" t="str">
        <f t="shared" si="19"/>
        <v>NOT DUE</v>
      </c>
      <c r="K103" s="19"/>
      <c r="L103" s="19" t="s">
        <v>4843</v>
      </c>
    </row>
    <row r="104" spans="1:12" ht="25.5">
      <c r="A104" s="16" t="s">
        <v>244</v>
      </c>
      <c r="B104" s="28" t="s">
        <v>2485</v>
      </c>
      <c r="C104" s="30" t="s">
        <v>206</v>
      </c>
      <c r="D104" s="20">
        <v>8000</v>
      </c>
      <c r="E104" s="12">
        <v>42549</v>
      </c>
      <c r="F104" s="12">
        <v>44331</v>
      </c>
      <c r="G104" s="26">
        <v>28591</v>
      </c>
      <c r="H104" s="21">
        <f>IF(I104&lt;=8000,$F$5+(I104/24),"error")</f>
        <v>44781.162499999999</v>
      </c>
      <c r="I104" s="22">
        <f t="shared" si="22"/>
        <v>3243.9000000000015</v>
      </c>
      <c r="J104" s="16" t="str">
        <f t="shared" ref="J104:J130" si="25">IF(I104="","",IF(I104=0,"DUE",IF(I104&lt;0,"OVERDUE","NOT DUE")))</f>
        <v>NOT DUE</v>
      </c>
      <c r="K104" s="19"/>
      <c r="L104" s="19" t="s">
        <v>4843</v>
      </c>
    </row>
    <row r="105" spans="1:12" ht="33.75" customHeight="1">
      <c r="A105" s="16" t="s">
        <v>245</v>
      </c>
      <c r="B105" s="28" t="s">
        <v>2480</v>
      </c>
      <c r="C105" s="30" t="s">
        <v>86</v>
      </c>
      <c r="D105" s="20">
        <v>32000</v>
      </c>
      <c r="E105" s="12">
        <v>42549</v>
      </c>
      <c r="F105" s="12" t="s">
        <v>5306</v>
      </c>
      <c r="G105" s="26">
        <v>19038</v>
      </c>
      <c r="H105" s="21">
        <f>IF(I105&lt;=32000,$F$5+(I105/24),"error")</f>
        <v>45383.120833333334</v>
      </c>
      <c r="I105" s="22">
        <f t="shared" si="22"/>
        <v>17690.900000000001</v>
      </c>
      <c r="J105" s="16" t="str">
        <f t="shared" si="19"/>
        <v>NOT DUE</v>
      </c>
      <c r="K105" s="32" t="s">
        <v>213</v>
      </c>
      <c r="L105" s="19" t="s">
        <v>4865</v>
      </c>
    </row>
    <row r="106" spans="1:12" ht="33" customHeight="1">
      <c r="A106" s="16" t="s">
        <v>246</v>
      </c>
      <c r="B106" s="28" t="s">
        <v>2481</v>
      </c>
      <c r="C106" s="30" t="s">
        <v>86</v>
      </c>
      <c r="D106" s="20">
        <v>32000</v>
      </c>
      <c r="E106" s="12">
        <v>42549</v>
      </c>
      <c r="F106" s="12" t="s">
        <v>5307</v>
      </c>
      <c r="G106" s="26">
        <v>19038</v>
      </c>
      <c r="H106" s="21">
        <f>IF(I106&lt;=32000,$F$5+(I106/24),"error")</f>
        <v>45383.120833333334</v>
      </c>
      <c r="I106" s="22">
        <f t="shared" si="22"/>
        <v>17690.900000000001</v>
      </c>
      <c r="J106" s="16" t="str">
        <f t="shared" si="25"/>
        <v>NOT DUE</v>
      </c>
      <c r="K106" s="32" t="s">
        <v>213</v>
      </c>
      <c r="L106" s="19" t="s">
        <v>4865</v>
      </c>
    </row>
    <row r="107" spans="1:12" ht="18.75" customHeight="1">
      <c r="A107" s="16" t="s">
        <v>247</v>
      </c>
      <c r="B107" s="28" t="s">
        <v>2482</v>
      </c>
      <c r="C107" s="30" t="s">
        <v>86</v>
      </c>
      <c r="D107" s="20">
        <v>32000</v>
      </c>
      <c r="E107" s="12">
        <v>42549</v>
      </c>
      <c r="F107" s="12">
        <v>43599</v>
      </c>
      <c r="G107" s="26">
        <v>28591</v>
      </c>
      <c r="H107" s="21">
        <f t="shared" ref="H107:H116" si="26">IF(I107&lt;=32000,$F$5+(I107/24),"error")</f>
        <v>45781.162499999999</v>
      </c>
      <c r="I107" s="22">
        <f t="shared" si="22"/>
        <v>27243.9</v>
      </c>
      <c r="J107" s="16" t="str">
        <f t="shared" si="25"/>
        <v>NOT DUE</v>
      </c>
      <c r="K107" s="32" t="s">
        <v>213</v>
      </c>
      <c r="L107" s="19"/>
    </row>
    <row r="108" spans="1:12" ht="18.75" customHeight="1">
      <c r="A108" s="16" t="s">
        <v>248</v>
      </c>
      <c r="B108" s="28" t="s">
        <v>2483</v>
      </c>
      <c r="C108" s="30" t="s">
        <v>86</v>
      </c>
      <c r="D108" s="20">
        <v>32000</v>
      </c>
      <c r="E108" s="12">
        <v>42549</v>
      </c>
      <c r="F108" s="12">
        <v>43599</v>
      </c>
      <c r="G108" s="26">
        <v>28591</v>
      </c>
      <c r="H108" s="21">
        <f t="shared" si="26"/>
        <v>45781.162499999999</v>
      </c>
      <c r="I108" s="22">
        <f t="shared" si="22"/>
        <v>27243.9</v>
      </c>
      <c r="J108" s="16" t="str">
        <f t="shared" si="25"/>
        <v>NOT DUE</v>
      </c>
      <c r="K108" s="32" t="s">
        <v>213</v>
      </c>
      <c r="L108" s="19"/>
    </row>
    <row r="109" spans="1:12" ht="18.75" customHeight="1">
      <c r="A109" s="16" t="s">
        <v>249</v>
      </c>
      <c r="B109" s="28" t="s">
        <v>2484</v>
      </c>
      <c r="C109" s="30" t="s">
        <v>86</v>
      </c>
      <c r="D109" s="20">
        <v>32000</v>
      </c>
      <c r="E109" s="12">
        <v>42549</v>
      </c>
      <c r="F109" s="12">
        <v>44331</v>
      </c>
      <c r="G109" s="26">
        <v>28591</v>
      </c>
      <c r="H109" s="21">
        <f t="shared" si="26"/>
        <v>45781.162499999999</v>
      </c>
      <c r="I109" s="22">
        <f t="shared" si="22"/>
        <v>27243.9</v>
      </c>
      <c r="J109" s="16" t="str">
        <f t="shared" si="25"/>
        <v>NOT DUE</v>
      </c>
      <c r="K109" s="32" t="s">
        <v>213</v>
      </c>
      <c r="L109" s="19"/>
    </row>
    <row r="110" spans="1:12" ht="18.75" customHeight="1">
      <c r="A110" s="16" t="s">
        <v>250</v>
      </c>
      <c r="B110" s="28" t="s">
        <v>2485</v>
      </c>
      <c r="C110" s="30" t="s">
        <v>86</v>
      </c>
      <c r="D110" s="20">
        <v>32000</v>
      </c>
      <c r="E110" s="12">
        <v>42549</v>
      </c>
      <c r="F110" s="12">
        <v>44331</v>
      </c>
      <c r="G110" s="26">
        <v>28591</v>
      </c>
      <c r="H110" s="21">
        <f t="shared" si="26"/>
        <v>45781.162499999999</v>
      </c>
      <c r="I110" s="22">
        <f t="shared" si="22"/>
        <v>27243.9</v>
      </c>
      <c r="J110" s="16" t="str">
        <f t="shared" si="25"/>
        <v>NOT DUE</v>
      </c>
      <c r="K110" s="32" t="s">
        <v>213</v>
      </c>
      <c r="L110" s="19"/>
    </row>
    <row r="111" spans="1:12" ht="18" customHeight="1">
      <c r="A111" s="16" t="s">
        <v>251</v>
      </c>
      <c r="B111" s="29" t="s">
        <v>257</v>
      </c>
      <c r="C111" s="28" t="s">
        <v>269</v>
      </c>
      <c r="D111" s="20">
        <v>32000</v>
      </c>
      <c r="E111" s="12">
        <v>42549</v>
      </c>
      <c r="F111" s="12">
        <v>44329</v>
      </c>
      <c r="G111" s="26">
        <v>28591</v>
      </c>
      <c r="H111" s="21">
        <f t="shared" si="26"/>
        <v>45781.162499999999</v>
      </c>
      <c r="I111" s="22">
        <f t="shared" ref="I111:I116" si="27">D111-($F$4-G111)</f>
        <v>27243.9</v>
      </c>
      <c r="J111" s="16" t="str">
        <f t="shared" si="25"/>
        <v>NOT DUE</v>
      </c>
      <c r="K111" s="19"/>
      <c r="L111" s="19" t="s">
        <v>4843</v>
      </c>
    </row>
    <row r="112" spans="1:12" ht="18" customHeight="1">
      <c r="A112" s="16" t="s">
        <v>252</v>
      </c>
      <c r="B112" s="29" t="s">
        <v>258</v>
      </c>
      <c r="C112" s="28" t="s">
        <v>269</v>
      </c>
      <c r="D112" s="20">
        <v>32000</v>
      </c>
      <c r="E112" s="12">
        <v>42549</v>
      </c>
      <c r="F112" s="12">
        <v>44329</v>
      </c>
      <c r="G112" s="26">
        <v>28591</v>
      </c>
      <c r="H112" s="21">
        <f t="shared" si="26"/>
        <v>45781.162499999999</v>
      </c>
      <c r="I112" s="22">
        <f t="shared" si="27"/>
        <v>27243.9</v>
      </c>
      <c r="J112" s="16" t="str">
        <f t="shared" si="25"/>
        <v>NOT DUE</v>
      </c>
      <c r="K112" s="19"/>
      <c r="L112" s="19" t="s">
        <v>4843</v>
      </c>
    </row>
    <row r="113" spans="1:12" ht="18" customHeight="1">
      <c r="A113" s="16" t="s">
        <v>253</v>
      </c>
      <c r="B113" s="29" t="s">
        <v>259</v>
      </c>
      <c r="C113" s="28" t="s">
        <v>269</v>
      </c>
      <c r="D113" s="20">
        <v>32000</v>
      </c>
      <c r="E113" s="12">
        <v>42549</v>
      </c>
      <c r="F113" s="12">
        <v>43599</v>
      </c>
      <c r="G113" s="26">
        <v>28591</v>
      </c>
      <c r="H113" s="21">
        <f t="shared" si="26"/>
        <v>45781.162499999999</v>
      </c>
      <c r="I113" s="22">
        <f t="shared" si="27"/>
        <v>27243.9</v>
      </c>
      <c r="J113" s="16" t="str">
        <f t="shared" si="25"/>
        <v>NOT DUE</v>
      </c>
      <c r="K113" s="19"/>
      <c r="L113" s="19" t="s">
        <v>4843</v>
      </c>
    </row>
    <row r="114" spans="1:12" ht="18" customHeight="1">
      <c r="A114" s="16" t="s">
        <v>254</v>
      </c>
      <c r="B114" s="29" t="s">
        <v>260</v>
      </c>
      <c r="C114" s="28" t="s">
        <v>269</v>
      </c>
      <c r="D114" s="20">
        <v>32000</v>
      </c>
      <c r="E114" s="12">
        <v>42549</v>
      </c>
      <c r="F114" s="12">
        <v>43599</v>
      </c>
      <c r="G114" s="26">
        <v>28591</v>
      </c>
      <c r="H114" s="21">
        <f>IF(I114&lt;=32000,$F$5+(I114/24),"error")</f>
        <v>45781.162499999999</v>
      </c>
      <c r="I114" s="22">
        <f t="shared" si="27"/>
        <v>27243.9</v>
      </c>
      <c r="J114" s="16" t="str">
        <f t="shared" si="25"/>
        <v>NOT DUE</v>
      </c>
      <c r="K114" s="19"/>
      <c r="L114" s="19" t="s">
        <v>4843</v>
      </c>
    </row>
    <row r="115" spans="1:12" ht="18" customHeight="1">
      <c r="A115" s="16" t="s">
        <v>255</v>
      </c>
      <c r="B115" s="29" t="s">
        <v>261</v>
      </c>
      <c r="C115" s="28" t="s">
        <v>269</v>
      </c>
      <c r="D115" s="20">
        <v>32000</v>
      </c>
      <c r="E115" s="12">
        <v>42549</v>
      </c>
      <c r="F115" s="12">
        <v>44331</v>
      </c>
      <c r="G115" s="26">
        <v>28591</v>
      </c>
      <c r="H115" s="21">
        <f>IF(I115&lt;=32000,$F$5+(I115/24),"error")</f>
        <v>45781.162499999999</v>
      </c>
      <c r="I115" s="22">
        <f t="shared" si="27"/>
        <v>27243.9</v>
      </c>
      <c r="J115" s="16" t="str">
        <f t="shared" si="25"/>
        <v>NOT DUE</v>
      </c>
      <c r="K115" s="19"/>
      <c r="L115" s="19" t="s">
        <v>4843</v>
      </c>
    </row>
    <row r="116" spans="1:12" ht="18" customHeight="1">
      <c r="A116" s="16" t="s">
        <v>256</v>
      </c>
      <c r="B116" s="210" t="s">
        <v>262</v>
      </c>
      <c r="C116" s="28" t="s">
        <v>269</v>
      </c>
      <c r="D116" s="20">
        <v>32000</v>
      </c>
      <c r="E116" s="12">
        <v>42549</v>
      </c>
      <c r="F116" s="12">
        <v>44331</v>
      </c>
      <c r="G116" s="26">
        <v>28591</v>
      </c>
      <c r="H116" s="21">
        <f t="shared" si="26"/>
        <v>45781.162499999999</v>
      </c>
      <c r="I116" s="22">
        <f t="shared" si="27"/>
        <v>27243.9</v>
      </c>
      <c r="J116" s="16" t="str">
        <f t="shared" si="25"/>
        <v>NOT DUE</v>
      </c>
      <c r="K116" s="19"/>
      <c r="L116" s="19" t="s">
        <v>4843</v>
      </c>
    </row>
    <row r="117" spans="1:12" ht="30" customHeight="1">
      <c r="A117" s="16" t="s">
        <v>263</v>
      </c>
      <c r="B117" s="212" t="s">
        <v>2479</v>
      </c>
      <c r="C117" s="211" t="s">
        <v>4752</v>
      </c>
      <c r="D117" s="214">
        <v>8000</v>
      </c>
      <c r="E117" s="12">
        <v>42549</v>
      </c>
      <c r="F117" s="12">
        <v>44319</v>
      </c>
      <c r="G117" s="26">
        <v>28591</v>
      </c>
      <c r="H117" s="21">
        <f>IF(I117&lt;=8000,$F$5+(I117/24),"error")</f>
        <v>44781.162499999999</v>
      </c>
      <c r="I117" s="22">
        <f t="shared" ref="I117:I130" si="28">D117-($F$4-G117)</f>
        <v>3243.9000000000015</v>
      </c>
      <c r="J117" s="16" t="str">
        <f t="shared" si="25"/>
        <v>NOT DUE</v>
      </c>
      <c r="K117" s="19"/>
      <c r="L117" s="19" t="s">
        <v>4843</v>
      </c>
    </row>
    <row r="118" spans="1:12" ht="29.25" customHeight="1">
      <c r="A118" s="16" t="s">
        <v>264</v>
      </c>
      <c r="B118" s="212" t="s">
        <v>2492</v>
      </c>
      <c r="C118" s="211" t="s">
        <v>4752</v>
      </c>
      <c r="D118" s="214">
        <v>8000</v>
      </c>
      <c r="E118" s="12">
        <v>42549</v>
      </c>
      <c r="F118" s="12">
        <v>44319</v>
      </c>
      <c r="G118" s="26">
        <v>28591</v>
      </c>
      <c r="H118" s="21">
        <f t="shared" ref="H118:H124" si="29">IF(I118&lt;=8000,$F$5+(I118/24),"error")</f>
        <v>44781.162499999999</v>
      </c>
      <c r="I118" s="22">
        <f t="shared" si="28"/>
        <v>3243.9000000000015</v>
      </c>
      <c r="J118" s="16" t="str">
        <f t="shared" si="25"/>
        <v>NOT DUE</v>
      </c>
      <c r="K118" s="19"/>
      <c r="L118" s="19" t="s">
        <v>4843</v>
      </c>
    </row>
    <row r="119" spans="1:12" ht="31.5" customHeight="1">
      <c r="A119" s="16" t="s">
        <v>265</v>
      </c>
      <c r="B119" s="212" t="s">
        <v>2493</v>
      </c>
      <c r="C119" s="211" t="s">
        <v>4752</v>
      </c>
      <c r="D119" s="214">
        <v>8000</v>
      </c>
      <c r="E119" s="12">
        <v>42549</v>
      </c>
      <c r="F119" s="12">
        <v>44320</v>
      </c>
      <c r="G119" s="26">
        <v>28591</v>
      </c>
      <c r="H119" s="21">
        <f t="shared" si="29"/>
        <v>44781.162499999999</v>
      </c>
      <c r="I119" s="22">
        <f t="shared" si="28"/>
        <v>3243.9000000000015</v>
      </c>
      <c r="J119" s="16" t="str">
        <f t="shared" si="25"/>
        <v>NOT DUE</v>
      </c>
      <c r="K119" s="19"/>
      <c r="L119" s="19" t="s">
        <v>4843</v>
      </c>
    </row>
    <row r="120" spans="1:12" ht="29.25" customHeight="1">
      <c r="A120" s="16" t="s">
        <v>266</v>
      </c>
      <c r="B120" s="212" t="s">
        <v>2494</v>
      </c>
      <c r="C120" s="211" t="s">
        <v>4752</v>
      </c>
      <c r="D120" s="214">
        <v>8000</v>
      </c>
      <c r="E120" s="12">
        <v>42549</v>
      </c>
      <c r="F120" s="12">
        <v>44320</v>
      </c>
      <c r="G120" s="26">
        <v>28591</v>
      </c>
      <c r="H120" s="21">
        <f t="shared" si="29"/>
        <v>44781.162499999999</v>
      </c>
      <c r="I120" s="22">
        <f t="shared" si="28"/>
        <v>3243.9000000000015</v>
      </c>
      <c r="J120" s="16" t="str">
        <f t="shared" si="25"/>
        <v>NOT DUE</v>
      </c>
      <c r="K120" s="19"/>
      <c r="L120" s="19" t="s">
        <v>4843</v>
      </c>
    </row>
    <row r="121" spans="1:12" ht="27.75" customHeight="1">
      <c r="A121" s="16" t="s">
        <v>267</v>
      </c>
      <c r="B121" s="212" t="s">
        <v>2495</v>
      </c>
      <c r="C121" s="211" t="s">
        <v>4752</v>
      </c>
      <c r="D121" s="214">
        <v>8000</v>
      </c>
      <c r="E121" s="12">
        <v>42549</v>
      </c>
      <c r="F121" s="12">
        <v>44321</v>
      </c>
      <c r="G121" s="26">
        <v>28591</v>
      </c>
      <c r="H121" s="21">
        <f t="shared" si="29"/>
        <v>44781.162499999999</v>
      </c>
      <c r="I121" s="22">
        <f t="shared" si="28"/>
        <v>3243.9000000000015</v>
      </c>
      <c r="J121" s="16" t="str">
        <f t="shared" si="25"/>
        <v>NOT DUE</v>
      </c>
      <c r="K121" s="19"/>
      <c r="L121" s="19" t="s">
        <v>4843</v>
      </c>
    </row>
    <row r="122" spans="1:12" ht="26.25" customHeight="1">
      <c r="A122" s="16" t="s">
        <v>268</v>
      </c>
      <c r="B122" s="212" t="s">
        <v>2496</v>
      </c>
      <c r="C122" s="211" t="s">
        <v>4752</v>
      </c>
      <c r="D122" s="214">
        <v>8000</v>
      </c>
      <c r="E122" s="12">
        <v>42549</v>
      </c>
      <c r="F122" s="12">
        <v>44321</v>
      </c>
      <c r="G122" s="26">
        <v>28591</v>
      </c>
      <c r="H122" s="21">
        <f t="shared" si="29"/>
        <v>44781.162499999999</v>
      </c>
      <c r="I122" s="22">
        <f t="shared" si="28"/>
        <v>3243.9000000000015</v>
      </c>
      <c r="J122" s="16" t="str">
        <f t="shared" si="25"/>
        <v>NOT DUE</v>
      </c>
      <c r="K122" s="19"/>
      <c r="L122" s="19" t="s">
        <v>4843</v>
      </c>
    </row>
    <row r="123" spans="1:12" ht="25.5" customHeight="1">
      <c r="A123" s="16" t="s">
        <v>276</v>
      </c>
      <c r="B123" s="212" t="s">
        <v>4575</v>
      </c>
      <c r="C123" s="211" t="s">
        <v>4752</v>
      </c>
      <c r="D123" s="214">
        <v>8000</v>
      </c>
      <c r="E123" s="12">
        <v>42549</v>
      </c>
      <c r="F123" s="12">
        <v>44322</v>
      </c>
      <c r="G123" s="26">
        <v>28591</v>
      </c>
      <c r="H123" s="21">
        <f t="shared" si="29"/>
        <v>44781.162499999999</v>
      </c>
      <c r="I123" s="22">
        <f t="shared" si="28"/>
        <v>3243.9000000000015</v>
      </c>
      <c r="J123" s="16" t="str">
        <f t="shared" si="25"/>
        <v>NOT DUE</v>
      </c>
      <c r="K123" s="19"/>
      <c r="L123" s="19" t="s">
        <v>4843</v>
      </c>
    </row>
    <row r="124" spans="1:12" ht="26.25" customHeight="1">
      <c r="A124" s="16" t="s">
        <v>277</v>
      </c>
      <c r="B124" s="212" t="s">
        <v>4576</v>
      </c>
      <c r="C124" s="211" t="s">
        <v>4752</v>
      </c>
      <c r="D124" s="214">
        <v>8000</v>
      </c>
      <c r="E124" s="12">
        <v>42549</v>
      </c>
      <c r="F124" s="12">
        <v>44322</v>
      </c>
      <c r="G124" s="26">
        <v>28591</v>
      </c>
      <c r="H124" s="21">
        <f t="shared" si="29"/>
        <v>44781.162499999999</v>
      </c>
      <c r="I124" s="22">
        <f t="shared" si="28"/>
        <v>3243.9000000000015</v>
      </c>
      <c r="J124" s="16" t="str">
        <f t="shared" si="25"/>
        <v>NOT DUE</v>
      </c>
      <c r="K124" s="19"/>
      <c r="L124" s="19" t="s">
        <v>4843</v>
      </c>
    </row>
    <row r="125" spans="1:12" ht="103.5" customHeight="1">
      <c r="A125" s="16" t="s">
        <v>278</v>
      </c>
      <c r="B125" s="211" t="s">
        <v>2479</v>
      </c>
      <c r="C125" s="211" t="s">
        <v>283</v>
      </c>
      <c r="D125" s="214">
        <v>32000</v>
      </c>
      <c r="E125" s="12">
        <v>42549</v>
      </c>
      <c r="F125" s="12">
        <v>44319</v>
      </c>
      <c r="G125" s="26">
        <v>28591</v>
      </c>
      <c r="H125" s="21">
        <f>IF(I125&lt;=32000,$F$5+(I125/24),"error")</f>
        <v>45781.162499999999</v>
      </c>
      <c r="I125" s="22">
        <f t="shared" si="28"/>
        <v>27243.9</v>
      </c>
      <c r="J125" s="16" t="str">
        <f t="shared" si="25"/>
        <v>NOT DUE</v>
      </c>
      <c r="K125" s="32" t="s">
        <v>290</v>
      </c>
      <c r="L125" s="19"/>
    </row>
    <row r="126" spans="1:12" ht="99.75" customHeight="1">
      <c r="A126" s="16" t="s">
        <v>279</v>
      </c>
      <c r="B126" s="211" t="s">
        <v>2492</v>
      </c>
      <c r="C126" s="211" t="s">
        <v>283</v>
      </c>
      <c r="D126" s="214">
        <v>32000</v>
      </c>
      <c r="E126" s="12">
        <v>42549</v>
      </c>
      <c r="F126" s="12">
        <v>44319</v>
      </c>
      <c r="G126" s="26">
        <v>28591</v>
      </c>
      <c r="H126" s="21">
        <f t="shared" ref="H126:H131" si="30">IF(I126&lt;=32000,$F$5+(I126/24),"error")</f>
        <v>45781.162499999999</v>
      </c>
      <c r="I126" s="22">
        <f t="shared" si="28"/>
        <v>27243.9</v>
      </c>
      <c r="J126" s="16" t="str">
        <f t="shared" si="25"/>
        <v>NOT DUE</v>
      </c>
      <c r="K126" s="32" t="s">
        <v>290</v>
      </c>
      <c r="L126" s="19"/>
    </row>
    <row r="127" spans="1:12" ht="97.5" customHeight="1">
      <c r="A127" s="16" t="s">
        <v>280</v>
      </c>
      <c r="B127" s="211" t="s">
        <v>2493</v>
      </c>
      <c r="C127" s="211" t="s">
        <v>283</v>
      </c>
      <c r="D127" s="214">
        <v>32000</v>
      </c>
      <c r="E127" s="12">
        <v>42549</v>
      </c>
      <c r="F127" s="12">
        <v>44320</v>
      </c>
      <c r="G127" s="26">
        <v>28591</v>
      </c>
      <c r="H127" s="21">
        <f t="shared" si="30"/>
        <v>45781.162499999999</v>
      </c>
      <c r="I127" s="22">
        <f t="shared" si="28"/>
        <v>27243.9</v>
      </c>
      <c r="J127" s="16" t="str">
        <f t="shared" si="25"/>
        <v>NOT DUE</v>
      </c>
      <c r="K127" s="32" t="s">
        <v>290</v>
      </c>
      <c r="L127" s="19"/>
    </row>
    <row r="128" spans="1:12" ht="94.5" customHeight="1">
      <c r="A128" s="16" t="s">
        <v>281</v>
      </c>
      <c r="B128" s="211" t="s">
        <v>2494</v>
      </c>
      <c r="C128" s="211" t="s">
        <v>283</v>
      </c>
      <c r="D128" s="214">
        <v>32000</v>
      </c>
      <c r="E128" s="12">
        <v>42549</v>
      </c>
      <c r="F128" s="12">
        <v>44320</v>
      </c>
      <c r="G128" s="26">
        <v>28591</v>
      </c>
      <c r="H128" s="21">
        <f>IF(I128&lt;=32000,$F$5+(I128/24),"error")</f>
        <v>45781.162499999999</v>
      </c>
      <c r="I128" s="22">
        <f t="shared" si="28"/>
        <v>27243.9</v>
      </c>
      <c r="J128" s="16" t="str">
        <f t="shared" si="25"/>
        <v>NOT DUE</v>
      </c>
      <c r="K128" s="32" t="s">
        <v>290</v>
      </c>
      <c r="L128" s="19"/>
    </row>
    <row r="129" spans="1:12" ht="95.25" customHeight="1">
      <c r="A129" s="16" t="s">
        <v>284</v>
      </c>
      <c r="B129" s="211" t="s">
        <v>2495</v>
      </c>
      <c r="C129" s="211" t="s">
        <v>283</v>
      </c>
      <c r="D129" s="214">
        <v>32000</v>
      </c>
      <c r="E129" s="12">
        <v>42549</v>
      </c>
      <c r="F129" s="12">
        <v>44321</v>
      </c>
      <c r="G129" s="26">
        <v>28591</v>
      </c>
      <c r="H129" s="21">
        <f t="shared" si="30"/>
        <v>45781.162499999999</v>
      </c>
      <c r="I129" s="22">
        <f t="shared" si="28"/>
        <v>27243.9</v>
      </c>
      <c r="J129" s="16" t="str">
        <f t="shared" si="25"/>
        <v>NOT DUE</v>
      </c>
      <c r="K129" s="32" t="s">
        <v>290</v>
      </c>
      <c r="L129" s="19"/>
    </row>
    <row r="130" spans="1:12" ht="96">
      <c r="A130" s="16" t="s">
        <v>285</v>
      </c>
      <c r="B130" s="211" t="s">
        <v>2496</v>
      </c>
      <c r="C130" s="211" t="s">
        <v>283</v>
      </c>
      <c r="D130" s="214">
        <v>32000</v>
      </c>
      <c r="E130" s="12">
        <v>42549</v>
      </c>
      <c r="F130" s="12">
        <v>44321</v>
      </c>
      <c r="G130" s="26">
        <v>28591</v>
      </c>
      <c r="H130" s="21">
        <f>IF(I130&lt;=32000,$F$5+(I130/24),"error")</f>
        <v>45781.162499999999</v>
      </c>
      <c r="I130" s="22">
        <f t="shared" si="28"/>
        <v>27243.9</v>
      </c>
      <c r="J130" s="16" t="str">
        <f t="shared" si="25"/>
        <v>NOT DUE</v>
      </c>
      <c r="K130" s="32" t="s">
        <v>290</v>
      </c>
      <c r="L130" s="19"/>
    </row>
    <row r="131" spans="1:12" ht="105" customHeight="1">
      <c r="A131" s="16" t="s">
        <v>286</v>
      </c>
      <c r="B131" s="211" t="s">
        <v>4575</v>
      </c>
      <c r="C131" s="211" t="s">
        <v>283</v>
      </c>
      <c r="D131" s="214">
        <v>32000</v>
      </c>
      <c r="E131" s="12">
        <v>42549</v>
      </c>
      <c r="F131" s="12">
        <v>44322</v>
      </c>
      <c r="G131" s="26">
        <v>28591</v>
      </c>
      <c r="H131" s="21">
        <f t="shared" si="30"/>
        <v>45781.162499999999</v>
      </c>
      <c r="I131" s="22">
        <f t="shared" ref="I131:I132" si="31">D131-($F$4-G131)</f>
        <v>27243.9</v>
      </c>
      <c r="J131" s="16" t="str">
        <f t="shared" ref="J131:J132" si="32">IF(I131="","",IF(I131=0,"DUE",IF(I131&lt;0,"OVERDUE","NOT DUE")))</f>
        <v>NOT DUE</v>
      </c>
      <c r="K131" s="32" t="s">
        <v>290</v>
      </c>
      <c r="L131" s="19"/>
    </row>
    <row r="132" spans="1:12" ht="103.5" customHeight="1">
      <c r="A132" s="16" t="s">
        <v>287</v>
      </c>
      <c r="B132" s="211" t="s">
        <v>4576</v>
      </c>
      <c r="C132" s="211" t="s">
        <v>283</v>
      </c>
      <c r="D132" s="214">
        <v>32000</v>
      </c>
      <c r="E132" s="12">
        <v>42549</v>
      </c>
      <c r="F132" s="12">
        <v>44322</v>
      </c>
      <c r="G132" s="26">
        <v>28591</v>
      </c>
      <c r="H132" s="21">
        <f>IF(I132&lt;=32000,$F$5+(I132/24),"error")</f>
        <v>45781.162499999999</v>
      </c>
      <c r="I132" s="22">
        <f t="shared" si="31"/>
        <v>27243.9</v>
      </c>
      <c r="J132" s="16" t="str">
        <f t="shared" si="32"/>
        <v>NOT DUE</v>
      </c>
      <c r="K132" s="32" t="s">
        <v>290</v>
      </c>
      <c r="L132" s="19"/>
    </row>
    <row r="133" spans="1:12" ht="26.45" customHeight="1">
      <c r="A133" s="16" t="s">
        <v>288</v>
      </c>
      <c r="B133" s="30" t="s">
        <v>2479</v>
      </c>
      <c r="C133" s="30" t="s">
        <v>283</v>
      </c>
      <c r="D133" s="20">
        <v>32000</v>
      </c>
      <c r="E133" s="12">
        <v>42549</v>
      </c>
      <c r="F133" s="12">
        <v>44319</v>
      </c>
      <c r="G133" s="26">
        <v>28591</v>
      </c>
      <c r="H133" s="21">
        <f>IF(I133&lt;=32000,$F$5+(I133/24),"error")</f>
        <v>45781.162499999999</v>
      </c>
      <c r="I133" s="22">
        <f t="shared" ref="I133:I140" si="33">D133-($F$4-G133)</f>
        <v>27243.9</v>
      </c>
      <c r="J133" s="16" t="str">
        <f t="shared" ref="J133:J140" si="34">IF(I133="","",IF(I133=0,"DUE",IF(I133&lt;0,"OVERDUE","NOT DUE")))</f>
        <v>NOT DUE</v>
      </c>
      <c r="K133" s="32"/>
      <c r="L133" s="19"/>
    </row>
    <row r="134" spans="1:12" ht="26.45" customHeight="1">
      <c r="A134" s="16" t="s">
        <v>289</v>
      </c>
      <c r="B134" s="30" t="s">
        <v>2492</v>
      </c>
      <c r="C134" s="30" t="s">
        <v>283</v>
      </c>
      <c r="D134" s="20">
        <v>32000</v>
      </c>
      <c r="E134" s="12">
        <v>42549</v>
      </c>
      <c r="F134" s="12">
        <v>44319</v>
      </c>
      <c r="G134" s="26">
        <v>28591</v>
      </c>
      <c r="H134" s="21">
        <f t="shared" ref="H134:H139" si="35">IF(I134&lt;=32000,$F$5+(I134/24),"error")</f>
        <v>45781.162499999999</v>
      </c>
      <c r="I134" s="22">
        <f t="shared" si="33"/>
        <v>27243.9</v>
      </c>
      <c r="J134" s="16" t="str">
        <f t="shared" si="34"/>
        <v>NOT DUE</v>
      </c>
      <c r="K134" s="32"/>
      <c r="L134" s="19"/>
    </row>
    <row r="135" spans="1:12" ht="26.45" customHeight="1">
      <c r="A135" s="16" t="s">
        <v>292</v>
      </c>
      <c r="B135" s="30" t="s">
        <v>2493</v>
      </c>
      <c r="C135" s="30" t="s">
        <v>283</v>
      </c>
      <c r="D135" s="20">
        <v>32000</v>
      </c>
      <c r="E135" s="12">
        <v>42549</v>
      </c>
      <c r="F135" s="12">
        <v>44320</v>
      </c>
      <c r="G135" s="26">
        <v>28591</v>
      </c>
      <c r="H135" s="21">
        <f t="shared" si="35"/>
        <v>45781.162499999999</v>
      </c>
      <c r="I135" s="22">
        <f t="shared" si="33"/>
        <v>27243.9</v>
      </c>
      <c r="J135" s="16" t="str">
        <f t="shared" si="34"/>
        <v>NOT DUE</v>
      </c>
      <c r="K135" s="32"/>
      <c r="L135" s="19"/>
    </row>
    <row r="136" spans="1:12" ht="26.45" customHeight="1">
      <c r="A136" s="16" t="s">
        <v>295</v>
      </c>
      <c r="B136" s="30" t="s">
        <v>2494</v>
      </c>
      <c r="C136" s="30" t="s">
        <v>283</v>
      </c>
      <c r="D136" s="20">
        <v>32000</v>
      </c>
      <c r="E136" s="12">
        <v>42549</v>
      </c>
      <c r="F136" s="12">
        <v>44320</v>
      </c>
      <c r="G136" s="26">
        <v>28591</v>
      </c>
      <c r="H136" s="21">
        <f>IF(I136&lt;=32000,$F$5+(I136/24),"error")</f>
        <v>45781.162499999999</v>
      </c>
      <c r="I136" s="22">
        <f t="shared" si="33"/>
        <v>27243.9</v>
      </c>
      <c r="J136" s="16" t="str">
        <f t="shared" si="34"/>
        <v>NOT DUE</v>
      </c>
      <c r="K136" s="32"/>
      <c r="L136" s="19"/>
    </row>
    <row r="137" spans="1:12" ht="26.45" customHeight="1">
      <c r="A137" s="16" t="s">
        <v>296</v>
      </c>
      <c r="B137" s="30" t="s">
        <v>2495</v>
      </c>
      <c r="C137" s="30" t="s">
        <v>283</v>
      </c>
      <c r="D137" s="20">
        <v>32000</v>
      </c>
      <c r="E137" s="12">
        <v>42549</v>
      </c>
      <c r="F137" s="12">
        <v>44321</v>
      </c>
      <c r="G137" s="26">
        <v>28591</v>
      </c>
      <c r="H137" s="21">
        <f t="shared" si="35"/>
        <v>45781.162499999999</v>
      </c>
      <c r="I137" s="22">
        <f t="shared" si="33"/>
        <v>27243.9</v>
      </c>
      <c r="J137" s="16" t="str">
        <f t="shared" si="34"/>
        <v>NOT DUE</v>
      </c>
      <c r="K137" s="32"/>
      <c r="L137" s="19"/>
    </row>
    <row r="138" spans="1:12" ht="26.45" customHeight="1">
      <c r="A138" s="16" t="s">
        <v>298</v>
      </c>
      <c r="B138" s="30" t="s">
        <v>2496</v>
      </c>
      <c r="C138" s="30" t="s">
        <v>283</v>
      </c>
      <c r="D138" s="20">
        <v>32000</v>
      </c>
      <c r="E138" s="12">
        <v>42549</v>
      </c>
      <c r="F138" s="12">
        <v>44321</v>
      </c>
      <c r="G138" s="26">
        <v>28591</v>
      </c>
      <c r="H138" s="21">
        <f>IF(I138&lt;=32000,$F$5+(I138/24),"error")</f>
        <v>45781.162499999999</v>
      </c>
      <c r="I138" s="22">
        <f t="shared" si="33"/>
        <v>27243.9</v>
      </c>
      <c r="J138" s="16" t="str">
        <f t="shared" si="34"/>
        <v>NOT DUE</v>
      </c>
      <c r="K138" s="32"/>
      <c r="L138" s="19"/>
    </row>
    <row r="139" spans="1:12" ht="26.45" customHeight="1">
      <c r="A139" s="16" t="s">
        <v>301</v>
      </c>
      <c r="B139" s="30" t="s">
        <v>4575</v>
      </c>
      <c r="C139" s="30" t="s">
        <v>283</v>
      </c>
      <c r="D139" s="20">
        <v>32000</v>
      </c>
      <c r="E139" s="12">
        <v>42549</v>
      </c>
      <c r="F139" s="12">
        <v>44322</v>
      </c>
      <c r="G139" s="26">
        <v>28591</v>
      </c>
      <c r="H139" s="21">
        <f t="shared" si="35"/>
        <v>45781.162499999999</v>
      </c>
      <c r="I139" s="22">
        <f t="shared" si="33"/>
        <v>27243.9</v>
      </c>
      <c r="J139" s="16" t="str">
        <f t="shared" si="34"/>
        <v>NOT DUE</v>
      </c>
      <c r="K139" s="32"/>
      <c r="L139" s="19"/>
    </row>
    <row r="140" spans="1:12" ht="26.45" customHeight="1">
      <c r="A140" s="16" t="s">
        <v>307</v>
      </c>
      <c r="B140" s="30" t="s">
        <v>4576</v>
      </c>
      <c r="C140" s="30" t="s">
        <v>283</v>
      </c>
      <c r="D140" s="20">
        <v>32000</v>
      </c>
      <c r="E140" s="12">
        <v>42549</v>
      </c>
      <c r="F140" s="12">
        <v>44322</v>
      </c>
      <c r="G140" s="26">
        <v>28591</v>
      </c>
      <c r="H140" s="21">
        <f>IF(I140&lt;=32000,$F$5+(I140/24),"error")</f>
        <v>45781.162499999999</v>
      </c>
      <c r="I140" s="22">
        <f t="shared" si="33"/>
        <v>27243.9</v>
      </c>
      <c r="J140" s="16" t="str">
        <f t="shared" si="34"/>
        <v>NOT DUE</v>
      </c>
      <c r="K140" s="32"/>
      <c r="L140" s="19"/>
    </row>
    <row r="141" spans="1:12" ht="38.25" customHeight="1">
      <c r="A141" s="16" t="s">
        <v>308</v>
      </c>
      <c r="B141" s="213" t="s">
        <v>291</v>
      </c>
      <c r="C141" s="30" t="s">
        <v>293</v>
      </c>
      <c r="D141" s="20">
        <v>8000</v>
      </c>
      <c r="E141" s="12">
        <v>42549</v>
      </c>
      <c r="F141" s="12">
        <v>44331</v>
      </c>
      <c r="G141" s="26">
        <v>28591</v>
      </c>
      <c r="H141" s="218">
        <f>IF(I141&lt;=8000,$F$5+(I141/24),"error")</f>
        <v>44781.162499999999</v>
      </c>
      <c r="I141" s="22">
        <f>D141-($F$4-G141)</f>
        <v>3243.9000000000015</v>
      </c>
      <c r="J141" s="16" t="str">
        <f t="shared" ref="J141:J158" si="36">IF(I141="","",IF(I141=0,"DUE",IF(I141&lt;0,"OVERDUE","NOT DUE")))</f>
        <v>NOT DUE</v>
      </c>
      <c r="K141" s="33" t="s">
        <v>294</v>
      </c>
      <c r="L141" s="219" t="s">
        <v>4843</v>
      </c>
    </row>
    <row r="142" spans="1:12" ht="26.25">
      <c r="A142" s="16" t="s">
        <v>309</v>
      </c>
      <c r="B142" s="25" t="s">
        <v>297</v>
      </c>
      <c r="C142" s="30" t="s">
        <v>299</v>
      </c>
      <c r="D142" s="11" t="s">
        <v>1</v>
      </c>
      <c r="E142" s="12">
        <v>42549</v>
      </c>
      <c r="F142" s="12">
        <v>44646</v>
      </c>
      <c r="G142" s="109"/>
      <c r="H142" s="14">
        <f>DATE(YEAR(F142),MONTH(F142),DAY(F142)+1)</f>
        <v>44647</v>
      </c>
      <c r="I142" s="15">
        <f ca="1">IF(ISBLANK(H142),"",H142-DATE(YEAR(NOW()),MONTH(NOW()),DAY(NOW())))</f>
        <v>0</v>
      </c>
      <c r="J142" s="16" t="str">
        <f t="shared" ca="1" si="36"/>
        <v>DUE</v>
      </c>
      <c r="K142" s="33"/>
      <c r="L142" s="19"/>
    </row>
    <row r="143" spans="1:12" ht="19.5" customHeight="1">
      <c r="A143" s="16" t="s">
        <v>310</v>
      </c>
      <c r="B143" s="24" t="s">
        <v>300</v>
      </c>
      <c r="C143" s="30" t="s">
        <v>299</v>
      </c>
      <c r="D143" s="20">
        <v>8000</v>
      </c>
      <c r="E143" s="12">
        <v>42549</v>
      </c>
      <c r="F143" s="12">
        <v>44138</v>
      </c>
      <c r="G143" s="26">
        <v>25776</v>
      </c>
      <c r="H143" s="218">
        <f>IF(I143&lt;=8000,$F$5+(I143/24),"error")</f>
        <v>44663.870833333334</v>
      </c>
      <c r="I143" s="22">
        <f t="shared" ref="I143:I158" si="37">D143-($F$4-G143)</f>
        <v>428.90000000000146</v>
      </c>
      <c r="J143" s="16" t="str">
        <f t="shared" si="36"/>
        <v>NOT DUE</v>
      </c>
      <c r="K143" s="32"/>
      <c r="L143" s="19"/>
    </row>
    <row r="144" spans="1:12" ht="21.75" customHeight="1">
      <c r="A144" s="16" t="s">
        <v>311</v>
      </c>
      <c r="B144" s="30" t="s">
        <v>302</v>
      </c>
      <c r="C144" s="30" t="s">
        <v>282</v>
      </c>
      <c r="D144" s="40">
        <v>8000</v>
      </c>
      <c r="E144" s="150">
        <v>42549</v>
      </c>
      <c r="F144" s="12">
        <v>44138</v>
      </c>
      <c r="G144" s="26">
        <v>25776</v>
      </c>
      <c r="H144" s="218">
        <f>IF(I144&lt;=8000,$F$5+(I144/24),"error")</f>
        <v>44663.870833333334</v>
      </c>
      <c r="I144" s="22">
        <f t="shared" si="37"/>
        <v>428.90000000000146</v>
      </c>
      <c r="J144" s="16" t="str">
        <f t="shared" si="36"/>
        <v>NOT DUE</v>
      </c>
      <c r="K144" s="32" t="s">
        <v>319</v>
      </c>
      <c r="L144" s="19" t="s">
        <v>3802</v>
      </c>
    </row>
    <row r="145" spans="1:12" ht="20.25" customHeight="1">
      <c r="A145" s="16" t="s">
        <v>312</v>
      </c>
      <c r="B145" s="30" t="s">
        <v>303</v>
      </c>
      <c r="C145" s="30" t="s">
        <v>320</v>
      </c>
      <c r="D145" s="40">
        <v>4000</v>
      </c>
      <c r="E145" s="150">
        <v>42549</v>
      </c>
      <c r="F145" s="12">
        <v>44622</v>
      </c>
      <c r="G145" s="26">
        <v>32940</v>
      </c>
      <c r="H145" s="21">
        <f>IF(I145&lt;=4000,$F$5+(I145/24),"error")</f>
        <v>44795.70416666667</v>
      </c>
      <c r="I145" s="22">
        <f t="shared" si="37"/>
        <v>3592.9000000000015</v>
      </c>
      <c r="J145" s="16" t="str">
        <f t="shared" si="36"/>
        <v>NOT DUE</v>
      </c>
      <c r="K145" s="32" t="s">
        <v>321</v>
      </c>
      <c r="L145" s="19" t="s">
        <v>3802</v>
      </c>
    </row>
    <row r="146" spans="1:12" ht="26.45" customHeight="1">
      <c r="A146" s="16" t="s">
        <v>313</v>
      </c>
      <c r="B146" s="30" t="s">
        <v>304</v>
      </c>
      <c r="C146" s="30" t="s">
        <v>322</v>
      </c>
      <c r="D146" s="40">
        <v>8000</v>
      </c>
      <c r="E146" s="12">
        <v>42549</v>
      </c>
      <c r="F146" s="12">
        <v>44138</v>
      </c>
      <c r="G146" s="26">
        <v>25776</v>
      </c>
      <c r="H146" s="218">
        <f>IF(I146&lt;=8000,$F$5+(I146/24),"error")</f>
        <v>44663.870833333334</v>
      </c>
      <c r="I146" s="22">
        <f t="shared" si="37"/>
        <v>428.90000000000146</v>
      </c>
      <c r="J146" s="16" t="str">
        <f t="shared" si="36"/>
        <v>NOT DUE</v>
      </c>
      <c r="K146" s="32" t="s">
        <v>323</v>
      </c>
      <c r="L146" s="19" t="s">
        <v>3802</v>
      </c>
    </row>
    <row r="147" spans="1:12" ht="36">
      <c r="A147" s="16" t="s">
        <v>332</v>
      </c>
      <c r="B147" s="211" t="s">
        <v>305</v>
      </c>
      <c r="C147" s="30" t="s">
        <v>322</v>
      </c>
      <c r="D147" s="40">
        <v>4000</v>
      </c>
      <c r="E147" s="12">
        <v>42549</v>
      </c>
      <c r="F147" s="12">
        <v>44622</v>
      </c>
      <c r="G147" s="26">
        <v>32940</v>
      </c>
      <c r="H147" s="21">
        <f>IF(I147&lt;=4000,$F$5+(I147/24),"error")</f>
        <v>44795.70416666667</v>
      </c>
      <c r="I147" s="22">
        <f t="shared" si="37"/>
        <v>3592.9000000000015</v>
      </c>
      <c r="J147" s="16" t="str">
        <f t="shared" si="36"/>
        <v>NOT DUE</v>
      </c>
      <c r="K147" s="32" t="s">
        <v>324</v>
      </c>
      <c r="L147" s="19" t="s">
        <v>4844</v>
      </c>
    </row>
    <row r="148" spans="1:12" ht="25.5">
      <c r="A148" s="16" t="s">
        <v>333</v>
      </c>
      <c r="B148" s="30" t="s">
        <v>306</v>
      </c>
      <c r="C148" s="30" t="s">
        <v>316</v>
      </c>
      <c r="D148" s="40">
        <v>6000</v>
      </c>
      <c r="E148" s="150">
        <v>42549</v>
      </c>
      <c r="F148" s="12">
        <v>44325</v>
      </c>
      <c r="G148" s="26">
        <v>28591</v>
      </c>
      <c r="H148" s="21">
        <f>IF(I148&lt;=6000,$F$5+(I148/24),"error")</f>
        <v>44697.82916666667</v>
      </c>
      <c r="I148" s="22">
        <f t="shared" si="37"/>
        <v>1243.9000000000015</v>
      </c>
      <c r="J148" s="16" t="str">
        <f t="shared" si="36"/>
        <v>NOT DUE</v>
      </c>
      <c r="K148" s="32"/>
      <c r="L148" s="19" t="s">
        <v>3802</v>
      </c>
    </row>
    <row r="149" spans="1:12" ht="26.45" customHeight="1">
      <c r="A149" s="16" t="s">
        <v>334</v>
      </c>
      <c r="B149" s="30" t="s">
        <v>314</v>
      </c>
      <c r="C149" s="30" t="s">
        <v>317</v>
      </c>
      <c r="D149" s="20">
        <v>32000</v>
      </c>
      <c r="E149" s="12">
        <v>42549</v>
      </c>
      <c r="F149" s="12">
        <v>44419</v>
      </c>
      <c r="G149" s="26">
        <v>28591</v>
      </c>
      <c r="H149" s="21">
        <f>IF(I149&lt;=32000,$F$5+(I149/24),"error")</f>
        <v>45781.162499999999</v>
      </c>
      <c r="I149" s="22">
        <f t="shared" si="37"/>
        <v>27243.9</v>
      </c>
      <c r="J149" s="16" t="str">
        <f t="shared" si="36"/>
        <v>NOT DUE</v>
      </c>
      <c r="K149" s="30" t="s">
        <v>318</v>
      </c>
      <c r="L149" s="19"/>
    </row>
    <row r="150" spans="1:12" ht="26.45" customHeight="1">
      <c r="A150" s="16" t="s">
        <v>335</v>
      </c>
      <c r="B150" s="30" t="s">
        <v>315</v>
      </c>
      <c r="C150" s="30" t="s">
        <v>317</v>
      </c>
      <c r="D150" s="20">
        <v>32000</v>
      </c>
      <c r="E150" s="12">
        <v>42549</v>
      </c>
      <c r="F150" s="12">
        <v>44419</v>
      </c>
      <c r="G150" s="26">
        <v>28591</v>
      </c>
      <c r="H150" s="21">
        <f t="shared" ref="H150:H152" si="38">IF(I150&lt;=32000,$F$5+(I150/24),"error")</f>
        <v>45781.162499999999</v>
      </c>
      <c r="I150" s="22">
        <f t="shared" si="37"/>
        <v>27243.9</v>
      </c>
      <c r="J150" s="16" t="str">
        <f t="shared" si="36"/>
        <v>NOT DUE</v>
      </c>
      <c r="K150" s="30" t="s">
        <v>318</v>
      </c>
      <c r="L150" s="19"/>
    </row>
    <row r="151" spans="1:12" ht="26.45" customHeight="1">
      <c r="A151" s="16" t="s">
        <v>336</v>
      </c>
      <c r="B151" s="30" t="s">
        <v>365</v>
      </c>
      <c r="C151" s="30" t="s">
        <v>317</v>
      </c>
      <c r="D151" s="20">
        <v>32000</v>
      </c>
      <c r="E151" s="12">
        <v>42549</v>
      </c>
      <c r="F151" s="12">
        <v>44419</v>
      </c>
      <c r="G151" s="26">
        <v>28591</v>
      </c>
      <c r="H151" s="21">
        <f t="shared" si="38"/>
        <v>45781.162499999999</v>
      </c>
      <c r="I151" s="22">
        <f t="shared" si="37"/>
        <v>27243.9</v>
      </c>
      <c r="J151" s="16" t="str">
        <f t="shared" si="36"/>
        <v>NOT DUE</v>
      </c>
      <c r="K151" s="30" t="s">
        <v>318</v>
      </c>
      <c r="L151" s="19"/>
    </row>
    <row r="152" spans="1:12" ht="25.5">
      <c r="A152" s="16" t="s">
        <v>337</v>
      </c>
      <c r="B152" s="30" t="s">
        <v>325</v>
      </c>
      <c r="C152" s="30" t="s">
        <v>345</v>
      </c>
      <c r="D152" s="20">
        <v>32000</v>
      </c>
      <c r="E152" s="12">
        <v>42549</v>
      </c>
      <c r="F152" s="12">
        <v>44419</v>
      </c>
      <c r="G152" s="26">
        <v>28591</v>
      </c>
      <c r="H152" s="21">
        <f t="shared" si="38"/>
        <v>45781.162499999999</v>
      </c>
      <c r="I152" s="22">
        <f t="shared" si="37"/>
        <v>27243.9</v>
      </c>
      <c r="J152" s="16" t="str">
        <f t="shared" si="36"/>
        <v>NOT DUE</v>
      </c>
      <c r="K152" s="32"/>
      <c r="L152" s="19"/>
    </row>
    <row r="153" spans="1:12" ht="18.75" customHeight="1">
      <c r="A153" s="16" t="s">
        <v>338</v>
      </c>
      <c r="B153" s="30" t="s">
        <v>326</v>
      </c>
      <c r="C153" s="30" t="s">
        <v>2447</v>
      </c>
      <c r="D153" s="40">
        <v>4000</v>
      </c>
      <c r="E153" s="150">
        <v>42549</v>
      </c>
      <c r="F153" s="12">
        <v>44457</v>
      </c>
      <c r="G153" s="26">
        <v>30424</v>
      </c>
      <c r="H153" s="21">
        <f>IF(I153&lt;=4000,$F$5+(I153/24),"error")</f>
        <v>44690.870833333334</v>
      </c>
      <c r="I153" s="22">
        <f t="shared" si="37"/>
        <v>1076.9000000000015</v>
      </c>
      <c r="J153" s="16" t="str">
        <f t="shared" si="36"/>
        <v>NOT DUE</v>
      </c>
      <c r="K153" s="32"/>
      <c r="L153" s="19" t="s">
        <v>4866</v>
      </c>
    </row>
    <row r="154" spans="1:12" ht="18.75" customHeight="1">
      <c r="A154" s="16" t="s">
        <v>339</v>
      </c>
      <c r="B154" s="30" t="s">
        <v>327</v>
      </c>
      <c r="C154" s="30" t="s">
        <v>2447</v>
      </c>
      <c r="D154" s="40">
        <v>4000</v>
      </c>
      <c r="E154" s="150">
        <v>42549</v>
      </c>
      <c r="F154" s="12">
        <v>44457</v>
      </c>
      <c r="G154" s="26">
        <v>30424</v>
      </c>
      <c r="H154" s="21">
        <f t="shared" ref="H154:H160" si="39">IF(I154&lt;=4000,$F$5+(I154/24),"error")</f>
        <v>44690.870833333334</v>
      </c>
      <c r="I154" s="22">
        <f t="shared" si="37"/>
        <v>1076.9000000000015</v>
      </c>
      <c r="J154" s="16" t="str">
        <f t="shared" si="36"/>
        <v>NOT DUE</v>
      </c>
      <c r="K154" s="32"/>
      <c r="L154" s="19" t="s">
        <v>4866</v>
      </c>
    </row>
    <row r="155" spans="1:12" ht="18.75" customHeight="1">
      <c r="A155" s="16" t="s">
        <v>340</v>
      </c>
      <c r="B155" s="30" t="s">
        <v>328</v>
      </c>
      <c r="C155" s="30" t="s">
        <v>2447</v>
      </c>
      <c r="D155" s="40">
        <v>4000</v>
      </c>
      <c r="E155" s="150">
        <v>42549</v>
      </c>
      <c r="F155" s="12">
        <v>44457</v>
      </c>
      <c r="G155" s="26">
        <v>30424</v>
      </c>
      <c r="H155" s="21">
        <f t="shared" si="39"/>
        <v>44690.870833333334</v>
      </c>
      <c r="I155" s="22">
        <f t="shared" si="37"/>
        <v>1076.9000000000015</v>
      </c>
      <c r="J155" s="16" t="str">
        <f t="shared" si="36"/>
        <v>NOT DUE</v>
      </c>
      <c r="K155" s="32"/>
      <c r="L155" s="19" t="s">
        <v>4866</v>
      </c>
    </row>
    <row r="156" spans="1:12" ht="18.75" customHeight="1">
      <c r="A156" s="16" t="s">
        <v>341</v>
      </c>
      <c r="B156" s="30" t="s">
        <v>329</v>
      </c>
      <c r="C156" s="30" t="s">
        <v>2447</v>
      </c>
      <c r="D156" s="40">
        <v>4000</v>
      </c>
      <c r="E156" s="150">
        <v>42549</v>
      </c>
      <c r="F156" s="12">
        <v>44457</v>
      </c>
      <c r="G156" s="26">
        <v>30424</v>
      </c>
      <c r="H156" s="21">
        <f t="shared" si="39"/>
        <v>44690.870833333334</v>
      </c>
      <c r="I156" s="22">
        <f t="shared" si="37"/>
        <v>1076.9000000000015</v>
      </c>
      <c r="J156" s="16" t="str">
        <f t="shared" si="36"/>
        <v>NOT DUE</v>
      </c>
      <c r="K156" s="32"/>
      <c r="L156" s="19" t="s">
        <v>4866</v>
      </c>
    </row>
    <row r="157" spans="1:12" ht="18.75" customHeight="1">
      <c r="A157" s="16" t="s">
        <v>342</v>
      </c>
      <c r="B157" s="30" t="s">
        <v>330</v>
      </c>
      <c r="C157" s="30" t="s">
        <v>2447</v>
      </c>
      <c r="D157" s="40">
        <v>4000</v>
      </c>
      <c r="E157" s="150">
        <v>42549</v>
      </c>
      <c r="F157" s="12">
        <v>44457</v>
      </c>
      <c r="G157" s="26">
        <v>30424</v>
      </c>
      <c r="H157" s="21">
        <f t="shared" si="39"/>
        <v>44690.870833333334</v>
      </c>
      <c r="I157" s="22">
        <f t="shared" si="37"/>
        <v>1076.9000000000015</v>
      </c>
      <c r="J157" s="16" t="str">
        <f t="shared" si="36"/>
        <v>NOT DUE</v>
      </c>
      <c r="K157" s="32"/>
      <c r="L157" s="19" t="s">
        <v>4866</v>
      </c>
    </row>
    <row r="158" spans="1:12" ht="18.75" customHeight="1">
      <c r="A158" s="16" t="s">
        <v>343</v>
      </c>
      <c r="B158" s="30" t="s">
        <v>331</v>
      </c>
      <c r="C158" s="30" t="s">
        <v>2447</v>
      </c>
      <c r="D158" s="40">
        <v>4000</v>
      </c>
      <c r="E158" s="150">
        <v>42549</v>
      </c>
      <c r="F158" s="12">
        <v>44457</v>
      </c>
      <c r="G158" s="26">
        <v>30424</v>
      </c>
      <c r="H158" s="21">
        <f t="shared" si="39"/>
        <v>44690.870833333334</v>
      </c>
      <c r="I158" s="22">
        <f t="shared" si="37"/>
        <v>1076.9000000000015</v>
      </c>
      <c r="J158" s="16" t="str">
        <f t="shared" si="36"/>
        <v>NOT DUE</v>
      </c>
      <c r="K158" s="32"/>
      <c r="L158" s="19" t="s">
        <v>4866</v>
      </c>
    </row>
    <row r="159" spans="1:12" ht="18.75" customHeight="1">
      <c r="A159" s="16" t="s">
        <v>344</v>
      </c>
      <c r="B159" s="30" t="s">
        <v>2444</v>
      </c>
      <c r="C159" s="30" t="s">
        <v>2447</v>
      </c>
      <c r="D159" s="40">
        <v>4000</v>
      </c>
      <c r="E159" s="150">
        <v>42549</v>
      </c>
      <c r="F159" s="12">
        <v>44457</v>
      </c>
      <c r="G159" s="26">
        <v>30424</v>
      </c>
      <c r="H159" s="21">
        <f t="shared" si="39"/>
        <v>44690.870833333334</v>
      </c>
      <c r="I159" s="22">
        <f t="shared" ref="I159:I161" si="40">D159-($F$4-G159)</f>
        <v>1076.9000000000015</v>
      </c>
      <c r="J159" s="16" t="str">
        <f t="shared" ref="J159:J161" si="41">IF(I159="","",IF(I159=0,"DUE",IF(I159&lt;0,"OVERDUE","NOT DUE")))</f>
        <v>NOT DUE</v>
      </c>
      <c r="K159" s="32"/>
      <c r="L159" s="19" t="s">
        <v>4866</v>
      </c>
    </row>
    <row r="160" spans="1:12" ht="18.75" customHeight="1">
      <c r="A160" s="16" t="s">
        <v>359</v>
      </c>
      <c r="B160" s="30" t="s">
        <v>2445</v>
      </c>
      <c r="C160" s="30" t="s">
        <v>2447</v>
      </c>
      <c r="D160" s="40">
        <v>4000</v>
      </c>
      <c r="E160" s="150">
        <v>42549</v>
      </c>
      <c r="F160" s="12">
        <v>44457</v>
      </c>
      <c r="G160" s="26">
        <v>30424</v>
      </c>
      <c r="H160" s="21">
        <f t="shared" si="39"/>
        <v>44690.870833333334</v>
      </c>
      <c r="I160" s="22">
        <f t="shared" si="40"/>
        <v>1076.9000000000015</v>
      </c>
      <c r="J160" s="16" t="str">
        <f t="shared" si="41"/>
        <v>NOT DUE</v>
      </c>
      <c r="K160" s="32"/>
      <c r="L160" s="19" t="s">
        <v>4866</v>
      </c>
    </row>
    <row r="161" spans="1:12" ht="18.75" customHeight="1">
      <c r="A161" s="16" t="s">
        <v>360</v>
      </c>
      <c r="B161" s="30" t="s">
        <v>2446</v>
      </c>
      <c r="C161" s="30" t="s">
        <v>2447</v>
      </c>
      <c r="D161" s="40">
        <v>4000</v>
      </c>
      <c r="E161" s="150">
        <v>42549</v>
      </c>
      <c r="F161" s="12">
        <v>44457</v>
      </c>
      <c r="G161" s="26">
        <v>30424</v>
      </c>
      <c r="H161" s="21">
        <f>IF(I161&lt;=4000,$F$5+(I161/24),"error")</f>
        <v>44690.870833333334</v>
      </c>
      <c r="I161" s="22">
        <f t="shared" si="40"/>
        <v>1076.9000000000015</v>
      </c>
      <c r="J161" s="16" t="str">
        <f t="shared" si="41"/>
        <v>NOT DUE</v>
      </c>
      <c r="K161" s="32"/>
      <c r="L161" s="19" t="s">
        <v>4866</v>
      </c>
    </row>
    <row r="162" spans="1:12" ht="25.5">
      <c r="A162" s="16" t="s">
        <v>361</v>
      </c>
      <c r="B162" s="30" t="s">
        <v>326</v>
      </c>
      <c r="C162" s="30" t="s">
        <v>346</v>
      </c>
      <c r="D162" s="20">
        <v>32000</v>
      </c>
      <c r="E162" s="12">
        <v>42549</v>
      </c>
      <c r="F162" s="12">
        <v>44457</v>
      </c>
      <c r="G162" s="26">
        <v>30424</v>
      </c>
      <c r="H162" s="21">
        <f>IF(I162&lt;=32000,$F$5+(I162/24),"error")</f>
        <v>45857.537499999999</v>
      </c>
      <c r="I162" s="22">
        <f t="shared" ref="I162:I167" si="42">D162-($F$4-G162)</f>
        <v>29076.9</v>
      </c>
      <c r="J162" s="16" t="str">
        <f t="shared" ref="J162:J193" si="43">IF(I162="","",IF(I162=0,"DUE",IF(I162&lt;0,"OVERDUE","NOT DUE")))</f>
        <v>NOT DUE</v>
      </c>
      <c r="K162" s="30" t="s">
        <v>347</v>
      </c>
      <c r="L162" s="19" t="s">
        <v>4866</v>
      </c>
    </row>
    <row r="163" spans="1:12" ht="25.5">
      <c r="A163" s="16" t="s">
        <v>362</v>
      </c>
      <c r="B163" s="30" t="s">
        <v>327</v>
      </c>
      <c r="C163" s="30" t="s">
        <v>346</v>
      </c>
      <c r="D163" s="20">
        <v>32000</v>
      </c>
      <c r="E163" s="12">
        <v>42549</v>
      </c>
      <c r="F163" s="12">
        <v>44457</v>
      </c>
      <c r="G163" s="26">
        <v>30424</v>
      </c>
      <c r="H163" s="21">
        <f t="shared" ref="H163:H167" si="44">IF(I163&lt;=32000,$F$5+(I163/24),"error")</f>
        <v>45857.537499999999</v>
      </c>
      <c r="I163" s="22">
        <f t="shared" si="42"/>
        <v>29076.9</v>
      </c>
      <c r="J163" s="16" t="str">
        <f t="shared" si="43"/>
        <v>NOT DUE</v>
      </c>
      <c r="K163" s="30" t="s">
        <v>347</v>
      </c>
      <c r="L163" s="19" t="s">
        <v>4866</v>
      </c>
    </row>
    <row r="164" spans="1:12" ht="25.5">
      <c r="A164" s="16" t="s">
        <v>363</v>
      </c>
      <c r="B164" s="30" t="s">
        <v>328</v>
      </c>
      <c r="C164" s="30" t="s">
        <v>346</v>
      </c>
      <c r="D164" s="20">
        <v>32000</v>
      </c>
      <c r="E164" s="12">
        <v>42549</v>
      </c>
      <c r="F164" s="12">
        <v>44457</v>
      </c>
      <c r="G164" s="26">
        <v>30424</v>
      </c>
      <c r="H164" s="21">
        <f t="shared" si="44"/>
        <v>45857.537499999999</v>
      </c>
      <c r="I164" s="22">
        <f t="shared" si="42"/>
        <v>29076.9</v>
      </c>
      <c r="J164" s="16" t="str">
        <f t="shared" si="43"/>
        <v>NOT DUE</v>
      </c>
      <c r="K164" s="30" t="s">
        <v>347</v>
      </c>
      <c r="L164" s="19" t="s">
        <v>4866</v>
      </c>
    </row>
    <row r="165" spans="1:12" ht="25.5">
      <c r="A165" s="16" t="s">
        <v>364</v>
      </c>
      <c r="B165" s="30" t="s">
        <v>329</v>
      </c>
      <c r="C165" s="30" t="s">
        <v>346</v>
      </c>
      <c r="D165" s="20">
        <v>32000</v>
      </c>
      <c r="E165" s="12">
        <v>42549</v>
      </c>
      <c r="F165" s="12">
        <v>44457</v>
      </c>
      <c r="G165" s="26">
        <v>30424</v>
      </c>
      <c r="H165" s="21">
        <f>IF(I165&lt;=32000,$F$5+(I165/24),"error")</f>
        <v>45857.537499999999</v>
      </c>
      <c r="I165" s="22">
        <f t="shared" si="42"/>
        <v>29076.9</v>
      </c>
      <c r="J165" s="16" t="str">
        <f t="shared" si="43"/>
        <v>NOT DUE</v>
      </c>
      <c r="K165" s="30" t="s">
        <v>347</v>
      </c>
      <c r="L165" s="19" t="s">
        <v>4866</v>
      </c>
    </row>
    <row r="166" spans="1:12" ht="25.5">
      <c r="A166" s="16" t="s">
        <v>366</v>
      </c>
      <c r="B166" s="30" t="s">
        <v>330</v>
      </c>
      <c r="C166" s="30" t="s">
        <v>346</v>
      </c>
      <c r="D166" s="20">
        <v>32000</v>
      </c>
      <c r="E166" s="12">
        <v>42549</v>
      </c>
      <c r="F166" s="12">
        <v>44457</v>
      </c>
      <c r="G166" s="26">
        <v>30424</v>
      </c>
      <c r="H166" s="21">
        <f t="shared" si="44"/>
        <v>45857.537499999999</v>
      </c>
      <c r="I166" s="22">
        <f t="shared" si="42"/>
        <v>29076.9</v>
      </c>
      <c r="J166" s="16" t="str">
        <f t="shared" si="43"/>
        <v>NOT DUE</v>
      </c>
      <c r="K166" s="30" t="s">
        <v>347</v>
      </c>
      <c r="L166" s="19" t="s">
        <v>4866</v>
      </c>
    </row>
    <row r="167" spans="1:12" ht="25.5">
      <c r="A167" s="16" t="s">
        <v>369</v>
      </c>
      <c r="B167" s="30" t="s">
        <v>331</v>
      </c>
      <c r="C167" s="30" t="s">
        <v>346</v>
      </c>
      <c r="D167" s="20">
        <v>32000</v>
      </c>
      <c r="E167" s="150">
        <v>42549</v>
      </c>
      <c r="F167" s="12">
        <v>44457</v>
      </c>
      <c r="G167" s="26">
        <v>30424</v>
      </c>
      <c r="H167" s="21">
        <f t="shared" si="44"/>
        <v>45857.537499999999</v>
      </c>
      <c r="I167" s="22">
        <f t="shared" si="42"/>
        <v>29076.9</v>
      </c>
      <c r="J167" s="16" t="str">
        <f t="shared" si="43"/>
        <v>NOT DUE</v>
      </c>
      <c r="K167" s="30" t="s">
        <v>347</v>
      </c>
      <c r="L167" s="19" t="s">
        <v>4866</v>
      </c>
    </row>
    <row r="168" spans="1:12" ht="26.45" customHeight="1">
      <c r="A168" s="16" t="s">
        <v>370</v>
      </c>
      <c r="B168" s="30" t="s">
        <v>348</v>
      </c>
      <c r="C168" s="30" t="s">
        <v>353</v>
      </c>
      <c r="D168" s="11"/>
      <c r="E168" s="150">
        <v>42549</v>
      </c>
      <c r="F168" s="12">
        <v>44416</v>
      </c>
      <c r="G168" s="109"/>
      <c r="H168" s="14"/>
      <c r="I168" s="15"/>
      <c r="J168" s="16" t="str">
        <f t="shared" si="43"/>
        <v/>
      </c>
      <c r="K168" s="30" t="s">
        <v>357</v>
      </c>
      <c r="L168" s="19"/>
    </row>
    <row r="169" spans="1:12" ht="26.45" customHeight="1">
      <c r="A169" s="16" t="s">
        <v>374</v>
      </c>
      <c r="B169" s="30" t="s">
        <v>349</v>
      </c>
      <c r="C169" s="30" t="s">
        <v>354</v>
      </c>
      <c r="D169" s="11"/>
      <c r="E169" s="150">
        <v>42549</v>
      </c>
      <c r="F169" s="12">
        <v>44407</v>
      </c>
      <c r="G169" s="109"/>
      <c r="H169" s="14"/>
      <c r="I169" s="15"/>
      <c r="J169" s="16" t="str">
        <f t="shared" si="43"/>
        <v/>
      </c>
      <c r="K169" s="30" t="s">
        <v>318</v>
      </c>
      <c r="L169" s="19"/>
    </row>
    <row r="170" spans="1:12" ht="26.45" customHeight="1">
      <c r="A170" s="16" t="s">
        <v>375</v>
      </c>
      <c r="B170" s="30" t="s">
        <v>350</v>
      </c>
      <c r="C170" s="30" t="s">
        <v>355</v>
      </c>
      <c r="D170" s="11"/>
      <c r="E170" s="150">
        <v>42549</v>
      </c>
      <c r="F170" s="12">
        <v>44407</v>
      </c>
      <c r="G170" s="109"/>
      <c r="H170" s="14"/>
      <c r="I170" s="15"/>
      <c r="J170" s="16" t="str">
        <f t="shared" si="43"/>
        <v/>
      </c>
      <c r="K170" s="30" t="s">
        <v>318</v>
      </c>
      <c r="L170" s="19"/>
    </row>
    <row r="171" spans="1:12" ht="25.5">
      <c r="A171" s="16" t="s">
        <v>384</v>
      </c>
      <c r="B171" s="30" t="s">
        <v>351</v>
      </c>
      <c r="C171" s="30" t="s">
        <v>356</v>
      </c>
      <c r="D171" s="20">
        <v>32000</v>
      </c>
      <c r="E171" s="150">
        <v>42549</v>
      </c>
      <c r="F171" s="12">
        <v>44578</v>
      </c>
      <c r="G171" s="26">
        <v>32102</v>
      </c>
      <c r="H171" s="21">
        <f t="shared" ref="H171" si="45">IF(I171&lt;=32000,$F$5+(I171/24),"error")</f>
        <v>45927.45416666667</v>
      </c>
      <c r="I171" s="22">
        <f>D171-($F$4-G171)</f>
        <v>30754.9</v>
      </c>
      <c r="J171" s="16" t="str">
        <f t="shared" si="43"/>
        <v>NOT DUE</v>
      </c>
      <c r="K171" s="30" t="s">
        <v>347</v>
      </c>
      <c r="L171" s="19" t="s">
        <v>5308</v>
      </c>
    </row>
    <row r="172" spans="1:12" ht="32.25" customHeight="1">
      <c r="A172" s="16" t="s">
        <v>385</v>
      </c>
      <c r="B172" s="30" t="s">
        <v>352</v>
      </c>
      <c r="C172" s="30" t="s">
        <v>356</v>
      </c>
      <c r="D172" s="11"/>
      <c r="E172" s="150">
        <v>42549</v>
      </c>
      <c r="F172" s="12">
        <v>44350</v>
      </c>
      <c r="G172" s="109"/>
      <c r="H172" s="14"/>
      <c r="I172" s="15"/>
      <c r="J172" s="16" t="str">
        <f t="shared" si="43"/>
        <v/>
      </c>
      <c r="K172" s="30" t="s">
        <v>358</v>
      </c>
      <c r="L172" s="19" t="s">
        <v>5309</v>
      </c>
    </row>
    <row r="173" spans="1:12" ht="27" customHeight="1">
      <c r="A173" s="16" t="s">
        <v>386</v>
      </c>
      <c r="B173" s="211" t="s">
        <v>367</v>
      </c>
      <c r="C173" s="30" t="s">
        <v>371</v>
      </c>
      <c r="D173" s="20">
        <v>8000</v>
      </c>
      <c r="E173" s="150">
        <v>42549</v>
      </c>
      <c r="F173" s="12">
        <v>44407</v>
      </c>
      <c r="G173" s="26">
        <v>29652</v>
      </c>
      <c r="H173" s="21">
        <f>IF(I173&lt;=8000,$F$5+(I173/24),"error")</f>
        <v>44825.370833333334</v>
      </c>
      <c r="I173" s="22">
        <f>D173-($F$4-G173)</f>
        <v>4304.9000000000015</v>
      </c>
      <c r="J173" s="16" t="str">
        <f t="shared" si="43"/>
        <v>NOT DUE</v>
      </c>
      <c r="K173" s="30" t="s">
        <v>358</v>
      </c>
      <c r="L173" s="19" t="s">
        <v>5310</v>
      </c>
    </row>
    <row r="174" spans="1:12" ht="27.75" customHeight="1">
      <c r="A174" s="16" t="s">
        <v>403</v>
      </c>
      <c r="B174" s="211" t="s">
        <v>368</v>
      </c>
      <c r="C174" s="30" t="s">
        <v>371</v>
      </c>
      <c r="D174" s="20">
        <v>8000</v>
      </c>
      <c r="E174" s="150">
        <v>42549</v>
      </c>
      <c r="F174" s="12">
        <v>44407</v>
      </c>
      <c r="G174" s="26">
        <v>29652</v>
      </c>
      <c r="H174" s="21">
        <f t="shared" ref="H174:H175" si="46">IF(I174&lt;=8000,$F$5+(I174/24),"error")</f>
        <v>44825.370833333334</v>
      </c>
      <c r="I174" s="22">
        <f>D174-($F$4-G174)</f>
        <v>4304.9000000000015</v>
      </c>
      <c r="J174" s="16" t="str">
        <f t="shared" si="43"/>
        <v>NOT DUE</v>
      </c>
      <c r="K174" s="30" t="s">
        <v>358</v>
      </c>
      <c r="L174" s="19" t="s">
        <v>5310</v>
      </c>
    </row>
    <row r="175" spans="1:12" ht="25.5" customHeight="1">
      <c r="A175" s="16" t="s">
        <v>404</v>
      </c>
      <c r="B175" s="211" t="s">
        <v>372</v>
      </c>
      <c r="C175" s="30" t="s">
        <v>371</v>
      </c>
      <c r="D175" s="20">
        <v>8000</v>
      </c>
      <c r="E175" s="150">
        <v>42549</v>
      </c>
      <c r="F175" s="12">
        <v>44407</v>
      </c>
      <c r="G175" s="26">
        <v>29652</v>
      </c>
      <c r="H175" s="21">
        <f t="shared" si="46"/>
        <v>44825.370833333334</v>
      </c>
      <c r="I175" s="22">
        <f>D175-($F$4-G175)</f>
        <v>4304.9000000000015</v>
      </c>
      <c r="J175" s="16" t="str">
        <f t="shared" si="43"/>
        <v>NOT DUE</v>
      </c>
      <c r="K175" s="30" t="s">
        <v>358</v>
      </c>
      <c r="L175" s="19" t="s">
        <v>5311</v>
      </c>
    </row>
    <row r="176" spans="1:12" ht="26.45" customHeight="1">
      <c r="A176" s="16" t="s">
        <v>405</v>
      </c>
      <c r="B176" s="211" t="s">
        <v>373</v>
      </c>
      <c r="C176" s="30" t="s">
        <v>371</v>
      </c>
      <c r="D176" s="20">
        <v>8000</v>
      </c>
      <c r="E176" s="150">
        <v>42549</v>
      </c>
      <c r="F176" s="12">
        <v>44407</v>
      </c>
      <c r="G176" s="26">
        <v>29652</v>
      </c>
      <c r="H176" s="21">
        <f>IF(I176&lt;=8000,$F$5+(I176/24),"error")</f>
        <v>44825.370833333334</v>
      </c>
      <c r="I176" s="22">
        <f>D176-($F$4-G176)</f>
        <v>4304.9000000000015</v>
      </c>
      <c r="J176" s="16" t="str">
        <f t="shared" si="43"/>
        <v>NOT DUE</v>
      </c>
      <c r="K176" s="30" t="s">
        <v>358</v>
      </c>
      <c r="L176" s="19" t="s">
        <v>5311</v>
      </c>
    </row>
    <row r="177" spans="1:12" ht="26.45" customHeight="1">
      <c r="A177" s="16" t="s">
        <v>406</v>
      </c>
      <c r="B177" s="30" t="s">
        <v>376</v>
      </c>
      <c r="C177" s="30" t="s">
        <v>377</v>
      </c>
      <c r="D177" s="20">
        <v>5000</v>
      </c>
      <c r="E177" s="150">
        <v>42549</v>
      </c>
      <c r="F177" s="12">
        <v>44420</v>
      </c>
      <c r="G177" s="26">
        <v>29652</v>
      </c>
      <c r="H177" s="21">
        <f>IF(I177&lt;=8000,$F$5+(I177/24),"error")</f>
        <v>44700.370833333334</v>
      </c>
      <c r="I177" s="22">
        <f>D177-($F$4-G177)</f>
        <v>1304.9000000000015</v>
      </c>
      <c r="J177" s="16" t="str">
        <f t="shared" ref="J177" si="47">IF(I177="","",IF(I177=0,"DUE",IF(I177&lt;0,"OVERDUE","NOT DUE")))</f>
        <v>NOT DUE</v>
      </c>
      <c r="K177" s="30" t="s">
        <v>378</v>
      </c>
      <c r="L177" s="19"/>
    </row>
    <row r="178" spans="1:12" ht="25.5">
      <c r="A178" s="16" t="s">
        <v>407</v>
      </c>
      <c r="B178" s="30" t="s">
        <v>376</v>
      </c>
      <c r="C178" s="30" t="s">
        <v>379</v>
      </c>
      <c r="D178" s="11" t="s">
        <v>381</v>
      </c>
      <c r="E178" s="150">
        <v>42549</v>
      </c>
      <c r="F178" s="12">
        <v>44420</v>
      </c>
      <c r="G178" s="109"/>
      <c r="H178" s="14">
        <f>DATE(YEAR(F178)+1,MONTH(F178),DAY(F178)-1)</f>
        <v>44784</v>
      </c>
      <c r="I178" s="15">
        <f ca="1">IF(ISBLANK(H178),"",H178-DATE(YEAR(NOW()),MONTH(NOW()),DAY(NOW())))</f>
        <v>137</v>
      </c>
      <c r="J178" s="16" t="str">
        <f t="shared" ca="1" si="43"/>
        <v>NOT DUE</v>
      </c>
      <c r="K178" s="32"/>
      <c r="L178" s="19" t="s">
        <v>3802</v>
      </c>
    </row>
    <row r="179" spans="1:12" ht="25.5">
      <c r="A179" s="16" t="s">
        <v>408</v>
      </c>
      <c r="B179" s="30" t="s">
        <v>376</v>
      </c>
      <c r="C179" s="30" t="s">
        <v>380</v>
      </c>
      <c r="D179" s="11" t="s">
        <v>383</v>
      </c>
      <c r="E179" s="150">
        <v>42549</v>
      </c>
      <c r="F179" s="12">
        <v>44307</v>
      </c>
      <c r="G179" s="109"/>
      <c r="H179" s="14">
        <f>DATE(YEAR(F179)+2,MONTH(F179),DAY(F179)-1)</f>
        <v>45036</v>
      </c>
      <c r="I179" s="15">
        <f ca="1">IF(ISBLANK(H179),"",H179-DATE(YEAR(NOW()),MONTH(NOW()),DAY(NOW())))</f>
        <v>389</v>
      </c>
      <c r="J179" s="16" t="str">
        <f t="shared" ca="1" si="43"/>
        <v>NOT DUE</v>
      </c>
      <c r="K179" s="30" t="s">
        <v>382</v>
      </c>
      <c r="L179" s="19" t="s">
        <v>3802</v>
      </c>
    </row>
    <row r="180" spans="1:12" ht="26.45" customHeight="1">
      <c r="A180" s="16" t="s">
        <v>409</v>
      </c>
      <c r="B180" s="30" t="s">
        <v>387</v>
      </c>
      <c r="C180" s="30" t="s">
        <v>371</v>
      </c>
      <c r="D180" s="20">
        <v>8000</v>
      </c>
      <c r="E180" s="150">
        <v>42549</v>
      </c>
      <c r="F180" s="12">
        <v>44421</v>
      </c>
      <c r="G180" s="26">
        <v>29652</v>
      </c>
      <c r="H180" s="21">
        <f>IF(I180&lt;=8000,$F$5+(I180/24),"error")</f>
        <v>44825.370833333334</v>
      </c>
      <c r="I180" s="22">
        <f>D180-($F$4-G180)</f>
        <v>4304.9000000000015</v>
      </c>
      <c r="J180" s="16" t="str">
        <f t="shared" si="43"/>
        <v>NOT DUE</v>
      </c>
      <c r="K180" s="30" t="s">
        <v>358</v>
      </c>
      <c r="L180" s="19" t="s">
        <v>5312</v>
      </c>
    </row>
    <row r="181" spans="1:12" ht="26.45" customHeight="1">
      <c r="A181" s="16" t="s">
        <v>410</v>
      </c>
      <c r="B181" s="30" t="s">
        <v>388</v>
      </c>
      <c r="C181" s="30" t="s">
        <v>371</v>
      </c>
      <c r="D181" s="20">
        <v>16000</v>
      </c>
      <c r="E181" s="150">
        <v>42549</v>
      </c>
      <c r="F181" s="12">
        <v>44420</v>
      </c>
      <c r="G181" s="26">
        <v>29652</v>
      </c>
      <c r="H181" s="21">
        <f>IF(I181&lt;=16000,$F$5+(I181/24),"error")</f>
        <v>45158.70416666667</v>
      </c>
      <c r="I181" s="22">
        <f>D181-($F$4-G181)</f>
        <v>12304.900000000001</v>
      </c>
      <c r="J181" s="16" t="str">
        <f t="shared" si="43"/>
        <v>NOT DUE</v>
      </c>
      <c r="K181" s="30" t="s">
        <v>318</v>
      </c>
      <c r="L181" s="19" t="s">
        <v>3802</v>
      </c>
    </row>
    <row r="182" spans="1:12" ht="25.5">
      <c r="A182" s="16" t="s">
        <v>411</v>
      </c>
      <c r="B182" s="30" t="s">
        <v>389</v>
      </c>
      <c r="C182" s="30" t="s">
        <v>390</v>
      </c>
      <c r="D182" s="20">
        <v>5000</v>
      </c>
      <c r="E182" s="150">
        <v>42549</v>
      </c>
      <c r="F182" s="12">
        <v>44618</v>
      </c>
      <c r="G182" s="26">
        <v>32922</v>
      </c>
      <c r="H182" s="21">
        <f>IF(I182&lt;=5000,$F$5+(I182/24),"error")</f>
        <v>44836.620833333334</v>
      </c>
      <c r="I182" s="22">
        <f>D182-($F$4-G182)</f>
        <v>4574.9000000000015</v>
      </c>
      <c r="J182" s="16" t="str">
        <f t="shared" si="43"/>
        <v>NOT DUE</v>
      </c>
      <c r="K182" s="30" t="s">
        <v>402</v>
      </c>
      <c r="L182" s="19" t="s">
        <v>3802</v>
      </c>
    </row>
    <row r="183" spans="1:12" ht="25.5">
      <c r="A183" s="16" t="s">
        <v>419</v>
      </c>
      <c r="B183" s="30" t="s">
        <v>391</v>
      </c>
      <c r="C183" s="30" t="s">
        <v>401</v>
      </c>
      <c r="D183" s="11" t="s">
        <v>383</v>
      </c>
      <c r="E183" s="150">
        <v>42549</v>
      </c>
      <c r="F183" s="12">
        <v>44217</v>
      </c>
      <c r="G183" s="109"/>
      <c r="H183" s="14">
        <f>DATE(YEAR(F183)+2,MONTH(F183),DAY(F183)-1)</f>
        <v>44946</v>
      </c>
      <c r="I183" s="15">
        <f ca="1">IF(ISBLANK(H183),"",H183-DATE(YEAR(NOW()),MONTH(NOW()),DAY(NOW())))</f>
        <v>299</v>
      </c>
      <c r="J183" s="16" t="str">
        <f t="shared" ca="1" si="43"/>
        <v>NOT DUE</v>
      </c>
      <c r="K183" s="32"/>
      <c r="L183" s="19"/>
    </row>
    <row r="184" spans="1:12">
      <c r="A184" s="16" t="s">
        <v>420</v>
      </c>
      <c r="B184" s="211" t="s">
        <v>392</v>
      </c>
      <c r="C184" s="30" t="s">
        <v>393</v>
      </c>
      <c r="D184" s="11" t="s">
        <v>3</v>
      </c>
      <c r="E184" s="150">
        <v>42549</v>
      </c>
      <c r="F184" s="12">
        <v>44618</v>
      </c>
      <c r="G184" s="109"/>
      <c r="H184" s="14">
        <f>DATE(YEAR(F184),MONTH(F184)+6,DAY(F184)-1)</f>
        <v>44798</v>
      </c>
      <c r="I184" s="15">
        <f ca="1">IF(ISBLANK(H184),"",H184-DATE(YEAR(NOW()),MONTH(NOW()),DAY(NOW())))</f>
        <v>151</v>
      </c>
      <c r="J184" s="16" t="str">
        <f t="shared" ca="1" si="43"/>
        <v>NOT DUE</v>
      </c>
      <c r="K184" s="32"/>
      <c r="L184" s="19"/>
    </row>
    <row r="185" spans="1:12" ht="25.5">
      <c r="A185" s="16" t="s">
        <v>421</v>
      </c>
      <c r="B185" s="211" t="s">
        <v>394</v>
      </c>
      <c r="C185" s="30" t="s">
        <v>390</v>
      </c>
      <c r="D185" s="20">
        <v>500</v>
      </c>
      <c r="E185" s="150">
        <v>42549</v>
      </c>
      <c r="F185" s="12">
        <v>44615</v>
      </c>
      <c r="G185" s="26">
        <v>32886</v>
      </c>
      <c r="H185" s="21">
        <f>IF(I185&lt;=500,$F$5+(I185/24),"error")</f>
        <v>44647.620833333334</v>
      </c>
      <c r="I185" s="22">
        <f>D185-($F$4-G185)</f>
        <v>38.900000000001455</v>
      </c>
      <c r="J185" s="16" t="str">
        <f>IF(I185="","",IF(I185=0,"DUE",IF(I185&lt;0,"OVERDUE","NOT DUE")))</f>
        <v>NOT DUE</v>
      </c>
      <c r="K185" s="32"/>
      <c r="L185" s="19"/>
    </row>
    <row r="186" spans="1:12" ht="25.5">
      <c r="A186" s="16" t="s">
        <v>424</v>
      </c>
      <c r="B186" s="30" t="s">
        <v>395</v>
      </c>
      <c r="C186" s="30" t="s">
        <v>396</v>
      </c>
      <c r="D186" s="11" t="s">
        <v>605</v>
      </c>
      <c r="E186" s="150">
        <v>42549</v>
      </c>
      <c r="F186" s="12">
        <v>44615</v>
      </c>
      <c r="G186" s="109"/>
      <c r="H186" s="14">
        <f>DATE(YEAR(F186)+2,MONTH(F186),DAY(F186)-1)</f>
        <v>45344</v>
      </c>
      <c r="I186" s="15">
        <f t="shared" ref="I186:I191" ca="1" si="48">IF(ISBLANK(H186),"",H186-DATE(YEAR(NOW()),MONTH(NOW()),DAY(NOW())))</f>
        <v>697</v>
      </c>
      <c r="J186" s="16" t="str">
        <f t="shared" ca="1" si="43"/>
        <v>NOT DUE</v>
      </c>
      <c r="K186" s="32"/>
      <c r="L186" s="19"/>
    </row>
    <row r="187" spans="1:12">
      <c r="A187" s="16" t="s">
        <v>425</v>
      </c>
      <c r="B187" s="30" t="s">
        <v>397</v>
      </c>
      <c r="C187" s="30" t="s">
        <v>398</v>
      </c>
      <c r="D187" s="11" t="s">
        <v>381</v>
      </c>
      <c r="E187" s="150">
        <v>42549</v>
      </c>
      <c r="F187" s="12">
        <v>44615</v>
      </c>
      <c r="G187" s="109"/>
      <c r="H187" s="14">
        <f>DATE(YEAR(F187)+1,MONTH(F187),DAY(F187)-1)</f>
        <v>44979</v>
      </c>
      <c r="I187" s="15">
        <f t="shared" ca="1" si="48"/>
        <v>332</v>
      </c>
      <c r="J187" s="16" t="str">
        <f t="shared" ca="1" si="43"/>
        <v>NOT DUE</v>
      </c>
      <c r="K187" s="32"/>
      <c r="L187" s="19"/>
    </row>
    <row r="188" spans="1:12">
      <c r="A188" s="16" t="s">
        <v>429</v>
      </c>
      <c r="B188" s="30" t="s">
        <v>399</v>
      </c>
      <c r="C188" s="30" t="s">
        <v>400</v>
      </c>
      <c r="D188" s="11" t="s">
        <v>3</v>
      </c>
      <c r="E188" s="150">
        <v>42549</v>
      </c>
      <c r="F188" s="12">
        <v>44615</v>
      </c>
      <c r="G188" s="109"/>
      <c r="H188" s="14">
        <f>DATE(YEAR(F188),MONTH(F188)+6,DAY(F188)-1)</f>
        <v>44795</v>
      </c>
      <c r="I188" s="15">
        <f t="shared" ca="1" si="48"/>
        <v>148</v>
      </c>
      <c r="J188" s="16" t="str">
        <f t="shared" ca="1" si="43"/>
        <v>NOT DUE</v>
      </c>
      <c r="K188" s="32"/>
      <c r="L188" s="19"/>
    </row>
    <row r="189" spans="1:12" ht="38.25">
      <c r="A189" s="16" t="s">
        <v>430</v>
      </c>
      <c r="B189" s="212" t="s">
        <v>412</v>
      </c>
      <c r="C189" s="156" t="s">
        <v>413</v>
      </c>
      <c r="D189" s="158" t="s">
        <v>4</v>
      </c>
      <c r="E189" s="150">
        <v>42549</v>
      </c>
      <c r="F189" s="12">
        <v>44636</v>
      </c>
      <c r="G189" s="26">
        <v>32102</v>
      </c>
      <c r="H189" s="14">
        <f>EDATE(F189-1,1)</f>
        <v>44666</v>
      </c>
      <c r="I189" s="15">
        <f t="shared" ca="1" si="48"/>
        <v>19</v>
      </c>
      <c r="J189" s="16" t="str">
        <f t="shared" ca="1" si="43"/>
        <v>NOT DUE</v>
      </c>
      <c r="K189" s="32"/>
      <c r="L189" s="19" t="s">
        <v>4845</v>
      </c>
    </row>
    <row r="190" spans="1:12" ht="25.5">
      <c r="A190" s="16" t="s">
        <v>435</v>
      </c>
      <c r="B190" s="156" t="s">
        <v>414</v>
      </c>
      <c r="C190" s="156" t="s">
        <v>415</v>
      </c>
      <c r="D190" s="158" t="s">
        <v>0</v>
      </c>
      <c r="E190" s="150">
        <v>42549</v>
      </c>
      <c r="F190" s="12">
        <v>44641</v>
      </c>
      <c r="G190" s="26">
        <v>31662</v>
      </c>
      <c r="H190" s="14">
        <f>DATE(YEAR(F190),MONTH(F190)+3,DAY(F190)-1)</f>
        <v>44732</v>
      </c>
      <c r="I190" s="15">
        <f t="shared" ca="1" si="48"/>
        <v>85</v>
      </c>
      <c r="J190" s="16" t="str">
        <f t="shared" ca="1" si="43"/>
        <v>NOT DUE</v>
      </c>
      <c r="K190" s="30" t="s">
        <v>418</v>
      </c>
      <c r="L190" s="19"/>
    </row>
    <row r="191" spans="1:12" ht="26.45" customHeight="1">
      <c r="A191" s="16" t="s">
        <v>436</v>
      </c>
      <c r="B191" s="156" t="s">
        <v>416</v>
      </c>
      <c r="C191" s="156" t="s">
        <v>417</v>
      </c>
      <c r="D191" s="158" t="s">
        <v>3</v>
      </c>
      <c r="E191" s="150">
        <v>42549</v>
      </c>
      <c r="F191" s="12">
        <v>44506</v>
      </c>
      <c r="G191" s="26">
        <v>30955</v>
      </c>
      <c r="H191" s="14">
        <f>DATE(YEAR(F191),MONTH(F191)+6,DAY(F191)-1)</f>
        <v>44686</v>
      </c>
      <c r="I191" s="15">
        <f t="shared" ca="1" si="48"/>
        <v>39</v>
      </c>
      <c r="J191" s="16" t="str">
        <f t="shared" ca="1" si="43"/>
        <v>NOT DUE</v>
      </c>
      <c r="K191" s="32"/>
      <c r="L191" s="19"/>
    </row>
    <row r="192" spans="1:12" ht="26.45" customHeight="1">
      <c r="A192" s="16" t="s">
        <v>445</v>
      </c>
      <c r="B192" s="30" t="s">
        <v>422</v>
      </c>
      <c r="C192" s="30" t="s">
        <v>299</v>
      </c>
      <c r="D192" s="20">
        <v>8000</v>
      </c>
      <c r="E192" s="150">
        <v>42549</v>
      </c>
      <c r="F192" s="12">
        <v>44091</v>
      </c>
      <c r="G192" s="26">
        <v>24968</v>
      </c>
      <c r="H192" s="21">
        <f>IF(I192&lt;=8000,$F$5+(I192/24),"error")</f>
        <v>44630.20416666667</v>
      </c>
      <c r="I192" s="22">
        <f>D192-($F$4-G192)</f>
        <v>-379.09999999999854</v>
      </c>
      <c r="J192" s="16" t="str">
        <f t="shared" si="43"/>
        <v>OVERDUE</v>
      </c>
      <c r="K192" s="30" t="s">
        <v>318</v>
      </c>
      <c r="L192" s="19" t="s">
        <v>5446</v>
      </c>
    </row>
    <row r="193" spans="1:16" ht="26.45" customHeight="1">
      <c r="A193" s="16" t="s">
        <v>446</v>
      </c>
      <c r="B193" s="30" t="s">
        <v>423</v>
      </c>
      <c r="C193" s="30" t="s">
        <v>299</v>
      </c>
      <c r="D193" s="20">
        <v>8000</v>
      </c>
      <c r="E193" s="150">
        <v>42549</v>
      </c>
      <c r="F193" s="12">
        <v>44091</v>
      </c>
      <c r="G193" s="26">
        <v>24968</v>
      </c>
      <c r="H193" s="21">
        <f>IF(I193&lt;=8000,$F$5+(I193/24),"error")</f>
        <v>44630.20416666667</v>
      </c>
      <c r="I193" s="22">
        <f>D193-($F$4-G193)</f>
        <v>-379.09999999999854</v>
      </c>
      <c r="J193" s="16" t="str">
        <f t="shared" si="43"/>
        <v>OVERDUE</v>
      </c>
      <c r="K193" s="30" t="s">
        <v>318</v>
      </c>
      <c r="L193" s="19" t="s">
        <v>5446</v>
      </c>
    </row>
    <row r="194" spans="1:16" ht="15" customHeight="1">
      <c r="A194" s="16" t="s">
        <v>447</v>
      </c>
      <c r="B194" s="30" t="s">
        <v>426</v>
      </c>
      <c r="C194" s="30" t="s">
        <v>427</v>
      </c>
      <c r="D194" s="11" t="s">
        <v>1</v>
      </c>
      <c r="E194" s="150">
        <v>42549</v>
      </c>
      <c r="F194" s="12">
        <v>44646</v>
      </c>
      <c r="G194" s="26">
        <v>32886</v>
      </c>
      <c r="H194" s="14">
        <f>DATE(YEAR(F194),MONTH(F194),DAY(F194)+1)</f>
        <v>44647</v>
      </c>
      <c r="I194" s="15">
        <f ca="1">IF(ISBLANK(H194),"",H194-DATE(YEAR(NOW()),MONTH(NOW()),DAY(NOW())))</f>
        <v>0</v>
      </c>
      <c r="J194" s="16" t="str">
        <f t="shared" ref="J194:J231" ca="1" si="49">IF(I194="","",IF(I194=0,"DUE",IF(I194&lt;0,"OVERDUE","NOT DUE")))</f>
        <v>DUE</v>
      </c>
      <c r="K194" s="30" t="s">
        <v>358</v>
      </c>
      <c r="L194" s="19"/>
    </row>
    <row r="195" spans="1:16" ht="21" customHeight="1">
      <c r="A195" s="16" t="s">
        <v>448</v>
      </c>
      <c r="B195" s="30" t="s">
        <v>426</v>
      </c>
      <c r="C195" s="30" t="s">
        <v>428</v>
      </c>
      <c r="D195" s="20">
        <v>12000</v>
      </c>
      <c r="E195" s="150">
        <v>42549</v>
      </c>
      <c r="F195" s="12">
        <v>44315</v>
      </c>
      <c r="G195" s="26">
        <v>26866</v>
      </c>
      <c r="H195" s="21">
        <f>IF(I195&lt;=12000,$F$5+(I195/24),"error")</f>
        <v>44875.95416666667</v>
      </c>
      <c r="I195" s="22">
        <f>D195-($F$4-G195)</f>
        <v>5518.9000000000015</v>
      </c>
      <c r="J195" s="16" t="str">
        <f t="shared" si="49"/>
        <v>NOT DUE</v>
      </c>
      <c r="K195" s="32"/>
      <c r="L195" s="19"/>
    </row>
    <row r="196" spans="1:16" ht="26.45" customHeight="1">
      <c r="A196" s="16" t="s">
        <v>449</v>
      </c>
      <c r="B196" s="211" t="s">
        <v>431</v>
      </c>
      <c r="C196" s="30" t="s">
        <v>299</v>
      </c>
      <c r="D196" s="39" t="s">
        <v>434</v>
      </c>
      <c r="E196" s="150">
        <v>42549</v>
      </c>
      <c r="F196" s="12">
        <v>44646</v>
      </c>
      <c r="G196" s="109"/>
      <c r="H196" s="14">
        <f>DATE(YEAR(F196),MONTH(F196),DAY(F196)+1)</f>
        <v>44647</v>
      </c>
      <c r="I196" s="15">
        <f ca="1">IF(ISBLANK(H196),"",H196-DATE(YEAR(NOW()),MONTH(NOW()),DAY(NOW())))</f>
        <v>0</v>
      </c>
      <c r="J196" s="16" t="str">
        <f t="shared" ca="1" si="49"/>
        <v>DUE</v>
      </c>
      <c r="K196" s="30" t="s">
        <v>358</v>
      </c>
      <c r="L196" s="19"/>
    </row>
    <row r="197" spans="1:16" ht="25.5">
      <c r="A197" s="16" t="s">
        <v>450</v>
      </c>
      <c r="B197" s="30" t="s">
        <v>432</v>
      </c>
      <c r="C197" s="30" t="s">
        <v>433</v>
      </c>
      <c r="D197" s="20">
        <v>32000</v>
      </c>
      <c r="E197" s="150">
        <v>42549</v>
      </c>
      <c r="F197" s="150">
        <v>44528</v>
      </c>
      <c r="G197" s="26">
        <v>29642</v>
      </c>
      <c r="H197" s="14">
        <f t="shared" ref="H197" si="50">IF(I197&lt;=32000,$F$5+(I197/24),"error")</f>
        <v>45824.95416666667</v>
      </c>
      <c r="I197" s="15">
        <f>D197-($F$4-G197)</f>
        <v>28294.9</v>
      </c>
      <c r="J197" s="16" t="str">
        <f t="shared" si="49"/>
        <v>NOT DUE</v>
      </c>
      <c r="K197" s="30"/>
      <c r="L197" s="19"/>
    </row>
    <row r="198" spans="1:16" ht="25.5">
      <c r="A198" s="16" t="s">
        <v>451</v>
      </c>
      <c r="B198" s="30" t="s">
        <v>4820</v>
      </c>
      <c r="C198" s="30" t="s">
        <v>437</v>
      </c>
      <c r="D198" s="20">
        <v>8000</v>
      </c>
      <c r="E198" s="150">
        <v>42549</v>
      </c>
      <c r="F198" s="12">
        <v>44126</v>
      </c>
      <c r="G198" s="26">
        <v>25683</v>
      </c>
      <c r="H198" s="21">
        <f>IF(I198&lt;=8000,$F$5+(I198/24),"error")</f>
        <v>44659.995833333334</v>
      </c>
      <c r="I198" s="22">
        <f>D198-($F$4-G198)</f>
        <v>335.90000000000146</v>
      </c>
      <c r="J198" s="16" t="str">
        <f t="shared" si="49"/>
        <v>NOT DUE</v>
      </c>
      <c r="K198" s="30"/>
      <c r="L198" s="19"/>
      <c r="N198" s="226"/>
      <c r="O198" s="226"/>
      <c r="P198" s="226"/>
    </row>
    <row r="199" spans="1:16" ht="25.5">
      <c r="A199" s="16" t="s">
        <v>452</v>
      </c>
      <c r="B199" s="30" t="s">
        <v>4821</v>
      </c>
      <c r="C199" s="30" t="s">
        <v>437</v>
      </c>
      <c r="D199" s="20">
        <v>8000</v>
      </c>
      <c r="E199" s="150">
        <v>42549</v>
      </c>
      <c r="F199" s="12">
        <v>44615</v>
      </c>
      <c r="G199" s="26">
        <v>32886</v>
      </c>
      <c r="H199" s="21">
        <f t="shared" ref="H199:H202" si="51">IF(I199&lt;=8000,$F$5+(I199/24),"error")</f>
        <v>44960.120833333334</v>
      </c>
      <c r="I199" s="22">
        <f t="shared" ref="I199:I203" si="52">D199-($F$4-G199)</f>
        <v>7538.9000000000015</v>
      </c>
      <c r="J199" s="16" t="str">
        <f t="shared" si="49"/>
        <v>NOT DUE</v>
      </c>
      <c r="K199" s="30"/>
      <c r="L199" s="19"/>
      <c r="N199" s="226"/>
      <c r="O199" s="226"/>
      <c r="P199" s="226"/>
    </row>
    <row r="200" spans="1:16" ht="25.5">
      <c r="A200" s="16" t="s">
        <v>453</v>
      </c>
      <c r="B200" s="30" t="s">
        <v>4822</v>
      </c>
      <c r="C200" s="30" t="s">
        <v>437</v>
      </c>
      <c r="D200" s="20">
        <v>8000</v>
      </c>
      <c r="E200" s="150">
        <v>42549</v>
      </c>
      <c r="F200" s="12">
        <v>44130</v>
      </c>
      <c r="G200" s="26">
        <v>25683</v>
      </c>
      <c r="H200" s="21">
        <f t="shared" si="51"/>
        <v>44659.995833333334</v>
      </c>
      <c r="I200" s="22">
        <f t="shared" si="52"/>
        <v>335.90000000000146</v>
      </c>
      <c r="J200" s="16" t="str">
        <f t="shared" si="49"/>
        <v>NOT DUE</v>
      </c>
      <c r="K200" s="30"/>
      <c r="L200" s="19"/>
      <c r="N200" s="226"/>
      <c r="O200" s="226"/>
      <c r="P200" s="226"/>
    </row>
    <row r="201" spans="1:16" ht="25.5">
      <c r="A201" s="16" t="s">
        <v>454</v>
      </c>
      <c r="B201" s="30" t="s">
        <v>4823</v>
      </c>
      <c r="C201" s="30" t="s">
        <v>437</v>
      </c>
      <c r="D201" s="20">
        <v>8000</v>
      </c>
      <c r="E201" s="150">
        <v>42549</v>
      </c>
      <c r="F201" s="12">
        <v>44256</v>
      </c>
      <c r="G201" s="26">
        <v>27767</v>
      </c>
      <c r="H201" s="21">
        <f t="shared" si="51"/>
        <v>44746.82916666667</v>
      </c>
      <c r="I201" s="22">
        <f t="shared" si="52"/>
        <v>2419.9000000000015</v>
      </c>
      <c r="J201" s="16" t="str">
        <f t="shared" si="49"/>
        <v>NOT DUE</v>
      </c>
      <c r="K201" s="30"/>
      <c r="L201" s="19"/>
      <c r="N201" s="226"/>
      <c r="O201" s="226"/>
      <c r="P201" s="226"/>
    </row>
    <row r="202" spans="1:16" ht="25.5">
      <c r="A202" s="16" t="s">
        <v>455</v>
      </c>
      <c r="B202" s="30" t="s">
        <v>4824</v>
      </c>
      <c r="C202" s="30" t="s">
        <v>437</v>
      </c>
      <c r="D202" s="20">
        <v>8000</v>
      </c>
      <c r="E202" s="150">
        <v>42549</v>
      </c>
      <c r="F202" s="12">
        <v>44529</v>
      </c>
      <c r="G202" s="26">
        <v>31384</v>
      </c>
      <c r="H202" s="21">
        <f t="shared" si="51"/>
        <v>44897.537499999999</v>
      </c>
      <c r="I202" s="22">
        <f t="shared" si="52"/>
        <v>6036.9000000000015</v>
      </c>
      <c r="J202" s="16" t="str">
        <f t="shared" si="49"/>
        <v>NOT DUE</v>
      </c>
      <c r="K202" s="30"/>
      <c r="L202" s="19"/>
      <c r="N202" s="226"/>
      <c r="O202" s="226"/>
      <c r="P202" s="226"/>
    </row>
    <row r="203" spans="1:16" ht="25.5">
      <c r="A203" s="16" t="s">
        <v>456</v>
      </c>
      <c r="B203" s="30" t="s">
        <v>4825</v>
      </c>
      <c r="C203" s="30" t="s">
        <v>437</v>
      </c>
      <c r="D203" s="20">
        <v>8000</v>
      </c>
      <c r="E203" s="150">
        <v>42549</v>
      </c>
      <c r="F203" s="12">
        <v>44126</v>
      </c>
      <c r="G203" s="26">
        <v>25683</v>
      </c>
      <c r="H203" s="21">
        <f>IF(I203&lt;=8000,$F$5+(I203/24),"error")</f>
        <v>44659.995833333334</v>
      </c>
      <c r="I203" s="22">
        <f t="shared" si="52"/>
        <v>335.90000000000146</v>
      </c>
      <c r="J203" s="16" t="str">
        <f t="shared" si="49"/>
        <v>NOT DUE</v>
      </c>
      <c r="K203" s="30"/>
      <c r="L203" s="19"/>
      <c r="N203" s="226"/>
      <c r="O203" s="226"/>
      <c r="P203" s="226"/>
    </row>
    <row r="204" spans="1:16" ht="25.5">
      <c r="A204" s="16" t="s">
        <v>464</v>
      </c>
      <c r="B204" s="30" t="s">
        <v>438</v>
      </c>
      <c r="C204" s="30" t="s">
        <v>437</v>
      </c>
      <c r="D204" s="20">
        <v>6000</v>
      </c>
      <c r="E204" s="150">
        <v>42549</v>
      </c>
      <c r="F204" s="12">
        <v>44420</v>
      </c>
      <c r="G204" s="26">
        <v>29642</v>
      </c>
      <c r="H204" s="21">
        <f>IF(I204&lt;=6000,$F$5+(I204/24),"error")</f>
        <v>44741.620833333334</v>
      </c>
      <c r="I204" s="22">
        <f t="shared" ref="I204:I233" si="53">D204-($F$4-G204)</f>
        <v>2294.9000000000015</v>
      </c>
      <c r="J204" s="16" t="str">
        <f t="shared" si="49"/>
        <v>NOT DUE</v>
      </c>
      <c r="K204" s="30" t="s">
        <v>444</v>
      </c>
      <c r="L204" s="19" t="s">
        <v>5303</v>
      </c>
    </row>
    <row r="205" spans="1:16" ht="25.5">
      <c r="A205" s="16" t="s">
        <v>465</v>
      </c>
      <c r="B205" s="30" t="s">
        <v>439</v>
      </c>
      <c r="C205" s="30" t="s">
        <v>437</v>
      </c>
      <c r="D205" s="20">
        <v>6000</v>
      </c>
      <c r="E205" s="150">
        <v>42549</v>
      </c>
      <c r="F205" s="12">
        <v>44420</v>
      </c>
      <c r="G205" s="26">
        <v>29642</v>
      </c>
      <c r="H205" s="21">
        <f t="shared" ref="H205:H207" si="54">IF(I205&lt;=6000,$F$5+(I205/24),"error")</f>
        <v>44741.620833333334</v>
      </c>
      <c r="I205" s="22">
        <f t="shared" si="53"/>
        <v>2294.9000000000015</v>
      </c>
      <c r="J205" s="16" t="str">
        <f t="shared" si="49"/>
        <v>NOT DUE</v>
      </c>
      <c r="K205" s="30" t="s">
        <v>444</v>
      </c>
      <c r="L205" s="19" t="s">
        <v>5303</v>
      </c>
    </row>
    <row r="206" spans="1:16" ht="25.5">
      <c r="A206" s="16" t="s">
        <v>466</v>
      </c>
      <c r="B206" s="30" t="s">
        <v>440</v>
      </c>
      <c r="C206" s="30" t="s">
        <v>437</v>
      </c>
      <c r="D206" s="20">
        <v>6000</v>
      </c>
      <c r="E206" s="150">
        <v>42549</v>
      </c>
      <c r="F206" s="12">
        <v>44420</v>
      </c>
      <c r="G206" s="26">
        <v>29642</v>
      </c>
      <c r="H206" s="21">
        <f t="shared" si="54"/>
        <v>44741.620833333334</v>
      </c>
      <c r="I206" s="22">
        <f t="shared" si="53"/>
        <v>2294.9000000000015</v>
      </c>
      <c r="J206" s="16" t="str">
        <f t="shared" si="49"/>
        <v>NOT DUE</v>
      </c>
      <c r="K206" s="30" t="s">
        <v>444</v>
      </c>
      <c r="L206" s="19" t="s">
        <v>5303</v>
      </c>
    </row>
    <row r="207" spans="1:16" ht="25.5">
      <c r="A207" s="16" t="s">
        <v>467</v>
      </c>
      <c r="B207" s="30" t="s">
        <v>441</v>
      </c>
      <c r="C207" s="30" t="s">
        <v>437</v>
      </c>
      <c r="D207" s="20">
        <v>6000</v>
      </c>
      <c r="E207" s="150">
        <v>42549</v>
      </c>
      <c r="F207" s="12">
        <v>44420</v>
      </c>
      <c r="G207" s="26">
        <v>29642</v>
      </c>
      <c r="H207" s="21">
        <f t="shared" si="54"/>
        <v>44741.620833333334</v>
      </c>
      <c r="I207" s="22">
        <f t="shared" si="53"/>
        <v>2294.9000000000015</v>
      </c>
      <c r="J207" s="16" t="str">
        <f t="shared" si="49"/>
        <v>NOT DUE</v>
      </c>
      <c r="K207" s="30" t="s">
        <v>444</v>
      </c>
      <c r="L207" s="19" t="s">
        <v>5303</v>
      </c>
    </row>
    <row r="208" spans="1:16" ht="25.5">
      <c r="A208" s="16" t="s">
        <v>468</v>
      </c>
      <c r="B208" s="30" t="s">
        <v>442</v>
      </c>
      <c r="C208" s="30" t="s">
        <v>437</v>
      </c>
      <c r="D208" s="20">
        <v>6000</v>
      </c>
      <c r="E208" s="150">
        <v>42549</v>
      </c>
      <c r="F208" s="12">
        <v>44420</v>
      </c>
      <c r="G208" s="26">
        <v>29642</v>
      </c>
      <c r="H208" s="21">
        <f>IF(I208&lt;=6000,$F$5+(I208/24),"error")</f>
        <v>44741.620833333334</v>
      </c>
      <c r="I208" s="22">
        <f t="shared" si="53"/>
        <v>2294.9000000000015</v>
      </c>
      <c r="J208" s="16" t="str">
        <f t="shared" si="49"/>
        <v>NOT DUE</v>
      </c>
      <c r="K208" s="30" t="s">
        <v>444</v>
      </c>
      <c r="L208" s="19" t="s">
        <v>5303</v>
      </c>
    </row>
    <row r="209" spans="1:12" ht="25.5">
      <c r="A209" s="16" t="s">
        <v>469</v>
      </c>
      <c r="B209" s="30" t="s">
        <v>443</v>
      </c>
      <c r="C209" s="30" t="s">
        <v>437</v>
      </c>
      <c r="D209" s="20">
        <v>6000</v>
      </c>
      <c r="E209" s="150">
        <v>42549</v>
      </c>
      <c r="F209" s="12">
        <v>44420</v>
      </c>
      <c r="G209" s="26">
        <v>29642</v>
      </c>
      <c r="H209" s="21">
        <f>IF(I209&lt;=6000,$F$5+(I209/24),"error")</f>
        <v>44741.620833333334</v>
      </c>
      <c r="I209" s="22">
        <f t="shared" si="53"/>
        <v>2294.9000000000015</v>
      </c>
      <c r="J209" s="16" t="str">
        <f t="shared" si="49"/>
        <v>NOT DUE</v>
      </c>
      <c r="K209" s="30" t="s">
        <v>444</v>
      </c>
      <c r="L209" s="19" t="s">
        <v>5303</v>
      </c>
    </row>
    <row r="210" spans="1:12" ht="25.5">
      <c r="A210" s="16" t="s">
        <v>470</v>
      </c>
      <c r="B210" s="30" t="s">
        <v>457</v>
      </c>
      <c r="C210" s="30" t="s">
        <v>86</v>
      </c>
      <c r="D210" s="20">
        <v>32000</v>
      </c>
      <c r="E210" s="150">
        <v>42549</v>
      </c>
      <c r="F210" s="12">
        <v>44420</v>
      </c>
      <c r="G210" s="26">
        <v>29642</v>
      </c>
      <c r="H210" s="21">
        <f>IF(I210&lt;=32000,$F$5+(I210/24),"error")</f>
        <v>45824.95416666667</v>
      </c>
      <c r="I210" s="22">
        <f t="shared" si="53"/>
        <v>28294.9</v>
      </c>
      <c r="J210" s="16" t="str">
        <f t="shared" si="49"/>
        <v>NOT DUE</v>
      </c>
      <c r="K210" s="32"/>
      <c r="L210" s="19" t="s">
        <v>5303</v>
      </c>
    </row>
    <row r="211" spans="1:12" ht="25.5">
      <c r="A211" s="16" t="s">
        <v>477</v>
      </c>
      <c r="B211" s="30" t="s">
        <v>458</v>
      </c>
      <c r="C211" s="30" t="s">
        <v>86</v>
      </c>
      <c r="D211" s="20">
        <v>32000</v>
      </c>
      <c r="E211" s="150">
        <v>42549</v>
      </c>
      <c r="F211" s="12">
        <v>44420</v>
      </c>
      <c r="G211" s="26">
        <v>29642</v>
      </c>
      <c r="H211" s="21">
        <f t="shared" ref="H211:H213" si="55">IF(I211&lt;=32000,$F$5+(I211/24),"error")</f>
        <v>45824.95416666667</v>
      </c>
      <c r="I211" s="22">
        <f t="shared" si="53"/>
        <v>28294.9</v>
      </c>
      <c r="J211" s="16" t="str">
        <f t="shared" si="49"/>
        <v>NOT DUE</v>
      </c>
      <c r="K211" s="32"/>
      <c r="L211" s="19" t="s">
        <v>5303</v>
      </c>
    </row>
    <row r="212" spans="1:12" ht="25.5">
      <c r="A212" s="16" t="s">
        <v>478</v>
      </c>
      <c r="B212" s="30" t="s">
        <v>459</v>
      </c>
      <c r="C212" s="30" t="s">
        <v>86</v>
      </c>
      <c r="D212" s="20">
        <v>32000</v>
      </c>
      <c r="E212" s="150">
        <v>42549</v>
      </c>
      <c r="F212" s="12">
        <v>44420</v>
      </c>
      <c r="G212" s="26">
        <v>29642</v>
      </c>
      <c r="H212" s="21">
        <f t="shared" si="55"/>
        <v>45824.95416666667</v>
      </c>
      <c r="I212" s="22">
        <f t="shared" si="53"/>
        <v>28294.9</v>
      </c>
      <c r="J212" s="16" t="str">
        <f t="shared" si="49"/>
        <v>NOT DUE</v>
      </c>
      <c r="K212" s="32"/>
      <c r="L212" s="19" t="s">
        <v>5303</v>
      </c>
    </row>
    <row r="213" spans="1:12" ht="25.5">
      <c r="A213" s="16" t="s">
        <v>479</v>
      </c>
      <c r="B213" s="30" t="s">
        <v>460</v>
      </c>
      <c r="C213" s="30" t="s">
        <v>86</v>
      </c>
      <c r="D213" s="20">
        <v>32000</v>
      </c>
      <c r="E213" s="150">
        <v>42549</v>
      </c>
      <c r="F213" s="12">
        <v>44420</v>
      </c>
      <c r="G213" s="26">
        <v>29642</v>
      </c>
      <c r="H213" s="21">
        <f t="shared" si="55"/>
        <v>45824.95416666667</v>
      </c>
      <c r="I213" s="22">
        <f t="shared" si="53"/>
        <v>28294.9</v>
      </c>
      <c r="J213" s="16" t="str">
        <f t="shared" si="49"/>
        <v>NOT DUE</v>
      </c>
      <c r="K213" s="32"/>
      <c r="L213" s="19" t="s">
        <v>5303</v>
      </c>
    </row>
    <row r="214" spans="1:12" ht="25.5">
      <c r="A214" s="16" t="s">
        <v>480</v>
      </c>
      <c r="B214" s="30" t="s">
        <v>461</v>
      </c>
      <c r="C214" s="30" t="s">
        <v>86</v>
      </c>
      <c r="D214" s="20">
        <v>32000</v>
      </c>
      <c r="E214" s="150">
        <v>42549</v>
      </c>
      <c r="F214" s="12">
        <v>44420</v>
      </c>
      <c r="G214" s="26">
        <v>29642</v>
      </c>
      <c r="H214" s="21">
        <f>IF(I214&lt;=32000,$F$5+(I214/24),"error")</f>
        <v>45824.95416666667</v>
      </c>
      <c r="I214" s="22">
        <f t="shared" si="53"/>
        <v>28294.9</v>
      </c>
      <c r="J214" s="16" t="str">
        <f t="shared" si="49"/>
        <v>NOT DUE</v>
      </c>
      <c r="K214" s="32"/>
      <c r="L214" s="19" t="s">
        <v>5303</v>
      </c>
    </row>
    <row r="215" spans="1:12" ht="25.5">
      <c r="A215" s="16" t="s">
        <v>481</v>
      </c>
      <c r="B215" s="30" t="s">
        <v>462</v>
      </c>
      <c r="C215" s="30" t="s">
        <v>86</v>
      </c>
      <c r="D215" s="20">
        <v>32000</v>
      </c>
      <c r="E215" s="150">
        <v>42549</v>
      </c>
      <c r="F215" s="12">
        <v>44420</v>
      </c>
      <c r="G215" s="26">
        <v>29642</v>
      </c>
      <c r="H215" s="21">
        <f>IF(I215&lt;=32000,$F$5+(I215/24),"error")</f>
        <v>45824.95416666667</v>
      </c>
      <c r="I215" s="22">
        <f t="shared" si="53"/>
        <v>28294.9</v>
      </c>
      <c r="J215" s="16" t="str">
        <f t="shared" si="49"/>
        <v>NOT DUE</v>
      </c>
      <c r="K215" s="32"/>
      <c r="L215" s="19" t="s">
        <v>5303</v>
      </c>
    </row>
    <row r="216" spans="1:12" ht="25.5">
      <c r="A216" s="16" t="s">
        <v>483</v>
      </c>
      <c r="B216" s="30" t="s">
        <v>471</v>
      </c>
      <c r="C216" s="30" t="s">
        <v>463</v>
      </c>
      <c r="D216" s="20">
        <v>8000</v>
      </c>
      <c r="E216" s="150">
        <v>42549</v>
      </c>
      <c r="F216" s="12">
        <v>44420</v>
      </c>
      <c r="G216" s="26">
        <v>29642</v>
      </c>
      <c r="H216" s="21">
        <f>IF(I216&lt;=8000,$F$5+(I216/24),"error")</f>
        <v>44824.95416666667</v>
      </c>
      <c r="I216" s="22">
        <f t="shared" si="53"/>
        <v>4294.9000000000015</v>
      </c>
      <c r="J216" s="16" t="str">
        <f t="shared" si="49"/>
        <v>NOT DUE</v>
      </c>
      <c r="K216" s="32"/>
      <c r="L216" s="19" t="s">
        <v>5303</v>
      </c>
    </row>
    <row r="217" spans="1:12" ht="25.5">
      <c r="A217" s="16" t="s">
        <v>484</v>
      </c>
      <c r="B217" s="30" t="s">
        <v>472</v>
      </c>
      <c r="C217" s="30" t="s">
        <v>463</v>
      </c>
      <c r="D217" s="20">
        <v>8000</v>
      </c>
      <c r="E217" s="150">
        <v>42549</v>
      </c>
      <c r="F217" s="12">
        <v>44420</v>
      </c>
      <c r="G217" s="26">
        <v>29642</v>
      </c>
      <c r="H217" s="21">
        <f t="shared" ref="H217:H219" si="56">IF(I217&lt;=8000,$F$5+(I217/24),"error")</f>
        <v>44824.95416666667</v>
      </c>
      <c r="I217" s="22">
        <f t="shared" si="53"/>
        <v>4294.9000000000015</v>
      </c>
      <c r="J217" s="16" t="str">
        <f t="shared" si="49"/>
        <v>NOT DUE</v>
      </c>
      <c r="K217" s="32"/>
      <c r="L217" s="19" t="s">
        <v>5303</v>
      </c>
    </row>
    <row r="218" spans="1:12" ht="25.5">
      <c r="A218" s="16" t="s">
        <v>485</v>
      </c>
      <c r="B218" s="30" t="s">
        <v>473</v>
      </c>
      <c r="C218" s="30" t="s">
        <v>463</v>
      </c>
      <c r="D218" s="20">
        <v>8000</v>
      </c>
      <c r="E218" s="150">
        <v>42549</v>
      </c>
      <c r="F218" s="12">
        <v>44420</v>
      </c>
      <c r="G218" s="26">
        <v>29642</v>
      </c>
      <c r="H218" s="21">
        <f t="shared" si="56"/>
        <v>44824.95416666667</v>
      </c>
      <c r="I218" s="22">
        <f t="shared" si="53"/>
        <v>4294.9000000000015</v>
      </c>
      <c r="J218" s="16" t="str">
        <f t="shared" si="49"/>
        <v>NOT DUE</v>
      </c>
      <c r="K218" s="32"/>
      <c r="L218" s="19" t="s">
        <v>5303</v>
      </c>
    </row>
    <row r="219" spans="1:12" ht="25.5">
      <c r="A219" s="16" t="s">
        <v>486</v>
      </c>
      <c r="B219" s="30" t="s">
        <v>474</v>
      </c>
      <c r="C219" s="30" t="s">
        <v>463</v>
      </c>
      <c r="D219" s="20">
        <v>8000</v>
      </c>
      <c r="E219" s="150">
        <v>42549</v>
      </c>
      <c r="F219" s="12">
        <v>44420</v>
      </c>
      <c r="G219" s="26">
        <v>29642</v>
      </c>
      <c r="H219" s="21">
        <f t="shared" si="56"/>
        <v>44824.95416666667</v>
      </c>
      <c r="I219" s="22">
        <f t="shared" si="53"/>
        <v>4294.9000000000015</v>
      </c>
      <c r="J219" s="16" t="str">
        <f t="shared" si="49"/>
        <v>NOT DUE</v>
      </c>
      <c r="K219" s="32"/>
      <c r="L219" s="19" t="s">
        <v>5303</v>
      </c>
    </row>
    <row r="220" spans="1:12" ht="25.5">
      <c r="A220" s="16" t="s">
        <v>487</v>
      </c>
      <c r="B220" s="30" t="s">
        <v>475</v>
      </c>
      <c r="C220" s="30" t="s">
        <v>463</v>
      </c>
      <c r="D220" s="20">
        <v>8000</v>
      </c>
      <c r="E220" s="150">
        <v>42549</v>
      </c>
      <c r="F220" s="12">
        <v>44420</v>
      </c>
      <c r="G220" s="26">
        <v>29642</v>
      </c>
      <c r="H220" s="21">
        <f>IF(I220&lt;=8000,$F$5+(I220/24),"error")</f>
        <v>44824.95416666667</v>
      </c>
      <c r="I220" s="22">
        <f t="shared" si="53"/>
        <v>4294.9000000000015</v>
      </c>
      <c r="J220" s="16" t="str">
        <f t="shared" si="49"/>
        <v>NOT DUE</v>
      </c>
      <c r="K220" s="32"/>
      <c r="L220" s="19" t="s">
        <v>5303</v>
      </c>
    </row>
    <row r="221" spans="1:12" ht="25.5">
      <c r="A221" s="16" t="s">
        <v>488</v>
      </c>
      <c r="B221" s="30" t="s">
        <v>476</v>
      </c>
      <c r="C221" s="30" t="s">
        <v>463</v>
      </c>
      <c r="D221" s="20">
        <v>8000</v>
      </c>
      <c r="E221" s="150">
        <v>42549</v>
      </c>
      <c r="F221" s="12">
        <v>44420</v>
      </c>
      <c r="G221" s="26">
        <v>29642</v>
      </c>
      <c r="H221" s="21">
        <f>IF(I221&lt;=8000,$F$5+(I221/24),"error")</f>
        <v>44824.95416666667</v>
      </c>
      <c r="I221" s="22">
        <f t="shared" si="53"/>
        <v>4294.9000000000015</v>
      </c>
      <c r="J221" s="16" t="str">
        <f t="shared" si="49"/>
        <v>NOT DUE</v>
      </c>
      <c r="K221" s="32"/>
      <c r="L221" s="19" t="s">
        <v>5303</v>
      </c>
    </row>
    <row r="222" spans="1:12">
      <c r="A222" s="16" t="s">
        <v>489</v>
      </c>
      <c r="B222" s="30" t="s">
        <v>2448</v>
      </c>
      <c r="C222" s="30" t="s">
        <v>482</v>
      </c>
      <c r="D222" s="40">
        <v>4000</v>
      </c>
      <c r="E222" s="150">
        <v>42549</v>
      </c>
      <c r="F222" s="12">
        <v>44578</v>
      </c>
      <c r="G222" s="26">
        <v>32102</v>
      </c>
      <c r="H222" s="21">
        <f>IF(I222&lt;=4000,$F$5+(I222/24),"error")</f>
        <v>44760.787499999999</v>
      </c>
      <c r="I222" s="22">
        <f t="shared" si="53"/>
        <v>2754.9000000000015</v>
      </c>
      <c r="J222" s="16" t="str">
        <f t="shared" si="49"/>
        <v>NOT DUE</v>
      </c>
      <c r="K222" s="32"/>
      <c r="L222" s="19" t="s">
        <v>5303</v>
      </c>
    </row>
    <row r="223" spans="1:12">
      <c r="A223" s="16" t="s">
        <v>490</v>
      </c>
      <c r="B223" s="30" t="s">
        <v>2449</v>
      </c>
      <c r="C223" s="30" t="s">
        <v>482</v>
      </c>
      <c r="D223" s="40">
        <v>4000</v>
      </c>
      <c r="E223" s="150">
        <v>42549</v>
      </c>
      <c r="F223" s="12">
        <v>44578</v>
      </c>
      <c r="G223" s="26">
        <v>32102</v>
      </c>
      <c r="H223" s="21">
        <f t="shared" ref="H223:H224" si="57">IF(I223&lt;=4000,$F$5+(I223/24),"error")</f>
        <v>44760.787499999999</v>
      </c>
      <c r="I223" s="22">
        <f t="shared" si="53"/>
        <v>2754.9000000000015</v>
      </c>
      <c r="J223" s="16" t="str">
        <f t="shared" si="49"/>
        <v>NOT DUE</v>
      </c>
      <c r="K223" s="32"/>
      <c r="L223" s="19" t="s">
        <v>5303</v>
      </c>
    </row>
    <row r="224" spans="1:12">
      <c r="A224" s="16" t="s">
        <v>491</v>
      </c>
      <c r="B224" s="30" t="s">
        <v>2450</v>
      </c>
      <c r="C224" s="30" t="s">
        <v>482</v>
      </c>
      <c r="D224" s="40">
        <v>4000</v>
      </c>
      <c r="E224" s="150">
        <v>42549</v>
      </c>
      <c r="F224" s="12">
        <v>44622</v>
      </c>
      <c r="G224" s="26">
        <v>32940</v>
      </c>
      <c r="H224" s="21">
        <f t="shared" si="57"/>
        <v>44795.70416666667</v>
      </c>
      <c r="I224" s="22">
        <f t="shared" si="53"/>
        <v>3592.9000000000015</v>
      </c>
      <c r="J224" s="16" t="str">
        <f t="shared" si="49"/>
        <v>NOT DUE</v>
      </c>
      <c r="K224" s="32"/>
      <c r="L224" s="19" t="s">
        <v>5303</v>
      </c>
    </row>
    <row r="225" spans="1:12">
      <c r="A225" s="16" t="s">
        <v>492</v>
      </c>
      <c r="B225" s="30" t="s">
        <v>2451</v>
      </c>
      <c r="C225" s="30" t="s">
        <v>482</v>
      </c>
      <c r="D225" s="40">
        <v>4000</v>
      </c>
      <c r="E225" s="150">
        <v>42549</v>
      </c>
      <c r="F225" s="12">
        <v>44622</v>
      </c>
      <c r="G225" s="26">
        <v>32940</v>
      </c>
      <c r="H225" s="21">
        <f>IF(I225&lt;=4000,$F$5+(I225/24),"error")</f>
        <v>44795.70416666667</v>
      </c>
      <c r="I225" s="22">
        <f t="shared" si="53"/>
        <v>3592.9000000000015</v>
      </c>
      <c r="J225" s="16" t="str">
        <f t="shared" si="49"/>
        <v>NOT DUE</v>
      </c>
      <c r="K225" s="32"/>
      <c r="L225" s="19" t="s">
        <v>5303</v>
      </c>
    </row>
    <row r="226" spans="1:12">
      <c r="A226" s="16" t="s">
        <v>493</v>
      </c>
      <c r="B226" s="30" t="s">
        <v>2452</v>
      </c>
      <c r="C226" s="30" t="s">
        <v>482</v>
      </c>
      <c r="D226" s="40">
        <v>4000</v>
      </c>
      <c r="E226" s="150">
        <v>42549</v>
      </c>
      <c r="F226" s="12">
        <v>44546</v>
      </c>
      <c r="G226" s="26">
        <v>31661</v>
      </c>
      <c r="H226" s="21">
        <f>IF(I226&lt;=4000,$F$5+(I226/24),"error")</f>
        <v>44742.412499999999</v>
      </c>
      <c r="I226" s="22">
        <f t="shared" si="53"/>
        <v>2313.9000000000015</v>
      </c>
      <c r="J226" s="16" t="str">
        <f t="shared" si="49"/>
        <v>NOT DUE</v>
      </c>
      <c r="K226" s="32"/>
      <c r="L226" s="19" t="s">
        <v>5303</v>
      </c>
    </row>
    <row r="227" spans="1:12">
      <c r="A227" s="16" t="s">
        <v>494</v>
      </c>
      <c r="B227" s="30" t="s">
        <v>2453</v>
      </c>
      <c r="C227" s="30" t="s">
        <v>482</v>
      </c>
      <c r="D227" s="40">
        <v>4000</v>
      </c>
      <c r="E227" s="150">
        <v>42549</v>
      </c>
      <c r="F227" s="12">
        <v>44622</v>
      </c>
      <c r="G227" s="26">
        <v>32940</v>
      </c>
      <c r="H227" s="21">
        <f>IF(I227&lt;=4000,$F$5+(I227/24),"error")</f>
        <v>44795.70416666667</v>
      </c>
      <c r="I227" s="22">
        <f t="shared" si="53"/>
        <v>3592.9000000000015</v>
      </c>
      <c r="J227" s="16" t="str">
        <f t="shared" si="49"/>
        <v>NOT DUE</v>
      </c>
      <c r="K227" s="32"/>
      <c r="L227" s="19" t="s">
        <v>5303</v>
      </c>
    </row>
    <row r="228" spans="1:12">
      <c r="A228" s="16" t="s">
        <v>496</v>
      </c>
      <c r="B228" s="30" t="s">
        <v>2448</v>
      </c>
      <c r="C228" s="30" t="s">
        <v>495</v>
      </c>
      <c r="D228" s="20">
        <v>8000</v>
      </c>
      <c r="E228" s="150">
        <v>42549</v>
      </c>
      <c r="F228" s="12">
        <v>44577</v>
      </c>
      <c r="G228" s="26">
        <v>32102</v>
      </c>
      <c r="H228" s="21">
        <f>IF(I228&lt;=8000,$F$5+(I228/24),"error")</f>
        <v>44927.45416666667</v>
      </c>
      <c r="I228" s="22">
        <f t="shared" si="53"/>
        <v>6754.9000000000015</v>
      </c>
      <c r="J228" s="16" t="str">
        <f t="shared" si="49"/>
        <v>NOT DUE</v>
      </c>
      <c r="K228" s="32"/>
      <c r="L228" s="19" t="s">
        <v>5303</v>
      </c>
    </row>
    <row r="229" spans="1:12">
      <c r="A229" s="16" t="s">
        <v>497</v>
      </c>
      <c r="B229" s="30" t="s">
        <v>2449</v>
      </c>
      <c r="C229" s="30" t="s">
        <v>495</v>
      </c>
      <c r="D229" s="20">
        <v>8000</v>
      </c>
      <c r="E229" s="150">
        <v>42549</v>
      </c>
      <c r="F229" s="12">
        <v>44577</v>
      </c>
      <c r="G229" s="26">
        <v>32102</v>
      </c>
      <c r="H229" s="21">
        <f t="shared" ref="H229:H233" si="58">IF(I229&lt;=8000,$F$5+(I229/24),"error")</f>
        <v>44927.45416666667</v>
      </c>
      <c r="I229" s="22">
        <f t="shared" si="53"/>
        <v>6754.9000000000015</v>
      </c>
      <c r="J229" s="16" t="str">
        <f t="shared" si="49"/>
        <v>NOT DUE</v>
      </c>
      <c r="K229" s="32"/>
      <c r="L229" s="19" t="s">
        <v>5303</v>
      </c>
    </row>
    <row r="230" spans="1:12">
      <c r="A230" s="16" t="s">
        <v>498</v>
      </c>
      <c r="B230" s="30" t="s">
        <v>2450</v>
      </c>
      <c r="C230" s="30" t="s">
        <v>495</v>
      </c>
      <c r="D230" s="20">
        <v>8000</v>
      </c>
      <c r="E230" s="150">
        <v>42549</v>
      </c>
      <c r="F230" s="12">
        <v>44622</v>
      </c>
      <c r="G230" s="26">
        <v>32940</v>
      </c>
      <c r="H230" s="21">
        <f t="shared" si="58"/>
        <v>44962.370833333334</v>
      </c>
      <c r="I230" s="22">
        <f t="shared" si="53"/>
        <v>7592.9000000000015</v>
      </c>
      <c r="J230" s="16" t="str">
        <f t="shared" si="49"/>
        <v>NOT DUE</v>
      </c>
      <c r="K230" s="32"/>
      <c r="L230" s="19" t="s">
        <v>5303</v>
      </c>
    </row>
    <row r="231" spans="1:12">
      <c r="A231" s="16" t="s">
        <v>499</v>
      </c>
      <c r="B231" s="30" t="s">
        <v>2451</v>
      </c>
      <c r="C231" s="30" t="s">
        <v>495</v>
      </c>
      <c r="D231" s="20">
        <v>8000</v>
      </c>
      <c r="E231" s="150">
        <v>42549</v>
      </c>
      <c r="F231" s="12">
        <v>44622</v>
      </c>
      <c r="G231" s="26">
        <v>32940</v>
      </c>
      <c r="H231" s="21">
        <f t="shared" si="58"/>
        <v>44962.370833333334</v>
      </c>
      <c r="I231" s="22">
        <f t="shared" si="53"/>
        <v>7592.9000000000015</v>
      </c>
      <c r="J231" s="16" t="str">
        <f t="shared" si="49"/>
        <v>NOT DUE</v>
      </c>
      <c r="K231" s="32"/>
      <c r="L231" s="19" t="s">
        <v>5303</v>
      </c>
    </row>
    <row r="232" spans="1:12">
      <c r="A232" s="16" t="s">
        <v>500</v>
      </c>
      <c r="B232" s="30" t="s">
        <v>2452</v>
      </c>
      <c r="C232" s="30" t="s">
        <v>495</v>
      </c>
      <c r="D232" s="20">
        <v>8000</v>
      </c>
      <c r="E232" s="150">
        <v>42549</v>
      </c>
      <c r="F232" s="12">
        <v>44546</v>
      </c>
      <c r="G232" s="26">
        <v>31661</v>
      </c>
      <c r="H232" s="21">
        <f t="shared" si="58"/>
        <v>44909.07916666667</v>
      </c>
      <c r="I232" s="22">
        <f t="shared" si="53"/>
        <v>6313.9000000000015</v>
      </c>
      <c r="J232" s="16" t="str">
        <f t="shared" ref="J232:J270" si="59">IF(I232="","",IF(I232=0,"DUE",IF(I232&lt;0,"OVERDUE","NOT DUE")))</f>
        <v>NOT DUE</v>
      </c>
      <c r="K232" s="32"/>
      <c r="L232" s="19" t="s">
        <v>5303</v>
      </c>
    </row>
    <row r="233" spans="1:12">
      <c r="A233" s="16" t="s">
        <v>501</v>
      </c>
      <c r="B233" s="30" t="s">
        <v>2453</v>
      </c>
      <c r="C233" s="30" t="s">
        <v>495</v>
      </c>
      <c r="D233" s="20">
        <v>8000</v>
      </c>
      <c r="E233" s="150">
        <v>42549</v>
      </c>
      <c r="F233" s="12">
        <v>44622</v>
      </c>
      <c r="G233" s="26">
        <v>32940</v>
      </c>
      <c r="H233" s="21">
        <f t="shared" si="58"/>
        <v>44962.370833333334</v>
      </c>
      <c r="I233" s="22">
        <f t="shared" si="53"/>
        <v>7592.9000000000015</v>
      </c>
      <c r="J233" s="16" t="str">
        <f t="shared" si="59"/>
        <v>NOT DUE</v>
      </c>
      <c r="K233" s="32"/>
      <c r="L233" s="19" t="s">
        <v>5303</v>
      </c>
    </row>
    <row r="234" spans="1:12" ht="25.5">
      <c r="A234" s="16" t="s">
        <v>506</v>
      </c>
      <c r="B234" s="30" t="s">
        <v>4577</v>
      </c>
      <c r="C234" s="30" t="s">
        <v>509</v>
      </c>
      <c r="D234" s="20">
        <v>8000</v>
      </c>
      <c r="E234" s="150">
        <v>42549</v>
      </c>
      <c r="F234" s="12">
        <v>44419</v>
      </c>
      <c r="G234" s="26">
        <v>29642</v>
      </c>
      <c r="H234" s="14"/>
      <c r="I234" s="15"/>
      <c r="J234" s="16" t="str">
        <f t="shared" si="59"/>
        <v/>
      </c>
      <c r="K234" s="32"/>
      <c r="L234" s="19" t="s">
        <v>5303</v>
      </c>
    </row>
    <row r="235" spans="1:12" ht="25.5">
      <c r="A235" s="16" t="s">
        <v>507</v>
      </c>
      <c r="B235" s="30" t="s">
        <v>4578</v>
      </c>
      <c r="C235" s="30" t="s">
        <v>509</v>
      </c>
      <c r="D235" s="20">
        <v>8000</v>
      </c>
      <c r="E235" s="150">
        <v>42549</v>
      </c>
      <c r="F235" s="12">
        <v>44419</v>
      </c>
      <c r="G235" s="26">
        <v>29642</v>
      </c>
      <c r="H235" s="14"/>
      <c r="I235" s="15"/>
      <c r="J235" s="16"/>
      <c r="K235" s="32"/>
      <c r="L235" s="19" t="s">
        <v>5303</v>
      </c>
    </row>
    <row r="236" spans="1:12" ht="25.5">
      <c r="A236" s="16" t="s">
        <v>508</v>
      </c>
      <c r="B236" s="30" t="s">
        <v>4579</v>
      </c>
      <c r="C236" s="30" t="s">
        <v>509</v>
      </c>
      <c r="D236" s="20">
        <v>8000</v>
      </c>
      <c r="E236" s="150">
        <v>42549</v>
      </c>
      <c r="F236" s="12">
        <v>44419</v>
      </c>
      <c r="G236" s="26">
        <v>29642</v>
      </c>
      <c r="H236" s="14"/>
      <c r="I236" s="15"/>
      <c r="J236" s="16"/>
      <c r="K236" s="32"/>
      <c r="L236" s="19" t="s">
        <v>5303</v>
      </c>
    </row>
    <row r="237" spans="1:12" ht="25.5">
      <c r="A237" s="16" t="s">
        <v>510</v>
      </c>
      <c r="B237" s="30" t="s">
        <v>4580</v>
      </c>
      <c r="C237" s="30" t="s">
        <v>509</v>
      </c>
      <c r="D237" s="20">
        <v>8000</v>
      </c>
      <c r="E237" s="150">
        <v>42549</v>
      </c>
      <c r="F237" s="12">
        <v>44419</v>
      </c>
      <c r="G237" s="26">
        <v>29642</v>
      </c>
      <c r="H237" s="14"/>
      <c r="I237" s="15"/>
      <c r="J237" s="16"/>
      <c r="K237" s="32" t="s">
        <v>5378</v>
      </c>
      <c r="L237" s="19" t="s">
        <v>5303</v>
      </c>
    </row>
    <row r="238" spans="1:12" ht="25.5">
      <c r="A238" s="16" t="s">
        <v>511</v>
      </c>
      <c r="B238" s="30" t="s">
        <v>4581</v>
      </c>
      <c r="C238" s="30" t="s">
        <v>509</v>
      </c>
      <c r="D238" s="20">
        <v>8000</v>
      </c>
      <c r="E238" s="150">
        <v>42549</v>
      </c>
      <c r="F238" s="12">
        <v>44419</v>
      </c>
      <c r="G238" s="26">
        <v>29642</v>
      </c>
      <c r="H238" s="14"/>
      <c r="I238" s="15"/>
      <c r="J238" s="16"/>
      <c r="K238" s="32" t="s">
        <v>5393</v>
      </c>
      <c r="L238" s="19" t="s">
        <v>5303</v>
      </c>
    </row>
    <row r="239" spans="1:12" ht="25.5">
      <c r="A239" s="16" t="s">
        <v>512</v>
      </c>
      <c r="B239" s="30" t="s">
        <v>4582</v>
      </c>
      <c r="C239" s="30" t="s">
        <v>509</v>
      </c>
      <c r="D239" s="20">
        <v>8000</v>
      </c>
      <c r="E239" s="150">
        <v>42549</v>
      </c>
      <c r="F239" s="12">
        <v>44419</v>
      </c>
      <c r="G239" s="26">
        <v>29642</v>
      </c>
      <c r="H239" s="14"/>
      <c r="I239" s="15"/>
      <c r="J239" s="16"/>
      <c r="K239" s="32"/>
      <c r="L239" s="19" t="s">
        <v>5303</v>
      </c>
    </row>
    <row r="240" spans="1:12" ht="25.5">
      <c r="A240" s="16" t="s">
        <v>513</v>
      </c>
      <c r="B240" s="211" t="s">
        <v>4583</v>
      </c>
      <c r="C240" s="30" t="s">
        <v>509</v>
      </c>
      <c r="D240" s="20">
        <v>8000</v>
      </c>
      <c r="E240" s="150">
        <v>42549</v>
      </c>
      <c r="F240" s="12">
        <v>44419</v>
      </c>
      <c r="G240" s="26">
        <v>29642</v>
      </c>
      <c r="H240" s="14"/>
      <c r="I240" s="15"/>
      <c r="J240" s="16" t="str">
        <f t="shared" si="59"/>
        <v/>
      </c>
      <c r="K240" s="32"/>
      <c r="L240" s="19" t="s">
        <v>5303</v>
      </c>
    </row>
    <row r="241" spans="1:12" ht="25.5">
      <c r="A241" s="16" t="s">
        <v>522</v>
      </c>
      <c r="B241" s="211" t="s">
        <v>4584</v>
      </c>
      <c r="C241" s="30" t="s">
        <v>509</v>
      </c>
      <c r="D241" s="20">
        <v>8000</v>
      </c>
      <c r="E241" s="150">
        <v>42549</v>
      </c>
      <c r="F241" s="12">
        <v>44419</v>
      </c>
      <c r="G241" s="26">
        <v>29642</v>
      </c>
      <c r="H241" s="14"/>
      <c r="I241" s="15"/>
      <c r="J241" s="16"/>
      <c r="K241" s="32"/>
      <c r="L241" s="19" t="s">
        <v>5303</v>
      </c>
    </row>
    <row r="242" spans="1:12" ht="25.5">
      <c r="A242" s="16" t="s">
        <v>523</v>
      </c>
      <c r="B242" s="211" t="s">
        <v>4585</v>
      </c>
      <c r="C242" s="30" t="s">
        <v>509</v>
      </c>
      <c r="D242" s="20">
        <v>8000</v>
      </c>
      <c r="E242" s="150">
        <v>42549</v>
      </c>
      <c r="F242" s="12">
        <v>44419</v>
      </c>
      <c r="G242" s="26">
        <v>29642</v>
      </c>
      <c r="H242" s="14"/>
      <c r="I242" s="15"/>
      <c r="J242" s="16"/>
      <c r="K242" s="32"/>
      <c r="L242" s="19" t="s">
        <v>5303</v>
      </c>
    </row>
    <row r="243" spans="1:12" ht="25.5">
      <c r="A243" s="16" t="s">
        <v>524</v>
      </c>
      <c r="B243" s="211" t="s">
        <v>4586</v>
      </c>
      <c r="C243" s="30" t="s">
        <v>509</v>
      </c>
      <c r="D243" s="20">
        <v>8000</v>
      </c>
      <c r="E243" s="150">
        <v>42549</v>
      </c>
      <c r="F243" s="12">
        <v>44419</v>
      </c>
      <c r="G243" s="26">
        <v>29642</v>
      </c>
      <c r="H243" s="14"/>
      <c r="I243" s="15"/>
      <c r="J243" s="16"/>
      <c r="K243" s="32"/>
      <c r="L243" s="19" t="s">
        <v>5303</v>
      </c>
    </row>
    <row r="244" spans="1:12" ht="25.5">
      <c r="A244" s="16" t="s">
        <v>525</v>
      </c>
      <c r="B244" s="211" t="s">
        <v>4587</v>
      </c>
      <c r="C244" s="30" t="s">
        <v>509</v>
      </c>
      <c r="D244" s="20">
        <v>8000</v>
      </c>
      <c r="E244" s="150">
        <v>42549</v>
      </c>
      <c r="F244" s="12">
        <v>44419</v>
      </c>
      <c r="G244" s="26">
        <v>29642</v>
      </c>
      <c r="H244" s="14"/>
      <c r="I244" s="15"/>
      <c r="J244" s="16"/>
      <c r="K244" s="32"/>
      <c r="L244" s="19" t="s">
        <v>5303</v>
      </c>
    </row>
    <row r="245" spans="1:12" ht="25.5">
      <c r="A245" s="16" t="s">
        <v>526</v>
      </c>
      <c r="B245" s="211" t="s">
        <v>4588</v>
      </c>
      <c r="C245" s="30" t="s">
        <v>509</v>
      </c>
      <c r="D245" s="20">
        <v>8000</v>
      </c>
      <c r="E245" s="150">
        <v>42549</v>
      </c>
      <c r="F245" s="12">
        <v>44419</v>
      </c>
      <c r="G245" s="26">
        <v>29642</v>
      </c>
      <c r="H245" s="14"/>
      <c r="I245" s="15"/>
      <c r="J245" s="16"/>
      <c r="K245" s="32"/>
      <c r="L245" s="19" t="s">
        <v>5303</v>
      </c>
    </row>
    <row r="246" spans="1:12" ht="25.5">
      <c r="A246" s="16" t="s">
        <v>542</v>
      </c>
      <c r="B246" s="211" t="s">
        <v>4589</v>
      </c>
      <c r="C246" s="30" t="s">
        <v>509</v>
      </c>
      <c r="D246" s="20">
        <v>8000</v>
      </c>
      <c r="E246" s="150">
        <v>42549</v>
      </c>
      <c r="F246" s="12">
        <v>44419</v>
      </c>
      <c r="G246" s="26">
        <v>29642</v>
      </c>
      <c r="H246" s="14"/>
      <c r="I246" s="15"/>
      <c r="J246" s="16" t="str">
        <f t="shared" si="59"/>
        <v/>
      </c>
      <c r="K246" s="32"/>
      <c r="L246" s="19" t="s">
        <v>5303</v>
      </c>
    </row>
    <row r="247" spans="1:12" ht="25.5">
      <c r="A247" s="16" t="s">
        <v>543</v>
      </c>
      <c r="B247" s="211" t="s">
        <v>4590</v>
      </c>
      <c r="C247" s="30" t="s">
        <v>509</v>
      </c>
      <c r="D247" s="20">
        <v>8000</v>
      </c>
      <c r="E247" s="150">
        <v>42549</v>
      </c>
      <c r="F247" s="12">
        <v>44419</v>
      </c>
      <c r="G247" s="26">
        <v>29642</v>
      </c>
      <c r="H247" s="14"/>
      <c r="I247" s="15"/>
      <c r="J247" s="16"/>
      <c r="K247" s="32"/>
      <c r="L247" s="19" t="s">
        <v>5303</v>
      </c>
    </row>
    <row r="248" spans="1:12" ht="25.5">
      <c r="A248" s="16" t="s">
        <v>544</v>
      </c>
      <c r="B248" s="211" t="s">
        <v>4591</v>
      </c>
      <c r="C248" s="30" t="s">
        <v>509</v>
      </c>
      <c r="D248" s="20">
        <v>8000</v>
      </c>
      <c r="E248" s="150">
        <v>42549</v>
      </c>
      <c r="F248" s="12">
        <v>44419</v>
      </c>
      <c r="G248" s="26">
        <v>29642</v>
      </c>
      <c r="H248" s="14"/>
      <c r="I248" s="15"/>
      <c r="J248" s="16"/>
      <c r="K248" s="32"/>
      <c r="L248" s="19" t="s">
        <v>5303</v>
      </c>
    </row>
    <row r="249" spans="1:12" ht="25.5">
      <c r="A249" s="16" t="s">
        <v>545</v>
      </c>
      <c r="B249" s="211" t="s">
        <v>4592</v>
      </c>
      <c r="C249" s="30" t="s">
        <v>509</v>
      </c>
      <c r="D249" s="20">
        <v>8000</v>
      </c>
      <c r="E249" s="150">
        <v>42549</v>
      </c>
      <c r="F249" s="12">
        <v>44419</v>
      </c>
      <c r="G249" s="26">
        <v>29642</v>
      </c>
      <c r="H249" s="14"/>
      <c r="I249" s="15"/>
      <c r="J249" s="16"/>
      <c r="K249" s="32"/>
      <c r="L249" s="19" t="s">
        <v>5303</v>
      </c>
    </row>
    <row r="250" spans="1:12" ht="25.5">
      <c r="A250" s="16" t="s">
        <v>546</v>
      </c>
      <c r="B250" s="211" t="s">
        <v>4593</v>
      </c>
      <c r="C250" s="30" t="s">
        <v>509</v>
      </c>
      <c r="D250" s="20">
        <v>8000</v>
      </c>
      <c r="E250" s="150">
        <v>42549</v>
      </c>
      <c r="F250" s="12">
        <v>44419</v>
      </c>
      <c r="G250" s="26">
        <v>29642</v>
      </c>
      <c r="H250" s="14"/>
      <c r="I250" s="15"/>
      <c r="J250" s="16"/>
      <c r="K250" s="32"/>
      <c r="L250" s="19" t="s">
        <v>5303</v>
      </c>
    </row>
    <row r="251" spans="1:12" ht="25.5">
      <c r="A251" s="16" t="s">
        <v>547</v>
      </c>
      <c r="B251" s="211" t="s">
        <v>4594</v>
      </c>
      <c r="C251" s="30" t="s">
        <v>509</v>
      </c>
      <c r="D251" s="20">
        <v>8000</v>
      </c>
      <c r="E251" s="150">
        <v>42549</v>
      </c>
      <c r="F251" s="12">
        <v>44419</v>
      </c>
      <c r="G251" s="26">
        <v>29642</v>
      </c>
      <c r="H251" s="14"/>
      <c r="I251" s="15"/>
      <c r="J251" s="16"/>
      <c r="K251" s="32"/>
      <c r="L251" s="19" t="s">
        <v>5303</v>
      </c>
    </row>
    <row r="252" spans="1:12" ht="25.5">
      <c r="A252" s="16" t="s">
        <v>548</v>
      </c>
      <c r="B252" s="211" t="s">
        <v>4595</v>
      </c>
      <c r="C252" s="30" t="s">
        <v>505</v>
      </c>
      <c r="D252" s="20">
        <v>8000</v>
      </c>
      <c r="E252" s="150">
        <v>42549</v>
      </c>
      <c r="F252" s="12">
        <v>44419</v>
      </c>
      <c r="G252" s="26">
        <v>29642</v>
      </c>
      <c r="H252" s="21">
        <f>IF(I252&lt;=8000,$F$5+(I252/24),"error")</f>
        <v>44824.95416666667</v>
      </c>
      <c r="I252" s="22">
        <f>D252-($F$4-G252)</f>
        <v>4294.9000000000015</v>
      </c>
      <c r="J252" s="16" t="str">
        <f t="shared" si="59"/>
        <v>NOT DUE</v>
      </c>
      <c r="K252" s="32"/>
      <c r="L252" s="19" t="s">
        <v>5303</v>
      </c>
    </row>
    <row r="253" spans="1:12" ht="25.5">
      <c r="A253" s="16" t="s">
        <v>549</v>
      </c>
      <c r="B253" s="211" t="s">
        <v>4596</v>
      </c>
      <c r="C253" s="30" t="s">
        <v>505</v>
      </c>
      <c r="D253" s="20">
        <v>8000</v>
      </c>
      <c r="E253" s="150">
        <v>42549</v>
      </c>
      <c r="F253" s="12">
        <v>44419</v>
      </c>
      <c r="G253" s="26">
        <v>29642</v>
      </c>
      <c r="H253" s="21">
        <f t="shared" ref="H253:H257" si="60">IF(I253&lt;=8000,$F$5+(I253/24),"error")</f>
        <v>44824.95416666667</v>
      </c>
      <c r="I253" s="22">
        <f t="shared" ref="I253:I257" si="61">D253-($F$4-G253)</f>
        <v>4294.9000000000015</v>
      </c>
      <c r="J253" s="16" t="str">
        <f t="shared" ref="J253:J257" si="62">IF(I253="","",IF(I253=0,"DUE",IF(I253&lt;0,"OVERDUE","NOT DUE")))</f>
        <v>NOT DUE</v>
      </c>
      <c r="K253" s="32"/>
      <c r="L253" s="19" t="s">
        <v>5303</v>
      </c>
    </row>
    <row r="254" spans="1:12" ht="25.5">
      <c r="A254" s="16" t="s">
        <v>550</v>
      </c>
      <c r="B254" s="211" t="s">
        <v>4597</v>
      </c>
      <c r="C254" s="30" t="s">
        <v>505</v>
      </c>
      <c r="D254" s="20">
        <v>8000</v>
      </c>
      <c r="E254" s="150">
        <v>42549</v>
      </c>
      <c r="F254" s="12">
        <v>44419</v>
      </c>
      <c r="G254" s="26">
        <v>29642</v>
      </c>
      <c r="H254" s="21">
        <f t="shared" si="60"/>
        <v>44824.95416666667</v>
      </c>
      <c r="I254" s="22">
        <f t="shared" si="61"/>
        <v>4294.9000000000015</v>
      </c>
      <c r="J254" s="16" t="str">
        <f t="shared" si="62"/>
        <v>NOT DUE</v>
      </c>
      <c r="K254" s="32"/>
      <c r="L254" s="19" t="s">
        <v>5303</v>
      </c>
    </row>
    <row r="255" spans="1:12" ht="25.5">
      <c r="A255" s="16" t="s">
        <v>551</v>
      </c>
      <c r="B255" s="211" t="s">
        <v>4598</v>
      </c>
      <c r="C255" s="30" t="s">
        <v>505</v>
      </c>
      <c r="D255" s="20">
        <v>8000</v>
      </c>
      <c r="E255" s="150">
        <v>42549</v>
      </c>
      <c r="F255" s="12">
        <v>44419</v>
      </c>
      <c r="G255" s="26">
        <v>29642</v>
      </c>
      <c r="H255" s="21">
        <f t="shared" si="60"/>
        <v>44824.95416666667</v>
      </c>
      <c r="I255" s="22">
        <f t="shared" si="61"/>
        <v>4294.9000000000015</v>
      </c>
      <c r="J255" s="16" t="str">
        <f t="shared" si="62"/>
        <v>NOT DUE</v>
      </c>
      <c r="K255" s="32"/>
      <c r="L255" s="19" t="s">
        <v>5303</v>
      </c>
    </row>
    <row r="256" spans="1:12" ht="25.5">
      <c r="A256" s="16" t="s">
        <v>552</v>
      </c>
      <c r="B256" s="211" t="s">
        <v>4599</v>
      </c>
      <c r="C256" s="30" t="s">
        <v>505</v>
      </c>
      <c r="D256" s="20">
        <v>8000</v>
      </c>
      <c r="E256" s="150">
        <v>42549</v>
      </c>
      <c r="F256" s="12">
        <v>44419</v>
      </c>
      <c r="G256" s="26">
        <v>29642</v>
      </c>
      <c r="H256" s="21">
        <f t="shared" si="60"/>
        <v>44824.95416666667</v>
      </c>
      <c r="I256" s="22">
        <f t="shared" si="61"/>
        <v>4294.9000000000015</v>
      </c>
      <c r="J256" s="16" t="str">
        <f t="shared" si="62"/>
        <v>NOT DUE</v>
      </c>
      <c r="K256" s="32"/>
      <c r="L256" s="19" t="s">
        <v>5303</v>
      </c>
    </row>
    <row r="257" spans="1:12" ht="25.5">
      <c r="A257" s="16" t="s">
        <v>555</v>
      </c>
      <c r="B257" s="211" t="s">
        <v>4600</v>
      </c>
      <c r="C257" s="30" t="s">
        <v>505</v>
      </c>
      <c r="D257" s="20">
        <v>8000</v>
      </c>
      <c r="E257" s="150">
        <v>42549</v>
      </c>
      <c r="F257" s="12">
        <v>44419</v>
      </c>
      <c r="G257" s="26">
        <v>29642</v>
      </c>
      <c r="H257" s="21">
        <f t="shared" si="60"/>
        <v>44824.95416666667</v>
      </c>
      <c r="I257" s="22">
        <f t="shared" si="61"/>
        <v>4294.9000000000015</v>
      </c>
      <c r="J257" s="16" t="str">
        <f t="shared" si="62"/>
        <v>NOT DUE</v>
      </c>
      <c r="K257" s="32"/>
      <c r="L257" s="19" t="s">
        <v>5303</v>
      </c>
    </row>
    <row r="258" spans="1:12" ht="25.5" customHeight="1">
      <c r="A258" s="16" t="s">
        <v>558</v>
      </c>
      <c r="B258" s="30" t="s">
        <v>514</v>
      </c>
      <c r="C258" s="30" t="s">
        <v>2456</v>
      </c>
      <c r="D258" s="39" t="s">
        <v>1</v>
      </c>
      <c r="E258" s="150">
        <v>42549</v>
      </c>
      <c r="F258" s="12">
        <v>44646</v>
      </c>
      <c r="G258" s="109"/>
      <c r="H258" s="14">
        <f>DATE(YEAR(F258),MONTH(F258),DAY(F258)+1)</f>
        <v>44647</v>
      </c>
      <c r="I258" s="15">
        <f ca="1">IF(ISBLANK(H258),"",H258-DATE(YEAR(NOW()),MONTH(NOW()),DAY(NOW())))</f>
        <v>0</v>
      </c>
      <c r="J258" s="16" t="str">
        <f t="shared" ca="1" si="59"/>
        <v>DUE</v>
      </c>
      <c r="K258" s="30" t="s">
        <v>518</v>
      </c>
      <c r="L258" s="19"/>
    </row>
    <row r="259" spans="1:12" ht="19.5" customHeight="1">
      <c r="A259" s="16" t="s">
        <v>559</v>
      </c>
      <c r="B259" s="30" t="s">
        <v>514</v>
      </c>
      <c r="C259" s="30" t="s">
        <v>515</v>
      </c>
      <c r="D259" s="39" t="s">
        <v>1</v>
      </c>
      <c r="E259" s="150">
        <v>42549</v>
      </c>
      <c r="F259" s="12">
        <v>44646</v>
      </c>
      <c r="G259" s="109"/>
      <c r="H259" s="14">
        <f>DATE(YEAR(F259),MONTH(F259),DAY(F259)+1)</f>
        <v>44647</v>
      </c>
      <c r="I259" s="15">
        <f ca="1">IF(ISBLANK(H259),"",H259-DATE(YEAR(NOW()),MONTH(NOW()),DAY(NOW())))</f>
        <v>0</v>
      </c>
      <c r="J259" s="16" t="str">
        <f t="shared" ca="1" si="59"/>
        <v>DUE</v>
      </c>
      <c r="K259" s="30" t="s">
        <v>519</v>
      </c>
      <c r="L259" s="19"/>
    </row>
    <row r="260" spans="1:12" ht="20.25" customHeight="1">
      <c r="A260" s="16" t="s">
        <v>566</v>
      </c>
      <c r="B260" s="30" t="s">
        <v>514</v>
      </c>
      <c r="C260" s="30" t="s">
        <v>516</v>
      </c>
      <c r="D260" s="39" t="s">
        <v>1</v>
      </c>
      <c r="E260" s="150">
        <v>42549</v>
      </c>
      <c r="F260" s="12">
        <v>44646</v>
      </c>
      <c r="G260" s="109"/>
      <c r="H260" s="14">
        <f>DATE(YEAR(F260),MONTH(F260),DAY(F260)+1)</f>
        <v>44647</v>
      </c>
      <c r="I260" s="15">
        <f ca="1">IF(ISBLANK(H260),"",H260-DATE(YEAR(NOW()),MONTH(NOW()),DAY(NOW())))</f>
        <v>0</v>
      </c>
      <c r="J260" s="16" t="str">
        <f t="shared" ca="1" si="59"/>
        <v>DUE</v>
      </c>
      <c r="K260" s="30" t="s">
        <v>520</v>
      </c>
      <c r="L260" s="19"/>
    </row>
    <row r="261" spans="1:12" ht="17.25" customHeight="1">
      <c r="A261" s="16" t="s">
        <v>567</v>
      </c>
      <c r="B261" s="30" t="s">
        <v>514</v>
      </c>
      <c r="C261" s="30" t="s">
        <v>517</v>
      </c>
      <c r="D261" s="39" t="s">
        <v>26</v>
      </c>
      <c r="E261" s="150">
        <v>42549</v>
      </c>
      <c r="F261" s="12">
        <v>44646</v>
      </c>
      <c r="G261" s="109"/>
      <c r="H261" s="14">
        <f>DATE(YEAR(F261),MONTH(F261),DAY(F261)+7)</f>
        <v>44653</v>
      </c>
      <c r="I261" s="15">
        <f ca="1">IF(ISBLANK(H261),"",H261-DATE(YEAR(NOW()),MONTH(NOW()),DAY(NOW())))</f>
        <v>6</v>
      </c>
      <c r="J261" s="16" t="str">
        <f t="shared" ca="1" si="59"/>
        <v>NOT DUE</v>
      </c>
      <c r="K261" s="30" t="s">
        <v>521</v>
      </c>
      <c r="L261" s="19"/>
    </row>
    <row r="262" spans="1:12" ht="26.45" customHeight="1">
      <c r="A262" s="16" t="s">
        <v>568</v>
      </c>
      <c r="B262" s="30" t="s">
        <v>514</v>
      </c>
      <c r="C262" s="30" t="s">
        <v>2455</v>
      </c>
      <c r="D262" s="39" t="s">
        <v>2454</v>
      </c>
      <c r="E262" s="150">
        <v>42549</v>
      </c>
      <c r="F262" s="12">
        <v>44315</v>
      </c>
      <c r="G262" s="109"/>
      <c r="H262" s="14">
        <f>DATE(YEAR(F262)+3,MONTH(F262),DAY(F262)-1)</f>
        <v>45410</v>
      </c>
      <c r="I262" s="15">
        <f ca="1">IF(ISBLANK(H262),"",H262-DATE(YEAR(NOW()),MONTH(NOW()),DAY(NOW())))</f>
        <v>763</v>
      </c>
      <c r="J262" s="16" t="str">
        <f t="shared" ref="J262" ca="1" si="63">IF(I262="","",IF(I262=0,"DUE",IF(I262&lt;0,"OVERDUE","NOT DUE")))</f>
        <v>NOT DUE</v>
      </c>
      <c r="K262" s="30" t="s">
        <v>531</v>
      </c>
      <c r="L262" s="19"/>
    </row>
    <row r="263" spans="1:12" ht="25.5">
      <c r="A263" s="16" t="s">
        <v>4603</v>
      </c>
      <c r="B263" s="30" t="s">
        <v>504</v>
      </c>
      <c r="C263" s="30" t="s">
        <v>553</v>
      </c>
      <c r="D263" s="11" t="s">
        <v>4</v>
      </c>
      <c r="E263" s="150">
        <v>42549</v>
      </c>
      <c r="F263" s="12">
        <v>44620</v>
      </c>
      <c r="G263" s="109"/>
      <c r="H263" s="14">
        <f>EDATE(F263-1,1)</f>
        <v>44647</v>
      </c>
      <c r="I263" s="15">
        <f t="shared" ref="I263:I275" ca="1" si="64">IF(ISBLANK(H263),"",H263-DATE(YEAR(NOW()),MONTH(NOW()),DAY(NOW())))</f>
        <v>0</v>
      </c>
      <c r="J263" s="16" t="str">
        <f t="shared" ca="1" si="59"/>
        <v>DUE</v>
      </c>
      <c r="K263" s="30" t="s">
        <v>554</v>
      </c>
      <c r="L263" s="19" t="s">
        <v>4564</v>
      </c>
    </row>
    <row r="264" spans="1:12">
      <c r="A264" s="16" t="s">
        <v>4604</v>
      </c>
      <c r="B264" s="30" t="s">
        <v>556</v>
      </c>
      <c r="C264" s="30" t="s">
        <v>269</v>
      </c>
      <c r="D264" s="11"/>
      <c r="E264" s="150">
        <v>42549</v>
      </c>
      <c r="F264" s="12"/>
      <c r="G264" s="109"/>
      <c r="H264" s="14"/>
      <c r="I264" s="15"/>
      <c r="J264" s="16" t="str">
        <f t="shared" si="59"/>
        <v/>
      </c>
      <c r="K264" s="32"/>
      <c r="L264" s="19"/>
    </row>
    <row r="265" spans="1:12">
      <c r="A265" s="16" t="s">
        <v>4605</v>
      </c>
      <c r="B265" s="30" t="s">
        <v>557</v>
      </c>
      <c r="C265" s="30" t="s">
        <v>269</v>
      </c>
      <c r="D265" s="11"/>
      <c r="E265" s="150">
        <v>42549</v>
      </c>
      <c r="F265" s="12" t="s">
        <v>3839</v>
      </c>
      <c r="G265" s="109"/>
      <c r="H265" s="14"/>
      <c r="I265" s="15"/>
      <c r="J265" s="16" t="str">
        <f t="shared" si="59"/>
        <v/>
      </c>
      <c r="K265" s="32"/>
      <c r="L265" s="19"/>
    </row>
    <row r="266" spans="1:12" ht="25.5">
      <c r="A266" s="16" t="s">
        <v>4606</v>
      </c>
      <c r="B266" s="30" t="s">
        <v>560</v>
      </c>
      <c r="C266" s="30" t="s">
        <v>561</v>
      </c>
      <c r="D266" s="41">
        <v>150</v>
      </c>
      <c r="E266" s="150">
        <v>42549</v>
      </c>
      <c r="F266" s="12" t="s">
        <v>5359</v>
      </c>
      <c r="G266" s="26">
        <v>0</v>
      </c>
      <c r="H266" s="21"/>
      <c r="I266" s="22"/>
      <c r="J266" s="16"/>
      <c r="K266" s="30"/>
      <c r="L266" s="19"/>
    </row>
    <row r="267" spans="1:12" ht="25.5">
      <c r="A267" s="16" t="s">
        <v>4607</v>
      </c>
      <c r="B267" s="30" t="s">
        <v>562</v>
      </c>
      <c r="C267" s="30" t="s">
        <v>561</v>
      </c>
      <c r="D267" s="39" t="s">
        <v>1</v>
      </c>
      <c r="E267" s="150">
        <v>42549</v>
      </c>
      <c r="F267" s="12">
        <v>44646</v>
      </c>
      <c r="G267" s="109"/>
      <c r="H267" s="14">
        <f>DATE(YEAR(F267),MONTH(F267),DAY(F267)+1)</f>
        <v>44647</v>
      </c>
      <c r="I267" s="15">
        <f t="shared" ca="1" si="64"/>
        <v>0</v>
      </c>
      <c r="J267" s="16" t="str">
        <f t="shared" ca="1" si="59"/>
        <v>DUE</v>
      </c>
      <c r="K267" s="30" t="s">
        <v>569</v>
      </c>
      <c r="L267" s="19"/>
    </row>
    <row r="268" spans="1:12" ht="25.5">
      <c r="A268" s="16" t="s">
        <v>4608</v>
      </c>
      <c r="B268" s="30" t="s">
        <v>563</v>
      </c>
      <c r="C268" s="30" t="s">
        <v>561</v>
      </c>
      <c r="D268" s="41">
        <v>250</v>
      </c>
      <c r="E268" s="150">
        <v>42549</v>
      </c>
      <c r="F268" s="12">
        <v>44114</v>
      </c>
      <c r="G268" s="26">
        <v>0</v>
      </c>
      <c r="H268" s="21"/>
      <c r="I268" s="22"/>
      <c r="J268" s="16" t="str">
        <f t="shared" si="59"/>
        <v/>
      </c>
      <c r="K268" s="30"/>
      <c r="L268" s="19"/>
    </row>
    <row r="269" spans="1:12">
      <c r="A269" s="16" t="s">
        <v>4609</v>
      </c>
      <c r="B269" s="30" t="s">
        <v>564</v>
      </c>
      <c r="C269" s="30" t="s">
        <v>565</v>
      </c>
      <c r="D269" s="39" t="s">
        <v>1</v>
      </c>
      <c r="E269" s="150">
        <v>42549</v>
      </c>
      <c r="F269" s="12">
        <v>44646</v>
      </c>
      <c r="G269" s="109"/>
      <c r="H269" s="14">
        <f>DATE(YEAR(F269),MONTH(F269),DAY(F269)+1)</f>
        <v>44647</v>
      </c>
      <c r="I269" s="15">
        <f t="shared" ca="1" si="64"/>
        <v>0</v>
      </c>
      <c r="J269" s="16" t="str">
        <f t="shared" ca="1" si="59"/>
        <v>DUE</v>
      </c>
      <c r="K269" s="30"/>
      <c r="L269" s="19"/>
    </row>
    <row r="270" spans="1:12" ht="25.5">
      <c r="A270" s="16" t="s">
        <v>4610</v>
      </c>
      <c r="B270" s="211" t="s">
        <v>564</v>
      </c>
      <c r="C270" s="30" t="s">
        <v>561</v>
      </c>
      <c r="D270" s="41">
        <v>250</v>
      </c>
      <c r="E270" s="150">
        <v>42549</v>
      </c>
      <c r="F270" s="12">
        <v>44646</v>
      </c>
      <c r="G270" s="361" t="s">
        <v>5434</v>
      </c>
      <c r="H270" s="21">
        <f>IF(I270&lt;=250,$F$5+(I270/24),"error")</f>
        <v>44639.45416666667</v>
      </c>
      <c r="I270" s="22">
        <f>D270-($F$4-G270)</f>
        <v>-157.09999999999854</v>
      </c>
      <c r="J270" s="16" t="str">
        <f t="shared" si="59"/>
        <v>OVERDUE</v>
      </c>
      <c r="K270" s="30" t="s">
        <v>569</v>
      </c>
      <c r="L270" s="19"/>
    </row>
    <row r="271" spans="1:12" ht="51">
      <c r="A271" s="16" t="s">
        <v>4611</v>
      </c>
      <c r="B271" s="30" t="s">
        <v>570</v>
      </c>
      <c r="C271" s="30" t="s">
        <v>571</v>
      </c>
      <c r="D271" s="20">
        <v>12000</v>
      </c>
      <c r="E271" s="150">
        <v>42549</v>
      </c>
      <c r="F271" s="12">
        <v>44420</v>
      </c>
      <c r="G271" s="26">
        <v>29642</v>
      </c>
      <c r="H271" s="21">
        <f>IF(I271&lt;=12000,$F$5+(I271/24),"error")</f>
        <v>44991.620833333334</v>
      </c>
      <c r="I271" s="22">
        <f>D271-($F$4-G271)</f>
        <v>8294.9000000000015</v>
      </c>
      <c r="J271" s="16" t="str">
        <f t="shared" ref="J271:J291" si="65">IF(I271="","",IF(I271=0,"DUE",IF(I271&lt;0,"OVERDUE","NOT DUE")))</f>
        <v>NOT DUE</v>
      </c>
      <c r="K271" s="30" t="s">
        <v>578</v>
      </c>
      <c r="L271" s="19" t="s">
        <v>5302</v>
      </c>
    </row>
    <row r="272" spans="1:12" ht="36" customHeight="1">
      <c r="A272" s="16" t="s">
        <v>4612</v>
      </c>
      <c r="B272" s="30" t="s">
        <v>570</v>
      </c>
      <c r="C272" s="30" t="s">
        <v>572</v>
      </c>
      <c r="D272" s="20">
        <v>12000</v>
      </c>
      <c r="E272" s="150">
        <v>42549</v>
      </c>
      <c r="F272" s="12">
        <v>44420</v>
      </c>
      <c r="G272" s="26">
        <v>29642</v>
      </c>
      <c r="H272" s="21">
        <f>IF(I272&lt;=12000,$F$5+(I272/24),"error")</f>
        <v>44991.620833333334</v>
      </c>
      <c r="I272" s="22">
        <f>D272-($F$4-G272)</f>
        <v>8294.9000000000015</v>
      </c>
      <c r="J272" s="16" t="str">
        <f t="shared" si="65"/>
        <v>NOT DUE</v>
      </c>
      <c r="K272" s="30"/>
      <c r="L272" s="19" t="s">
        <v>5302</v>
      </c>
    </row>
    <row r="273" spans="1:12" ht="63.75">
      <c r="A273" s="16" t="s">
        <v>4613</v>
      </c>
      <c r="B273" s="30" t="s">
        <v>570</v>
      </c>
      <c r="C273" s="30" t="s">
        <v>573</v>
      </c>
      <c r="D273" s="20">
        <v>24000</v>
      </c>
      <c r="E273" s="150">
        <v>42549</v>
      </c>
      <c r="F273" s="12">
        <v>44420</v>
      </c>
      <c r="G273" s="26">
        <v>29642</v>
      </c>
      <c r="H273" s="21">
        <f>IF(I273&lt;=24000,$F$5+(I273/24),"error")</f>
        <v>45491.620833333334</v>
      </c>
      <c r="I273" s="22">
        <f>D273-($F$4-G273)</f>
        <v>20294.900000000001</v>
      </c>
      <c r="J273" s="16" t="str">
        <f t="shared" si="65"/>
        <v>NOT DUE</v>
      </c>
      <c r="K273" s="30" t="s">
        <v>579</v>
      </c>
      <c r="L273" s="19"/>
    </row>
    <row r="274" spans="1:12" ht="51">
      <c r="A274" s="16" t="s">
        <v>4614</v>
      </c>
      <c r="B274" s="211" t="s">
        <v>574</v>
      </c>
      <c r="C274" s="30" t="s">
        <v>575</v>
      </c>
      <c r="D274" s="11"/>
      <c r="E274" s="150">
        <v>42549</v>
      </c>
      <c r="F274" s="12">
        <v>43708</v>
      </c>
      <c r="G274" s="109"/>
      <c r="H274" s="14"/>
      <c r="I274" s="15"/>
      <c r="J274" s="16" t="str">
        <f t="shared" si="65"/>
        <v/>
      </c>
      <c r="K274" s="30" t="s">
        <v>358</v>
      </c>
      <c r="L274" s="19" t="s">
        <v>4846</v>
      </c>
    </row>
    <row r="275" spans="1:12" ht="25.5">
      <c r="A275" s="16" t="s">
        <v>4615</v>
      </c>
      <c r="B275" s="30" t="s">
        <v>576</v>
      </c>
      <c r="C275" s="30" t="s">
        <v>577</v>
      </c>
      <c r="D275" s="11" t="s">
        <v>1</v>
      </c>
      <c r="E275" s="150">
        <v>42549</v>
      </c>
      <c r="F275" s="12">
        <v>44646</v>
      </c>
      <c r="G275" s="109"/>
      <c r="H275" s="14">
        <f>DATE(YEAR(F275),MONTH(F275),DAY(F275)+1)</f>
        <v>44647</v>
      </c>
      <c r="I275" s="15">
        <f t="shared" ca="1" si="64"/>
        <v>0</v>
      </c>
      <c r="J275" s="16" t="str">
        <f t="shared" ca="1" si="65"/>
        <v>DUE</v>
      </c>
      <c r="K275" s="30" t="s">
        <v>580</v>
      </c>
      <c r="L275" s="19"/>
    </row>
    <row r="276" spans="1:12" ht="25.5">
      <c r="A276" s="16" t="s">
        <v>4616</v>
      </c>
      <c r="B276" s="30" t="s">
        <v>581</v>
      </c>
      <c r="C276" s="30" t="s">
        <v>582</v>
      </c>
      <c r="D276" s="20">
        <v>8000</v>
      </c>
      <c r="E276" s="150">
        <v>42549</v>
      </c>
      <c r="F276" s="12">
        <v>44305</v>
      </c>
      <c r="G276" s="26">
        <v>28591</v>
      </c>
      <c r="H276" s="21">
        <f>IF(I276&lt;=8000,$F$5+(I276/24),"error")</f>
        <v>44781.162499999999</v>
      </c>
      <c r="I276" s="22">
        <f>D276-($F$4-G276)</f>
        <v>3243.9000000000015</v>
      </c>
      <c r="J276" s="16" t="str">
        <f t="shared" si="65"/>
        <v>NOT DUE</v>
      </c>
      <c r="K276" s="32"/>
      <c r="L276" s="19" t="s">
        <v>3802</v>
      </c>
    </row>
    <row r="277" spans="1:12" ht="25.5">
      <c r="A277" s="16" t="s">
        <v>4617</v>
      </c>
      <c r="B277" s="30" t="s">
        <v>583</v>
      </c>
      <c r="C277" s="30" t="s">
        <v>582</v>
      </c>
      <c r="D277" s="11"/>
      <c r="E277" s="150">
        <v>42549</v>
      </c>
      <c r="F277" s="12"/>
      <c r="G277" s="109"/>
      <c r="H277" s="14"/>
      <c r="I277" s="22"/>
      <c r="J277" s="16" t="str">
        <f t="shared" si="65"/>
        <v/>
      </c>
      <c r="K277" s="32"/>
      <c r="L277" s="19"/>
    </row>
    <row r="278" spans="1:12" ht="25.5">
      <c r="A278" s="16" t="s">
        <v>4618</v>
      </c>
      <c r="B278" s="30" t="s">
        <v>584</v>
      </c>
      <c r="C278" s="30" t="s">
        <v>585</v>
      </c>
      <c r="D278" s="20">
        <v>8000</v>
      </c>
      <c r="E278" s="150">
        <v>42549</v>
      </c>
      <c r="F278" s="12">
        <v>44305</v>
      </c>
      <c r="G278" s="26">
        <v>28591</v>
      </c>
      <c r="H278" s="21">
        <f>IF(I278&lt;=8000,$F$5+(I278/24),"error")</f>
        <v>44781.162499999999</v>
      </c>
      <c r="I278" s="22">
        <f t="shared" ref="I278:I291" si="66">D278-($F$4-G278)</f>
        <v>3243.9000000000015</v>
      </c>
      <c r="J278" s="16" t="str">
        <f t="shared" si="65"/>
        <v>NOT DUE</v>
      </c>
      <c r="K278" s="32"/>
      <c r="L278" s="19"/>
    </row>
    <row r="279" spans="1:12" ht="26.45" customHeight="1">
      <c r="A279" s="16" t="s">
        <v>4619</v>
      </c>
      <c r="B279" s="30" t="s">
        <v>586</v>
      </c>
      <c r="C279" s="30" t="s">
        <v>585</v>
      </c>
      <c r="D279" s="20">
        <v>8000</v>
      </c>
      <c r="E279" s="150">
        <v>42549</v>
      </c>
      <c r="F279" s="150">
        <v>44305</v>
      </c>
      <c r="G279" s="26">
        <v>28591</v>
      </c>
      <c r="H279" s="21">
        <f>IF(I279&lt;=8000,$F$5+(I279/24),"error")</f>
        <v>44781.162499999999</v>
      </c>
      <c r="I279" s="22">
        <f t="shared" si="66"/>
        <v>3243.9000000000015</v>
      </c>
      <c r="J279" s="16" t="str">
        <f t="shared" si="65"/>
        <v>NOT DUE</v>
      </c>
      <c r="K279" s="30" t="s">
        <v>358</v>
      </c>
      <c r="L279" s="19" t="s">
        <v>4847</v>
      </c>
    </row>
    <row r="280" spans="1:12" ht="26.45" customHeight="1">
      <c r="A280" s="16" t="s">
        <v>4620</v>
      </c>
      <c r="B280" s="211" t="s">
        <v>587</v>
      </c>
      <c r="C280" s="30" t="s">
        <v>316</v>
      </c>
      <c r="D280" s="20">
        <v>12000</v>
      </c>
      <c r="E280" s="150">
        <v>42549</v>
      </c>
      <c r="F280" s="150">
        <v>44331</v>
      </c>
      <c r="G280" s="26">
        <v>28591</v>
      </c>
      <c r="H280" s="21">
        <f>IF(I280&lt;=12000,$F$5+(I280/24),"error")</f>
        <v>44947.82916666667</v>
      </c>
      <c r="I280" s="22">
        <f t="shared" si="66"/>
        <v>7243.9000000000015</v>
      </c>
      <c r="J280" s="16" t="str">
        <f t="shared" si="65"/>
        <v>NOT DUE</v>
      </c>
      <c r="K280" s="30" t="s">
        <v>4753</v>
      </c>
      <c r="L280" s="19"/>
    </row>
    <row r="281" spans="1:12" ht="26.45" customHeight="1">
      <c r="A281" s="16" t="s">
        <v>4621</v>
      </c>
      <c r="B281" s="30" t="s">
        <v>588</v>
      </c>
      <c r="C281" s="30" t="s">
        <v>589</v>
      </c>
      <c r="D281" s="20">
        <v>8000</v>
      </c>
      <c r="E281" s="150">
        <v>42549</v>
      </c>
      <c r="F281" s="12">
        <v>44218</v>
      </c>
      <c r="G281" s="26">
        <v>26866</v>
      </c>
      <c r="H281" s="21">
        <f>IF(I281&lt;=8000,$F$5+(I281/24),"error")</f>
        <v>44709.287499999999</v>
      </c>
      <c r="I281" s="22">
        <f t="shared" si="66"/>
        <v>1518.9000000000015</v>
      </c>
      <c r="J281" s="16" t="str">
        <f t="shared" si="65"/>
        <v>NOT DUE</v>
      </c>
      <c r="K281" s="30" t="s">
        <v>318</v>
      </c>
      <c r="L281" s="19" t="s">
        <v>3802</v>
      </c>
    </row>
    <row r="282" spans="1:12" ht="26.45" customHeight="1">
      <c r="A282" s="16" t="s">
        <v>4622</v>
      </c>
      <c r="B282" s="30" t="s">
        <v>590</v>
      </c>
      <c r="C282" s="30" t="s">
        <v>589</v>
      </c>
      <c r="D282" s="20">
        <v>8000</v>
      </c>
      <c r="E282" s="150">
        <v>42549</v>
      </c>
      <c r="F282" s="12">
        <v>44218</v>
      </c>
      <c r="G282" s="26">
        <v>26866</v>
      </c>
      <c r="H282" s="21">
        <f t="shared" ref="H282:H285" si="67">IF(I282&lt;=8000,$F$5+(I282/24),"error")</f>
        <v>44709.287499999999</v>
      </c>
      <c r="I282" s="22">
        <f t="shared" si="66"/>
        <v>1518.9000000000015</v>
      </c>
      <c r="J282" s="16" t="str">
        <f t="shared" si="65"/>
        <v>NOT DUE</v>
      </c>
      <c r="K282" s="30" t="s">
        <v>318</v>
      </c>
      <c r="L282" s="19" t="s">
        <v>3802</v>
      </c>
    </row>
    <row r="283" spans="1:12" ht="26.45" customHeight="1">
      <c r="A283" s="16" t="s">
        <v>4623</v>
      </c>
      <c r="B283" s="30" t="s">
        <v>591</v>
      </c>
      <c r="C283" s="30" t="s">
        <v>589</v>
      </c>
      <c r="D283" s="20">
        <v>8000</v>
      </c>
      <c r="E283" s="150">
        <v>42549</v>
      </c>
      <c r="F283" s="12">
        <v>44218</v>
      </c>
      <c r="G283" s="26">
        <v>26866</v>
      </c>
      <c r="H283" s="21">
        <f t="shared" si="67"/>
        <v>44709.287499999999</v>
      </c>
      <c r="I283" s="22">
        <f t="shared" si="66"/>
        <v>1518.9000000000015</v>
      </c>
      <c r="J283" s="16" t="str">
        <f t="shared" si="65"/>
        <v>NOT DUE</v>
      </c>
      <c r="K283" s="30" t="s">
        <v>318</v>
      </c>
      <c r="L283" s="19" t="s">
        <v>3802</v>
      </c>
    </row>
    <row r="284" spans="1:12" ht="26.45" customHeight="1">
      <c r="A284" s="16" t="s">
        <v>4624</v>
      </c>
      <c r="B284" s="30" t="s">
        <v>592</v>
      </c>
      <c r="C284" s="30" t="s">
        <v>589</v>
      </c>
      <c r="D284" s="20">
        <v>8000</v>
      </c>
      <c r="E284" s="150">
        <v>42549</v>
      </c>
      <c r="F284" s="12">
        <v>44218</v>
      </c>
      <c r="G284" s="26">
        <v>26866</v>
      </c>
      <c r="H284" s="21">
        <f t="shared" si="67"/>
        <v>44709.287499999999</v>
      </c>
      <c r="I284" s="22">
        <f t="shared" si="66"/>
        <v>1518.9000000000015</v>
      </c>
      <c r="J284" s="16" t="str">
        <f t="shared" si="65"/>
        <v>NOT DUE</v>
      </c>
      <c r="K284" s="30" t="s">
        <v>318</v>
      </c>
      <c r="L284" s="19" t="s">
        <v>3802</v>
      </c>
    </row>
    <row r="285" spans="1:12" ht="26.45" customHeight="1">
      <c r="A285" s="16" t="s">
        <v>4625</v>
      </c>
      <c r="B285" s="30" t="s">
        <v>593</v>
      </c>
      <c r="C285" s="30" t="s">
        <v>589</v>
      </c>
      <c r="D285" s="20">
        <v>8000</v>
      </c>
      <c r="E285" s="150">
        <v>42549</v>
      </c>
      <c r="F285" s="12">
        <v>44218</v>
      </c>
      <c r="G285" s="26">
        <v>26866</v>
      </c>
      <c r="H285" s="21">
        <f t="shared" si="67"/>
        <v>44709.287499999999</v>
      </c>
      <c r="I285" s="22">
        <f t="shared" si="66"/>
        <v>1518.9000000000015</v>
      </c>
      <c r="J285" s="16" t="str">
        <f t="shared" si="65"/>
        <v>NOT DUE</v>
      </c>
      <c r="K285" s="30" t="s">
        <v>318</v>
      </c>
      <c r="L285" s="19" t="s">
        <v>3802</v>
      </c>
    </row>
    <row r="286" spans="1:12" ht="25.5">
      <c r="A286" s="16" t="s">
        <v>4626</v>
      </c>
      <c r="B286" s="30" t="s">
        <v>594</v>
      </c>
      <c r="C286" s="30" t="s">
        <v>565</v>
      </c>
      <c r="D286" s="20">
        <v>8000</v>
      </c>
      <c r="E286" s="150">
        <v>42549</v>
      </c>
      <c r="F286" s="12">
        <v>44623</v>
      </c>
      <c r="G286" s="26">
        <v>32940</v>
      </c>
      <c r="H286" s="21">
        <f>IF(I286&lt;=8000,$F$5+(I286/24),"error")</f>
        <v>44962.370833333334</v>
      </c>
      <c r="I286" s="22">
        <f t="shared" si="66"/>
        <v>7592.9000000000015</v>
      </c>
      <c r="J286" s="16" t="str">
        <f t="shared" si="65"/>
        <v>NOT DUE</v>
      </c>
      <c r="K286" s="32"/>
      <c r="L286" s="19" t="s">
        <v>3802</v>
      </c>
    </row>
    <row r="287" spans="1:12" ht="23.25" customHeight="1">
      <c r="A287" s="16" t="s">
        <v>4627</v>
      </c>
      <c r="B287" s="30" t="s">
        <v>595</v>
      </c>
      <c r="C287" s="30" t="s">
        <v>565</v>
      </c>
      <c r="D287" s="20">
        <v>16000</v>
      </c>
      <c r="E287" s="150">
        <v>42549</v>
      </c>
      <c r="F287" s="12">
        <v>44417</v>
      </c>
      <c r="G287" s="26">
        <v>29642</v>
      </c>
      <c r="H287" s="21">
        <f>IF(I287&lt;=16000,$F$5+(I287/24),"error")</f>
        <v>45158.287499999999</v>
      </c>
      <c r="I287" s="22">
        <f t="shared" si="66"/>
        <v>12294.900000000001</v>
      </c>
      <c r="J287" s="16" t="str">
        <f t="shared" si="65"/>
        <v>NOT DUE</v>
      </c>
      <c r="K287" s="32"/>
      <c r="L287" s="19" t="s">
        <v>3802</v>
      </c>
    </row>
    <row r="288" spans="1:12" ht="24" customHeight="1">
      <c r="A288" s="16" t="s">
        <v>4628</v>
      </c>
      <c r="B288" s="30" t="s">
        <v>596</v>
      </c>
      <c r="C288" s="30" t="s">
        <v>565</v>
      </c>
      <c r="D288" s="20">
        <v>8000</v>
      </c>
      <c r="E288" s="150">
        <v>42549</v>
      </c>
      <c r="F288" s="12">
        <v>44622</v>
      </c>
      <c r="G288" s="26">
        <v>32940</v>
      </c>
      <c r="H288" s="21">
        <f>IF(I288&lt;=8000,$F$5+(I288/24),"error")</f>
        <v>44962.370833333334</v>
      </c>
      <c r="I288" s="22">
        <f t="shared" si="66"/>
        <v>7592.9000000000015</v>
      </c>
      <c r="J288" s="16" t="str">
        <f t="shared" si="65"/>
        <v>NOT DUE</v>
      </c>
      <c r="K288" s="32"/>
      <c r="L288" s="19" t="s">
        <v>4736</v>
      </c>
    </row>
    <row r="289" spans="1:12" ht="25.5">
      <c r="A289" s="16" t="s">
        <v>4629</v>
      </c>
      <c r="B289" s="30" t="s">
        <v>597</v>
      </c>
      <c r="C289" s="30" t="s">
        <v>598</v>
      </c>
      <c r="D289" s="20">
        <v>32000</v>
      </c>
      <c r="E289" s="150">
        <v>42549</v>
      </c>
      <c r="F289" s="12">
        <v>44419</v>
      </c>
      <c r="G289" s="26">
        <v>29642</v>
      </c>
      <c r="H289" s="21">
        <f>IF(I289&lt;=32000,$F$5+(I289/24),"error")</f>
        <v>45824.95416666667</v>
      </c>
      <c r="I289" s="22">
        <f t="shared" si="66"/>
        <v>28294.9</v>
      </c>
      <c r="J289" s="16" t="str">
        <f t="shared" si="65"/>
        <v>NOT DUE</v>
      </c>
      <c r="K289" s="32"/>
      <c r="L289" s="19"/>
    </row>
    <row r="290" spans="1:12" ht="24" customHeight="1">
      <c r="A290" s="16" t="s">
        <v>4826</v>
      </c>
      <c r="B290" s="30" t="s">
        <v>599</v>
      </c>
      <c r="C290" s="30" t="s">
        <v>192</v>
      </c>
      <c r="D290" s="20">
        <v>8000</v>
      </c>
      <c r="E290" s="150">
        <v>42549</v>
      </c>
      <c r="F290" s="12">
        <v>44622</v>
      </c>
      <c r="G290" s="26">
        <v>32940</v>
      </c>
      <c r="H290" s="21">
        <f>IF(I290&lt;=8000,$F$5+(I290/24),"error")</f>
        <v>44962.370833333334</v>
      </c>
      <c r="I290" s="22">
        <f t="shared" si="66"/>
        <v>7592.9000000000015</v>
      </c>
      <c r="J290" s="16" t="str">
        <f t="shared" si="65"/>
        <v>NOT DUE</v>
      </c>
      <c r="K290" s="30" t="s">
        <v>604</v>
      </c>
      <c r="L290" s="19" t="s">
        <v>4754</v>
      </c>
    </row>
    <row r="291" spans="1:12" ht="26.45" customHeight="1">
      <c r="A291" s="16" t="s">
        <v>4827</v>
      </c>
      <c r="B291" s="156" t="s">
        <v>600</v>
      </c>
      <c r="C291" s="156" t="s">
        <v>601</v>
      </c>
      <c r="D291" s="157">
        <v>8000</v>
      </c>
      <c r="E291" s="150">
        <v>42549</v>
      </c>
      <c r="F291" s="12">
        <v>44480</v>
      </c>
      <c r="G291" s="26">
        <v>32102</v>
      </c>
      <c r="H291" s="21">
        <f>IF(I291&lt;=8000,$F$5+(I291/24),"error")</f>
        <v>44927.45416666667</v>
      </c>
      <c r="I291" s="22">
        <f t="shared" si="66"/>
        <v>6754.9000000000015</v>
      </c>
      <c r="J291" s="16" t="str">
        <f t="shared" si="65"/>
        <v>NOT DUE</v>
      </c>
      <c r="K291" s="30" t="s">
        <v>318</v>
      </c>
      <c r="L291" s="19" t="s">
        <v>3802</v>
      </c>
    </row>
    <row r="292" spans="1:12" ht="24.75" customHeight="1">
      <c r="A292" s="16" t="s">
        <v>4828</v>
      </c>
      <c r="B292" s="30" t="s">
        <v>602</v>
      </c>
      <c r="C292" s="30" t="s">
        <v>2457</v>
      </c>
      <c r="D292" s="11" t="s">
        <v>2458</v>
      </c>
      <c r="E292" s="150">
        <v>42549</v>
      </c>
      <c r="F292" s="150">
        <v>42549</v>
      </c>
      <c r="G292" s="109"/>
      <c r="H292" s="14">
        <f>DATE(YEAR(F292)+6,MONTH(F292),DAY(F292)-1)</f>
        <v>44739</v>
      </c>
      <c r="I292" s="15">
        <f t="shared" ref="I292:I294" ca="1" si="68">IF(ISBLANK(H292),"",H292-DATE(YEAR(NOW()),MONTH(NOW()),DAY(NOW())))</f>
        <v>92</v>
      </c>
      <c r="J292" s="16" t="str">
        <f t="shared" ref="J292:J294" ca="1" si="69">IF(I292="","",IF(I292=0,"DUE",IF(I292&lt;0,"OVERDUE","NOT DUE")))</f>
        <v>NOT DUE</v>
      </c>
      <c r="K292" s="32"/>
      <c r="L292" s="19"/>
    </row>
    <row r="293" spans="1:12" ht="24" customHeight="1">
      <c r="A293" s="16" t="s">
        <v>4829</v>
      </c>
      <c r="B293" s="30" t="s">
        <v>603</v>
      </c>
      <c r="C293" s="30" t="s">
        <v>2457</v>
      </c>
      <c r="D293" s="11" t="s">
        <v>2458</v>
      </c>
      <c r="E293" s="150">
        <v>42549</v>
      </c>
      <c r="F293" s="150">
        <v>42549</v>
      </c>
      <c r="G293" s="109"/>
      <c r="H293" s="14">
        <f>DATE(YEAR(F293)+6,MONTH(F293),DAY(F293)-1)</f>
        <v>44739</v>
      </c>
      <c r="I293" s="15">
        <f t="shared" ca="1" si="68"/>
        <v>92</v>
      </c>
      <c r="J293" s="16" t="str">
        <f t="shared" ca="1" si="69"/>
        <v>NOT DUE</v>
      </c>
      <c r="K293" s="32"/>
      <c r="L293" s="19"/>
    </row>
    <row r="294" spans="1:12" ht="30.75" customHeight="1">
      <c r="A294" s="16" t="s">
        <v>4830</v>
      </c>
      <c r="B294" s="30" t="s">
        <v>3717</v>
      </c>
      <c r="C294" s="30" t="s">
        <v>2459</v>
      </c>
      <c r="D294" s="11" t="s">
        <v>3</v>
      </c>
      <c r="E294" s="150">
        <v>42549</v>
      </c>
      <c r="F294" s="110">
        <v>44527</v>
      </c>
      <c r="G294" s="109"/>
      <c r="H294" s="14">
        <f>DATE(YEAR(F294),MONTH(F294)+6,DAY(F294)-1)</f>
        <v>44707</v>
      </c>
      <c r="I294" s="15">
        <f t="shared" ca="1" si="68"/>
        <v>60</v>
      </c>
      <c r="J294" s="16" t="str">
        <f t="shared" ca="1" si="69"/>
        <v>NOT DUE</v>
      </c>
      <c r="K294" s="32"/>
      <c r="L294" s="19"/>
    </row>
    <row r="295" spans="1:12" ht="25.5">
      <c r="A295" s="16" t="s">
        <v>4831</v>
      </c>
      <c r="B295" s="30" t="s">
        <v>4601</v>
      </c>
      <c r="C295" s="30" t="s">
        <v>4602</v>
      </c>
      <c r="D295" s="157">
        <v>240</v>
      </c>
      <c r="E295" s="150">
        <v>42549</v>
      </c>
      <c r="F295" s="12">
        <v>43553</v>
      </c>
      <c r="G295" s="111">
        <v>15514</v>
      </c>
      <c r="H295" s="21">
        <f>IF(I295&lt;=8000,$F$5+(I295/24),"error")</f>
        <v>43912.95416666667</v>
      </c>
      <c r="I295" s="22">
        <f t="shared" ref="I295" si="70">D295-($F$4-G295)</f>
        <v>-17593.099999999999</v>
      </c>
      <c r="J295" s="16" t="str">
        <f t="shared" ref="J295" si="71">IF(I295="","",IF(I295=0,"DUE",IF(I295&lt;0,"OVERDUE","NOT DUE")))</f>
        <v>OVERDUE</v>
      </c>
      <c r="K295" s="32"/>
      <c r="L295" s="19" t="s">
        <v>5389</v>
      </c>
    </row>
    <row r="297" spans="1:12">
      <c r="D297" s="47"/>
    </row>
    <row r="298" spans="1:12">
      <c r="D298" s="47"/>
    </row>
    <row r="299" spans="1:12">
      <c r="B299" t="s">
        <v>4630</v>
      </c>
      <c r="D299" s="47"/>
      <c r="G299" t="s">
        <v>4632</v>
      </c>
    </row>
    <row r="300" spans="1:12">
      <c r="D300" s="47" t="s">
        <v>4631</v>
      </c>
      <c r="E300" t="s">
        <v>5232</v>
      </c>
    </row>
    <row r="301" spans="1:12">
      <c r="B301" s="223" t="s">
        <v>5313</v>
      </c>
      <c r="D301" s="47"/>
      <c r="E301" s="75" t="s">
        <v>5439</v>
      </c>
      <c r="G301" s="222" t="s">
        <v>5270</v>
      </c>
      <c r="H301" s="221"/>
    </row>
    <row r="302" spans="1:12">
      <c r="D302" s="47"/>
    </row>
    <row r="303" spans="1:12">
      <c r="D303" s="47"/>
    </row>
    <row r="304" spans="1:12">
      <c r="D304" s="47"/>
    </row>
  </sheetData>
  <sheetProtection selectLockedCells="1"/>
  <mergeCells count="9">
    <mergeCell ref="A4:B4"/>
    <mergeCell ref="D4:E4"/>
    <mergeCell ref="A5:B5"/>
    <mergeCell ref="A1:B1"/>
    <mergeCell ref="D1:E1"/>
    <mergeCell ref="A2:B2"/>
    <mergeCell ref="D2:E2"/>
    <mergeCell ref="A3:B3"/>
    <mergeCell ref="D3:E3"/>
  </mergeCells>
  <phoneticPr fontId="37" type="noConversion"/>
  <conditionalFormatting sqref="J133:J291 J8:J130">
    <cfRule type="cellIs" dxfId="241" priority="8" operator="equal">
      <formula>"overdue"</formula>
    </cfRule>
  </conditionalFormatting>
  <conditionalFormatting sqref="J133:J291 J8:J130">
    <cfRule type="cellIs" dxfId="240" priority="7" operator="equal">
      <formula>"DUE"</formula>
    </cfRule>
  </conditionalFormatting>
  <conditionalFormatting sqref="J131:J132">
    <cfRule type="cellIs" dxfId="239" priority="6" operator="equal">
      <formula>"overdue"</formula>
    </cfRule>
  </conditionalFormatting>
  <conditionalFormatting sqref="J131:J132">
    <cfRule type="cellIs" dxfId="238" priority="5" operator="equal">
      <formula>"DUE"</formula>
    </cfRule>
  </conditionalFormatting>
  <conditionalFormatting sqref="J295">
    <cfRule type="cellIs" dxfId="237" priority="4" operator="equal">
      <formula>"overdue"</formula>
    </cfRule>
  </conditionalFormatting>
  <conditionalFormatting sqref="J295">
    <cfRule type="cellIs" dxfId="236" priority="3" operator="equal">
      <formula>"DUE"</formula>
    </cfRule>
  </conditionalFormatting>
  <conditionalFormatting sqref="J292:J294">
    <cfRule type="cellIs" dxfId="235" priority="1" operator="equal">
      <formula>"DUE"</formula>
    </cfRule>
  </conditionalFormatting>
  <conditionalFormatting sqref="J292:J294">
    <cfRule type="cellIs" dxfId="234" priority="2" operator="equal">
      <formula>"overdue"</formula>
    </cfRule>
  </conditionalFormatting>
  <dataValidations count="1">
    <dataValidation type="list" allowBlank="1" showInputMessage="1" showErrorMessage="1" sqref="C1">
      <formula1>$N$2:$N$6</formula1>
    </dataValidation>
  </dataValidations>
  <pageMargins left="0.7" right="0.7" top="0.75" bottom="0.75" header="0.3" footer="0.3"/>
  <pageSetup paperSize="9" scale="65" orientation="landscape"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4"/>
  <sheetViews>
    <sheetView topLeftCell="B1" zoomScaleNormal="100" workbookViewId="0">
      <selection activeCell="J35" sqref="J35"/>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6" t="s">
        <v>5</v>
      </c>
      <c r="B1" s="376"/>
      <c r="C1" s="34" t="str">
        <f>'[4]Main Engine'!C1</f>
        <v>VALIANT SUMMER</v>
      </c>
      <c r="D1" s="377" t="s">
        <v>7</v>
      </c>
      <c r="E1" s="377"/>
      <c r="F1" s="1" t="str">
        <f>IF(C1="GL COLMENA",'[1]List of Vessels'!B2,IF(C1="GL IGUAZU",'[1]List of Vessels'!B3,IF(C1="GL LA PAZ",'[1]List of Vessels'!B4,IF(C1="GL PIRAPO",'[1]List of Vessels'!B5,IF(C1="VALIANT SPRING",'[1]List of Vessels'!B6,IF(C1="VALIANT SUMMER",'[1]List of Vessels'!B7,""))))))</f>
        <v>NK 160240</v>
      </c>
    </row>
    <row r="2" spans="1:12" ht="19.5" customHeight="1">
      <c r="A2" s="376" t="s">
        <v>8</v>
      </c>
      <c r="B2" s="376"/>
      <c r="C2" s="35" t="str">
        <f>IF(C1="GL COLMENA",'[1]List of Vessels'!D2,IF(C1="GL IGUAZU",'[1]List of Vessels'!D3,IF(C1="GL LA PAZ",'[1]List of Vessels'!D4,IF(C1="GL PIRAPO",'[1]List of Vessels'!D5,IF(C1="VALIANT SPRING",'[1]List of Vessels'!D6,IF(C1="VALIANT SUMMER",'[1]List of Vessels'!D7,""))))))</f>
        <v>SINGAPORE</v>
      </c>
      <c r="D2" s="377" t="s">
        <v>9</v>
      </c>
      <c r="E2" s="377"/>
      <c r="F2" s="2">
        <f>IF(C1="GL COLMENA",'[1]List of Vessels'!C2,IF(C1="GL IGUAZU",'[1]List of Vessels'!C3,IF(C1="GL LA PAZ",'[1]List of Vessels'!C4,IF(C1="GL PIRAPO",'[1]List of Vessels'!C5,IF(C1="VALIANT SPRING",'[1]List of Vessels'!C6,IF(C1="VALIANT SUMMER",'[1]List of Vessels'!C7,""))))))</f>
        <v>9731195</v>
      </c>
    </row>
    <row r="3" spans="1:12" ht="19.5" customHeight="1">
      <c r="A3" s="376" t="s">
        <v>10</v>
      </c>
      <c r="B3" s="376"/>
      <c r="C3" s="36" t="s">
        <v>1905</v>
      </c>
      <c r="D3" s="377" t="s">
        <v>12</v>
      </c>
      <c r="E3" s="377"/>
      <c r="F3" s="4" t="s">
        <v>2551</v>
      </c>
    </row>
    <row r="4" spans="1:12" ht="18" customHeight="1">
      <c r="A4" s="376" t="s">
        <v>77</v>
      </c>
      <c r="B4" s="376"/>
      <c r="C4" s="36" t="s">
        <v>3782</v>
      </c>
      <c r="D4" s="377" t="s">
        <v>14</v>
      </c>
      <c r="E4" s="377"/>
      <c r="F4" s="5">
        <f>'Running Hours'!B36</f>
        <v>2305.4</v>
      </c>
    </row>
    <row r="5" spans="1:12" ht="18" customHeight="1">
      <c r="A5" s="376" t="s">
        <v>78</v>
      </c>
      <c r="B5" s="376"/>
      <c r="C5" s="37" t="s">
        <v>3777</v>
      </c>
      <c r="D5" s="44"/>
      <c r="E5" s="262" t="str">
        <f>'Running Hours'!$C3</f>
        <v>Date updated:</v>
      </c>
      <c r="F5" s="147">
        <f>'Running Hours'!$D3</f>
        <v>44646</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6.45" customHeight="1">
      <c r="A8" s="16" t="s">
        <v>3172</v>
      </c>
      <c r="B8" s="30" t="s">
        <v>1877</v>
      </c>
      <c r="C8" s="30" t="s">
        <v>1878</v>
      </c>
      <c r="D8" s="41">
        <v>8000</v>
      </c>
      <c r="E8" s="12">
        <v>42549</v>
      </c>
      <c r="F8" s="12">
        <v>44329</v>
      </c>
      <c r="G8" s="26">
        <v>2022.3</v>
      </c>
      <c r="H8" s="21">
        <f>IF(I8&lt;=8000,$F$5+(I8/24),"error")</f>
        <v>44967.537499999999</v>
      </c>
      <c r="I8" s="22">
        <f>D8-($F$4-G8)</f>
        <v>7716.9</v>
      </c>
      <c r="J8" s="16" t="str">
        <f t="shared" ref="J8:J38" si="0">IF(I8="","",IF(I8&lt;0,"OVERDUE","NOT DUE"))</f>
        <v>NOT DUE</v>
      </c>
      <c r="K8" s="30" t="s">
        <v>1896</v>
      </c>
      <c r="L8" s="19"/>
    </row>
    <row r="9" spans="1:12" ht="25.5">
      <c r="A9" s="16" t="s">
        <v>3173</v>
      </c>
      <c r="B9" s="30" t="s">
        <v>1879</v>
      </c>
      <c r="C9" s="30" t="s">
        <v>1880</v>
      </c>
      <c r="D9" s="41" t="s">
        <v>0</v>
      </c>
      <c r="E9" s="12">
        <v>42549</v>
      </c>
      <c r="F9" s="12">
        <v>44567</v>
      </c>
      <c r="G9" s="72"/>
      <c r="H9" s="14">
        <f>DATE(YEAR(F9),MONTH(F9)+3,DAY(F9)-1)</f>
        <v>44656</v>
      </c>
      <c r="I9" s="15">
        <f t="shared" ref="I9" ca="1" si="1">IF(ISBLANK(H9),"",H9-DATE(YEAR(NOW()),MONTH(NOW()),DAY(NOW())))</f>
        <v>9</v>
      </c>
      <c r="J9" s="16" t="str">
        <f t="shared" ca="1" si="0"/>
        <v>NOT DUE</v>
      </c>
      <c r="K9" s="30"/>
      <c r="L9" s="145"/>
    </row>
    <row r="10" spans="1:12" ht="26.45" customHeight="1">
      <c r="A10" s="16" t="s">
        <v>3174</v>
      </c>
      <c r="B10" s="30" t="s">
        <v>1884</v>
      </c>
      <c r="C10" s="30" t="s">
        <v>1885</v>
      </c>
      <c r="D10" s="41">
        <v>8000</v>
      </c>
      <c r="E10" s="12">
        <v>42549</v>
      </c>
      <c r="F10" s="12">
        <v>44329</v>
      </c>
      <c r="G10" s="26">
        <v>2022.3</v>
      </c>
      <c r="H10" s="21">
        <f>IF(I10&lt;=8000,$F$5+(I10/24),"error")</f>
        <v>44967.537499999999</v>
      </c>
      <c r="I10" s="22">
        <f t="shared" ref="I10:I19" si="2">D10-($F$4-G10)</f>
        <v>7716.9</v>
      </c>
      <c r="J10" s="16" t="str">
        <f t="shared" si="0"/>
        <v>NOT DUE</v>
      </c>
      <c r="K10" s="30" t="s">
        <v>1897</v>
      </c>
      <c r="L10" s="19"/>
    </row>
    <row r="11" spans="1:12" ht="25.5">
      <c r="A11" s="16" t="s">
        <v>3175</v>
      </c>
      <c r="B11" s="30" t="s">
        <v>1884</v>
      </c>
      <c r="C11" s="30" t="s">
        <v>1886</v>
      </c>
      <c r="D11" s="41">
        <v>20000</v>
      </c>
      <c r="E11" s="12">
        <v>42549</v>
      </c>
      <c r="F11" s="12">
        <v>44329</v>
      </c>
      <c r="G11" s="26">
        <v>2022.3</v>
      </c>
      <c r="H11" s="21">
        <f>IF(I11&lt;=20000,$F$5+(I11/24),"error")</f>
        <v>45467.537499999999</v>
      </c>
      <c r="I11" s="22">
        <f t="shared" si="2"/>
        <v>19716.900000000001</v>
      </c>
      <c r="J11" s="16" t="str">
        <f t="shared" si="0"/>
        <v>NOT DUE</v>
      </c>
      <c r="K11" s="30"/>
      <c r="L11" s="19"/>
    </row>
    <row r="12" spans="1:12" ht="25.5">
      <c r="A12" s="16" t="s">
        <v>3176</v>
      </c>
      <c r="B12" s="30" t="s">
        <v>1887</v>
      </c>
      <c r="C12" s="30" t="s">
        <v>1888</v>
      </c>
      <c r="D12" s="41">
        <v>8000</v>
      </c>
      <c r="E12" s="12">
        <v>42549</v>
      </c>
      <c r="F12" s="12">
        <v>44329</v>
      </c>
      <c r="G12" s="26">
        <v>2022.3</v>
      </c>
      <c r="H12" s="21">
        <f>IF(I12&lt;=8000,$F$5+(I12/24),"error")</f>
        <v>44967.537499999999</v>
      </c>
      <c r="I12" s="22">
        <f t="shared" si="2"/>
        <v>7716.9</v>
      </c>
      <c r="J12" s="16" t="str">
        <f t="shared" si="0"/>
        <v>NOT DUE</v>
      </c>
      <c r="K12" s="30"/>
      <c r="L12" s="19"/>
    </row>
    <row r="13" spans="1:12" ht="21" customHeight="1">
      <c r="A13" s="16" t="s">
        <v>3177</v>
      </c>
      <c r="B13" s="30" t="s">
        <v>1887</v>
      </c>
      <c r="C13" s="30" t="s">
        <v>1883</v>
      </c>
      <c r="D13" s="41">
        <v>20000</v>
      </c>
      <c r="E13" s="12">
        <v>42549</v>
      </c>
      <c r="F13" s="12">
        <v>44329</v>
      </c>
      <c r="G13" s="26">
        <v>2022.3</v>
      </c>
      <c r="H13" s="21">
        <f>IF(I13&lt;=20000,$F$5+(I13/24),"error")</f>
        <v>45467.537499999999</v>
      </c>
      <c r="I13" s="22">
        <f t="shared" si="2"/>
        <v>19716.900000000001</v>
      </c>
      <c r="J13" s="16" t="str">
        <f t="shared" si="0"/>
        <v>NOT DUE</v>
      </c>
      <c r="K13" s="30"/>
      <c r="L13" s="19"/>
    </row>
    <row r="14" spans="1:12" ht="38.450000000000003" customHeight="1">
      <c r="A14" s="16" t="s">
        <v>3178</v>
      </c>
      <c r="B14" s="30" t="s">
        <v>1535</v>
      </c>
      <c r="C14" s="30" t="s">
        <v>1889</v>
      </c>
      <c r="D14" s="41">
        <v>8000</v>
      </c>
      <c r="E14" s="12">
        <v>42549</v>
      </c>
      <c r="F14" s="12">
        <v>44329</v>
      </c>
      <c r="G14" s="26">
        <v>2022.3</v>
      </c>
      <c r="H14" s="21">
        <f>IF(I14&lt;=8000,$F$5+(I14/24),"error")</f>
        <v>44967.537499999999</v>
      </c>
      <c r="I14" s="22">
        <f t="shared" si="2"/>
        <v>7716.9</v>
      </c>
      <c r="J14" s="16" t="str">
        <f t="shared" si="0"/>
        <v>NOT DUE</v>
      </c>
      <c r="K14" s="30" t="s">
        <v>1898</v>
      </c>
      <c r="L14" s="19"/>
    </row>
    <row r="15" spans="1:12" ht="26.45" customHeight="1">
      <c r="A15" s="16" t="s">
        <v>3179</v>
      </c>
      <c r="B15" s="30" t="s">
        <v>3846</v>
      </c>
      <c r="C15" s="30" t="s">
        <v>1891</v>
      </c>
      <c r="D15" s="41">
        <v>8000</v>
      </c>
      <c r="E15" s="12">
        <v>42549</v>
      </c>
      <c r="F15" s="12">
        <v>44329</v>
      </c>
      <c r="G15" s="26">
        <v>2022.3</v>
      </c>
      <c r="H15" s="21">
        <f t="shared" ref="H15:H17" si="3">IF(I15&lt;=8000,$F$5+(I15/24),"error")</f>
        <v>44967.537499999999</v>
      </c>
      <c r="I15" s="22">
        <f t="shared" si="2"/>
        <v>7716.9</v>
      </c>
      <c r="J15" s="16" t="str">
        <f t="shared" si="0"/>
        <v>NOT DUE</v>
      </c>
      <c r="K15" s="30" t="s">
        <v>1899</v>
      </c>
      <c r="L15" s="19"/>
    </row>
    <row r="16" spans="1:12" ht="26.45" customHeight="1">
      <c r="A16" s="16" t="s">
        <v>3180</v>
      </c>
      <c r="B16" s="30" t="s">
        <v>1890</v>
      </c>
      <c r="C16" s="30" t="s">
        <v>1891</v>
      </c>
      <c r="D16" s="41">
        <v>8000</v>
      </c>
      <c r="E16" s="12">
        <v>42549</v>
      </c>
      <c r="F16" s="12">
        <v>44329</v>
      </c>
      <c r="G16" s="26">
        <v>2022.3</v>
      </c>
      <c r="H16" s="21">
        <f t="shared" si="3"/>
        <v>44967.537499999999</v>
      </c>
      <c r="I16" s="22">
        <f t="shared" si="2"/>
        <v>7716.9</v>
      </c>
      <c r="J16" s="16" t="str">
        <f t="shared" si="0"/>
        <v>NOT DUE</v>
      </c>
      <c r="K16" s="30" t="s">
        <v>1899</v>
      </c>
      <c r="L16" s="19"/>
    </row>
    <row r="17" spans="1:12" ht="26.45" customHeight="1">
      <c r="A17" s="16" t="s">
        <v>3181</v>
      </c>
      <c r="B17" s="30" t="s">
        <v>3858</v>
      </c>
      <c r="C17" s="30" t="s">
        <v>1891</v>
      </c>
      <c r="D17" s="41">
        <v>8000</v>
      </c>
      <c r="E17" s="12">
        <v>42549</v>
      </c>
      <c r="F17" s="12">
        <v>44329</v>
      </c>
      <c r="G17" s="26">
        <v>2022.3</v>
      </c>
      <c r="H17" s="21">
        <f t="shared" si="3"/>
        <v>44967.537499999999</v>
      </c>
      <c r="I17" s="22">
        <f t="shared" si="2"/>
        <v>7716.9</v>
      </c>
      <c r="J17" s="16" t="str">
        <f t="shared" si="0"/>
        <v>NOT DUE</v>
      </c>
      <c r="K17" s="30" t="s">
        <v>1899</v>
      </c>
      <c r="L17" s="19"/>
    </row>
    <row r="18" spans="1:12" ht="25.5">
      <c r="A18" s="16" t="s">
        <v>3182</v>
      </c>
      <c r="B18" s="30" t="s">
        <v>3840</v>
      </c>
      <c r="C18" s="30" t="s">
        <v>1893</v>
      </c>
      <c r="D18" s="41">
        <v>8000</v>
      </c>
      <c r="E18" s="12">
        <v>42549</v>
      </c>
      <c r="F18" s="12">
        <v>44329</v>
      </c>
      <c r="G18" s="26">
        <v>2022.3</v>
      </c>
      <c r="H18" s="21">
        <f>IF(I18&lt;=8000,$F$5+(I18/24),"error")</f>
        <v>44967.537499999999</v>
      </c>
      <c r="I18" s="22">
        <f t="shared" si="2"/>
        <v>7716.9</v>
      </c>
      <c r="J18" s="16" t="str">
        <f t="shared" si="0"/>
        <v>NOT DUE</v>
      </c>
      <c r="K18" s="30"/>
      <c r="L18" s="19"/>
    </row>
    <row r="19" spans="1:12" ht="15" customHeight="1">
      <c r="A19" s="16" t="s">
        <v>3183</v>
      </c>
      <c r="B19" s="30" t="s">
        <v>3842</v>
      </c>
      <c r="C19" s="30" t="s">
        <v>3843</v>
      </c>
      <c r="D19" s="41">
        <v>8000</v>
      </c>
      <c r="E19" s="12">
        <v>42549</v>
      </c>
      <c r="F19" s="12">
        <v>44329</v>
      </c>
      <c r="G19" s="26">
        <v>2022.3</v>
      </c>
      <c r="H19" s="21">
        <f>IF(I19&lt;=8000,$F$5+(I19/24),"error")</f>
        <v>44967.537499999999</v>
      </c>
      <c r="I19" s="22">
        <f t="shared" si="2"/>
        <v>7716.9</v>
      </c>
      <c r="J19" s="16" t="str">
        <f t="shared" si="0"/>
        <v>NOT DUE</v>
      </c>
      <c r="K19" s="30"/>
      <c r="L19" s="19"/>
    </row>
    <row r="20" spans="1:12" ht="38.25">
      <c r="A20" s="16" t="s">
        <v>3184</v>
      </c>
      <c r="B20" s="30" t="s">
        <v>1390</v>
      </c>
      <c r="C20" s="30" t="s">
        <v>1391</v>
      </c>
      <c r="D20" s="41" t="s">
        <v>1</v>
      </c>
      <c r="E20" s="12">
        <v>42549</v>
      </c>
      <c r="F20" s="12">
        <v>44646</v>
      </c>
      <c r="G20" s="72"/>
      <c r="H20" s="14">
        <f>DATE(YEAR(F20),MONTH(F20),DAY(F20)+1)</f>
        <v>44647</v>
      </c>
      <c r="I20" s="15">
        <f t="shared" ref="I20:I38" ca="1" si="4">IF(ISBLANK(H20),"",H20-DATE(YEAR(NOW()),MONTH(NOW()),DAY(NOW())))</f>
        <v>0</v>
      </c>
      <c r="J20" s="16" t="str">
        <f t="shared" ca="1" si="0"/>
        <v>NOT DUE</v>
      </c>
      <c r="K20" s="30" t="s">
        <v>1420</v>
      </c>
      <c r="L20" s="19"/>
    </row>
    <row r="21" spans="1:12" ht="38.25">
      <c r="A21" s="16" t="s">
        <v>3185</v>
      </c>
      <c r="B21" s="30" t="s">
        <v>1392</v>
      </c>
      <c r="C21" s="30" t="s">
        <v>1393</v>
      </c>
      <c r="D21" s="41" t="s">
        <v>1</v>
      </c>
      <c r="E21" s="12">
        <v>42549</v>
      </c>
      <c r="F21" s="12">
        <v>44646</v>
      </c>
      <c r="G21" s="72"/>
      <c r="H21" s="14">
        <f>DATE(YEAR(F21),MONTH(F21),DAY(F21)+1)</f>
        <v>44647</v>
      </c>
      <c r="I21" s="15">
        <f t="shared" ca="1" si="4"/>
        <v>0</v>
      </c>
      <c r="J21" s="16" t="str">
        <f t="shared" ca="1" si="0"/>
        <v>NOT DUE</v>
      </c>
      <c r="K21" s="30" t="s">
        <v>1421</v>
      </c>
      <c r="L21" s="19"/>
    </row>
    <row r="22" spans="1:12" ht="38.25">
      <c r="A22" s="16" t="s">
        <v>3186</v>
      </c>
      <c r="B22" s="30" t="s">
        <v>1394</v>
      </c>
      <c r="C22" s="30" t="s">
        <v>1395</v>
      </c>
      <c r="D22" s="41" t="s">
        <v>1</v>
      </c>
      <c r="E22" s="12">
        <v>42549</v>
      </c>
      <c r="F22" s="12">
        <v>44646</v>
      </c>
      <c r="G22" s="72"/>
      <c r="H22" s="14">
        <f>DATE(YEAR(F22),MONTH(F22),DAY(F22)+1)</f>
        <v>44647</v>
      </c>
      <c r="I22" s="15">
        <f t="shared" ca="1" si="4"/>
        <v>0</v>
      </c>
      <c r="J22" s="16" t="str">
        <f t="shared" ca="1" si="0"/>
        <v>NOT DUE</v>
      </c>
      <c r="K22" s="30" t="s">
        <v>1422</v>
      </c>
      <c r="L22" s="19"/>
    </row>
    <row r="23" spans="1:12" ht="38.450000000000003" customHeight="1">
      <c r="A23" s="16" t="s">
        <v>3187</v>
      </c>
      <c r="B23" s="30" t="s">
        <v>1396</v>
      </c>
      <c r="C23" s="30" t="s">
        <v>1397</v>
      </c>
      <c r="D23" s="41" t="s">
        <v>4</v>
      </c>
      <c r="E23" s="12">
        <v>42549</v>
      </c>
      <c r="F23" s="12">
        <v>44637</v>
      </c>
      <c r="G23" s="72"/>
      <c r="H23" s="14">
        <f>EDATE(F23-1,1)</f>
        <v>44667</v>
      </c>
      <c r="I23" s="15">
        <f t="shared" ca="1" si="4"/>
        <v>20</v>
      </c>
      <c r="J23" s="16" t="str">
        <f t="shared" ca="1" si="0"/>
        <v>NOT DUE</v>
      </c>
      <c r="K23" s="30" t="s">
        <v>1423</v>
      </c>
      <c r="L23" s="239"/>
    </row>
    <row r="24" spans="1:12" ht="25.5">
      <c r="A24" s="16" t="s">
        <v>3188</v>
      </c>
      <c r="B24" s="30" t="s">
        <v>1398</v>
      </c>
      <c r="C24" s="30" t="s">
        <v>1399</v>
      </c>
      <c r="D24" s="41" t="s">
        <v>1</v>
      </c>
      <c r="E24" s="12">
        <v>42549</v>
      </c>
      <c r="F24" s="12">
        <v>44646</v>
      </c>
      <c r="G24" s="72"/>
      <c r="H24" s="14">
        <f>DATE(YEAR(F24),MONTH(F24),DAY(F24)+1)</f>
        <v>44647</v>
      </c>
      <c r="I24" s="15">
        <f t="shared" ca="1" si="4"/>
        <v>0</v>
      </c>
      <c r="J24" s="16" t="str">
        <f t="shared" ca="1" si="0"/>
        <v>NOT DUE</v>
      </c>
      <c r="K24" s="30" t="s">
        <v>1424</v>
      </c>
      <c r="L24" s="19"/>
    </row>
    <row r="25" spans="1:12" ht="26.45" customHeight="1">
      <c r="A25" s="16" t="s">
        <v>3189</v>
      </c>
      <c r="B25" s="30" t="s">
        <v>1400</v>
      </c>
      <c r="C25" s="30" t="s">
        <v>1401</v>
      </c>
      <c r="D25" s="41" t="s">
        <v>1</v>
      </c>
      <c r="E25" s="12">
        <v>42549</v>
      </c>
      <c r="F25" s="12">
        <v>44646</v>
      </c>
      <c r="G25" s="72"/>
      <c r="H25" s="14">
        <f>DATE(YEAR(F25),MONTH(F25),DAY(F25)+1)</f>
        <v>44647</v>
      </c>
      <c r="I25" s="15">
        <f t="shared" ca="1" si="4"/>
        <v>0</v>
      </c>
      <c r="J25" s="16" t="str">
        <f t="shared" ca="1" si="0"/>
        <v>NOT DUE</v>
      </c>
      <c r="K25" s="30" t="s">
        <v>1425</v>
      </c>
      <c r="L25" s="19"/>
    </row>
    <row r="26" spans="1:12" ht="26.45" customHeight="1">
      <c r="A26" s="16" t="s">
        <v>3190</v>
      </c>
      <c r="B26" s="30" t="s">
        <v>1402</v>
      </c>
      <c r="C26" s="30" t="s">
        <v>1403</v>
      </c>
      <c r="D26" s="41" t="s">
        <v>1</v>
      </c>
      <c r="E26" s="12">
        <v>42549</v>
      </c>
      <c r="F26" s="12">
        <v>44646</v>
      </c>
      <c r="G26" s="72"/>
      <c r="H26" s="14">
        <f>DATE(YEAR(F26),MONTH(F26),DAY(F26)+1)</f>
        <v>44647</v>
      </c>
      <c r="I26" s="15">
        <f t="shared" ca="1" si="4"/>
        <v>0</v>
      </c>
      <c r="J26" s="16" t="str">
        <f t="shared" ca="1" si="0"/>
        <v>NOT DUE</v>
      </c>
      <c r="K26" s="30" t="s">
        <v>1425</v>
      </c>
      <c r="L26" s="19"/>
    </row>
    <row r="27" spans="1:12" ht="26.45" customHeight="1">
      <c r="A27" s="16" t="s">
        <v>3191</v>
      </c>
      <c r="B27" s="30" t="s">
        <v>1404</v>
      </c>
      <c r="C27" s="30" t="s">
        <v>1391</v>
      </c>
      <c r="D27" s="41" t="s">
        <v>1</v>
      </c>
      <c r="E27" s="12">
        <v>42549</v>
      </c>
      <c r="F27" s="12">
        <v>44646</v>
      </c>
      <c r="G27" s="72"/>
      <c r="H27" s="14">
        <f>DATE(YEAR(F27),MONTH(F27),DAY(F27)+1)</f>
        <v>44647</v>
      </c>
      <c r="I27" s="15">
        <f t="shared" ca="1" si="4"/>
        <v>0</v>
      </c>
      <c r="J27" s="16" t="str">
        <f t="shared" ca="1" si="0"/>
        <v>NOT DUE</v>
      </c>
      <c r="K27" s="30" t="s">
        <v>1425</v>
      </c>
      <c r="L27" s="19"/>
    </row>
    <row r="28" spans="1:12" ht="26.45" customHeight="1">
      <c r="A28" s="16" t="s">
        <v>3192</v>
      </c>
      <c r="B28" s="30" t="s">
        <v>3960</v>
      </c>
      <c r="C28" s="30" t="s">
        <v>1389</v>
      </c>
      <c r="D28" s="41">
        <v>20000</v>
      </c>
      <c r="E28" s="12">
        <v>42549</v>
      </c>
      <c r="F28" s="12">
        <v>44408</v>
      </c>
      <c r="G28" s="26">
        <v>2064.1</v>
      </c>
      <c r="H28" s="21">
        <f>IF(I28&lt;=20000,$F$5+(I28/24),"error")</f>
        <v>45469.279166666667</v>
      </c>
      <c r="I28" s="22">
        <f t="shared" ref="I28:I29" si="5">D28-($F$4-G28)</f>
        <v>19758.7</v>
      </c>
      <c r="J28" s="16" t="str">
        <f t="shared" si="0"/>
        <v>NOT DUE</v>
      </c>
      <c r="K28" s="30" t="s">
        <v>3851</v>
      </c>
      <c r="L28" s="19"/>
    </row>
    <row r="29" spans="1:12" ht="25.5">
      <c r="A29" s="16" t="s">
        <v>3193</v>
      </c>
      <c r="B29" s="30" t="s">
        <v>3955</v>
      </c>
      <c r="C29" s="30" t="s">
        <v>3888</v>
      </c>
      <c r="D29" s="41">
        <v>20000</v>
      </c>
      <c r="E29" s="12">
        <v>42549</v>
      </c>
      <c r="F29" s="12">
        <v>44408</v>
      </c>
      <c r="G29" s="26">
        <v>2064.1</v>
      </c>
      <c r="H29" s="21">
        <f>IF(I29&lt;=20000,$F$5+(I29/24),"error")</f>
        <v>45469.279166666667</v>
      </c>
      <c r="I29" s="22">
        <f t="shared" si="5"/>
        <v>19758.7</v>
      </c>
      <c r="J29" s="16" t="str">
        <f t="shared" si="0"/>
        <v>NOT DUE</v>
      </c>
      <c r="K29" s="30" t="s">
        <v>3851</v>
      </c>
      <c r="L29" s="19"/>
    </row>
    <row r="30" spans="1:12" ht="26.45" customHeight="1">
      <c r="A30" s="16" t="s">
        <v>3194</v>
      </c>
      <c r="B30" s="30" t="s">
        <v>1408</v>
      </c>
      <c r="C30" s="30" t="s">
        <v>1409</v>
      </c>
      <c r="D30" s="41" t="s">
        <v>0</v>
      </c>
      <c r="E30" s="12">
        <v>42549</v>
      </c>
      <c r="F30" s="12">
        <v>44561</v>
      </c>
      <c r="G30" s="72"/>
      <c r="H30" s="14">
        <f>DATE(YEAR(F30),MONTH(F30)+3,DAY(F30)-1)</f>
        <v>44650</v>
      </c>
      <c r="I30" s="15">
        <f t="shared" ca="1" si="4"/>
        <v>3</v>
      </c>
      <c r="J30" s="16" t="str">
        <f t="shared" ca="1" si="0"/>
        <v>NOT DUE</v>
      </c>
      <c r="K30" s="30" t="s">
        <v>1426</v>
      </c>
      <c r="L30" s="239"/>
    </row>
    <row r="31" spans="1:12" ht="15" customHeight="1">
      <c r="A31" s="16" t="s">
        <v>3195</v>
      </c>
      <c r="B31" s="30" t="s">
        <v>1894</v>
      </c>
      <c r="C31" s="30"/>
      <c r="D31" s="41" t="s">
        <v>1</v>
      </c>
      <c r="E31" s="12">
        <v>42549</v>
      </c>
      <c r="F31" s="12">
        <v>44646</v>
      </c>
      <c r="G31" s="72"/>
      <c r="H31" s="14">
        <f>DATE(YEAR(F31),MONTH(F31),DAY(F31)+1)</f>
        <v>44647</v>
      </c>
      <c r="I31" s="15">
        <f t="shared" ca="1" si="4"/>
        <v>0</v>
      </c>
      <c r="J31" s="16" t="str">
        <f t="shared" ca="1" si="0"/>
        <v>NOT DUE</v>
      </c>
      <c r="K31" s="30" t="s">
        <v>1426</v>
      </c>
      <c r="L31" s="19"/>
    </row>
    <row r="32" spans="1:12" ht="15" customHeight="1">
      <c r="A32" s="16" t="s">
        <v>3196</v>
      </c>
      <c r="B32" s="30" t="s">
        <v>1410</v>
      </c>
      <c r="C32" s="30" t="s">
        <v>1411</v>
      </c>
      <c r="D32" s="41" t="s">
        <v>381</v>
      </c>
      <c r="E32" s="12">
        <v>42549</v>
      </c>
      <c r="F32" s="12">
        <v>44575</v>
      </c>
      <c r="G32" s="72"/>
      <c r="H32" s="14">
        <f t="shared" ref="H32:H37" si="6">DATE(YEAR(F32)+1,MONTH(F32),DAY(F32)-1)</f>
        <v>44939</v>
      </c>
      <c r="I32" s="15">
        <f t="shared" ca="1" si="4"/>
        <v>292</v>
      </c>
      <c r="J32" s="16" t="str">
        <f t="shared" ca="1" si="0"/>
        <v>NOT DUE</v>
      </c>
      <c r="K32" s="30" t="s">
        <v>1426</v>
      </c>
      <c r="L32" s="145"/>
    </row>
    <row r="33" spans="1:12" ht="25.5">
      <c r="A33" s="16" t="s">
        <v>3197</v>
      </c>
      <c r="B33" s="30" t="s">
        <v>1412</v>
      </c>
      <c r="C33" s="30" t="s">
        <v>1413</v>
      </c>
      <c r="D33" s="41" t="s">
        <v>381</v>
      </c>
      <c r="E33" s="12">
        <v>42549</v>
      </c>
      <c r="F33" s="12">
        <v>44575</v>
      </c>
      <c r="G33" s="72"/>
      <c r="H33" s="14">
        <f t="shared" si="6"/>
        <v>44939</v>
      </c>
      <c r="I33" s="15">
        <f t="shared" ca="1" si="4"/>
        <v>292</v>
      </c>
      <c r="J33" s="16" t="str">
        <f t="shared" ca="1" si="0"/>
        <v>NOT DUE</v>
      </c>
      <c r="K33" s="30" t="s">
        <v>1427</v>
      </c>
      <c r="L33" s="19"/>
    </row>
    <row r="34" spans="1:12" ht="25.5">
      <c r="A34" s="16" t="s">
        <v>3198</v>
      </c>
      <c r="B34" s="30" t="s">
        <v>1414</v>
      </c>
      <c r="C34" s="30" t="s">
        <v>1415</v>
      </c>
      <c r="D34" s="41" t="s">
        <v>381</v>
      </c>
      <c r="E34" s="12">
        <v>42549</v>
      </c>
      <c r="F34" s="12">
        <v>44575</v>
      </c>
      <c r="G34" s="72"/>
      <c r="H34" s="14">
        <f t="shared" si="6"/>
        <v>44939</v>
      </c>
      <c r="I34" s="15">
        <f t="shared" ca="1" si="4"/>
        <v>292</v>
      </c>
      <c r="J34" s="16" t="str">
        <f t="shared" ca="1" si="0"/>
        <v>NOT DUE</v>
      </c>
      <c r="K34" s="30" t="s">
        <v>1427</v>
      </c>
      <c r="L34" s="19"/>
    </row>
    <row r="35" spans="1:12" ht="25.5">
      <c r="A35" s="16" t="s">
        <v>3199</v>
      </c>
      <c r="B35" s="30" t="s">
        <v>1416</v>
      </c>
      <c r="C35" s="30" t="s">
        <v>1417</v>
      </c>
      <c r="D35" s="41" t="s">
        <v>381</v>
      </c>
      <c r="E35" s="12">
        <v>42549</v>
      </c>
      <c r="F35" s="12">
        <v>44575</v>
      </c>
      <c r="G35" s="72"/>
      <c r="H35" s="14">
        <f t="shared" si="6"/>
        <v>44939</v>
      </c>
      <c r="I35" s="15">
        <f t="shared" ca="1" si="4"/>
        <v>292</v>
      </c>
      <c r="J35" s="16" t="str">
        <f t="shared" ca="1" si="0"/>
        <v>NOT DUE</v>
      </c>
      <c r="K35" s="30" t="s">
        <v>1427</v>
      </c>
      <c r="L35" s="19"/>
    </row>
    <row r="36" spans="1:12" ht="25.5">
      <c r="A36" s="16" t="s">
        <v>3200</v>
      </c>
      <c r="B36" s="30" t="s">
        <v>1418</v>
      </c>
      <c r="C36" s="30" t="s">
        <v>1419</v>
      </c>
      <c r="D36" s="41" t="s">
        <v>381</v>
      </c>
      <c r="E36" s="12">
        <v>42549</v>
      </c>
      <c r="F36" s="12">
        <v>44575</v>
      </c>
      <c r="G36" s="72"/>
      <c r="H36" s="14">
        <f t="shared" si="6"/>
        <v>44939</v>
      </c>
      <c r="I36" s="15">
        <f t="shared" ca="1" si="4"/>
        <v>292</v>
      </c>
      <c r="J36" s="16" t="str">
        <f t="shared" ca="1" si="0"/>
        <v>NOT DUE</v>
      </c>
      <c r="K36" s="30" t="s">
        <v>1428</v>
      </c>
      <c r="L36" s="19"/>
    </row>
    <row r="37" spans="1:12" ht="15" customHeight="1">
      <c r="A37" s="16" t="s">
        <v>3201</v>
      </c>
      <c r="B37" s="30" t="s">
        <v>1429</v>
      </c>
      <c r="C37" s="30" t="s">
        <v>1430</v>
      </c>
      <c r="D37" s="41" t="s">
        <v>381</v>
      </c>
      <c r="E37" s="12">
        <v>42549</v>
      </c>
      <c r="F37" s="12">
        <v>44575</v>
      </c>
      <c r="G37" s="72"/>
      <c r="H37" s="14">
        <f t="shared" si="6"/>
        <v>44939</v>
      </c>
      <c r="I37" s="15">
        <f t="shared" ca="1" si="4"/>
        <v>292</v>
      </c>
      <c r="J37" s="16" t="str">
        <f t="shared" ca="1" si="0"/>
        <v>NOT DUE</v>
      </c>
      <c r="K37" s="30" t="s">
        <v>1428</v>
      </c>
      <c r="L37" s="19"/>
    </row>
    <row r="38" spans="1:12" ht="21.75" customHeight="1">
      <c r="A38" s="16" t="s">
        <v>3202</v>
      </c>
      <c r="B38" s="30" t="s">
        <v>3996</v>
      </c>
      <c r="C38" s="30" t="s">
        <v>3997</v>
      </c>
      <c r="D38" s="41" t="s">
        <v>4</v>
      </c>
      <c r="E38" s="12">
        <v>42549</v>
      </c>
      <c r="F38" s="12">
        <v>44643</v>
      </c>
      <c r="G38" s="72"/>
      <c r="H38" s="14">
        <f>EDATE(F38-1,1)</f>
        <v>44673</v>
      </c>
      <c r="I38" s="15">
        <f t="shared" ca="1" si="4"/>
        <v>26</v>
      </c>
      <c r="J38" s="16" t="str">
        <f t="shared" ca="1" si="0"/>
        <v>NOT DUE</v>
      </c>
      <c r="K38" s="30"/>
      <c r="L38" s="239"/>
    </row>
    <row r="39" spans="1:12" ht="15" customHeight="1">
      <c r="A39" s="49"/>
      <c r="B39" s="50"/>
      <c r="C39" s="50"/>
      <c r="D39" s="51"/>
      <c r="E39" s="52"/>
      <c r="F39" s="52"/>
      <c r="G39" s="53"/>
      <c r="H39" s="54"/>
      <c r="I39" s="55"/>
      <c r="J39" s="49"/>
      <c r="K39" s="50"/>
      <c r="L39" s="56"/>
    </row>
    <row r="43" spans="1:12">
      <c r="B43" t="s">
        <v>4630</v>
      </c>
      <c r="C43" s="38" t="s">
        <v>5230</v>
      </c>
      <c r="D43" s="47" t="s">
        <v>4631</v>
      </c>
      <c r="E43" t="s">
        <v>5232</v>
      </c>
      <c r="G43" t="s">
        <v>4632</v>
      </c>
    </row>
    <row r="44" spans="1:12">
      <c r="C44" s="314" t="s">
        <v>5298</v>
      </c>
      <c r="E44" t="s">
        <v>5439</v>
      </c>
      <c r="H44" s="455" t="s">
        <v>5270</v>
      </c>
      <c r="I44" s="455"/>
      <c r="J44" s="455"/>
    </row>
  </sheetData>
  <sheetProtection selectLockedCells="1"/>
  <mergeCells count="10">
    <mergeCell ref="H44:J44"/>
    <mergeCell ref="A4:B4"/>
    <mergeCell ref="D4:E4"/>
    <mergeCell ref="A5:B5"/>
    <mergeCell ref="A1:B1"/>
    <mergeCell ref="D1:E1"/>
    <mergeCell ref="A2:B2"/>
    <mergeCell ref="D2:E2"/>
    <mergeCell ref="A3:B3"/>
    <mergeCell ref="D3:E3"/>
  </mergeCells>
  <conditionalFormatting sqref="J30:J37 J17:J27 J39 J7:J14">
    <cfRule type="cellIs" dxfId="114" priority="5" operator="equal">
      <formula>"overdue"</formula>
    </cfRule>
  </conditionalFormatting>
  <conditionalFormatting sqref="J28:J29">
    <cfRule type="cellIs" dxfId="113" priority="4" operator="equal">
      <formula>"overdue"</formula>
    </cfRule>
  </conditionalFormatting>
  <conditionalFormatting sqref="J15">
    <cfRule type="cellIs" dxfId="112" priority="3" operator="equal">
      <formula>"overdue"</formula>
    </cfRule>
  </conditionalFormatting>
  <conditionalFormatting sqref="J16">
    <cfRule type="cellIs" dxfId="111" priority="2" operator="equal">
      <formula>"overdue"</formula>
    </cfRule>
  </conditionalFormatting>
  <conditionalFormatting sqref="J38">
    <cfRule type="cellIs" dxfId="110" priority="1" operator="equal">
      <formula>"overdue"</formula>
    </cfRule>
  </conditionalFormatting>
  <pageMargins left="0.7" right="0.7" top="0.75" bottom="0.75" header="0.3" footer="0.3"/>
  <pageSetup paperSize="9" orientation="portrait"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2"/>
  <sheetViews>
    <sheetView zoomScale="90" zoomScaleNormal="90" workbookViewId="0">
      <selection activeCell="I15" sqref="I15"/>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6" t="s">
        <v>5</v>
      </c>
      <c r="B1" s="376"/>
      <c r="C1" s="34" t="str">
        <f>'[4]Main Engine'!C1</f>
        <v>VALIANT SUMMER</v>
      </c>
      <c r="D1" s="377" t="s">
        <v>7</v>
      </c>
      <c r="E1" s="377"/>
      <c r="F1" s="1" t="str">
        <f>IF(C1="GL COLMENA",'[1]List of Vessels'!B2,IF(C1="GL IGUAZU",'[1]List of Vessels'!B3,IF(C1="GL LA PAZ",'[1]List of Vessels'!B4,IF(C1="GL PIRAPO",'[1]List of Vessels'!B5,IF(C1="VALIANT SPRING",'[1]List of Vessels'!B6,IF(C1="VALIANT SUMMER",'[1]List of Vessels'!B7,""))))))</f>
        <v>NK 160240</v>
      </c>
    </row>
    <row r="2" spans="1:12" ht="19.5" customHeight="1">
      <c r="A2" s="376" t="s">
        <v>8</v>
      </c>
      <c r="B2" s="376"/>
      <c r="C2" s="35" t="str">
        <f>IF(C1="GL COLMENA",'[1]List of Vessels'!D2,IF(C1="GL IGUAZU",'[1]List of Vessels'!D3,IF(C1="GL LA PAZ",'[1]List of Vessels'!D4,IF(C1="GL PIRAPO",'[1]List of Vessels'!D5,IF(C1="VALIANT SPRING",'[1]List of Vessels'!D6,IF(C1="VALIANT SUMMER",'[1]List of Vessels'!D7,""))))))</f>
        <v>SINGAPORE</v>
      </c>
      <c r="D2" s="377" t="s">
        <v>9</v>
      </c>
      <c r="E2" s="377"/>
      <c r="F2" s="2">
        <f>IF(C1="GL COLMENA",'[1]List of Vessels'!C2,IF(C1="GL IGUAZU",'[1]List of Vessels'!C3,IF(C1="GL LA PAZ",'[1]List of Vessels'!C4,IF(C1="GL PIRAPO",'[1]List of Vessels'!C5,IF(C1="VALIANT SPRING",'[1]List of Vessels'!C6,IF(C1="VALIANT SUMMER",'[1]List of Vessels'!C7,""))))))</f>
        <v>9731195</v>
      </c>
    </row>
    <row r="3" spans="1:12" ht="19.5" customHeight="1">
      <c r="A3" s="376" t="s">
        <v>10</v>
      </c>
      <c r="B3" s="376"/>
      <c r="C3" s="36" t="s">
        <v>1909</v>
      </c>
      <c r="D3" s="377" t="s">
        <v>12</v>
      </c>
      <c r="E3" s="377"/>
      <c r="F3" s="4" t="s">
        <v>3087</v>
      </c>
    </row>
    <row r="4" spans="1:12" ht="18" customHeight="1">
      <c r="A4" s="376" t="s">
        <v>77</v>
      </c>
      <c r="B4" s="376"/>
      <c r="C4" s="36" t="s">
        <v>3783</v>
      </c>
      <c r="D4" s="377" t="s">
        <v>14</v>
      </c>
      <c r="E4" s="377"/>
      <c r="F4" s="5"/>
    </row>
    <row r="5" spans="1:12" ht="18" customHeight="1">
      <c r="A5" s="376" t="s">
        <v>78</v>
      </c>
      <c r="B5" s="376"/>
      <c r="C5" s="37" t="s">
        <v>3777</v>
      </c>
      <c r="D5" s="44"/>
      <c r="E5" s="262" t="str">
        <f>'Running Hours'!$C3</f>
        <v>Date updated:</v>
      </c>
      <c r="F5" s="147">
        <f>'Running Hours'!$D3</f>
        <v>44646</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5.5">
      <c r="A8" s="16" t="s">
        <v>3088</v>
      </c>
      <c r="B8" s="30" t="s">
        <v>1879</v>
      </c>
      <c r="C8" s="30" t="s">
        <v>1880</v>
      </c>
      <c r="D8" s="41" t="s">
        <v>0</v>
      </c>
      <c r="E8" s="12">
        <v>42549</v>
      </c>
      <c r="F8" s="12">
        <v>44561</v>
      </c>
      <c r="G8" s="72"/>
      <c r="H8" s="14">
        <f>DATE(YEAR(F8),MONTH(F8)+3,DAY(F8)-1)</f>
        <v>44650</v>
      </c>
      <c r="I8" s="15">
        <f t="shared" ref="I8:I16" ca="1" si="0">IF(ISBLANK(H8),"",H8-DATE(YEAR(NOW()),MONTH(NOW()),DAY(NOW())))</f>
        <v>3</v>
      </c>
      <c r="J8" s="16" t="str">
        <f t="shared" ref="J8:J34" ca="1" si="1">IF(I8="","",IF(I8&lt;0,"OVERDUE","NOT DUE"))</f>
        <v>NOT DUE</v>
      </c>
      <c r="K8" s="30"/>
      <c r="L8" s="145"/>
    </row>
    <row r="9" spans="1:12" ht="26.45" customHeight="1">
      <c r="A9" s="275" t="s">
        <v>3089</v>
      </c>
      <c r="B9" s="211" t="s">
        <v>1884</v>
      </c>
      <c r="C9" s="211" t="s">
        <v>1885</v>
      </c>
      <c r="D9" s="276" t="s">
        <v>381</v>
      </c>
      <c r="E9" s="12">
        <v>42549</v>
      </c>
      <c r="F9" s="12">
        <v>44546</v>
      </c>
      <c r="G9" s="72"/>
      <c r="H9" s="218">
        <f>DATE(YEAR(F9)+1,MONTH(F9),DAY(F9)-1)</f>
        <v>44910</v>
      </c>
      <c r="I9" s="274">
        <f t="shared" ca="1" si="0"/>
        <v>263</v>
      </c>
      <c r="J9" s="16" t="str">
        <f t="shared" ca="1" si="1"/>
        <v>NOT DUE</v>
      </c>
      <c r="K9" s="30" t="s">
        <v>1897</v>
      </c>
      <c r="L9" s="362"/>
    </row>
    <row r="10" spans="1:12" ht="25.5">
      <c r="A10" s="275" t="s">
        <v>3090</v>
      </c>
      <c r="B10" s="211" t="s">
        <v>1884</v>
      </c>
      <c r="C10" s="211" t="s">
        <v>1886</v>
      </c>
      <c r="D10" s="276" t="s">
        <v>4857</v>
      </c>
      <c r="E10" s="12">
        <v>42549</v>
      </c>
      <c r="F10" s="12">
        <v>44546</v>
      </c>
      <c r="G10" s="72"/>
      <c r="H10" s="218">
        <f>DATE(YEAR(F10)+5,MONTH(F10),DAY(F10)-1)</f>
        <v>46371</v>
      </c>
      <c r="I10" s="274">
        <f t="shared" ca="1" si="0"/>
        <v>1724</v>
      </c>
      <c r="J10" s="16" t="str">
        <f t="shared" ca="1" si="1"/>
        <v>NOT DUE</v>
      </c>
      <c r="K10" s="30"/>
      <c r="L10" s="362"/>
    </row>
    <row r="11" spans="1:12" ht="25.5">
      <c r="A11" s="275" t="s">
        <v>3091</v>
      </c>
      <c r="B11" s="211" t="s">
        <v>1887</v>
      </c>
      <c r="C11" s="211" t="s">
        <v>1888</v>
      </c>
      <c r="D11" s="276" t="s">
        <v>381</v>
      </c>
      <c r="E11" s="12">
        <v>42549</v>
      </c>
      <c r="F11" s="12">
        <v>44546</v>
      </c>
      <c r="G11" s="72"/>
      <c r="H11" s="218">
        <f>DATE(YEAR(F11)+1,MONTH(F11),DAY(F11)-1)</f>
        <v>44910</v>
      </c>
      <c r="I11" s="274">
        <f t="shared" ca="1" si="0"/>
        <v>263</v>
      </c>
      <c r="J11" s="16" t="str">
        <f t="shared" ca="1" si="1"/>
        <v>NOT DUE</v>
      </c>
      <c r="K11" s="30"/>
      <c r="L11" s="362"/>
    </row>
    <row r="12" spans="1:12">
      <c r="A12" s="275" t="s">
        <v>3092</v>
      </c>
      <c r="B12" s="211" t="s">
        <v>1887</v>
      </c>
      <c r="C12" s="211" t="s">
        <v>1883</v>
      </c>
      <c r="D12" s="276" t="s">
        <v>4857</v>
      </c>
      <c r="E12" s="12">
        <v>42549</v>
      </c>
      <c r="F12" s="12">
        <v>44546</v>
      </c>
      <c r="G12" s="72"/>
      <c r="H12" s="218">
        <f>DATE(YEAR(F12)+5,MONTH(F12),DAY(F12)-1)</f>
        <v>46371</v>
      </c>
      <c r="I12" s="274">
        <f t="shared" ca="1" si="0"/>
        <v>1724</v>
      </c>
      <c r="J12" s="16" t="str">
        <f t="shared" ca="1" si="1"/>
        <v>NOT DUE</v>
      </c>
      <c r="K12" s="30"/>
      <c r="L12" s="362"/>
    </row>
    <row r="13" spans="1:12" ht="38.450000000000003" customHeight="1">
      <c r="A13" s="275" t="s">
        <v>3093</v>
      </c>
      <c r="B13" s="211" t="s">
        <v>1535</v>
      </c>
      <c r="C13" s="211" t="s">
        <v>1889</v>
      </c>
      <c r="D13" s="276" t="s">
        <v>4857</v>
      </c>
      <c r="E13" s="12">
        <v>42549</v>
      </c>
      <c r="F13" s="12">
        <v>44546</v>
      </c>
      <c r="G13" s="72"/>
      <c r="H13" s="218">
        <f>DATE(YEAR(F13)+5,MONTH(F13),DAY(F13)-1)</f>
        <v>46371</v>
      </c>
      <c r="I13" s="274">
        <f t="shared" ca="1" si="0"/>
        <v>1724</v>
      </c>
      <c r="J13" s="16" t="str">
        <f t="shared" ca="1" si="1"/>
        <v>NOT DUE</v>
      </c>
      <c r="K13" s="30" t="s">
        <v>1898</v>
      </c>
      <c r="L13" s="362"/>
    </row>
    <row r="14" spans="1:12" ht="26.45" customHeight="1">
      <c r="A14" s="275" t="s">
        <v>3094</v>
      </c>
      <c r="B14" s="211" t="s">
        <v>3846</v>
      </c>
      <c r="C14" s="211" t="s">
        <v>1891</v>
      </c>
      <c r="D14" s="276" t="s">
        <v>4857</v>
      </c>
      <c r="E14" s="12">
        <v>42549</v>
      </c>
      <c r="F14" s="12">
        <v>44546</v>
      </c>
      <c r="G14" s="72"/>
      <c r="H14" s="218">
        <f>DATE(YEAR(F14)+5,MONTH(F14),DAY(F14)-1)</f>
        <v>46371</v>
      </c>
      <c r="I14" s="274">
        <f t="shared" ca="1" si="0"/>
        <v>1724</v>
      </c>
      <c r="J14" s="16" t="str">
        <f t="shared" ca="1" si="1"/>
        <v>NOT DUE</v>
      </c>
      <c r="K14" s="30" t="s">
        <v>1899</v>
      </c>
      <c r="L14" s="362"/>
    </row>
    <row r="15" spans="1:12" ht="25.5">
      <c r="A15" s="275" t="s">
        <v>3095</v>
      </c>
      <c r="B15" s="211" t="s">
        <v>3840</v>
      </c>
      <c r="C15" s="211" t="s">
        <v>1893</v>
      </c>
      <c r="D15" s="276" t="s">
        <v>381</v>
      </c>
      <c r="E15" s="12">
        <v>42549</v>
      </c>
      <c r="F15" s="12">
        <v>44546</v>
      </c>
      <c r="G15" s="72"/>
      <c r="H15" s="218">
        <f>DATE(YEAR(F15)+1,MONTH(F15),DAY(F15)-1)</f>
        <v>44910</v>
      </c>
      <c r="I15" s="274">
        <f t="shared" ca="1" si="0"/>
        <v>263</v>
      </c>
      <c r="J15" s="16" t="str">
        <f t="shared" ca="1" si="1"/>
        <v>NOT DUE</v>
      </c>
      <c r="K15" s="30"/>
      <c r="L15" s="19"/>
    </row>
    <row r="16" spans="1:12" ht="20.25" customHeight="1">
      <c r="A16" s="275" t="s">
        <v>3096</v>
      </c>
      <c r="B16" s="211" t="s">
        <v>3847</v>
      </c>
      <c r="C16" s="211" t="s">
        <v>1891</v>
      </c>
      <c r="D16" s="276" t="s">
        <v>4857</v>
      </c>
      <c r="E16" s="12">
        <v>42549</v>
      </c>
      <c r="F16" s="12">
        <v>44546</v>
      </c>
      <c r="G16" s="72"/>
      <c r="H16" s="218">
        <f>DATE(YEAR(F16)+5,MONTH(F16),DAY(F16)-1)</f>
        <v>46371</v>
      </c>
      <c r="I16" s="274">
        <f t="shared" ca="1" si="0"/>
        <v>1724</v>
      </c>
      <c r="J16" s="16" t="str">
        <f t="shared" ca="1" si="1"/>
        <v>NOT DUE</v>
      </c>
      <c r="K16" s="30"/>
      <c r="L16" s="362"/>
    </row>
    <row r="17" spans="1:12" ht="38.25">
      <c r="A17" s="16" t="s">
        <v>3097</v>
      </c>
      <c r="B17" s="30" t="s">
        <v>1390</v>
      </c>
      <c r="C17" s="30" t="s">
        <v>1391</v>
      </c>
      <c r="D17" s="41" t="s">
        <v>1</v>
      </c>
      <c r="E17" s="12">
        <v>42549</v>
      </c>
      <c r="F17" s="12">
        <v>44646</v>
      </c>
      <c r="G17" s="72"/>
      <c r="H17" s="14">
        <f>DATE(YEAR(F17),MONTH(F17),DAY(F17)+1)</f>
        <v>44647</v>
      </c>
      <c r="I17" s="15">
        <f t="shared" ref="I17:I34" ca="1" si="2">IF(ISBLANK(H17),"",H17-DATE(YEAR(NOW()),MONTH(NOW()),DAY(NOW())))</f>
        <v>0</v>
      </c>
      <c r="J17" s="16" t="str">
        <f t="shared" ca="1" si="1"/>
        <v>NOT DUE</v>
      </c>
      <c r="K17" s="30" t="s">
        <v>1420</v>
      </c>
      <c r="L17" s="19"/>
    </row>
    <row r="18" spans="1:12" ht="38.25">
      <c r="A18" s="16" t="s">
        <v>3098</v>
      </c>
      <c r="B18" s="30" t="s">
        <v>1392</v>
      </c>
      <c r="C18" s="30" t="s">
        <v>1393</v>
      </c>
      <c r="D18" s="41" t="s">
        <v>1</v>
      </c>
      <c r="E18" s="12">
        <v>42549</v>
      </c>
      <c r="F18" s="12">
        <v>44646</v>
      </c>
      <c r="G18" s="72"/>
      <c r="H18" s="14">
        <f>DATE(YEAR(F18),MONTH(F18),DAY(F18)+1)</f>
        <v>44647</v>
      </c>
      <c r="I18" s="15">
        <f t="shared" ca="1" si="2"/>
        <v>0</v>
      </c>
      <c r="J18" s="16" t="str">
        <f t="shared" ca="1" si="1"/>
        <v>NOT DUE</v>
      </c>
      <c r="K18" s="30" t="s">
        <v>1421</v>
      </c>
      <c r="L18" s="19"/>
    </row>
    <row r="19" spans="1:12" ht="38.25">
      <c r="A19" s="16" t="s">
        <v>3099</v>
      </c>
      <c r="B19" s="30" t="s">
        <v>1394</v>
      </c>
      <c r="C19" s="30" t="s">
        <v>1395</v>
      </c>
      <c r="D19" s="41" t="s">
        <v>1</v>
      </c>
      <c r="E19" s="12">
        <v>42549</v>
      </c>
      <c r="F19" s="12">
        <v>44646</v>
      </c>
      <c r="G19" s="72"/>
      <c r="H19" s="14">
        <f>DATE(YEAR(F19),MONTH(F19),DAY(F19)+1)</f>
        <v>44647</v>
      </c>
      <c r="I19" s="15">
        <f t="shared" ca="1" si="2"/>
        <v>0</v>
      </c>
      <c r="J19" s="16" t="str">
        <f t="shared" ca="1" si="1"/>
        <v>NOT DUE</v>
      </c>
      <c r="K19" s="30" t="s">
        <v>1422</v>
      </c>
      <c r="L19" s="19"/>
    </row>
    <row r="20" spans="1:12" ht="38.450000000000003" customHeight="1">
      <c r="A20" s="16" t="s">
        <v>3100</v>
      </c>
      <c r="B20" s="30" t="s">
        <v>1396</v>
      </c>
      <c r="C20" s="30" t="s">
        <v>1397</v>
      </c>
      <c r="D20" s="41" t="s">
        <v>4</v>
      </c>
      <c r="E20" s="12">
        <v>42549</v>
      </c>
      <c r="F20" s="12">
        <v>44637</v>
      </c>
      <c r="G20" s="72"/>
      <c r="H20" s="14">
        <f>EDATE(F20-1,1)</f>
        <v>44667</v>
      </c>
      <c r="I20" s="15">
        <f t="shared" ca="1" si="2"/>
        <v>20</v>
      </c>
      <c r="J20" s="16" t="str">
        <f t="shared" ca="1" si="1"/>
        <v>NOT DUE</v>
      </c>
      <c r="K20" s="30" t="s">
        <v>1423</v>
      </c>
      <c r="L20" s="19"/>
    </row>
    <row r="21" spans="1:12" ht="25.5">
      <c r="A21" s="16" t="s">
        <v>3101</v>
      </c>
      <c r="B21" s="30" t="s">
        <v>1398</v>
      </c>
      <c r="C21" s="30" t="s">
        <v>1399</v>
      </c>
      <c r="D21" s="41" t="s">
        <v>1</v>
      </c>
      <c r="E21" s="12">
        <v>42549</v>
      </c>
      <c r="F21" s="12">
        <v>44646</v>
      </c>
      <c r="G21" s="72"/>
      <c r="H21" s="14">
        <f>DATE(YEAR(F21),MONTH(F21),DAY(F21)+1)</f>
        <v>44647</v>
      </c>
      <c r="I21" s="15">
        <f t="shared" ca="1" si="2"/>
        <v>0</v>
      </c>
      <c r="J21" s="16" t="str">
        <f t="shared" ca="1" si="1"/>
        <v>NOT DUE</v>
      </c>
      <c r="K21" s="30" t="s">
        <v>1424</v>
      </c>
      <c r="L21" s="19"/>
    </row>
    <row r="22" spans="1:12" ht="26.45" customHeight="1">
      <c r="A22" s="16" t="s">
        <v>3102</v>
      </c>
      <c r="B22" s="30" t="s">
        <v>1400</v>
      </c>
      <c r="C22" s="30" t="s">
        <v>1401</v>
      </c>
      <c r="D22" s="41" t="s">
        <v>1</v>
      </c>
      <c r="E22" s="12">
        <v>42549</v>
      </c>
      <c r="F22" s="12">
        <v>44646</v>
      </c>
      <c r="G22" s="72"/>
      <c r="H22" s="14">
        <f>DATE(YEAR(F22),MONTH(F22),DAY(F22)+1)</f>
        <v>44647</v>
      </c>
      <c r="I22" s="15">
        <f t="shared" ca="1" si="2"/>
        <v>0</v>
      </c>
      <c r="J22" s="16" t="str">
        <f t="shared" ca="1" si="1"/>
        <v>NOT DUE</v>
      </c>
      <c r="K22" s="30" t="s">
        <v>1425</v>
      </c>
      <c r="L22" s="19"/>
    </row>
    <row r="23" spans="1:12" ht="26.45" customHeight="1">
      <c r="A23" s="16" t="s">
        <v>3103</v>
      </c>
      <c r="B23" s="30" t="s">
        <v>1402</v>
      </c>
      <c r="C23" s="30" t="s">
        <v>1403</v>
      </c>
      <c r="D23" s="41" t="s">
        <v>1</v>
      </c>
      <c r="E23" s="12">
        <v>42549</v>
      </c>
      <c r="F23" s="12">
        <v>44646</v>
      </c>
      <c r="G23" s="72"/>
      <c r="H23" s="14">
        <f>DATE(YEAR(F23),MONTH(F23),DAY(F23)+1)</f>
        <v>44647</v>
      </c>
      <c r="I23" s="15">
        <f t="shared" ca="1" si="2"/>
        <v>0</v>
      </c>
      <c r="J23" s="16" t="str">
        <f t="shared" ca="1" si="1"/>
        <v>NOT DUE</v>
      </c>
      <c r="K23" s="30" t="s">
        <v>1425</v>
      </c>
      <c r="L23" s="19"/>
    </row>
    <row r="24" spans="1:12" ht="26.45" customHeight="1">
      <c r="A24" s="16" t="s">
        <v>3104</v>
      </c>
      <c r="B24" s="30" t="s">
        <v>1404</v>
      </c>
      <c r="C24" s="30" t="s">
        <v>1391</v>
      </c>
      <c r="D24" s="41" t="s">
        <v>1</v>
      </c>
      <c r="E24" s="12">
        <v>42549</v>
      </c>
      <c r="F24" s="12">
        <v>44646</v>
      </c>
      <c r="G24" s="72"/>
      <c r="H24" s="14">
        <f>DATE(YEAR(F24),MONTH(F24),DAY(F24)+1)</f>
        <v>44647</v>
      </c>
      <c r="I24" s="15">
        <f t="shared" ca="1" si="2"/>
        <v>0</v>
      </c>
      <c r="J24" s="16" t="str">
        <f t="shared" ca="1" si="1"/>
        <v>NOT DUE</v>
      </c>
      <c r="K24" s="30" t="s">
        <v>1425</v>
      </c>
      <c r="L24" s="19"/>
    </row>
    <row r="25" spans="1:12" ht="26.45" customHeight="1">
      <c r="A25" s="16" t="s">
        <v>5201</v>
      </c>
      <c r="B25" s="211" t="s">
        <v>3960</v>
      </c>
      <c r="C25" s="211" t="s">
        <v>1389</v>
      </c>
      <c r="D25" s="276" t="s">
        <v>4857</v>
      </c>
      <c r="E25" s="12">
        <v>42549</v>
      </c>
      <c r="F25" s="12">
        <v>44408</v>
      </c>
      <c r="G25" s="72"/>
      <c r="H25" s="218">
        <f>DATE(YEAR(F25)+5,MONTH(F25),DAY(F25)-1)</f>
        <v>46233</v>
      </c>
      <c r="I25" s="274">
        <f t="shared" ca="1" si="2"/>
        <v>1586</v>
      </c>
      <c r="J25" s="16" t="str">
        <f t="shared" ref="J25:J26" ca="1" si="3">IF(I25="","",IF(I25&lt;0,"OVERDUE","NOT DUE"))</f>
        <v>NOT DUE</v>
      </c>
      <c r="K25" s="30" t="s">
        <v>3851</v>
      </c>
      <c r="L25" s="19"/>
    </row>
    <row r="26" spans="1:12" ht="25.5">
      <c r="A26" s="16" t="s">
        <v>5202</v>
      </c>
      <c r="B26" s="211" t="s">
        <v>3955</v>
      </c>
      <c r="C26" s="211" t="s">
        <v>3888</v>
      </c>
      <c r="D26" s="276" t="s">
        <v>4857</v>
      </c>
      <c r="E26" s="12">
        <v>42549</v>
      </c>
      <c r="F26" s="12">
        <v>44408</v>
      </c>
      <c r="G26" s="72"/>
      <c r="H26" s="218">
        <f>DATE(YEAR(F26)+5,MONTH(F26),DAY(F26)-1)</f>
        <v>46233</v>
      </c>
      <c r="I26" s="274">
        <f t="shared" ca="1" si="2"/>
        <v>1586</v>
      </c>
      <c r="J26" s="16" t="str">
        <f t="shared" ca="1" si="3"/>
        <v>NOT DUE</v>
      </c>
      <c r="K26" s="30" t="s">
        <v>3851</v>
      </c>
      <c r="L26" s="19"/>
    </row>
    <row r="27" spans="1:12" ht="26.45" customHeight="1">
      <c r="A27" s="16" t="s">
        <v>3105</v>
      </c>
      <c r="B27" s="30" t="s">
        <v>1408</v>
      </c>
      <c r="C27" s="30" t="s">
        <v>1409</v>
      </c>
      <c r="D27" s="41" t="s">
        <v>0</v>
      </c>
      <c r="E27" s="12">
        <v>42549</v>
      </c>
      <c r="F27" s="12">
        <v>44561</v>
      </c>
      <c r="G27" s="72"/>
      <c r="H27" s="14">
        <f>DATE(YEAR(F27),MONTH(F27)+3,DAY(F27)-1)</f>
        <v>44650</v>
      </c>
      <c r="I27" s="15">
        <f t="shared" ca="1" si="2"/>
        <v>3</v>
      </c>
      <c r="J27" s="16" t="str">
        <f t="shared" ca="1" si="1"/>
        <v>NOT DUE</v>
      </c>
      <c r="K27" s="30" t="s">
        <v>1426</v>
      </c>
      <c r="L27" s="145"/>
    </row>
    <row r="28" spans="1:12" ht="15" customHeight="1">
      <c r="A28" s="16" t="s">
        <v>3106</v>
      </c>
      <c r="B28" s="30" t="s">
        <v>1894</v>
      </c>
      <c r="C28" s="30"/>
      <c r="D28" s="41" t="s">
        <v>1</v>
      </c>
      <c r="E28" s="12">
        <v>42549</v>
      </c>
      <c r="F28" s="12">
        <v>44646</v>
      </c>
      <c r="G28" s="72"/>
      <c r="H28" s="14">
        <f>DATE(YEAR(F28),MONTH(F28),DAY(F28)+1)</f>
        <v>44647</v>
      </c>
      <c r="I28" s="15">
        <f t="shared" ca="1" si="2"/>
        <v>0</v>
      </c>
      <c r="J28" s="16" t="str">
        <f t="shared" ca="1" si="1"/>
        <v>NOT DUE</v>
      </c>
      <c r="K28" s="30" t="s">
        <v>1426</v>
      </c>
      <c r="L28" s="19"/>
    </row>
    <row r="29" spans="1:12" ht="15" customHeight="1">
      <c r="A29" s="16" t="s">
        <v>3107</v>
      </c>
      <c r="B29" s="30" t="s">
        <v>1410</v>
      </c>
      <c r="C29" s="30" t="s">
        <v>1411</v>
      </c>
      <c r="D29" s="41" t="s">
        <v>381</v>
      </c>
      <c r="E29" s="12">
        <v>42549</v>
      </c>
      <c r="F29" s="12">
        <v>44575</v>
      </c>
      <c r="G29" s="72"/>
      <c r="H29" s="14">
        <f t="shared" ref="H29:H34" si="4">DATE(YEAR(F29)+1,MONTH(F29),DAY(F29)-1)</f>
        <v>44939</v>
      </c>
      <c r="I29" s="15">
        <f t="shared" ca="1" si="2"/>
        <v>292</v>
      </c>
      <c r="J29" s="16" t="str">
        <f t="shared" ca="1" si="1"/>
        <v>NOT DUE</v>
      </c>
      <c r="K29" s="30" t="s">
        <v>1426</v>
      </c>
      <c r="L29" s="145"/>
    </row>
    <row r="30" spans="1:12" ht="25.5">
      <c r="A30" s="16" t="s">
        <v>3108</v>
      </c>
      <c r="B30" s="30" t="s">
        <v>1412</v>
      </c>
      <c r="C30" s="30" t="s">
        <v>1413</v>
      </c>
      <c r="D30" s="41" t="s">
        <v>381</v>
      </c>
      <c r="E30" s="12">
        <v>42549</v>
      </c>
      <c r="F30" s="12">
        <v>44575</v>
      </c>
      <c r="G30" s="72"/>
      <c r="H30" s="14">
        <f t="shared" si="4"/>
        <v>44939</v>
      </c>
      <c r="I30" s="15">
        <f t="shared" ca="1" si="2"/>
        <v>292</v>
      </c>
      <c r="J30" s="16" t="str">
        <f t="shared" ca="1" si="1"/>
        <v>NOT DUE</v>
      </c>
      <c r="K30" s="30" t="s">
        <v>1427</v>
      </c>
      <c r="L30" s="19"/>
    </row>
    <row r="31" spans="1:12" ht="25.5">
      <c r="A31" s="16" t="s">
        <v>3109</v>
      </c>
      <c r="B31" s="30" t="s">
        <v>1414</v>
      </c>
      <c r="C31" s="30" t="s">
        <v>1415</v>
      </c>
      <c r="D31" s="41" t="s">
        <v>381</v>
      </c>
      <c r="E31" s="12">
        <v>42549</v>
      </c>
      <c r="F31" s="12">
        <v>44575</v>
      </c>
      <c r="G31" s="72"/>
      <c r="H31" s="14">
        <f t="shared" si="4"/>
        <v>44939</v>
      </c>
      <c r="I31" s="15">
        <f t="shared" ca="1" si="2"/>
        <v>292</v>
      </c>
      <c r="J31" s="16" t="str">
        <f t="shared" ca="1" si="1"/>
        <v>NOT DUE</v>
      </c>
      <c r="K31" s="30" t="s">
        <v>1427</v>
      </c>
      <c r="L31" s="19"/>
    </row>
    <row r="32" spans="1:12" ht="25.5">
      <c r="A32" s="16" t="s">
        <v>3110</v>
      </c>
      <c r="B32" s="30" t="s">
        <v>1416</v>
      </c>
      <c r="C32" s="30" t="s">
        <v>1417</v>
      </c>
      <c r="D32" s="41" t="s">
        <v>381</v>
      </c>
      <c r="E32" s="12">
        <v>42549</v>
      </c>
      <c r="F32" s="12">
        <v>44575</v>
      </c>
      <c r="G32" s="72"/>
      <c r="H32" s="14">
        <f t="shared" si="4"/>
        <v>44939</v>
      </c>
      <c r="I32" s="15">
        <f t="shared" ca="1" si="2"/>
        <v>292</v>
      </c>
      <c r="J32" s="16" t="str">
        <f t="shared" ca="1" si="1"/>
        <v>NOT DUE</v>
      </c>
      <c r="K32" s="30" t="s">
        <v>1427</v>
      </c>
      <c r="L32" s="19"/>
    </row>
    <row r="33" spans="1:12" ht="25.5">
      <c r="A33" s="16" t="s">
        <v>3111</v>
      </c>
      <c r="B33" s="30" t="s">
        <v>1418</v>
      </c>
      <c r="C33" s="30" t="s">
        <v>1419</v>
      </c>
      <c r="D33" s="41" t="s">
        <v>381</v>
      </c>
      <c r="E33" s="12">
        <v>42549</v>
      </c>
      <c r="F33" s="12">
        <v>44575</v>
      </c>
      <c r="G33" s="72"/>
      <c r="H33" s="14">
        <f t="shared" si="4"/>
        <v>44939</v>
      </c>
      <c r="I33" s="15">
        <f t="shared" ca="1" si="2"/>
        <v>292</v>
      </c>
      <c r="J33" s="16" t="str">
        <f t="shared" ca="1" si="1"/>
        <v>NOT DUE</v>
      </c>
      <c r="K33" s="30" t="s">
        <v>1428</v>
      </c>
      <c r="L33" s="19"/>
    </row>
    <row r="34" spans="1:12" ht="15" customHeight="1">
      <c r="A34" s="16" t="s">
        <v>3112</v>
      </c>
      <c r="B34" s="30" t="s">
        <v>1429</v>
      </c>
      <c r="C34" s="30" t="s">
        <v>1430</v>
      </c>
      <c r="D34" s="41" t="s">
        <v>381</v>
      </c>
      <c r="E34" s="12">
        <v>42549</v>
      </c>
      <c r="F34" s="12">
        <v>44575</v>
      </c>
      <c r="G34" s="72"/>
      <c r="H34" s="14">
        <f t="shared" si="4"/>
        <v>44939</v>
      </c>
      <c r="I34" s="15">
        <f t="shared" ca="1" si="2"/>
        <v>292</v>
      </c>
      <c r="J34" s="16" t="str">
        <f t="shared" ca="1" si="1"/>
        <v>NOT DUE</v>
      </c>
      <c r="K34" s="30" t="s">
        <v>1428</v>
      </c>
      <c r="L34" s="19"/>
    </row>
    <row r="35" spans="1:12" ht="15" customHeight="1">
      <c r="A35" s="49"/>
      <c r="B35" s="50"/>
      <c r="C35" s="50"/>
      <c r="G35" s="53"/>
      <c r="H35" s="54"/>
      <c r="I35" s="55"/>
      <c r="J35" s="49"/>
      <c r="K35" s="50"/>
      <c r="L35" s="56"/>
    </row>
    <row r="36" spans="1:12" ht="15.75" customHeight="1">
      <c r="A36"/>
      <c r="C36"/>
    </row>
    <row r="37" spans="1:12" ht="15.75" customHeight="1">
      <c r="A37"/>
      <c r="C37"/>
    </row>
    <row r="38" spans="1:12">
      <c r="B38" t="s">
        <v>4630</v>
      </c>
      <c r="D38" s="47" t="s">
        <v>4631</v>
      </c>
      <c r="E38" t="s">
        <v>5232</v>
      </c>
    </row>
    <row r="39" spans="1:12">
      <c r="C39" s="215" t="s">
        <v>5298</v>
      </c>
      <c r="E39" t="s">
        <v>5439</v>
      </c>
      <c r="H39" s="455" t="s">
        <v>5299</v>
      </c>
      <c r="I39" s="455"/>
      <c r="J39" s="455"/>
    </row>
    <row r="42" spans="1:12">
      <c r="E42" s="47"/>
    </row>
  </sheetData>
  <sheetProtection selectLockedCells="1"/>
  <mergeCells count="10">
    <mergeCell ref="H39:J39"/>
    <mergeCell ref="A4:B4"/>
    <mergeCell ref="D4:E4"/>
    <mergeCell ref="A5:B5"/>
    <mergeCell ref="A1:B1"/>
    <mergeCell ref="D1:E1"/>
    <mergeCell ref="A2:B2"/>
    <mergeCell ref="D2:E2"/>
    <mergeCell ref="A3:B3"/>
    <mergeCell ref="D3:E3"/>
  </mergeCells>
  <phoneticPr fontId="37" type="noConversion"/>
  <conditionalFormatting sqref="J27:J35 J7:J24">
    <cfRule type="cellIs" dxfId="109" priority="2" operator="equal">
      <formula>"overdue"</formula>
    </cfRule>
  </conditionalFormatting>
  <conditionalFormatting sqref="J25:J26">
    <cfRule type="cellIs" dxfId="108" priority="1" operator="equal">
      <formula>"overdue"</formula>
    </cfRule>
  </conditionalFormatting>
  <pageMargins left="0.7" right="0.7" top="0.75" bottom="0.75" header="0.3" footer="0.3"/>
  <pageSetup paperSize="9" orientation="portrait"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39"/>
  <sheetViews>
    <sheetView zoomScale="90" zoomScaleNormal="90" workbookViewId="0">
      <selection activeCell="I13" sqref="I13"/>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6" t="s">
        <v>5</v>
      </c>
      <c r="B1" s="376"/>
      <c r="C1" s="34" t="str">
        <f>'[4]Main Engine'!C1</f>
        <v>VALIANT SUMMER</v>
      </c>
      <c r="D1" s="377" t="s">
        <v>7</v>
      </c>
      <c r="E1" s="377"/>
      <c r="F1" s="1" t="str">
        <f>IF(C1="GL COLMENA",'[1]List of Vessels'!B2,IF(C1="GL IGUAZU",'[1]List of Vessels'!B3,IF(C1="GL LA PAZ",'[1]List of Vessels'!B4,IF(C1="GL PIRAPO",'[1]List of Vessels'!B5,IF(C1="VALIANT SPRING",'[1]List of Vessels'!B6,IF(C1="VALIANT SUMMER",'[1]List of Vessels'!B7,""))))))</f>
        <v>NK 160240</v>
      </c>
    </row>
    <row r="2" spans="1:12" ht="19.5" customHeight="1">
      <c r="A2" s="376" t="s">
        <v>8</v>
      </c>
      <c r="B2" s="376"/>
      <c r="C2" s="35" t="str">
        <f>IF(C1="GL COLMENA",'[1]List of Vessels'!D2,IF(C1="GL IGUAZU",'[1]List of Vessels'!D3,IF(C1="GL LA PAZ",'[1]List of Vessels'!D4,IF(C1="GL PIRAPO",'[1]List of Vessels'!D5,IF(C1="VALIANT SPRING",'[1]List of Vessels'!D6,IF(C1="VALIANT SUMMER",'[1]List of Vessels'!D7,""))))))</f>
        <v>SINGAPORE</v>
      </c>
      <c r="D2" s="377" t="s">
        <v>9</v>
      </c>
      <c r="E2" s="377"/>
      <c r="F2" s="2">
        <f>IF(C1="GL COLMENA",'[1]List of Vessels'!C2,IF(C1="GL IGUAZU",'[1]List of Vessels'!C3,IF(C1="GL LA PAZ",'[1]List of Vessels'!C4,IF(C1="GL PIRAPO",'[1]List of Vessels'!C5,IF(C1="VALIANT SPRING",'[1]List of Vessels'!C6,IF(C1="VALIANT SUMMER",'[1]List of Vessels'!C7,""))))))</f>
        <v>9731195</v>
      </c>
    </row>
    <row r="3" spans="1:12" ht="19.5" customHeight="1">
      <c r="A3" s="376" t="s">
        <v>10</v>
      </c>
      <c r="B3" s="376"/>
      <c r="C3" s="36" t="s">
        <v>1910</v>
      </c>
      <c r="D3" s="377" t="s">
        <v>12</v>
      </c>
      <c r="E3" s="377"/>
      <c r="F3" s="4" t="s">
        <v>3113</v>
      </c>
    </row>
    <row r="4" spans="1:12" ht="18" customHeight="1">
      <c r="A4" s="376" t="s">
        <v>77</v>
      </c>
      <c r="B4" s="376"/>
      <c r="C4" s="36" t="s">
        <v>3783</v>
      </c>
      <c r="D4" s="377" t="s">
        <v>14</v>
      </c>
      <c r="E4" s="377"/>
      <c r="F4" s="5"/>
    </row>
    <row r="5" spans="1:12" ht="18" customHeight="1">
      <c r="A5" s="376" t="s">
        <v>78</v>
      </c>
      <c r="B5" s="376"/>
      <c r="C5" s="37" t="s">
        <v>3777</v>
      </c>
      <c r="D5" s="44"/>
      <c r="E5" s="262" t="str">
        <f>'Running Hours'!$C3</f>
        <v>Date updated:</v>
      </c>
      <c r="F5" s="147">
        <f>'Running Hours'!$D3</f>
        <v>44646</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5.5">
      <c r="A8" s="16" t="s">
        <v>3114</v>
      </c>
      <c r="B8" s="30" t="s">
        <v>1879</v>
      </c>
      <c r="C8" s="30" t="s">
        <v>1880</v>
      </c>
      <c r="D8" s="41" t="s">
        <v>0</v>
      </c>
      <c r="E8" s="12">
        <v>42549</v>
      </c>
      <c r="F8" s="12">
        <v>44561</v>
      </c>
      <c r="G8" s="72"/>
      <c r="H8" s="14">
        <f>DATE(YEAR(F8),MONTH(F8)+3,DAY(F8)-1)</f>
        <v>44650</v>
      </c>
      <c r="I8" s="15">
        <f t="shared" ref="I8:I16" ca="1" si="0">IF(ISBLANK(H8),"",H8-DATE(YEAR(NOW()),MONTH(NOW()),DAY(NOW())))</f>
        <v>3</v>
      </c>
      <c r="J8" s="16" t="str">
        <f t="shared" ref="J8:J34" ca="1" si="1">IF(I8="","",IF(I8&lt;0,"OVERDUE","NOT DUE"))</f>
        <v>NOT DUE</v>
      </c>
      <c r="K8" s="30"/>
      <c r="L8" s="19"/>
    </row>
    <row r="9" spans="1:12" ht="26.45" customHeight="1">
      <c r="A9" s="30" t="s">
        <v>3115</v>
      </c>
      <c r="B9" s="30" t="s">
        <v>1884</v>
      </c>
      <c r="C9" s="30" t="s">
        <v>1885</v>
      </c>
      <c r="D9" s="30" t="s">
        <v>381</v>
      </c>
      <c r="E9" s="12">
        <v>42549</v>
      </c>
      <c r="F9" s="12">
        <v>44561</v>
      </c>
      <c r="G9" s="72"/>
      <c r="H9" s="273">
        <f>DATE(YEAR(F9)+1,MONTH(F9),DAY(F9)-1)</f>
        <v>44925</v>
      </c>
      <c r="I9" s="274">
        <f t="shared" ca="1" si="0"/>
        <v>278</v>
      </c>
      <c r="J9" s="16" t="str">
        <f t="shared" ca="1" si="1"/>
        <v>NOT DUE</v>
      </c>
      <c r="K9" s="353" t="s">
        <v>1897</v>
      </c>
      <c r="L9" s="362"/>
    </row>
    <row r="10" spans="1:12" ht="25.5">
      <c r="A10" s="30" t="s">
        <v>3116</v>
      </c>
      <c r="B10" s="30" t="s">
        <v>1884</v>
      </c>
      <c r="C10" s="30" t="s">
        <v>1886</v>
      </c>
      <c r="D10" s="30" t="s">
        <v>2138</v>
      </c>
      <c r="E10" s="12">
        <v>42549</v>
      </c>
      <c r="F10" s="12">
        <v>44561</v>
      </c>
      <c r="G10" s="72"/>
      <c r="H10" s="218">
        <f>DATE(YEAR(F10)+5,MONTH(F10),DAY(F10)-1)</f>
        <v>46386</v>
      </c>
      <c r="I10" s="274">
        <f t="shared" ca="1" si="0"/>
        <v>1739</v>
      </c>
      <c r="J10" s="16" t="str">
        <f t="shared" ca="1" si="1"/>
        <v>NOT DUE</v>
      </c>
      <c r="K10" s="30"/>
      <c r="L10" s="362"/>
    </row>
    <row r="11" spans="1:12" ht="25.5">
      <c r="A11" s="30" t="s">
        <v>3117</v>
      </c>
      <c r="B11" s="30" t="s">
        <v>1887</v>
      </c>
      <c r="C11" s="30" t="s">
        <v>1888</v>
      </c>
      <c r="D11" s="30" t="s">
        <v>381</v>
      </c>
      <c r="E11" s="12">
        <v>42549</v>
      </c>
      <c r="F11" s="12">
        <v>44561</v>
      </c>
      <c r="G11" s="72"/>
      <c r="H11" s="218">
        <f>DATE(YEAR(F11)+1,MONTH(F11),DAY(F11)-1)</f>
        <v>44925</v>
      </c>
      <c r="I11" s="274">
        <f t="shared" ca="1" si="0"/>
        <v>278</v>
      </c>
      <c r="J11" s="16" t="str">
        <f t="shared" ca="1" si="1"/>
        <v>NOT DUE</v>
      </c>
      <c r="K11" s="30"/>
      <c r="L11" s="362"/>
    </row>
    <row r="12" spans="1:12">
      <c r="A12" s="30" t="s">
        <v>3118</v>
      </c>
      <c r="B12" s="30" t="s">
        <v>1887</v>
      </c>
      <c r="C12" s="30" t="s">
        <v>1883</v>
      </c>
      <c r="D12" s="30" t="s">
        <v>2138</v>
      </c>
      <c r="E12" s="12">
        <v>42549</v>
      </c>
      <c r="F12" s="12">
        <v>44561</v>
      </c>
      <c r="G12" s="72"/>
      <c r="H12" s="218">
        <f>DATE(YEAR(F12)+5,MONTH(F12),DAY(F12)-1)</f>
        <v>46386</v>
      </c>
      <c r="I12" s="274">
        <f t="shared" ca="1" si="0"/>
        <v>1739</v>
      </c>
      <c r="J12" s="16" t="str">
        <f t="shared" ca="1" si="1"/>
        <v>NOT DUE</v>
      </c>
      <c r="K12" s="30"/>
      <c r="L12" s="362"/>
    </row>
    <row r="13" spans="1:12" ht="38.450000000000003" customHeight="1">
      <c r="A13" s="30" t="s">
        <v>3119</v>
      </c>
      <c r="B13" s="30" t="s">
        <v>1535</v>
      </c>
      <c r="C13" s="30" t="s">
        <v>1889</v>
      </c>
      <c r="D13" s="30" t="s">
        <v>2138</v>
      </c>
      <c r="E13" s="12">
        <v>42549</v>
      </c>
      <c r="F13" s="12">
        <v>44561</v>
      </c>
      <c r="G13" s="72"/>
      <c r="H13" s="218">
        <f>DATE(YEAR(F13)+5,MONTH(F13),DAY(F13)-1)</f>
        <v>46386</v>
      </c>
      <c r="I13" s="274">
        <f t="shared" ca="1" si="0"/>
        <v>1739</v>
      </c>
      <c r="J13" s="16" t="str">
        <f t="shared" ca="1" si="1"/>
        <v>NOT DUE</v>
      </c>
      <c r="K13" s="30" t="s">
        <v>1898</v>
      </c>
      <c r="L13" s="362"/>
    </row>
    <row r="14" spans="1:12" ht="26.45" customHeight="1">
      <c r="A14" s="30" t="s">
        <v>3120</v>
      </c>
      <c r="B14" s="30" t="s">
        <v>3846</v>
      </c>
      <c r="C14" s="30" t="s">
        <v>1891</v>
      </c>
      <c r="D14" s="30" t="s">
        <v>2138</v>
      </c>
      <c r="E14" s="12">
        <v>42549</v>
      </c>
      <c r="F14" s="12">
        <v>44561</v>
      </c>
      <c r="G14" s="72"/>
      <c r="H14" s="218">
        <f>DATE(YEAR(F14)+5,MONTH(F14),DAY(F14)-1)</f>
        <v>46386</v>
      </c>
      <c r="I14" s="274">
        <f t="shared" ca="1" si="0"/>
        <v>1739</v>
      </c>
      <c r="J14" s="16" t="str">
        <f t="shared" ca="1" si="1"/>
        <v>NOT DUE</v>
      </c>
      <c r="K14" s="30" t="s">
        <v>1899</v>
      </c>
      <c r="L14" s="362"/>
    </row>
    <row r="15" spans="1:12" ht="25.5">
      <c r="A15" s="30" t="s">
        <v>3121</v>
      </c>
      <c r="B15" s="30" t="s">
        <v>3840</v>
      </c>
      <c r="C15" s="30" t="s">
        <v>1893</v>
      </c>
      <c r="D15" s="30" t="s">
        <v>381</v>
      </c>
      <c r="E15" s="12">
        <v>42549</v>
      </c>
      <c r="F15" s="12">
        <v>44561</v>
      </c>
      <c r="G15" s="72"/>
      <c r="H15" s="218">
        <f>DATE(YEAR(F15)+1,MONTH(F15),DAY(F15)-1)</f>
        <v>44925</v>
      </c>
      <c r="I15" s="274">
        <f t="shared" ca="1" si="0"/>
        <v>278</v>
      </c>
      <c r="J15" s="16" t="str">
        <f t="shared" ca="1" si="1"/>
        <v>NOT DUE</v>
      </c>
      <c r="K15" s="30"/>
      <c r="L15" s="362"/>
    </row>
    <row r="16" spans="1:12" ht="19.5" customHeight="1">
      <c r="A16" s="30" t="s">
        <v>3122</v>
      </c>
      <c r="B16" s="30" t="s">
        <v>3847</v>
      </c>
      <c r="C16" s="30" t="s">
        <v>1891</v>
      </c>
      <c r="D16" s="30" t="s">
        <v>2138</v>
      </c>
      <c r="E16" s="12">
        <v>42549</v>
      </c>
      <c r="F16" s="12">
        <v>44561</v>
      </c>
      <c r="G16" s="72"/>
      <c r="H16" s="218">
        <f>DATE(YEAR(F16)+5,MONTH(F16),DAY(F16)-1)</f>
        <v>46386</v>
      </c>
      <c r="I16" s="274">
        <f t="shared" ca="1" si="0"/>
        <v>1739</v>
      </c>
      <c r="J16" s="16" t="str">
        <f t="shared" ca="1" si="1"/>
        <v>NOT DUE</v>
      </c>
      <c r="K16" s="30"/>
      <c r="L16" s="362"/>
    </row>
    <row r="17" spans="1:12" ht="38.25">
      <c r="A17" s="16" t="s">
        <v>3123</v>
      </c>
      <c r="B17" s="30" t="s">
        <v>1390</v>
      </c>
      <c r="C17" s="30" t="s">
        <v>1391</v>
      </c>
      <c r="D17" s="41" t="s">
        <v>1</v>
      </c>
      <c r="E17" s="12">
        <v>42549</v>
      </c>
      <c r="F17" s="12">
        <v>44646</v>
      </c>
      <c r="G17" s="72"/>
      <c r="H17" s="14">
        <f>DATE(YEAR(F17),MONTH(F17),DAY(F17)+1)</f>
        <v>44647</v>
      </c>
      <c r="I17" s="15">
        <f t="shared" ref="I17:I34" ca="1" si="2">IF(ISBLANK(H17),"",H17-DATE(YEAR(NOW()),MONTH(NOW()),DAY(NOW())))</f>
        <v>0</v>
      </c>
      <c r="J17" s="16" t="str">
        <f t="shared" ca="1" si="1"/>
        <v>NOT DUE</v>
      </c>
      <c r="K17" s="30" t="s">
        <v>1420</v>
      </c>
      <c r="L17" s="19"/>
    </row>
    <row r="18" spans="1:12" ht="38.25">
      <c r="A18" s="16" t="s">
        <v>3124</v>
      </c>
      <c r="B18" s="30" t="s">
        <v>1392</v>
      </c>
      <c r="C18" s="30" t="s">
        <v>1393</v>
      </c>
      <c r="D18" s="41" t="s">
        <v>1</v>
      </c>
      <c r="E18" s="12">
        <v>42549</v>
      </c>
      <c r="F18" s="12">
        <v>44646</v>
      </c>
      <c r="G18" s="72"/>
      <c r="H18" s="14">
        <f>DATE(YEAR(F18),MONTH(F18),DAY(F18)+1)</f>
        <v>44647</v>
      </c>
      <c r="I18" s="15">
        <f t="shared" ca="1" si="2"/>
        <v>0</v>
      </c>
      <c r="J18" s="16" t="str">
        <f t="shared" ca="1" si="1"/>
        <v>NOT DUE</v>
      </c>
      <c r="K18" s="30" t="s">
        <v>1421</v>
      </c>
      <c r="L18" s="19"/>
    </row>
    <row r="19" spans="1:12" ht="38.25">
      <c r="A19" s="16" t="s">
        <v>3125</v>
      </c>
      <c r="B19" s="30" t="s">
        <v>1394</v>
      </c>
      <c r="C19" s="30" t="s">
        <v>1395</v>
      </c>
      <c r="D19" s="41" t="s">
        <v>1</v>
      </c>
      <c r="E19" s="12">
        <v>42549</v>
      </c>
      <c r="F19" s="12">
        <v>44646</v>
      </c>
      <c r="G19" s="72"/>
      <c r="H19" s="14">
        <f>DATE(YEAR(F19),MONTH(F19),DAY(F19)+1)</f>
        <v>44647</v>
      </c>
      <c r="I19" s="15">
        <f t="shared" ca="1" si="2"/>
        <v>0</v>
      </c>
      <c r="J19" s="16" t="str">
        <f t="shared" ca="1" si="1"/>
        <v>NOT DUE</v>
      </c>
      <c r="K19" s="30" t="s">
        <v>1422</v>
      </c>
      <c r="L19" s="19"/>
    </row>
    <row r="20" spans="1:12" ht="38.450000000000003" customHeight="1">
      <c r="A20" s="16" t="s">
        <v>3126</v>
      </c>
      <c r="B20" s="30" t="s">
        <v>1396</v>
      </c>
      <c r="C20" s="30" t="s">
        <v>1397</v>
      </c>
      <c r="D20" s="41" t="s">
        <v>4</v>
      </c>
      <c r="E20" s="12">
        <v>42549</v>
      </c>
      <c r="F20" s="12">
        <v>44637</v>
      </c>
      <c r="G20" s="72"/>
      <c r="H20" s="14">
        <f>EDATE(F20-1,1)</f>
        <v>44667</v>
      </c>
      <c r="I20" s="15">
        <f t="shared" ca="1" si="2"/>
        <v>20</v>
      </c>
      <c r="J20" s="16" t="str">
        <f t="shared" ca="1" si="1"/>
        <v>NOT DUE</v>
      </c>
      <c r="K20" s="30" t="s">
        <v>1423</v>
      </c>
      <c r="L20" s="19"/>
    </row>
    <row r="21" spans="1:12" ht="25.5">
      <c r="A21" s="16" t="s">
        <v>3127</v>
      </c>
      <c r="B21" s="30" t="s">
        <v>1398</v>
      </c>
      <c r="C21" s="30" t="s">
        <v>1399</v>
      </c>
      <c r="D21" s="41" t="s">
        <v>1</v>
      </c>
      <c r="E21" s="12">
        <v>42549</v>
      </c>
      <c r="F21" s="12">
        <v>44646</v>
      </c>
      <c r="G21" s="72"/>
      <c r="H21" s="14">
        <f>DATE(YEAR(F21),MONTH(F21),DAY(F21)+1)</f>
        <v>44647</v>
      </c>
      <c r="I21" s="15">
        <f t="shared" ca="1" si="2"/>
        <v>0</v>
      </c>
      <c r="J21" s="16" t="str">
        <f t="shared" ca="1" si="1"/>
        <v>NOT DUE</v>
      </c>
      <c r="K21" s="30" t="s">
        <v>1424</v>
      </c>
      <c r="L21" s="19"/>
    </row>
    <row r="22" spans="1:12" ht="26.45" customHeight="1">
      <c r="A22" s="16" t="s">
        <v>3128</v>
      </c>
      <c r="B22" s="30" t="s">
        <v>1400</v>
      </c>
      <c r="C22" s="30" t="s">
        <v>1401</v>
      </c>
      <c r="D22" s="41" t="s">
        <v>1</v>
      </c>
      <c r="E22" s="12">
        <v>42549</v>
      </c>
      <c r="F22" s="12">
        <v>44646</v>
      </c>
      <c r="G22" s="72"/>
      <c r="H22" s="14">
        <f>DATE(YEAR(F22),MONTH(F22),DAY(F22)+1)</f>
        <v>44647</v>
      </c>
      <c r="I22" s="15">
        <f t="shared" ca="1" si="2"/>
        <v>0</v>
      </c>
      <c r="J22" s="16" t="str">
        <f t="shared" ca="1" si="1"/>
        <v>NOT DUE</v>
      </c>
      <c r="K22" s="30" t="s">
        <v>1425</v>
      </c>
      <c r="L22" s="19"/>
    </row>
    <row r="23" spans="1:12" ht="26.45" customHeight="1">
      <c r="A23" s="16" t="s">
        <v>3129</v>
      </c>
      <c r="B23" s="30" t="s">
        <v>1402</v>
      </c>
      <c r="C23" s="30" t="s">
        <v>1403</v>
      </c>
      <c r="D23" s="41" t="s">
        <v>1</v>
      </c>
      <c r="E23" s="12">
        <v>42549</v>
      </c>
      <c r="F23" s="12">
        <v>44646</v>
      </c>
      <c r="G23" s="72"/>
      <c r="H23" s="14">
        <f>DATE(YEAR(F23),MONTH(F23),DAY(F23)+1)</f>
        <v>44647</v>
      </c>
      <c r="I23" s="15">
        <f t="shared" ca="1" si="2"/>
        <v>0</v>
      </c>
      <c r="J23" s="16" t="str">
        <f t="shared" ca="1" si="1"/>
        <v>NOT DUE</v>
      </c>
      <c r="K23" s="30" t="s">
        <v>1425</v>
      </c>
      <c r="L23" s="19"/>
    </row>
    <row r="24" spans="1:12" ht="26.45" customHeight="1">
      <c r="A24" s="16" t="s">
        <v>3130</v>
      </c>
      <c r="B24" s="30" t="s">
        <v>1404</v>
      </c>
      <c r="C24" s="30" t="s">
        <v>1391</v>
      </c>
      <c r="D24" s="41" t="s">
        <v>1</v>
      </c>
      <c r="E24" s="12">
        <v>42549</v>
      </c>
      <c r="F24" s="12">
        <v>44646</v>
      </c>
      <c r="G24" s="72"/>
      <c r="H24" s="14">
        <f>DATE(YEAR(F24),MONTH(F24),DAY(F24)+1)</f>
        <v>44647</v>
      </c>
      <c r="I24" s="15">
        <f t="shared" ca="1" si="2"/>
        <v>0</v>
      </c>
      <c r="J24" s="16" t="str">
        <f t="shared" ca="1" si="1"/>
        <v>NOT DUE</v>
      </c>
      <c r="K24" s="30" t="s">
        <v>1425</v>
      </c>
      <c r="L24" s="19"/>
    </row>
    <row r="25" spans="1:12" ht="26.45" customHeight="1">
      <c r="A25" s="30" t="s">
        <v>3131</v>
      </c>
      <c r="B25" s="30" t="s">
        <v>3960</v>
      </c>
      <c r="C25" s="30" t="s">
        <v>1389</v>
      </c>
      <c r="D25" s="30" t="s">
        <v>2138</v>
      </c>
      <c r="E25" s="12">
        <v>42549</v>
      </c>
      <c r="F25" s="12">
        <v>44408</v>
      </c>
      <c r="G25" s="72"/>
      <c r="H25" s="14">
        <f>DATE(YEAR(F25)+5,MONTH(F25),DAY(F25)-1)</f>
        <v>46233</v>
      </c>
      <c r="I25" s="14">
        <f t="shared" ca="1" si="2"/>
        <v>1586</v>
      </c>
      <c r="J25" s="16" t="str">
        <f t="shared" ca="1" si="1"/>
        <v>NOT DUE</v>
      </c>
      <c r="K25" s="30" t="s">
        <v>3851</v>
      </c>
      <c r="L25" s="19"/>
    </row>
    <row r="26" spans="1:12" ht="25.5">
      <c r="A26" s="30" t="s">
        <v>3132</v>
      </c>
      <c r="B26" s="30" t="s">
        <v>3955</v>
      </c>
      <c r="C26" s="30" t="s">
        <v>3888</v>
      </c>
      <c r="D26" s="30" t="s">
        <v>2138</v>
      </c>
      <c r="E26" s="12">
        <v>42549</v>
      </c>
      <c r="F26" s="12">
        <v>44408</v>
      </c>
      <c r="G26" s="72"/>
      <c r="H26" s="14">
        <f>DATE(YEAR(F26)+5,MONTH(F26),DAY(F26)-1)</f>
        <v>46233</v>
      </c>
      <c r="I26" s="14">
        <f t="shared" ca="1" si="2"/>
        <v>1586</v>
      </c>
      <c r="J26" s="16" t="str">
        <f t="shared" ca="1" si="1"/>
        <v>NOT DUE</v>
      </c>
      <c r="K26" s="30" t="s">
        <v>3851</v>
      </c>
      <c r="L26" s="19"/>
    </row>
    <row r="27" spans="1:12" ht="26.45" customHeight="1">
      <c r="A27" s="16" t="s">
        <v>3133</v>
      </c>
      <c r="B27" s="30" t="s">
        <v>1408</v>
      </c>
      <c r="C27" s="30" t="s">
        <v>1409</v>
      </c>
      <c r="D27" s="30" t="s">
        <v>0</v>
      </c>
      <c r="E27" s="12">
        <v>42549</v>
      </c>
      <c r="F27" s="12">
        <v>44561</v>
      </c>
      <c r="G27" s="72"/>
      <c r="H27" s="14">
        <f>DATE(YEAR(F27),MONTH(F27)+3,DAY(F27)-1)</f>
        <v>44650</v>
      </c>
      <c r="I27" s="15">
        <f t="shared" ca="1" si="2"/>
        <v>3</v>
      </c>
      <c r="J27" s="16" t="str">
        <f t="shared" ca="1" si="1"/>
        <v>NOT DUE</v>
      </c>
      <c r="K27" s="30" t="s">
        <v>1426</v>
      </c>
      <c r="L27" s="145"/>
    </row>
    <row r="28" spans="1:12" ht="15" customHeight="1">
      <c r="A28" s="16" t="s">
        <v>3134</v>
      </c>
      <c r="B28" s="30" t="s">
        <v>1894</v>
      </c>
      <c r="C28" s="30"/>
      <c r="D28" s="30" t="s">
        <v>1</v>
      </c>
      <c r="E28" s="12">
        <v>42549</v>
      </c>
      <c r="F28" s="12">
        <v>44646</v>
      </c>
      <c r="G28" s="72"/>
      <c r="H28" s="14">
        <f>DATE(YEAR(F28),MONTH(F28),DAY(F28)+1)</f>
        <v>44647</v>
      </c>
      <c r="I28" s="15">
        <f t="shared" ca="1" si="2"/>
        <v>0</v>
      </c>
      <c r="J28" s="16" t="str">
        <f t="shared" ca="1" si="1"/>
        <v>NOT DUE</v>
      </c>
      <c r="K28" s="30" t="s">
        <v>1426</v>
      </c>
      <c r="L28" s="19"/>
    </row>
    <row r="29" spans="1:12" ht="15" customHeight="1">
      <c r="A29" s="16" t="s">
        <v>3135</v>
      </c>
      <c r="B29" s="30" t="s">
        <v>1410</v>
      </c>
      <c r="C29" s="30" t="s">
        <v>1411</v>
      </c>
      <c r="D29" s="30" t="s">
        <v>381</v>
      </c>
      <c r="E29" s="12">
        <v>42549</v>
      </c>
      <c r="F29" s="12">
        <v>44575</v>
      </c>
      <c r="G29" s="72"/>
      <c r="H29" s="14">
        <f t="shared" ref="H29:H34" si="3">DATE(YEAR(F29)+1,MONTH(F29),DAY(F29)-1)</f>
        <v>44939</v>
      </c>
      <c r="I29" s="15">
        <f t="shared" ca="1" si="2"/>
        <v>292</v>
      </c>
      <c r="J29" s="16" t="str">
        <f t="shared" ca="1" si="1"/>
        <v>NOT DUE</v>
      </c>
      <c r="K29" s="30" t="s">
        <v>1426</v>
      </c>
      <c r="L29" s="145"/>
    </row>
    <row r="30" spans="1:12" ht="25.5">
      <c r="A30" s="16" t="s">
        <v>3136</v>
      </c>
      <c r="B30" s="30" t="s">
        <v>1412</v>
      </c>
      <c r="C30" s="30" t="s">
        <v>1413</v>
      </c>
      <c r="D30" s="30" t="s">
        <v>381</v>
      </c>
      <c r="E30" s="12">
        <v>42549</v>
      </c>
      <c r="F30" s="12">
        <v>44575</v>
      </c>
      <c r="G30" s="72"/>
      <c r="H30" s="14">
        <f t="shared" si="3"/>
        <v>44939</v>
      </c>
      <c r="I30" s="15">
        <f t="shared" ca="1" si="2"/>
        <v>292</v>
      </c>
      <c r="J30" s="16" t="str">
        <f t="shared" ca="1" si="1"/>
        <v>NOT DUE</v>
      </c>
      <c r="K30" s="30" t="s">
        <v>1427</v>
      </c>
      <c r="L30" s="19"/>
    </row>
    <row r="31" spans="1:12" ht="25.5">
      <c r="A31" s="16" t="s">
        <v>3137</v>
      </c>
      <c r="B31" s="30" t="s">
        <v>1414</v>
      </c>
      <c r="C31" s="30" t="s">
        <v>1415</v>
      </c>
      <c r="D31" s="30" t="s">
        <v>381</v>
      </c>
      <c r="E31" s="12">
        <v>42549</v>
      </c>
      <c r="F31" s="12">
        <v>44575</v>
      </c>
      <c r="G31" s="72"/>
      <c r="H31" s="14">
        <f t="shared" si="3"/>
        <v>44939</v>
      </c>
      <c r="I31" s="15">
        <f t="shared" ca="1" si="2"/>
        <v>292</v>
      </c>
      <c r="J31" s="16" t="str">
        <f t="shared" ca="1" si="1"/>
        <v>NOT DUE</v>
      </c>
      <c r="K31" s="30" t="s">
        <v>1427</v>
      </c>
      <c r="L31" s="19"/>
    </row>
    <row r="32" spans="1:12" ht="25.5">
      <c r="A32" s="16" t="s">
        <v>3138</v>
      </c>
      <c r="B32" s="30" t="s">
        <v>1416</v>
      </c>
      <c r="C32" s="30" t="s">
        <v>1417</v>
      </c>
      <c r="D32" s="30" t="s">
        <v>381</v>
      </c>
      <c r="E32" s="12">
        <v>42549</v>
      </c>
      <c r="F32" s="12">
        <v>44575</v>
      </c>
      <c r="G32" s="72"/>
      <c r="H32" s="14">
        <f t="shared" si="3"/>
        <v>44939</v>
      </c>
      <c r="I32" s="15">
        <f t="shared" ca="1" si="2"/>
        <v>292</v>
      </c>
      <c r="J32" s="16" t="str">
        <f t="shared" ca="1" si="1"/>
        <v>NOT DUE</v>
      </c>
      <c r="K32" s="30" t="s">
        <v>1427</v>
      </c>
      <c r="L32" s="19"/>
    </row>
    <row r="33" spans="1:12" ht="25.5">
      <c r="A33" s="16" t="s">
        <v>3139</v>
      </c>
      <c r="B33" s="30" t="s">
        <v>1418</v>
      </c>
      <c r="C33" s="30" t="s">
        <v>1419</v>
      </c>
      <c r="D33" s="41" t="s">
        <v>381</v>
      </c>
      <c r="E33" s="12">
        <v>42549</v>
      </c>
      <c r="F33" s="12">
        <v>44575</v>
      </c>
      <c r="G33" s="72"/>
      <c r="H33" s="14">
        <f t="shared" si="3"/>
        <v>44939</v>
      </c>
      <c r="I33" s="15">
        <f t="shared" ca="1" si="2"/>
        <v>292</v>
      </c>
      <c r="J33" s="16" t="str">
        <f t="shared" ca="1" si="1"/>
        <v>NOT DUE</v>
      </c>
      <c r="K33" s="30" t="s">
        <v>1428</v>
      </c>
      <c r="L33" s="19"/>
    </row>
    <row r="34" spans="1:12" ht="15" customHeight="1">
      <c r="A34" s="16" t="s">
        <v>3140</v>
      </c>
      <c r="B34" s="30" t="s">
        <v>1429</v>
      </c>
      <c r="C34" s="30" t="s">
        <v>1430</v>
      </c>
      <c r="D34" s="41" t="s">
        <v>381</v>
      </c>
      <c r="E34" s="12">
        <v>42549</v>
      </c>
      <c r="F34" s="12">
        <v>44575</v>
      </c>
      <c r="G34" s="72"/>
      <c r="H34" s="14">
        <f t="shared" si="3"/>
        <v>44939</v>
      </c>
      <c r="I34" s="15">
        <f t="shared" ca="1" si="2"/>
        <v>292</v>
      </c>
      <c r="J34" s="16" t="str">
        <f t="shared" ca="1" si="1"/>
        <v>NOT DUE</v>
      </c>
      <c r="K34" s="211" t="s">
        <v>1428</v>
      </c>
      <c r="L34" s="19"/>
    </row>
    <row r="35" spans="1:12" ht="15.75" customHeight="1">
      <c r="A35" s="49"/>
      <c r="B35" s="50"/>
      <c r="C35" s="50"/>
      <c r="G35" s="53"/>
      <c r="H35" s="54"/>
      <c r="I35" s="55"/>
      <c r="J35" s="49"/>
      <c r="K35" s="50"/>
      <c r="L35" s="56"/>
    </row>
    <row r="36" spans="1:12">
      <c r="A36"/>
      <c r="C36"/>
    </row>
    <row r="37" spans="1:12">
      <c r="A37"/>
      <c r="C37"/>
    </row>
    <row r="38" spans="1:12">
      <c r="B38" t="s">
        <v>4630</v>
      </c>
      <c r="D38" s="47" t="s">
        <v>4631</v>
      </c>
      <c r="E38" t="s">
        <v>5232</v>
      </c>
      <c r="G38" t="s">
        <v>4632</v>
      </c>
    </row>
    <row r="39" spans="1:12">
      <c r="C39" s="215" t="s">
        <v>5298</v>
      </c>
      <c r="E39" t="s">
        <v>5441</v>
      </c>
      <c r="H39" s="455" t="s">
        <v>5299</v>
      </c>
      <c r="I39" s="455"/>
      <c r="J39" s="455"/>
    </row>
  </sheetData>
  <sheetProtection selectLockedCells="1"/>
  <mergeCells count="10">
    <mergeCell ref="H39:J39"/>
    <mergeCell ref="A4:B4"/>
    <mergeCell ref="D4:E4"/>
    <mergeCell ref="A5:B5"/>
    <mergeCell ref="A1:B1"/>
    <mergeCell ref="D1:E1"/>
    <mergeCell ref="A2:B2"/>
    <mergeCell ref="D2:E2"/>
    <mergeCell ref="A3:B3"/>
    <mergeCell ref="D3:E3"/>
  </mergeCells>
  <conditionalFormatting sqref="J27:J35 J17:J24 J7:J15">
    <cfRule type="cellIs" dxfId="107" priority="3" operator="equal">
      <formula>"overdue"</formula>
    </cfRule>
  </conditionalFormatting>
  <conditionalFormatting sqref="J25:J26">
    <cfRule type="cellIs" dxfId="106" priority="2" operator="equal">
      <formula>"overdue"</formula>
    </cfRule>
  </conditionalFormatting>
  <conditionalFormatting sqref="J16">
    <cfRule type="cellIs" dxfId="105" priority="1" operator="equal">
      <formula>"overdue"</formula>
    </cfRule>
  </conditionalFormatting>
  <pageMargins left="0.7" right="0.7" top="0.75" bottom="0.75" header="0.3" footer="0.3"/>
  <pageSetup paperSize="9" orientation="portrait" r:id="rId1"/>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9"/>
  <sheetViews>
    <sheetView zoomScale="90" zoomScaleNormal="90" workbookViewId="0">
      <selection activeCell="I12" sqref="I12"/>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6" t="s">
        <v>5</v>
      </c>
      <c r="B1" s="376"/>
      <c r="C1" s="34" t="str">
        <f>'[4]Main Engine'!C1</f>
        <v>VALIANT SUMMER</v>
      </c>
      <c r="D1" s="377" t="s">
        <v>7</v>
      </c>
      <c r="E1" s="377"/>
      <c r="F1" s="1" t="str">
        <f>IF(C1="GL COLMENA",'[1]List of Vessels'!B2,IF(C1="GL IGUAZU",'[1]List of Vessels'!B3,IF(C1="GL LA PAZ",'[1]List of Vessels'!B4,IF(C1="GL PIRAPO",'[1]List of Vessels'!B5,IF(C1="VALIANT SPRING",'[1]List of Vessels'!B6,IF(C1="VALIANT SUMMER",'[1]List of Vessels'!B7,""))))))</f>
        <v>NK 160240</v>
      </c>
    </row>
    <row r="2" spans="1:12" ht="19.5" customHeight="1">
      <c r="A2" s="376" t="s">
        <v>8</v>
      </c>
      <c r="B2" s="376"/>
      <c r="C2" s="35" t="str">
        <f>IF(C1="GL COLMENA",'[1]List of Vessels'!D2,IF(C1="GL IGUAZU",'[1]List of Vessels'!D3,IF(C1="GL LA PAZ",'[1]List of Vessels'!D4,IF(C1="GL PIRAPO",'[1]List of Vessels'!D5,IF(C1="VALIANT SPRING",'[1]List of Vessels'!D6,IF(C1="VALIANT SUMMER",'[1]List of Vessels'!D7,""))))))</f>
        <v>SINGAPORE</v>
      </c>
      <c r="D2" s="377" t="s">
        <v>9</v>
      </c>
      <c r="E2" s="377"/>
      <c r="F2" s="2">
        <f>IF(C1="GL COLMENA",'[1]List of Vessels'!C2,IF(C1="GL IGUAZU",'[1]List of Vessels'!C3,IF(C1="GL LA PAZ",'[1]List of Vessels'!C4,IF(C1="GL PIRAPO",'[1]List of Vessels'!C5,IF(C1="VALIANT SPRING",'[1]List of Vessels'!C6,IF(C1="VALIANT SUMMER",'[1]List of Vessels'!C7,""))))))</f>
        <v>9731195</v>
      </c>
    </row>
    <row r="3" spans="1:12" ht="19.5" customHeight="1">
      <c r="A3" s="376" t="s">
        <v>10</v>
      </c>
      <c r="B3" s="376"/>
      <c r="C3" s="36" t="s">
        <v>1911</v>
      </c>
      <c r="D3" s="377" t="s">
        <v>12</v>
      </c>
      <c r="E3" s="377"/>
      <c r="F3" s="4" t="s">
        <v>2553</v>
      </c>
    </row>
    <row r="4" spans="1:12" ht="18" customHeight="1">
      <c r="A4" s="376" t="s">
        <v>77</v>
      </c>
      <c r="B4" s="376"/>
      <c r="C4" s="36" t="s">
        <v>3784</v>
      </c>
      <c r="D4" s="377" t="s">
        <v>14</v>
      </c>
      <c r="E4" s="377"/>
      <c r="F4" s="368">
        <f>'Running Hours'!B37</f>
        <v>47747.6</v>
      </c>
    </row>
    <row r="5" spans="1:12" ht="18" customHeight="1">
      <c r="A5" s="376" t="s">
        <v>78</v>
      </c>
      <c r="B5" s="376"/>
      <c r="C5" s="37" t="s">
        <v>3785</v>
      </c>
      <c r="D5" s="44"/>
      <c r="E5" s="262" t="str">
        <f>'Running Hours'!$C3</f>
        <v>Date updated:</v>
      </c>
      <c r="F5" s="147">
        <f>'Running Hours'!$D3</f>
        <v>44646</v>
      </c>
    </row>
    <row r="6" spans="1:12" ht="7.5" customHeight="1">
      <c r="A6" s="42"/>
      <c r="B6" s="6"/>
      <c r="D6" s="45"/>
      <c r="E6" s="7"/>
      <c r="F6" s="7"/>
      <c r="G6" s="7"/>
      <c r="H6" s="7"/>
      <c r="I6" s="7"/>
      <c r="J6" s="7"/>
      <c r="K6" s="7"/>
    </row>
    <row r="7" spans="1:12" ht="26.45" customHeight="1">
      <c r="A7" s="10" t="s">
        <v>15</v>
      </c>
      <c r="B7" s="10" t="s">
        <v>63</v>
      </c>
      <c r="C7" s="10" t="s">
        <v>17</v>
      </c>
      <c r="D7" s="46" t="s">
        <v>18</v>
      </c>
      <c r="E7" s="10" t="s">
        <v>19</v>
      </c>
      <c r="F7" s="10" t="s">
        <v>64</v>
      </c>
      <c r="G7" s="10" t="s">
        <v>20</v>
      </c>
      <c r="H7" s="10" t="s">
        <v>2</v>
      </c>
      <c r="I7" s="10" t="s">
        <v>21</v>
      </c>
      <c r="J7" s="10" t="s">
        <v>22</v>
      </c>
      <c r="K7" s="10" t="s">
        <v>23</v>
      </c>
      <c r="L7" s="10" t="s">
        <v>59</v>
      </c>
    </row>
    <row r="8" spans="1:12" ht="26.45" customHeight="1">
      <c r="A8" s="16" t="s">
        <v>3054</v>
      </c>
      <c r="B8" s="30" t="s">
        <v>1912</v>
      </c>
      <c r="C8" s="30" t="s">
        <v>1913</v>
      </c>
      <c r="D8" s="41" t="s">
        <v>1080</v>
      </c>
      <c r="E8" s="12">
        <v>42549</v>
      </c>
      <c r="F8" s="12">
        <v>44552</v>
      </c>
      <c r="G8" s="72"/>
      <c r="H8" s="14">
        <f>DATE(YEAR(F8)+4,MONTH(F8),DAY(F8)-1)</f>
        <v>46012</v>
      </c>
      <c r="I8" s="15">
        <f t="shared" ref="I8:I44" ca="1" si="0">IF(ISBLANK(H8),"",H8-DATE(YEAR(NOW()),MONTH(NOW()),DAY(NOW())))</f>
        <v>1365</v>
      </c>
      <c r="J8" s="16" t="str">
        <f t="shared" ref="J8:J44" ca="1" si="1">IF(I8="","",IF(I8&lt;0,"OVERDUE","NOT DUE"))</f>
        <v>NOT DUE</v>
      </c>
      <c r="K8" s="30" t="s">
        <v>1930</v>
      </c>
      <c r="L8" s="362"/>
    </row>
    <row r="9" spans="1:12" ht="26.45" customHeight="1">
      <c r="A9" s="16" t="s">
        <v>3055</v>
      </c>
      <c r="B9" s="30" t="s">
        <v>3862</v>
      </c>
      <c r="C9" s="30" t="s">
        <v>1913</v>
      </c>
      <c r="D9" s="41" t="s">
        <v>1080</v>
      </c>
      <c r="E9" s="12">
        <v>42549</v>
      </c>
      <c r="F9" s="12">
        <v>44552</v>
      </c>
      <c r="G9" s="72"/>
      <c r="H9" s="14">
        <f>DATE(YEAR(F9)+4,MONTH(F9),DAY(F9)-1)</f>
        <v>46012</v>
      </c>
      <c r="I9" s="15">
        <f t="shared" ca="1" si="0"/>
        <v>1365</v>
      </c>
      <c r="J9" s="16" t="str">
        <f t="shared" ca="1" si="1"/>
        <v>NOT DUE</v>
      </c>
      <c r="K9" s="30" t="s">
        <v>1930</v>
      </c>
      <c r="L9" s="362"/>
    </row>
    <row r="10" spans="1:12" ht="26.45" customHeight="1">
      <c r="A10" s="16" t="s">
        <v>3056</v>
      </c>
      <c r="B10" s="30" t="s">
        <v>1914</v>
      </c>
      <c r="C10" s="30" t="s">
        <v>3889</v>
      </c>
      <c r="D10" s="41" t="s">
        <v>1080</v>
      </c>
      <c r="E10" s="12">
        <v>42549</v>
      </c>
      <c r="F10" s="12">
        <v>44552</v>
      </c>
      <c r="G10" s="72"/>
      <c r="H10" s="14">
        <f>DATE(YEAR(F10)+4,MONTH(F10),DAY(F10)-1)</f>
        <v>46012</v>
      </c>
      <c r="I10" s="15">
        <f t="shared" ca="1" si="0"/>
        <v>1365</v>
      </c>
      <c r="J10" s="16" t="str">
        <f t="shared" ca="1" si="1"/>
        <v>NOT DUE</v>
      </c>
      <c r="K10" s="30"/>
      <c r="L10" s="362"/>
    </row>
    <row r="11" spans="1:12" ht="15.75" customHeight="1">
      <c r="A11" s="16" t="s">
        <v>3057</v>
      </c>
      <c r="B11" s="30" t="s">
        <v>1881</v>
      </c>
      <c r="C11" s="30" t="s">
        <v>1916</v>
      </c>
      <c r="D11" s="41" t="s">
        <v>1080</v>
      </c>
      <c r="E11" s="12">
        <v>42549</v>
      </c>
      <c r="F11" s="12">
        <v>44552</v>
      </c>
      <c r="G11" s="72"/>
      <c r="H11" s="14">
        <f>DATE(YEAR(F11)+4,MONTH(F11),DAY(F11)-1)</f>
        <v>46012</v>
      </c>
      <c r="I11" s="15">
        <f t="shared" ca="1" si="0"/>
        <v>1365</v>
      </c>
      <c r="J11" s="16" t="str">
        <f t="shared" ca="1" si="1"/>
        <v>NOT DUE</v>
      </c>
      <c r="K11" s="30"/>
      <c r="L11" s="362"/>
    </row>
    <row r="12" spans="1:12" ht="15.75" customHeight="1">
      <c r="A12" s="16" t="s">
        <v>3058</v>
      </c>
      <c r="B12" s="30" t="s">
        <v>1881</v>
      </c>
      <c r="C12" s="30" t="s">
        <v>1917</v>
      </c>
      <c r="D12" s="41" t="s">
        <v>1080</v>
      </c>
      <c r="E12" s="12">
        <v>42549</v>
      </c>
      <c r="F12" s="12">
        <v>44552</v>
      </c>
      <c r="G12" s="72"/>
      <c r="H12" s="14">
        <f>DATE(YEAR(F12)+4,MONTH(F12),DAY(F12)-1)</f>
        <v>46012</v>
      </c>
      <c r="I12" s="15">
        <f t="shared" ca="1" si="0"/>
        <v>1365</v>
      </c>
      <c r="J12" s="16" t="str">
        <f t="shared" ca="1" si="1"/>
        <v>NOT DUE</v>
      </c>
      <c r="K12" s="30" t="s">
        <v>1931</v>
      </c>
      <c r="L12" s="362"/>
    </row>
    <row r="13" spans="1:12" ht="15.75" customHeight="1">
      <c r="A13" s="16" t="s">
        <v>3059</v>
      </c>
      <c r="B13" s="30" t="s">
        <v>1918</v>
      </c>
      <c r="C13" s="30" t="s">
        <v>1919</v>
      </c>
      <c r="D13" s="41" t="s">
        <v>0</v>
      </c>
      <c r="E13" s="12">
        <v>42549</v>
      </c>
      <c r="F13" s="12">
        <v>44641</v>
      </c>
      <c r="G13" s="72"/>
      <c r="H13" s="14">
        <f>DATE(YEAR(F13),MONTH(F13)+3,DAY(F13)-1)</f>
        <v>44732</v>
      </c>
      <c r="I13" s="15">
        <f t="shared" ca="1" si="0"/>
        <v>85</v>
      </c>
      <c r="J13" s="16" t="str">
        <f t="shared" ca="1" si="1"/>
        <v>NOT DUE</v>
      </c>
      <c r="K13" s="30"/>
      <c r="L13" s="145"/>
    </row>
    <row r="14" spans="1:12" ht="15.75" customHeight="1">
      <c r="A14" s="16" t="s">
        <v>3060</v>
      </c>
      <c r="B14" s="30" t="s">
        <v>1918</v>
      </c>
      <c r="C14" s="30" t="s">
        <v>1917</v>
      </c>
      <c r="D14" s="41" t="s">
        <v>381</v>
      </c>
      <c r="E14" s="12">
        <v>42549</v>
      </c>
      <c r="F14" s="12">
        <v>44552</v>
      </c>
      <c r="G14" s="72"/>
      <c r="H14" s="14">
        <f>DATE(YEAR(F14)+1,MONTH(F14),DAY(F14)-1)</f>
        <v>44916</v>
      </c>
      <c r="I14" s="15">
        <f t="shared" ca="1" si="0"/>
        <v>269</v>
      </c>
      <c r="J14" s="16" t="str">
        <f t="shared" ca="1" si="1"/>
        <v>NOT DUE</v>
      </c>
      <c r="K14" s="30"/>
      <c r="L14" s="362"/>
    </row>
    <row r="15" spans="1:12" ht="26.45" customHeight="1">
      <c r="A15" s="16" t="s">
        <v>3061</v>
      </c>
      <c r="B15" s="30" t="s">
        <v>1884</v>
      </c>
      <c r="C15" s="30" t="s">
        <v>1920</v>
      </c>
      <c r="D15" s="41" t="s">
        <v>1080</v>
      </c>
      <c r="E15" s="12">
        <v>42549</v>
      </c>
      <c r="F15" s="12">
        <v>44552</v>
      </c>
      <c r="G15" s="72"/>
      <c r="H15" s="14">
        <f>DATE(YEAR(F15)+4,MONTH(F15),DAY(F15)-1)</f>
        <v>46012</v>
      </c>
      <c r="I15" s="15">
        <f t="shared" ca="1" si="0"/>
        <v>1365</v>
      </c>
      <c r="J15" s="16" t="str">
        <f t="shared" ca="1" si="1"/>
        <v>NOT DUE</v>
      </c>
      <c r="K15" s="30" t="s">
        <v>1932</v>
      </c>
      <c r="L15" s="362"/>
    </row>
    <row r="16" spans="1:12" ht="15.75" customHeight="1">
      <c r="A16" s="16" t="s">
        <v>3062</v>
      </c>
      <c r="B16" s="30" t="s">
        <v>3848</v>
      </c>
      <c r="C16" s="30" t="s">
        <v>1921</v>
      </c>
      <c r="D16" s="41" t="s">
        <v>381</v>
      </c>
      <c r="E16" s="12">
        <v>42549</v>
      </c>
      <c r="F16" s="12">
        <v>44552</v>
      </c>
      <c r="G16" s="72"/>
      <c r="H16" s="14">
        <f>DATE(YEAR(F16)+1,MONTH(F16),DAY(F16)-1)</f>
        <v>44916</v>
      </c>
      <c r="I16" s="15">
        <f t="shared" ca="1" si="0"/>
        <v>269</v>
      </c>
      <c r="J16" s="16" t="str">
        <f t="shared" ca="1" si="1"/>
        <v>NOT DUE</v>
      </c>
      <c r="K16" s="30" t="s">
        <v>1420</v>
      </c>
      <c r="L16" s="145"/>
    </row>
    <row r="17" spans="1:12" ht="15.75" customHeight="1">
      <c r="A17" s="16" t="s">
        <v>3063</v>
      </c>
      <c r="B17" s="30" t="s">
        <v>3848</v>
      </c>
      <c r="C17" s="30" t="s">
        <v>1922</v>
      </c>
      <c r="D17" s="41" t="s">
        <v>1080</v>
      </c>
      <c r="E17" s="12">
        <v>42549</v>
      </c>
      <c r="F17" s="12">
        <v>44552</v>
      </c>
      <c r="G17" s="72"/>
      <c r="H17" s="14">
        <f>DATE(YEAR(F17)+4,MONTH(F17),DAY(F17)-1)</f>
        <v>46012</v>
      </c>
      <c r="I17" s="15">
        <f t="shared" ca="1" si="0"/>
        <v>1365</v>
      </c>
      <c r="J17" s="16" t="str">
        <f t="shared" ca="1" si="1"/>
        <v>NOT DUE</v>
      </c>
      <c r="K17" s="30" t="s">
        <v>1421</v>
      </c>
      <c r="L17" s="362"/>
    </row>
    <row r="18" spans="1:12" ht="26.45" customHeight="1">
      <c r="A18" s="16" t="s">
        <v>3064</v>
      </c>
      <c r="B18" s="30" t="s">
        <v>581</v>
      </c>
      <c r="C18" s="30" t="s">
        <v>1923</v>
      </c>
      <c r="D18" s="41" t="s">
        <v>381</v>
      </c>
      <c r="E18" s="12">
        <v>42549</v>
      </c>
      <c r="F18" s="12">
        <v>44552</v>
      </c>
      <c r="G18" s="72"/>
      <c r="H18" s="14">
        <f>DATE(YEAR(F18)+1,MONTH(F18),DAY(F18)-1)</f>
        <v>44916</v>
      </c>
      <c r="I18" s="15">
        <f t="shared" ca="1" si="0"/>
        <v>269</v>
      </c>
      <c r="J18" s="16" t="str">
        <f t="shared" ca="1" si="1"/>
        <v>NOT DUE</v>
      </c>
      <c r="K18" s="30" t="s">
        <v>1422</v>
      </c>
      <c r="L18" s="362"/>
    </row>
    <row r="19" spans="1:12" ht="26.45" customHeight="1">
      <c r="A19" s="16" t="s">
        <v>3065</v>
      </c>
      <c r="B19" s="30" t="s">
        <v>3859</v>
      </c>
      <c r="C19" s="30" t="s">
        <v>1924</v>
      </c>
      <c r="D19" s="41" t="s">
        <v>1080</v>
      </c>
      <c r="E19" s="12">
        <v>42549</v>
      </c>
      <c r="F19" s="12">
        <v>44552</v>
      </c>
      <c r="G19" s="72"/>
      <c r="H19" s="14">
        <f>DATE(YEAR(F19)+4,MONTH(F19),DAY(F19)-1)</f>
        <v>46012</v>
      </c>
      <c r="I19" s="15">
        <f t="shared" ca="1" si="0"/>
        <v>1365</v>
      </c>
      <c r="J19" s="16" t="str">
        <f t="shared" ca="1" si="1"/>
        <v>NOT DUE</v>
      </c>
      <c r="K19" s="30" t="s">
        <v>1423</v>
      </c>
      <c r="L19" s="362"/>
    </row>
    <row r="20" spans="1:12" ht="26.45" customHeight="1">
      <c r="A20" s="16" t="s">
        <v>3066</v>
      </c>
      <c r="B20" s="30" t="s">
        <v>3860</v>
      </c>
      <c r="C20" s="30" t="s">
        <v>1924</v>
      </c>
      <c r="D20" s="41" t="s">
        <v>1080</v>
      </c>
      <c r="E20" s="12">
        <v>42549</v>
      </c>
      <c r="F20" s="12">
        <v>44552</v>
      </c>
      <c r="G20" s="72"/>
      <c r="H20" s="14">
        <f>DATE(YEAR(F20)+4,MONTH(F20),DAY(F20)-1)</f>
        <v>46012</v>
      </c>
      <c r="I20" s="15">
        <f t="shared" ca="1" si="0"/>
        <v>1365</v>
      </c>
      <c r="J20" s="16" t="str">
        <f t="shared" ca="1" si="1"/>
        <v>NOT DUE</v>
      </c>
      <c r="K20" s="30" t="s">
        <v>1423</v>
      </c>
      <c r="L20" s="362"/>
    </row>
    <row r="21" spans="1:12" ht="26.45" customHeight="1">
      <c r="A21" s="16" t="s">
        <v>3067</v>
      </c>
      <c r="B21" s="30" t="s">
        <v>1892</v>
      </c>
      <c r="C21" s="30" t="s">
        <v>1925</v>
      </c>
      <c r="D21" s="41" t="s">
        <v>381</v>
      </c>
      <c r="E21" s="12">
        <v>42549</v>
      </c>
      <c r="F21" s="12">
        <v>44552</v>
      </c>
      <c r="G21" s="72"/>
      <c r="H21" s="14">
        <f>DATE(YEAR(F21)+1,MONTH(F21),DAY(F21)-1)</f>
        <v>44916</v>
      </c>
      <c r="I21" s="15">
        <f t="shared" ca="1" si="0"/>
        <v>269</v>
      </c>
      <c r="J21" s="16" t="str">
        <f t="shared" ca="1" si="1"/>
        <v>NOT DUE</v>
      </c>
      <c r="K21" s="30" t="s">
        <v>1424</v>
      </c>
      <c r="L21" s="19"/>
    </row>
    <row r="22" spans="1:12" ht="15.75" customHeight="1">
      <c r="A22" s="16" t="s">
        <v>3068</v>
      </c>
      <c r="B22" s="30" t="s">
        <v>1926</v>
      </c>
      <c r="C22" s="30" t="s">
        <v>1927</v>
      </c>
      <c r="D22" s="41" t="s">
        <v>381</v>
      </c>
      <c r="E22" s="12">
        <v>42549</v>
      </c>
      <c r="F22" s="12">
        <v>44552</v>
      </c>
      <c r="G22" s="72"/>
      <c r="H22" s="14">
        <f>DATE(YEAR(F22)+1,MONTH(F22),DAY(F22)-1)</f>
        <v>44916</v>
      </c>
      <c r="I22" s="15">
        <f t="shared" ca="1" si="0"/>
        <v>269</v>
      </c>
      <c r="J22" s="16" t="str">
        <f t="shared" ca="1" si="1"/>
        <v>NOT DUE</v>
      </c>
      <c r="K22" s="30" t="s">
        <v>1425</v>
      </c>
      <c r="L22" s="19"/>
    </row>
    <row r="23" spans="1:12" ht="15.75" customHeight="1">
      <c r="A23" s="16" t="s">
        <v>3069</v>
      </c>
      <c r="B23" s="30" t="s">
        <v>1928</v>
      </c>
      <c r="C23" s="30" t="s">
        <v>1929</v>
      </c>
      <c r="D23" s="41" t="s">
        <v>0</v>
      </c>
      <c r="E23" s="12">
        <v>42549</v>
      </c>
      <c r="F23" s="12">
        <v>44561</v>
      </c>
      <c r="G23" s="72"/>
      <c r="H23" s="14">
        <f>DATE(YEAR(F23),MONTH(F23)+3,DAY(F23)-1)</f>
        <v>44650</v>
      </c>
      <c r="I23" s="15">
        <f t="shared" ca="1" si="0"/>
        <v>3</v>
      </c>
      <c r="J23" s="16" t="str">
        <f t="shared" ca="1" si="1"/>
        <v>NOT DUE</v>
      </c>
      <c r="K23" s="30" t="s">
        <v>1425</v>
      </c>
      <c r="L23" s="19"/>
    </row>
    <row r="24" spans="1:12" ht="38.450000000000003" customHeight="1">
      <c r="A24" s="16" t="s">
        <v>3070</v>
      </c>
      <c r="B24" s="30" t="s">
        <v>1390</v>
      </c>
      <c r="C24" s="30" t="s">
        <v>1391</v>
      </c>
      <c r="D24" s="41" t="s">
        <v>1</v>
      </c>
      <c r="E24" s="12">
        <v>42549</v>
      </c>
      <c r="F24" s="12">
        <v>44646</v>
      </c>
      <c r="G24" s="72"/>
      <c r="H24" s="14">
        <f>DATE(YEAR(F24),MONTH(F24),DAY(F24)+1)</f>
        <v>44647</v>
      </c>
      <c r="I24" s="15">
        <f t="shared" ca="1" si="0"/>
        <v>0</v>
      </c>
      <c r="J24" s="16" t="str">
        <f t="shared" ca="1" si="1"/>
        <v>NOT DUE</v>
      </c>
      <c r="K24" s="30" t="s">
        <v>1425</v>
      </c>
      <c r="L24" s="19"/>
    </row>
    <row r="25" spans="1:12" ht="38.450000000000003" customHeight="1">
      <c r="A25" s="16" t="s">
        <v>3071</v>
      </c>
      <c r="B25" s="30" t="s">
        <v>1392</v>
      </c>
      <c r="C25" s="30" t="s">
        <v>1393</v>
      </c>
      <c r="D25" s="41" t="s">
        <v>1</v>
      </c>
      <c r="E25" s="12">
        <v>42549</v>
      </c>
      <c r="F25" s="12">
        <v>44646</v>
      </c>
      <c r="G25" s="72"/>
      <c r="H25" s="14">
        <f>DATE(YEAR(F25),MONTH(F25),DAY(F25)+1)</f>
        <v>44647</v>
      </c>
      <c r="I25" s="15">
        <f t="shared" ca="1" si="0"/>
        <v>0</v>
      </c>
      <c r="J25" s="16" t="str">
        <f t="shared" ca="1" si="1"/>
        <v>NOT DUE</v>
      </c>
      <c r="K25" s="30" t="s">
        <v>1425</v>
      </c>
      <c r="L25" s="19"/>
    </row>
    <row r="26" spans="1:12" ht="38.25" customHeight="1">
      <c r="A26" s="16" t="s">
        <v>3072</v>
      </c>
      <c r="B26" s="30" t="s">
        <v>1394</v>
      </c>
      <c r="C26" s="30" t="s">
        <v>1395</v>
      </c>
      <c r="D26" s="41" t="s">
        <v>1</v>
      </c>
      <c r="E26" s="12">
        <v>42549</v>
      </c>
      <c r="F26" s="12">
        <v>44646</v>
      </c>
      <c r="G26" s="72"/>
      <c r="H26" s="14">
        <f>DATE(YEAR(F26),MONTH(F26),DAY(F26)+1)</f>
        <v>44647</v>
      </c>
      <c r="I26" s="15">
        <f t="shared" ca="1" si="0"/>
        <v>0</v>
      </c>
      <c r="J26" s="16" t="str">
        <f t="shared" ca="1" si="1"/>
        <v>NOT DUE</v>
      </c>
      <c r="K26" s="30"/>
      <c r="L26" s="19"/>
    </row>
    <row r="27" spans="1:12" ht="38.450000000000003" customHeight="1">
      <c r="A27" s="16" t="s">
        <v>3073</v>
      </c>
      <c r="B27" s="30" t="s">
        <v>1396</v>
      </c>
      <c r="C27" s="30" t="s">
        <v>1397</v>
      </c>
      <c r="D27" s="41" t="s">
        <v>4</v>
      </c>
      <c r="E27" s="12">
        <v>42549</v>
      </c>
      <c r="F27" s="12">
        <v>44634</v>
      </c>
      <c r="G27" s="72"/>
      <c r="H27" s="14">
        <f>EDATE(F27-1,1)</f>
        <v>44664</v>
      </c>
      <c r="I27" s="15">
        <f t="shared" ca="1" si="0"/>
        <v>17</v>
      </c>
      <c r="J27" s="16" t="str">
        <f t="shared" ca="1" si="1"/>
        <v>NOT DUE</v>
      </c>
      <c r="K27" s="30" t="s">
        <v>1426</v>
      </c>
      <c r="L27" s="19"/>
    </row>
    <row r="28" spans="1:12" ht="26.45" customHeight="1">
      <c r="A28" s="16" t="s">
        <v>3074</v>
      </c>
      <c r="B28" s="30" t="s">
        <v>1398</v>
      </c>
      <c r="C28" s="30" t="s">
        <v>1399</v>
      </c>
      <c r="D28" s="41" t="s">
        <v>1</v>
      </c>
      <c r="E28" s="12">
        <v>42549</v>
      </c>
      <c r="F28" s="12">
        <v>44646</v>
      </c>
      <c r="G28" s="72"/>
      <c r="H28" s="14">
        <f>DATE(YEAR(F28),MONTH(F28),DAY(F28)+1)</f>
        <v>44647</v>
      </c>
      <c r="I28" s="15">
        <f t="shared" ca="1" si="0"/>
        <v>0</v>
      </c>
      <c r="J28" s="16" t="str">
        <f t="shared" ca="1" si="1"/>
        <v>NOT DUE</v>
      </c>
      <c r="K28" s="30" t="s">
        <v>1426</v>
      </c>
      <c r="L28" s="19"/>
    </row>
    <row r="29" spans="1:12" ht="26.45" customHeight="1">
      <c r="A29" s="16" t="s">
        <v>3075</v>
      </c>
      <c r="B29" s="30" t="s">
        <v>1400</v>
      </c>
      <c r="C29" s="30" t="s">
        <v>1401</v>
      </c>
      <c r="D29" s="41" t="s">
        <v>1</v>
      </c>
      <c r="E29" s="12">
        <v>42549</v>
      </c>
      <c r="F29" s="12">
        <v>44646</v>
      </c>
      <c r="G29" s="72"/>
      <c r="H29" s="14">
        <f>DATE(YEAR(F29),MONTH(F29),DAY(F29)+1)</f>
        <v>44647</v>
      </c>
      <c r="I29" s="15">
        <f t="shared" ca="1" si="0"/>
        <v>0</v>
      </c>
      <c r="J29" s="16" t="str">
        <f t="shared" ca="1" si="1"/>
        <v>NOT DUE</v>
      </c>
      <c r="K29" s="30" t="s">
        <v>1426</v>
      </c>
      <c r="L29" s="19"/>
    </row>
    <row r="30" spans="1:12" ht="26.45" customHeight="1">
      <c r="A30" s="16" t="s">
        <v>3076</v>
      </c>
      <c r="B30" s="30" t="s">
        <v>1402</v>
      </c>
      <c r="C30" s="30" t="s">
        <v>1403</v>
      </c>
      <c r="D30" s="41" t="s">
        <v>1</v>
      </c>
      <c r="E30" s="12">
        <v>42549</v>
      </c>
      <c r="F30" s="12">
        <v>44646</v>
      </c>
      <c r="G30" s="72"/>
      <c r="H30" s="14">
        <f>DATE(YEAR(F30),MONTH(F30),DAY(F30)+1)</f>
        <v>44647</v>
      </c>
      <c r="I30" s="15">
        <f t="shared" ca="1" si="0"/>
        <v>0</v>
      </c>
      <c r="J30" s="16" t="str">
        <f t="shared" ca="1" si="1"/>
        <v>NOT DUE</v>
      </c>
      <c r="K30" s="30" t="s">
        <v>1427</v>
      </c>
      <c r="L30" s="19"/>
    </row>
    <row r="31" spans="1:12" ht="26.45" customHeight="1">
      <c r="A31" s="16" t="s">
        <v>3077</v>
      </c>
      <c r="B31" s="30" t="s">
        <v>1404</v>
      </c>
      <c r="C31" s="30" t="s">
        <v>1391</v>
      </c>
      <c r="D31" s="41" t="s">
        <v>1</v>
      </c>
      <c r="E31" s="12">
        <v>42549</v>
      </c>
      <c r="F31" s="12">
        <v>44646</v>
      </c>
      <c r="G31" s="72"/>
      <c r="H31" s="14">
        <f>DATE(YEAR(F31),MONTH(F31),DAY(F31)+1)</f>
        <v>44647</v>
      </c>
      <c r="I31" s="15">
        <f t="shared" ca="1" si="0"/>
        <v>0</v>
      </c>
      <c r="J31" s="16" t="str">
        <f t="shared" ca="1" si="1"/>
        <v>NOT DUE</v>
      </c>
      <c r="K31" s="30" t="s">
        <v>1427</v>
      </c>
      <c r="L31" s="19"/>
    </row>
    <row r="32" spans="1:12" ht="26.45" customHeight="1">
      <c r="A32" s="16" t="s">
        <v>3078</v>
      </c>
      <c r="B32" s="30" t="s">
        <v>1405</v>
      </c>
      <c r="C32" s="30" t="s">
        <v>1406</v>
      </c>
      <c r="D32" s="41" t="s">
        <v>0</v>
      </c>
      <c r="E32" s="12">
        <v>42549</v>
      </c>
      <c r="F32" s="12">
        <v>44561</v>
      </c>
      <c r="G32" s="72"/>
      <c r="H32" s="14">
        <f>DATE(YEAR(F32),MONTH(F32)+3,DAY(F32)-1)</f>
        <v>44650</v>
      </c>
      <c r="I32" s="15">
        <f t="shared" ca="1" si="0"/>
        <v>3</v>
      </c>
      <c r="J32" s="16" t="str">
        <f t="shared" ca="1" si="1"/>
        <v>NOT DUE</v>
      </c>
      <c r="K32" s="30" t="s">
        <v>1427</v>
      </c>
      <c r="L32" s="19"/>
    </row>
    <row r="33" spans="1:12" ht="26.45" customHeight="1">
      <c r="A33" s="16" t="s">
        <v>3079</v>
      </c>
      <c r="B33" s="30" t="s">
        <v>1407</v>
      </c>
      <c r="C33" s="30" t="s">
        <v>1406</v>
      </c>
      <c r="D33" s="41" t="s">
        <v>4</v>
      </c>
      <c r="E33" s="12">
        <v>42549</v>
      </c>
      <c r="F33" s="12">
        <v>44634</v>
      </c>
      <c r="G33" s="72"/>
      <c r="H33" s="14">
        <f>EDATE(F33-1,1)</f>
        <v>44664</v>
      </c>
      <c r="I33" s="15">
        <f t="shared" ca="1" si="0"/>
        <v>17</v>
      </c>
      <c r="J33" s="16" t="str">
        <f t="shared" ca="1" si="1"/>
        <v>NOT DUE</v>
      </c>
      <c r="K33" s="30" t="s">
        <v>1428</v>
      </c>
      <c r="L33" s="19"/>
    </row>
    <row r="34" spans="1:12" ht="26.45" customHeight="1">
      <c r="A34" s="16" t="s">
        <v>3080</v>
      </c>
      <c r="B34" s="30" t="s">
        <v>3960</v>
      </c>
      <c r="C34" s="30" t="s">
        <v>1389</v>
      </c>
      <c r="D34" s="41" t="s">
        <v>1080</v>
      </c>
      <c r="E34" s="12">
        <v>42549</v>
      </c>
      <c r="F34" s="12">
        <v>44426</v>
      </c>
      <c r="G34" s="72"/>
      <c r="H34" s="14">
        <f>DATE(YEAR(F34)+4,MONTH(F34),DAY(F34)-1)</f>
        <v>45886</v>
      </c>
      <c r="I34" s="15">
        <f t="shared" ca="1" si="0"/>
        <v>1239</v>
      </c>
      <c r="J34" s="16" t="str">
        <f t="shared" ca="1" si="1"/>
        <v>NOT DUE</v>
      </c>
      <c r="K34" s="30" t="s">
        <v>3851</v>
      </c>
      <c r="L34" s="145" t="s">
        <v>5200</v>
      </c>
    </row>
    <row r="35" spans="1:12" ht="25.5">
      <c r="A35" s="16" t="s">
        <v>3081</v>
      </c>
      <c r="B35" s="30" t="s">
        <v>3955</v>
      </c>
      <c r="C35" s="30" t="s">
        <v>3888</v>
      </c>
      <c r="D35" s="41" t="s">
        <v>1080</v>
      </c>
      <c r="E35" s="12">
        <v>42549</v>
      </c>
      <c r="F35" s="12">
        <v>44426</v>
      </c>
      <c r="G35" s="72"/>
      <c r="H35" s="14">
        <f>DATE(YEAR(F35)+4,MONTH(F35),DAY(F35)-1)</f>
        <v>45886</v>
      </c>
      <c r="I35" s="15">
        <f t="shared" ca="1" si="0"/>
        <v>1239</v>
      </c>
      <c r="J35" s="16" t="str">
        <f t="shared" ca="1" si="1"/>
        <v>NOT DUE</v>
      </c>
      <c r="K35" s="30" t="s">
        <v>3851</v>
      </c>
      <c r="L35" s="145" t="s">
        <v>5200</v>
      </c>
    </row>
    <row r="36" spans="1:12" ht="26.45" customHeight="1">
      <c r="A36" s="16" t="s">
        <v>3082</v>
      </c>
      <c r="B36" s="30" t="s">
        <v>1408</v>
      </c>
      <c r="C36" s="30" t="s">
        <v>1409</v>
      </c>
      <c r="D36" s="41" t="s">
        <v>0</v>
      </c>
      <c r="E36" s="12">
        <v>42549</v>
      </c>
      <c r="F36" s="12">
        <v>44561</v>
      </c>
      <c r="G36" s="72"/>
      <c r="H36" s="14">
        <f>DATE(YEAR(F36),MONTH(F36)+3,DAY(F36)-1)</f>
        <v>44650</v>
      </c>
      <c r="I36" s="15">
        <f t="shared" ca="1" si="0"/>
        <v>3</v>
      </c>
      <c r="J36" s="16" t="str">
        <f t="shared" ca="1" si="1"/>
        <v>NOT DUE</v>
      </c>
      <c r="K36" s="30" t="s">
        <v>1428</v>
      </c>
      <c r="L36" s="39"/>
    </row>
    <row r="37" spans="1:12" ht="15.75" customHeight="1">
      <c r="A37" s="16" t="s">
        <v>3083</v>
      </c>
      <c r="B37" s="30" t="s">
        <v>1894</v>
      </c>
      <c r="C37" s="30"/>
      <c r="D37" s="41" t="s">
        <v>1</v>
      </c>
      <c r="E37" s="12">
        <v>42549</v>
      </c>
      <c r="F37" s="12">
        <v>44646</v>
      </c>
      <c r="G37" s="72"/>
      <c r="H37" s="14">
        <f>DATE(YEAR(F37),MONTH(F37),DAY(F37)+1)</f>
        <v>44647</v>
      </c>
      <c r="I37" s="15">
        <f t="shared" ca="1" si="0"/>
        <v>0</v>
      </c>
      <c r="J37" s="16" t="str">
        <f t="shared" ca="1" si="1"/>
        <v>NOT DUE</v>
      </c>
      <c r="K37" s="30"/>
      <c r="L37" s="19"/>
    </row>
    <row r="38" spans="1:12" ht="15.75" customHeight="1">
      <c r="A38" s="16" t="s">
        <v>3084</v>
      </c>
      <c r="B38" s="30" t="s">
        <v>1410</v>
      </c>
      <c r="C38" s="30" t="s">
        <v>1411</v>
      </c>
      <c r="D38" s="41" t="s">
        <v>381</v>
      </c>
      <c r="E38" s="12">
        <v>42549</v>
      </c>
      <c r="F38" s="12">
        <v>44575</v>
      </c>
      <c r="G38" s="72"/>
      <c r="H38" s="14">
        <f t="shared" ref="H38:H43" si="2">DATE(YEAR(F38)+1,MONTH(F38),DAY(F38)-1)</f>
        <v>44939</v>
      </c>
      <c r="I38" s="15">
        <f t="shared" ca="1" si="0"/>
        <v>292</v>
      </c>
      <c r="J38" s="16" t="str">
        <f t="shared" ca="1" si="1"/>
        <v>NOT DUE</v>
      </c>
      <c r="K38" s="30"/>
      <c r="L38" s="145"/>
    </row>
    <row r="39" spans="1:12" ht="26.45" customHeight="1">
      <c r="A39" s="16" t="s">
        <v>3085</v>
      </c>
      <c r="B39" s="30" t="s">
        <v>1412</v>
      </c>
      <c r="C39" s="30" t="s">
        <v>1413</v>
      </c>
      <c r="D39" s="41" t="s">
        <v>381</v>
      </c>
      <c r="E39" s="12">
        <v>42549</v>
      </c>
      <c r="F39" s="12">
        <v>44575</v>
      </c>
      <c r="G39" s="72"/>
      <c r="H39" s="14">
        <f t="shared" si="2"/>
        <v>44939</v>
      </c>
      <c r="I39" s="15">
        <f t="shared" ca="1" si="0"/>
        <v>292</v>
      </c>
      <c r="J39" s="16" t="str">
        <f t="shared" ca="1" si="1"/>
        <v>NOT DUE</v>
      </c>
      <c r="K39" s="30"/>
      <c r="L39" s="19"/>
    </row>
    <row r="40" spans="1:12" ht="26.45" customHeight="1">
      <c r="A40" s="16" t="s">
        <v>3086</v>
      </c>
      <c r="B40" s="30" t="s">
        <v>1414</v>
      </c>
      <c r="C40" s="30" t="s">
        <v>1415</v>
      </c>
      <c r="D40" s="41" t="s">
        <v>381</v>
      </c>
      <c r="E40" s="12">
        <v>42549</v>
      </c>
      <c r="F40" s="12">
        <v>44575</v>
      </c>
      <c r="G40" s="72"/>
      <c r="H40" s="14">
        <f t="shared" si="2"/>
        <v>44939</v>
      </c>
      <c r="I40" s="15">
        <f t="shared" ca="1" si="0"/>
        <v>292</v>
      </c>
      <c r="J40" s="16" t="str">
        <f t="shared" ca="1" si="1"/>
        <v>NOT DUE</v>
      </c>
      <c r="K40" s="30"/>
      <c r="L40" s="19"/>
    </row>
    <row r="41" spans="1:12" ht="26.45" customHeight="1">
      <c r="A41" s="16" t="s">
        <v>3861</v>
      </c>
      <c r="B41" s="30" t="s">
        <v>1416</v>
      </c>
      <c r="C41" s="30" t="s">
        <v>1417</v>
      </c>
      <c r="D41" s="41" t="s">
        <v>381</v>
      </c>
      <c r="E41" s="12">
        <v>42549</v>
      </c>
      <c r="F41" s="12">
        <v>44575</v>
      </c>
      <c r="G41" s="72"/>
      <c r="H41" s="14">
        <f t="shared" si="2"/>
        <v>44939</v>
      </c>
      <c r="I41" s="15">
        <f t="shared" ca="1" si="0"/>
        <v>292</v>
      </c>
      <c r="J41" s="16" t="str">
        <f t="shared" ca="1" si="1"/>
        <v>NOT DUE</v>
      </c>
      <c r="K41" s="30"/>
      <c r="L41" s="19"/>
    </row>
    <row r="42" spans="1:12" ht="26.45" customHeight="1">
      <c r="A42" s="16" t="s">
        <v>3863</v>
      </c>
      <c r="B42" s="30" t="s">
        <v>1418</v>
      </c>
      <c r="C42" s="30" t="s">
        <v>1419</v>
      </c>
      <c r="D42" s="41" t="s">
        <v>381</v>
      </c>
      <c r="E42" s="12">
        <v>42549</v>
      </c>
      <c r="F42" s="12">
        <v>44575</v>
      </c>
      <c r="G42" s="72"/>
      <c r="H42" s="14">
        <f t="shared" si="2"/>
        <v>44939</v>
      </c>
      <c r="I42" s="15">
        <f t="shared" ca="1" si="0"/>
        <v>292</v>
      </c>
      <c r="J42" s="16" t="str">
        <f t="shared" ca="1" si="1"/>
        <v>NOT DUE</v>
      </c>
      <c r="K42" s="30"/>
      <c r="L42" s="19"/>
    </row>
    <row r="43" spans="1:12" ht="15.75" customHeight="1">
      <c r="A43" s="16" t="s">
        <v>3866</v>
      </c>
      <c r="B43" s="30" t="s">
        <v>1429</v>
      </c>
      <c r="C43" s="30" t="s">
        <v>1430</v>
      </c>
      <c r="D43" s="41" t="s">
        <v>381</v>
      </c>
      <c r="E43" s="12">
        <v>42549</v>
      </c>
      <c r="F43" s="12">
        <v>44575</v>
      </c>
      <c r="G43" s="72"/>
      <c r="H43" s="14">
        <f t="shared" si="2"/>
        <v>44939</v>
      </c>
      <c r="I43" s="15">
        <f t="shared" ca="1" si="0"/>
        <v>292</v>
      </c>
      <c r="J43" s="16" t="str">
        <f t="shared" ca="1" si="1"/>
        <v>NOT DUE</v>
      </c>
      <c r="K43" s="30"/>
      <c r="L43" s="19"/>
    </row>
    <row r="44" spans="1:12" ht="23.25" customHeight="1">
      <c r="A44" s="16" t="s">
        <v>3867</v>
      </c>
      <c r="B44" s="30" t="s">
        <v>3996</v>
      </c>
      <c r="C44" s="30" t="s">
        <v>3997</v>
      </c>
      <c r="D44" s="41" t="s">
        <v>4</v>
      </c>
      <c r="E44" s="12">
        <v>42549</v>
      </c>
      <c r="F44" s="12">
        <v>44636</v>
      </c>
      <c r="G44" s="72"/>
      <c r="H44" s="14">
        <f>EDATE(F44-1,1)</f>
        <v>44666</v>
      </c>
      <c r="I44" s="15">
        <f t="shared" ca="1" si="0"/>
        <v>19</v>
      </c>
      <c r="J44" s="16" t="str">
        <f t="shared" ca="1" si="1"/>
        <v>NOT DUE</v>
      </c>
      <c r="K44" s="30"/>
      <c r="L44" s="39"/>
    </row>
    <row r="45" spans="1:12" ht="15.75" customHeight="1">
      <c r="A45" s="49"/>
      <c r="B45" s="50"/>
      <c r="C45" s="50"/>
      <c r="G45" s="53"/>
      <c r="H45" s="54"/>
      <c r="I45" s="55"/>
      <c r="J45" s="49"/>
      <c r="K45" s="50"/>
      <c r="L45" s="56"/>
    </row>
    <row r="48" spans="1:12">
      <c r="B48" t="s">
        <v>4630</v>
      </c>
      <c r="D48" s="47" t="s">
        <v>4631</v>
      </c>
      <c r="E48" t="s">
        <v>5232</v>
      </c>
      <c r="G48" t="s">
        <v>4632</v>
      </c>
    </row>
    <row r="49" spans="3:10">
      <c r="C49" s="215" t="s">
        <v>5298</v>
      </c>
      <c r="E49" t="s">
        <v>5439</v>
      </c>
      <c r="H49" s="455" t="s">
        <v>5299</v>
      </c>
      <c r="I49" s="455"/>
      <c r="J49" s="455"/>
    </row>
  </sheetData>
  <sheetProtection selectLockedCells="1"/>
  <mergeCells count="10">
    <mergeCell ref="H49:J49"/>
    <mergeCell ref="A4:B4"/>
    <mergeCell ref="D4:E4"/>
    <mergeCell ref="A5:B5"/>
    <mergeCell ref="A1:B1"/>
    <mergeCell ref="D1:E1"/>
    <mergeCell ref="A2:B2"/>
    <mergeCell ref="D2:E2"/>
    <mergeCell ref="A3:B3"/>
    <mergeCell ref="D3:E3"/>
  </mergeCells>
  <conditionalFormatting sqref="J7:J8 J21:J33 J36:J43 J45 J10:J19">
    <cfRule type="cellIs" dxfId="104" priority="5" operator="equal">
      <formula>"overdue"</formula>
    </cfRule>
  </conditionalFormatting>
  <conditionalFormatting sqref="J20">
    <cfRule type="cellIs" dxfId="103" priority="4" operator="equal">
      <formula>"overdue"</formula>
    </cfRule>
  </conditionalFormatting>
  <conditionalFormatting sqref="J9">
    <cfRule type="cellIs" dxfId="102" priority="3" operator="equal">
      <formula>"overdue"</formula>
    </cfRule>
  </conditionalFormatting>
  <conditionalFormatting sqref="J34:J35">
    <cfRule type="cellIs" dxfId="101" priority="2" operator="equal">
      <formula>"overdue"</formula>
    </cfRule>
  </conditionalFormatting>
  <conditionalFormatting sqref="J44">
    <cfRule type="cellIs" dxfId="100" priority="1" operator="equal">
      <formula>"overdue"</formula>
    </cfRule>
  </conditionalFormatting>
  <pageMargins left="0.7" right="0.7" top="0.75" bottom="0.75" header="0.3" footer="0.3"/>
  <pageSetup paperSize="9" orientation="portrait" r:id="rId1"/>
  <ignoredErrors>
    <ignoredError sqref="F4:F5" unlockedFormula="1"/>
  </ignoredErrors>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9"/>
  <sheetViews>
    <sheetView zoomScale="90" zoomScaleNormal="90" workbookViewId="0">
      <selection activeCell="J14" sqref="J14"/>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6" t="s">
        <v>5</v>
      </c>
      <c r="B1" s="376"/>
      <c r="C1" s="34" t="str">
        <f>'[4]Main Engine'!C1</f>
        <v>VALIANT SUMMER</v>
      </c>
      <c r="D1" s="377" t="s">
        <v>7</v>
      </c>
      <c r="E1" s="377"/>
      <c r="F1" s="1" t="str">
        <f>IF(C1="GL COLMENA",'[1]List of Vessels'!B2,IF(C1="GL IGUAZU",'[1]List of Vessels'!B3,IF(C1="GL LA PAZ",'[1]List of Vessels'!B4,IF(C1="GL PIRAPO",'[1]List of Vessels'!B5,IF(C1="VALIANT SPRING",'[1]List of Vessels'!B6,IF(C1="VALIANT SUMMER",'[1]List of Vessels'!B7,""))))))</f>
        <v>NK 160240</v>
      </c>
    </row>
    <row r="2" spans="1:12" ht="19.5" customHeight="1">
      <c r="A2" s="376" t="s">
        <v>8</v>
      </c>
      <c r="B2" s="376"/>
      <c r="C2" s="35" t="str">
        <f>IF(C1="GL COLMENA",'[1]List of Vessels'!D2,IF(C1="GL IGUAZU",'[1]List of Vessels'!D3,IF(C1="GL LA PAZ",'[1]List of Vessels'!D4,IF(C1="GL PIRAPO",'[1]List of Vessels'!D5,IF(C1="VALIANT SPRING",'[1]List of Vessels'!D6,IF(C1="VALIANT SUMMER",'[1]List of Vessels'!D7,""))))))</f>
        <v>SINGAPORE</v>
      </c>
      <c r="D2" s="377" t="s">
        <v>9</v>
      </c>
      <c r="E2" s="377"/>
      <c r="F2" s="2">
        <f>IF(C1="GL COLMENA",'[1]List of Vessels'!C2,IF(C1="GL IGUAZU",'[1]List of Vessels'!C3,IF(C1="GL LA PAZ",'[1]List of Vessels'!C4,IF(C1="GL PIRAPO",'[1]List of Vessels'!C5,IF(C1="VALIANT SPRING",'[1]List of Vessels'!C6,IF(C1="VALIANT SUMMER",'[1]List of Vessels'!C7,""))))))</f>
        <v>9731195</v>
      </c>
    </row>
    <row r="3" spans="1:12" ht="19.5" customHeight="1">
      <c r="A3" s="376" t="s">
        <v>10</v>
      </c>
      <c r="B3" s="376"/>
      <c r="C3" s="36" t="s">
        <v>1933</v>
      </c>
      <c r="D3" s="377" t="s">
        <v>12</v>
      </c>
      <c r="E3" s="377"/>
      <c r="F3" s="4" t="s">
        <v>2554</v>
      </c>
    </row>
    <row r="4" spans="1:12" ht="18" customHeight="1">
      <c r="A4" s="376" t="s">
        <v>77</v>
      </c>
      <c r="B4" s="376"/>
      <c r="C4" s="36" t="s">
        <v>3784</v>
      </c>
      <c r="D4" s="377" t="s">
        <v>14</v>
      </c>
      <c r="E4" s="377"/>
      <c r="F4" s="368">
        <f>'Running Hours'!B37</f>
        <v>47747.6</v>
      </c>
    </row>
    <row r="5" spans="1:12" ht="18" customHeight="1">
      <c r="A5" s="376" t="s">
        <v>78</v>
      </c>
      <c r="B5" s="376"/>
      <c r="C5" s="37" t="s">
        <v>3785</v>
      </c>
      <c r="D5" s="44"/>
      <c r="E5" s="262" t="str">
        <f>'Running Hours'!$C3</f>
        <v>Date updated:</v>
      </c>
      <c r="F5" s="147">
        <f>'Running Hours'!$D3</f>
        <v>44646</v>
      </c>
    </row>
    <row r="6" spans="1:12" ht="7.5" customHeight="1">
      <c r="A6" s="42"/>
      <c r="B6" s="6"/>
      <c r="D6" s="45"/>
      <c r="E6" s="7"/>
      <c r="F6" s="7"/>
      <c r="G6" s="7"/>
      <c r="H6" s="7"/>
      <c r="I6" s="7"/>
      <c r="J6" s="7"/>
      <c r="K6" s="7"/>
    </row>
    <row r="7" spans="1:12" ht="26.45" customHeight="1">
      <c r="A7" s="10" t="s">
        <v>15</v>
      </c>
      <c r="B7" s="10" t="s">
        <v>63</v>
      </c>
      <c r="C7" s="10" t="s">
        <v>17</v>
      </c>
      <c r="D7" s="46" t="s">
        <v>18</v>
      </c>
      <c r="E7" s="10" t="s">
        <v>19</v>
      </c>
      <c r="F7" s="10" t="s">
        <v>64</v>
      </c>
      <c r="G7" s="10" t="s">
        <v>20</v>
      </c>
      <c r="H7" s="10" t="s">
        <v>2</v>
      </c>
      <c r="I7" s="10" t="s">
        <v>21</v>
      </c>
      <c r="J7" s="10" t="s">
        <v>22</v>
      </c>
      <c r="K7" s="10" t="s">
        <v>23</v>
      </c>
      <c r="L7" s="10" t="s">
        <v>59</v>
      </c>
    </row>
    <row r="8" spans="1:12" ht="26.45" customHeight="1">
      <c r="A8" s="16" t="s">
        <v>3021</v>
      </c>
      <c r="B8" s="30" t="s">
        <v>1912</v>
      </c>
      <c r="C8" s="30" t="s">
        <v>1913</v>
      </c>
      <c r="D8" s="41" t="s">
        <v>1080</v>
      </c>
      <c r="E8" s="12">
        <v>42549</v>
      </c>
      <c r="F8" s="12">
        <v>44552</v>
      </c>
      <c r="G8" s="72"/>
      <c r="H8" s="14">
        <f>DATE(YEAR(F8)+4,MONTH(F8),DAY(F8)-1)</f>
        <v>46012</v>
      </c>
      <c r="I8" s="15">
        <f t="shared" ref="I8:I44" ca="1" si="0">IF(ISBLANK(H8),"",H8-DATE(YEAR(NOW()),MONTH(NOW()),DAY(NOW())))</f>
        <v>1365</v>
      </c>
      <c r="J8" s="16" t="str">
        <f t="shared" ref="J8:J44" ca="1" si="1">IF(I8="","",IF(I8&lt;0,"OVERDUE","NOT DUE"))</f>
        <v>NOT DUE</v>
      </c>
      <c r="K8" s="30" t="s">
        <v>1930</v>
      </c>
      <c r="L8" s="362"/>
    </row>
    <row r="9" spans="1:12" ht="26.45" customHeight="1">
      <c r="A9" s="16" t="s">
        <v>3022</v>
      </c>
      <c r="B9" s="30" t="s">
        <v>3862</v>
      </c>
      <c r="C9" s="30" t="s">
        <v>1913</v>
      </c>
      <c r="D9" s="41" t="s">
        <v>1080</v>
      </c>
      <c r="E9" s="12">
        <v>42549</v>
      </c>
      <c r="F9" s="12">
        <v>44552</v>
      </c>
      <c r="G9" s="72"/>
      <c r="H9" s="14">
        <f>DATE(YEAR(F9)+4,MONTH(F9),DAY(F9)-1)</f>
        <v>46012</v>
      </c>
      <c r="I9" s="15">
        <f t="shared" ca="1" si="0"/>
        <v>1365</v>
      </c>
      <c r="J9" s="16" t="str">
        <f t="shared" ca="1" si="1"/>
        <v>NOT DUE</v>
      </c>
      <c r="K9" s="30" t="s">
        <v>1930</v>
      </c>
      <c r="L9" s="362"/>
    </row>
    <row r="10" spans="1:12" ht="26.45" customHeight="1">
      <c r="A10" s="16" t="s">
        <v>3023</v>
      </c>
      <c r="B10" s="30" t="s">
        <v>1914</v>
      </c>
      <c r="C10" s="30" t="s">
        <v>3889</v>
      </c>
      <c r="D10" s="41" t="s">
        <v>1080</v>
      </c>
      <c r="E10" s="12">
        <v>42549</v>
      </c>
      <c r="F10" s="12">
        <v>44552</v>
      </c>
      <c r="G10" s="72"/>
      <c r="H10" s="14">
        <f>DATE(YEAR(F10)+4,MONTH(F10),DAY(F10)-1)</f>
        <v>46012</v>
      </c>
      <c r="I10" s="15">
        <f t="shared" ca="1" si="0"/>
        <v>1365</v>
      </c>
      <c r="J10" s="16" t="str">
        <f t="shared" ca="1" si="1"/>
        <v>NOT DUE</v>
      </c>
      <c r="K10" s="30"/>
      <c r="L10" s="362"/>
    </row>
    <row r="11" spans="1:12" ht="15.75" customHeight="1">
      <c r="A11" s="16" t="s">
        <v>3024</v>
      </c>
      <c r="B11" s="30" t="s">
        <v>1881</v>
      </c>
      <c r="C11" s="30" t="s">
        <v>1916</v>
      </c>
      <c r="D11" s="41" t="s">
        <v>1080</v>
      </c>
      <c r="E11" s="12">
        <v>42549</v>
      </c>
      <c r="F11" s="12">
        <v>44552</v>
      </c>
      <c r="G11" s="72"/>
      <c r="H11" s="14">
        <f>DATE(YEAR(F11)+4,MONTH(F11),DAY(F11)-1)</f>
        <v>46012</v>
      </c>
      <c r="I11" s="15">
        <f t="shared" ca="1" si="0"/>
        <v>1365</v>
      </c>
      <c r="J11" s="16" t="str">
        <f t="shared" ca="1" si="1"/>
        <v>NOT DUE</v>
      </c>
      <c r="K11" s="30"/>
      <c r="L11" s="362"/>
    </row>
    <row r="12" spans="1:12" ht="15.75" customHeight="1">
      <c r="A12" s="16" t="s">
        <v>3025</v>
      </c>
      <c r="B12" s="30" t="s">
        <v>1881</v>
      </c>
      <c r="C12" s="30" t="s">
        <v>1917</v>
      </c>
      <c r="D12" s="41" t="s">
        <v>1080</v>
      </c>
      <c r="E12" s="12">
        <v>42549</v>
      </c>
      <c r="F12" s="12">
        <v>44552</v>
      </c>
      <c r="G12" s="72"/>
      <c r="H12" s="14">
        <f>DATE(YEAR(F12)+4,MONTH(F12),DAY(F12)-1)</f>
        <v>46012</v>
      </c>
      <c r="I12" s="15">
        <f t="shared" ca="1" si="0"/>
        <v>1365</v>
      </c>
      <c r="J12" s="16" t="str">
        <f t="shared" ca="1" si="1"/>
        <v>NOT DUE</v>
      </c>
      <c r="K12" s="30" t="s">
        <v>1931</v>
      </c>
      <c r="L12" s="362"/>
    </row>
    <row r="13" spans="1:12" ht="15.75" customHeight="1">
      <c r="A13" s="16" t="s">
        <v>3026</v>
      </c>
      <c r="B13" s="30" t="s">
        <v>1918</v>
      </c>
      <c r="C13" s="30" t="s">
        <v>1919</v>
      </c>
      <c r="D13" s="41" t="s">
        <v>0</v>
      </c>
      <c r="E13" s="12">
        <v>42549</v>
      </c>
      <c r="F13" s="12">
        <v>44642</v>
      </c>
      <c r="G13" s="72"/>
      <c r="H13" s="14">
        <f>DATE(YEAR(F13),MONTH(F13)+3,DAY(F13)-1)</f>
        <v>44733</v>
      </c>
      <c r="I13" s="15">
        <f t="shared" ca="1" si="0"/>
        <v>86</v>
      </c>
      <c r="J13" s="16" t="str">
        <f t="shared" ca="1" si="1"/>
        <v>NOT DUE</v>
      </c>
      <c r="K13" s="30"/>
      <c r="L13" s="145"/>
    </row>
    <row r="14" spans="1:12" ht="15.75" customHeight="1">
      <c r="A14" s="16" t="s">
        <v>3027</v>
      </c>
      <c r="B14" s="30" t="s">
        <v>1918</v>
      </c>
      <c r="C14" s="30" t="s">
        <v>1917</v>
      </c>
      <c r="D14" s="41" t="s">
        <v>381</v>
      </c>
      <c r="E14" s="12">
        <v>42549</v>
      </c>
      <c r="F14" s="12">
        <v>44552</v>
      </c>
      <c r="G14" s="72"/>
      <c r="H14" s="14">
        <f>DATE(YEAR(F14)+1,MONTH(F14),DAY(F14)-1)</f>
        <v>44916</v>
      </c>
      <c r="I14" s="15">
        <f t="shared" ca="1" si="0"/>
        <v>269</v>
      </c>
      <c r="J14" s="16" t="str">
        <f t="shared" ca="1" si="1"/>
        <v>NOT DUE</v>
      </c>
      <c r="K14" s="30"/>
      <c r="L14" s="145"/>
    </row>
    <row r="15" spans="1:12" ht="26.45" customHeight="1">
      <c r="A15" s="16" t="s">
        <v>3028</v>
      </c>
      <c r="B15" s="30" t="s">
        <v>1884</v>
      </c>
      <c r="C15" s="30" t="s">
        <v>1920</v>
      </c>
      <c r="D15" s="41" t="s">
        <v>1080</v>
      </c>
      <c r="E15" s="12">
        <v>42549</v>
      </c>
      <c r="F15" s="12">
        <v>44552</v>
      </c>
      <c r="G15" s="72"/>
      <c r="H15" s="14">
        <f>DATE(YEAR(F15)+4,MONTH(F15),DAY(F15)-1)</f>
        <v>46012</v>
      </c>
      <c r="I15" s="15">
        <f t="shared" ca="1" si="0"/>
        <v>1365</v>
      </c>
      <c r="J15" s="16" t="str">
        <f t="shared" ca="1" si="1"/>
        <v>NOT DUE</v>
      </c>
      <c r="K15" s="30" t="s">
        <v>1932</v>
      </c>
      <c r="L15" s="362"/>
    </row>
    <row r="16" spans="1:12" ht="15.75" customHeight="1">
      <c r="A16" s="16" t="s">
        <v>3029</v>
      </c>
      <c r="B16" s="30" t="s">
        <v>1887</v>
      </c>
      <c r="C16" s="30" t="s">
        <v>1921</v>
      </c>
      <c r="D16" s="41" t="s">
        <v>381</v>
      </c>
      <c r="E16" s="12">
        <v>42549</v>
      </c>
      <c r="F16" s="12">
        <v>44552</v>
      </c>
      <c r="G16" s="72"/>
      <c r="H16" s="14">
        <f>DATE(YEAR(F16)+1,MONTH(F16),DAY(F16)-1)</f>
        <v>44916</v>
      </c>
      <c r="I16" s="15">
        <f t="shared" ca="1" si="0"/>
        <v>269</v>
      </c>
      <c r="J16" s="16" t="str">
        <f t="shared" ca="1" si="1"/>
        <v>NOT DUE</v>
      </c>
      <c r="K16" s="30" t="s">
        <v>1420</v>
      </c>
      <c r="L16" s="145"/>
    </row>
    <row r="17" spans="1:12" ht="15.75" customHeight="1">
      <c r="A17" s="16" t="s">
        <v>3030</v>
      </c>
      <c r="B17" s="30" t="s">
        <v>1887</v>
      </c>
      <c r="C17" s="30" t="s">
        <v>1922</v>
      </c>
      <c r="D17" s="41" t="s">
        <v>1080</v>
      </c>
      <c r="E17" s="12">
        <v>42549</v>
      </c>
      <c r="F17" s="12">
        <v>44552</v>
      </c>
      <c r="G17" s="72"/>
      <c r="H17" s="14">
        <f>DATE(YEAR(F17)+4,MONTH(F17),DAY(F17)-1)</f>
        <v>46012</v>
      </c>
      <c r="I17" s="15">
        <f t="shared" ca="1" si="0"/>
        <v>1365</v>
      </c>
      <c r="J17" s="16" t="str">
        <f t="shared" ca="1" si="1"/>
        <v>NOT DUE</v>
      </c>
      <c r="K17" s="30" t="s">
        <v>1421</v>
      </c>
      <c r="L17" s="362"/>
    </row>
    <row r="18" spans="1:12" ht="26.45" customHeight="1">
      <c r="A18" s="16" t="s">
        <v>3031</v>
      </c>
      <c r="B18" s="30" t="s">
        <v>581</v>
      </c>
      <c r="C18" s="30" t="s">
        <v>1923</v>
      </c>
      <c r="D18" s="41" t="s">
        <v>381</v>
      </c>
      <c r="E18" s="12">
        <v>42549</v>
      </c>
      <c r="F18" s="12">
        <v>44552</v>
      </c>
      <c r="G18" s="72"/>
      <c r="H18" s="14">
        <f>DATE(YEAR(F18)+1,MONTH(F18),DAY(F18)-1)</f>
        <v>44916</v>
      </c>
      <c r="I18" s="15">
        <f t="shared" ca="1" si="0"/>
        <v>269</v>
      </c>
      <c r="J18" s="16" t="str">
        <f t="shared" ca="1" si="1"/>
        <v>NOT DUE</v>
      </c>
      <c r="K18" s="30" t="s">
        <v>1422</v>
      </c>
      <c r="L18" s="145"/>
    </row>
    <row r="19" spans="1:12" ht="26.45" customHeight="1">
      <c r="A19" s="16" t="s">
        <v>3032</v>
      </c>
      <c r="B19" s="30" t="s">
        <v>3859</v>
      </c>
      <c r="C19" s="30" t="s">
        <v>1924</v>
      </c>
      <c r="D19" s="41" t="s">
        <v>1080</v>
      </c>
      <c r="E19" s="12">
        <v>42549</v>
      </c>
      <c r="F19" s="12">
        <v>44552</v>
      </c>
      <c r="G19" s="72"/>
      <c r="H19" s="14">
        <f>DATE(YEAR(F19)+4,MONTH(F19),DAY(F19)-1)</f>
        <v>46012</v>
      </c>
      <c r="I19" s="15">
        <f t="shared" ca="1" si="0"/>
        <v>1365</v>
      </c>
      <c r="J19" s="16" t="str">
        <f t="shared" ca="1" si="1"/>
        <v>NOT DUE</v>
      </c>
      <c r="K19" s="30" t="s">
        <v>1423</v>
      </c>
      <c r="L19" s="362"/>
    </row>
    <row r="20" spans="1:12" ht="26.45" customHeight="1">
      <c r="A20" s="16" t="s">
        <v>3033</v>
      </c>
      <c r="B20" s="30" t="s">
        <v>3860</v>
      </c>
      <c r="C20" s="30" t="s">
        <v>1924</v>
      </c>
      <c r="D20" s="41" t="s">
        <v>1080</v>
      </c>
      <c r="E20" s="12">
        <v>42549</v>
      </c>
      <c r="F20" s="12">
        <v>44552</v>
      </c>
      <c r="G20" s="72"/>
      <c r="H20" s="14">
        <f>DATE(YEAR(F20)+4,MONTH(F20),DAY(F20)-1)</f>
        <v>46012</v>
      </c>
      <c r="I20" s="15">
        <f t="shared" ca="1" si="0"/>
        <v>1365</v>
      </c>
      <c r="J20" s="16" t="str">
        <f t="shared" ca="1" si="1"/>
        <v>NOT DUE</v>
      </c>
      <c r="K20" s="30" t="s">
        <v>1423</v>
      </c>
      <c r="L20" s="362"/>
    </row>
    <row r="21" spans="1:12" ht="26.45" customHeight="1">
      <c r="A21" s="16" t="s">
        <v>3034</v>
      </c>
      <c r="B21" s="30" t="s">
        <v>1892</v>
      </c>
      <c r="C21" s="30" t="s">
        <v>1925</v>
      </c>
      <c r="D21" s="41" t="s">
        <v>381</v>
      </c>
      <c r="E21" s="12">
        <v>42549</v>
      </c>
      <c r="F21" s="12">
        <v>44552</v>
      </c>
      <c r="G21" s="72"/>
      <c r="H21" s="14">
        <f>DATE(YEAR(F21)+1,MONTH(F21),DAY(F21)-1)</f>
        <v>44916</v>
      </c>
      <c r="I21" s="15">
        <f t="shared" ca="1" si="0"/>
        <v>269</v>
      </c>
      <c r="J21" s="16" t="str">
        <f t="shared" ca="1" si="1"/>
        <v>NOT DUE</v>
      </c>
      <c r="K21" s="30" t="s">
        <v>1424</v>
      </c>
      <c r="L21" s="19"/>
    </row>
    <row r="22" spans="1:12" ht="15.75" customHeight="1">
      <c r="A22" s="16" t="s">
        <v>3035</v>
      </c>
      <c r="B22" s="30" t="s">
        <v>1926</v>
      </c>
      <c r="C22" s="30" t="s">
        <v>1927</v>
      </c>
      <c r="D22" s="41" t="s">
        <v>381</v>
      </c>
      <c r="E22" s="12">
        <v>42549</v>
      </c>
      <c r="F22" s="12">
        <v>44552</v>
      </c>
      <c r="G22" s="72"/>
      <c r="H22" s="14">
        <f>DATE(YEAR(F22)+1,MONTH(F22),DAY(F22)-1)</f>
        <v>44916</v>
      </c>
      <c r="I22" s="15">
        <f t="shared" ca="1" si="0"/>
        <v>269</v>
      </c>
      <c r="J22" s="16" t="str">
        <f t="shared" ca="1" si="1"/>
        <v>NOT DUE</v>
      </c>
      <c r="K22" s="30" t="s">
        <v>1425</v>
      </c>
      <c r="L22" s="19"/>
    </row>
    <row r="23" spans="1:12" ht="15.75" customHeight="1">
      <c r="A23" s="16" t="s">
        <v>3036</v>
      </c>
      <c r="B23" s="30" t="s">
        <v>1928</v>
      </c>
      <c r="C23" s="30" t="s">
        <v>1929</v>
      </c>
      <c r="D23" s="41" t="s">
        <v>0</v>
      </c>
      <c r="E23" s="12">
        <v>42549</v>
      </c>
      <c r="F23" s="12">
        <v>44561</v>
      </c>
      <c r="G23" s="72"/>
      <c r="H23" s="14">
        <f>DATE(YEAR(F23),MONTH(F23)+3,DAY(F23)-1)</f>
        <v>44650</v>
      </c>
      <c r="I23" s="15">
        <f t="shared" ca="1" si="0"/>
        <v>3</v>
      </c>
      <c r="J23" s="16" t="str">
        <f t="shared" ca="1" si="1"/>
        <v>NOT DUE</v>
      </c>
      <c r="K23" s="30" t="s">
        <v>1425</v>
      </c>
      <c r="L23" s="19"/>
    </row>
    <row r="24" spans="1:12" ht="38.450000000000003" customHeight="1">
      <c r="A24" s="16" t="s">
        <v>3037</v>
      </c>
      <c r="B24" s="30" t="s">
        <v>1390</v>
      </c>
      <c r="C24" s="30" t="s">
        <v>1391</v>
      </c>
      <c r="D24" s="41" t="s">
        <v>1</v>
      </c>
      <c r="E24" s="12">
        <v>42549</v>
      </c>
      <c r="F24" s="12">
        <v>44646</v>
      </c>
      <c r="G24" s="72"/>
      <c r="H24" s="14">
        <f>DATE(YEAR(F24),MONTH(F24),DAY(F24)+1)</f>
        <v>44647</v>
      </c>
      <c r="I24" s="15">
        <f t="shared" ca="1" si="0"/>
        <v>0</v>
      </c>
      <c r="J24" s="16" t="str">
        <f t="shared" ca="1" si="1"/>
        <v>NOT DUE</v>
      </c>
      <c r="K24" s="30" t="s">
        <v>1425</v>
      </c>
      <c r="L24" s="19"/>
    </row>
    <row r="25" spans="1:12" ht="38.450000000000003" customHeight="1">
      <c r="A25" s="16" t="s">
        <v>3038</v>
      </c>
      <c r="B25" s="30" t="s">
        <v>1392</v>
      </c>
      <c r="C25" s="30" t="s">
        <v>1393</v>
      </c>
      <c r="D25" s="41" t="s">
        <v>1</v>
      </c>
      <c r="E25" s="12">
        <v>42549</v>
      </c>
      <c r="F25" s="12">
        <v>44646</v>
      </c>
      <c r="G25" s="72"/>
      <c r="H25" s="14">
        <f>DATE(YEAR(F25),MONTH(F25),DAY(F25)+1)</f>
        <v>44647</v>
      </c>
      <c r="I25" s="15">
        <f t="shared" ca="1" si="0"/>
        <v>0</v>
      </c>
      <c r="J25" s="16" t="str">
        <f t="shared" ca="1" si="1"/>
        <v>NOT DUE</v>
      </c>
      <c r="K25" s="30" t="s">
        <v>1425</v>
      </c>
      <c r="L25" s="19"/>
    </row>
    <row r="26" spans="1:12" ht="38.450000000000003" customHeight="1">
      <c r="A26" s="16" t="s">
        <v>3039</v>
      </c>
      <c r="B26" s="30" t="s">
        <v>1394</v>
      </c>
      <c r="C26" s="30" t="s">
        <v>1395</v>
      </c>
      <c r="D26" s="41" t="s">
        <v>1</v>
      </c>
      <c r="E26" s="12">
        <v>42549</v>
      </c>
      <c r="F26" s="12">
        <v>44646</v>
      </c>
      <c r="G26" s="72"/>
      <c r="H26" s="14">
        <f>DATE(YEAR(F26),MONTH(F26),DAY(F26)+1)</f>
        <v>44647</v>
      </c>
      <c r="I26" s="15">
        <f t="shared" ca="1" si="0"/>
        <v>0</v>
      </c>
      <c r="J26" s="16" t="str">
        <f t="shared" ca="1" si="1"/>
        <v>NOT DUE</v>
      </c>
      <c r="K26" s="30"/>
      <c r="L26" s="19"/>
    </row>
    <row r="27" spans="1:12" ht="38.450000000000003" customHeight="1">
      <c r="A27" s="16" t="s">
        <v>3040</v>
      </c>
      <c r="B27" s="30" t="s">
        <v>1396</v>
      </c>
      <c r="C27" s="30" t="s">
        <v>1397</v>
      </c>
      <c r="D27" s="41" t="s">
        <v>4</v>
      </c>
      <c r="E27" s="12">
        <v>42549</v>
      </c>
      <c r="F27" s="12">
        <v>44634</v>
      </c>
      <c r="G27" s="72"/>
      <c r="H27" s="14">
        <f>EDATE(F27-1,1)</f>
        <v>44664</v>
      </c>
      <c r="I27" s="15">
        <f t="shared" ca="1" si="0"/>
        <v>17</v>
      </c>
      <c r="J27" s="16" t="str">
        <f t="shared" ca="1" si="1"/>
        <v>NOT DUE</v>
      </c>
      <c r="K27" s="30" t="s">
        <v>1426</v>
      </c>
      <c r="L27" s="19"/>
    </row>
    <row r="28" spans="1:12" ht="26.45" customHeight="1">
      <c r="A28" s="16" t="s">
        <v>3041</v>
      </c>
      <c r="B28" s="30" t="s">
        <v>1398</v>
      </c>
      <c r="C28" s="30" t="s">
        <v>1399</v>
      </c>
      <c r="D28" s="41" t="s">
        <v>1</v>
      </c>
      <c r="E28" s="12">
        <v>42549</v>
      </c>
      <c r="F28" s="12">
        <v>44646</v>
      </c>
      <c r="G28" s="72"/>
      <c r="H28" s="14">
        <f>DATE(YEAR(F28),MONTH(F28),DAY(F28)+1)</f>
        <v>44647</v>
      </c>
      <c r="I28" s="15">
        <f t="shared" ca="1" si="0"/>
        <v>0</v>
      </c>
      <c r="J28" s="16" t="str">
        <f t="shared" ca="1" si="1"/>
        <v>NOT DUE</v>
      </c>
      <c r="K28" s="30" t="s">
        <v>1426</v>
      </c>
      <c r="L28" s="19"/>
    </row>
    <row r="29" spans="1:12" ht="26.45" customHeight="1">
      <c r="A29" s="16" t="s">
        <v>3042</v>
      </c>
      <c r="B29" s="30" t="s">
        <v>1400</v>
      </c>
      <c r="C29" s="30" t="s">
        <v>1401</v>
      </c>
      <c r="D29" s="41" t="s">
        <v>1</v>
      </c>
      <c r="E29" s="12">
        <v>42549</v>
      </c>
      <c r="F29" s="12">
        <v>44646</v>
      </c>
      <c r="G29" s="72"/>
      <c r="H29" s="14">
        <f>DATE(YEAR(F29),MONTH(F29),DAY(F29)+1)</f>
        <v>44647</v>
      </c>
      <c r="I29" s="15">
        <f t="shared" ca="1" si="0"/>
        <v>0</v>
      </c>
      <c r="J29" s="16" t="str">
        <f t="shared" ca="1" si="1"/>
        <v>NOT DUE</v>
      </c>
      <c r="K29" s="30" t="s">
        <v>1426</v>
      </c>
      <c r="L29" s="19"/>
    </row>
    <row r="30" spans="1:12" ht="26.45" customHeight="1">
      <c r="A30" s="16" t="s">
        <v>3043</v>
      </c>
      <c r="B30" s="30" t="s">
        <v>1402</v>
      </c>
      <c r="C30" s="30" t="s">
        <v>1403</v>
      </c>
      <c r="D30" s="41" t="s">
        <v>1</v>
      </c>
      <c r="E30" s="12">
        <v>42549</v>
      </c>
      <c r="F30" s="12">
        <v>44646</v>
      </c>
      <c r="G30" s="72"/>
      <c r="H30" s="14">
        <f>DATE(YEAR(F30),MONTH(F30),DAY(F30)+1)</f>
        <v>44647</v>
      </c>
      <c r="I30" s="15">
        <f t="shared" ca="1" si="0"/>
        <v>0</v>
      </c>
      <c r="J30" s="16" t="str">
        <f t="shared" ca="1" si="1"/>
        <v>NOT DUE</v>
      </c>
      <c r="K30" s="30" t="s">
        <v>1427</v>
      </c>
      <c r="L30" s="19"/>
    </row>
    <row r="31" spans="1:12" ht="26.45" customHeight="1">
      <c r="A31" s="16" t="s">
        <v>3044</v>
      </c>
      <c r="B31" s="30" t="s">
        <v>1404</v>
      </c>
      <c r="C31" s="30" t="s">
        <v>1391</v>
      </c>
      <c r="D31" s="41" t="s">
        <v>1</v>
      </c>
      <c r="E31" s="12">
        <v>42549</v>
      </c>
      <c r="F31" s="12">
        <v>44646</v>
      </c>
      <c r="G31" s="72"/>
      <c r="H31" s="14">
        <f>DATE(YEAR(F31),MONTH(F31),DAY(F31)+1)</f>
        <v>44647</v>
      </c>
      <c r="I31" s="15">
        <f t="shared" ca="1" si="0"/>
        <v>0</v>
      </c>
      <c r="J31" s="16" t="str">
        <f t="shared" ca="1" si="1"/>
        <v>NOT DUE</v>
      </c>
      <c r="K31" s="30" t="s">
        <v>1427</v>
      </c>
      <c r="L31" s="19"/>
    </row>
    <row r="32" spans="1:12" ht="26.45" customHeight="1">
      <c r="A32" s="16" t="s">
        <v>3045</v>
      </c>
      <c r="B32" s="30" t="s">
        <v>1405</v>
      </c>
      <c r="C32" s="30" t="s">
        <v>1406</v>
      </c>
      <c r="D32" s="41" t="s">
        <v>0</v>
      </c>
      <c r="E32" s="12">
        <v>42549</v>
      </c>
      <c r="F32" s="12">
        <v>44561</v>
      </c>
      <c r="G32" s="72"/>
      <c r="H32" s="14">
        <f>DATE(YEAR(F32),MONTH(F32)+3,DAY(F32)-1)</f>
        <v>44650</v>
      </c>
      <c r="I32" s="15">
        <f t="shared" ca="1" si="0"/>
        <v>3</v>
      </c>
      <c r="J32" s="16" t="str">
        <f t="shared" ca="1" si="1"/>
        <v>NOT DUE</v>
      </c>
      <c r="K32" s="30" t="s">
        <v>1427</v>
      </c>
      <c r="L32" s="19"/>
    </row>
    <row r="33" spans="1:12" ht="26.45" customHeight="1">
      <c r="A33" s="16" t="s">
        <v>3046</v>
      </c>
      <c r="B33" s="30" t="s">
        <v>1407</v>
      </c>
      <c r="C33" s="30" t="s">
        <v>1406</v>
      </c>
      <c r="D33" s="41" t="s">
        <v>4</v>
      </c>
      <c r="E33" s="12">
        <v>42549</v>
      </c>
      <c r="F33" s="12">
        <v>44665</v>
      </c>
      <c r="G33" s="72"/>
      <c r="H33" s="14">
        <f>EDATE(F33-1,1)</f>
        <v>44694</v>
      </c>
      <c r="I33" s="15">
        <f t="shared" ca="1" si="0"/>
        <v>47</v>
      </c>
      <c r="J33" s="16" t="str">
        <f t="shared" ca="1" si="1"/>
        <v>NOT DUE</v>
      </c>
      <c r="K33" s="30" t="s">
        <v>1428</v>
      </c>
      <c r="L33" s="19"/>
    </row>
    <row r="34" spans="1:12" ht="26.45" customHeight="1">
      <c r="A34" s="16" t="s">
        <v>3047</v>
      </c>
      <c r="B34" s="30" t="s">
        <v>3960</v>
      </c>
      <c r="C34" s="30" t="s">
        <v>1389</v>
      </c>
      <c r="D34" s="41" t="s">
        <v>1080</v>
      </c>
      <c r="E34" s="12">
        <v>42549</v>
      </c>
      <c r="F34" s="12">
        <v>44426</v>
      </c>
      <c r="G34" s="72"/>
      <c r="H34" s="14">
        <f>DATE(YEAR(F34)+4,MONTH(F34),DAY(F34)-1)</f>
        <v>45886</v>
      </c>
      <c r="I34" s="15">
        <f t="shared" ca="1" si="0"/>
        <v>1239</v>
      </c>
      <c r="J34" s="16" t="str">
        <f t="shared" ca="1" si="1"/>
        <v>NOT DUE</v>
      </c>
      <c r="K34" s="30" t="s">
        <v>3851</v>
      </c>
      <c r="L34" s="145" t="s">
        <v>4756</v>
      </c>
    </row>
    <row r="35" spans="1:12" ht="25.5">
      <c r="A35" s="16" t="s">
        <v>3048</v>
      </c>
      <c r="B35" s="30" t="s">
        <v>3955</v>
      </c>
      <c r="C35" s="30" t="s">
        <v>3888</v>
      </c>
      <c r="D35" s="41" t="s">
        <v>1080</v>
      </c>
      <c r="E35" s="12">
        <v>42549</v>
      </c>
      <c r="F35" s="12">
        <v>44426</v>
      </c>
      <c r="G35" s="72"/>
      <c r="H35" s="14">
        <f>DATE(YEAR(F35)+4,MONTH(F35),DAY(F35)-1)</f>
        <v>45886</v>
      </c>
      <c r="I35" s="15">
        <f t="shared" ca="1" si="0"/>
        <v>1239</v>
      </c>
      <c r="J35" s="16" t="str">
        <f t="shared" ca="1" si="1"/>
        <v>NOT DUE</v>
      </c>
      <c r="K35" s="30" t="s">
        <v>3851</v>
      </c>
      <c r="L35" s="145" t="s">
        <v>4756</v>
      </c>
    </row>
    <row r="36" spans="1:12" ht="26.45" customHeight="1">
      <c r="A36" s="16" t="s">
        <v>3049</v>
      </c>
      <c r="B36" s="30" t="s">
        <v>1408</v>
      </c>
      <c r="C36" s="30" t="s">
        <v>1409</v>
      </c>
      <c r="D36" s="41" t="s">
        <v>0</v>
      </c>
      <c r="E36" s="12">
        <v>42549</v>
      </c>
      <c r="F36" s="12">
        <v>44561</v>
      </c>
      <c r="G36" s="72"/>
      <c r="H36" s="14">
        <f>DATE(YEAR(F36),MONTH(F36)+3,DAY(F36)-1)</f>
        <v>44650</v>
      </c>
      <c r="I36" s="15">
        <f t="shared" ca="1" si="0"/>
        <v>3</v>
      </c>
      <c r="J36" s="16" t="str">
        <f t="shared" ca="1" si="1"/>
        <v>NOT DUE</v>
      </c>
      <c r="K36" s="30" t="s">
        <v>1428</v>
      </c>
      <c r="L36" s="39"/>
    </row>
    <row r="37" spans="1:12" ht="15.75" customHeight="1">
      <c r="A37" s="16" t="s">
        <v>3050</v>
      </c>
      <c r="B37" s="30" t="s">
        <v>1894</v>
      </c>
      <c r="C37" s="30"/>
      <c r="D37" s="41" t="s">
        <v>1</v>
      </c>
      <c r="E37" s="12">
        <v>42549</v>
      </c>
      <c r="F37" s="12">
        <v>44646</v>
      </c>
      <c r="G37" s="72"/>
      <c r="H37" s="14">
        <f>DATE(YEAR(F37),MONTH(F37),DAY(F37)+1)</f>
        <v>44647</v>
      </c>
      <c r="I37" s="15">
        <f t="shared" ca="1" si="0"/>
        <v>0</v>
      </c>
      <c r="J37" s="16" t="str">
        <f t="shared" ca="1" si="1"/>
        <v>NOT DUE</v>
      </c>
      <c r="K37" s="30"/>
      <c r="L37" s="19"/>
    </row>
    <row r="38" spans="1:12" ht="15.75" customHeight="1">
      <c r="A38" s="16" t="s">
        <v>3051</v>
      </c>
      <c r="B38" s="30" t="s">
        <v>1410</v>
      </c>
      <c r="C38" s="30" t="s">
        <v>1411</v>
      </c>
      <c r="D38" s="41" t="s">
        <v>381</v>
      </c>
      <c r="E38" s="12">
        <v>42549</v>
      </c>
      <c r="F38" s="12">
        <v>44575</v>
      </c>
      <c r="G38" s="72"/>
      <c r="H38" s="14">
        <f t="shared" ref="H38:H43" si="2">DATE(YEAR(F38)+1,MONTH(F38),DAY(F38)-1)</f>
        <v>44939</v>
      </c>
      <c r="I38" s="15">
        <f t="shared" ca="1" si="0"/>
        <v>292</v>
      </c>
      <c r="J38" s="16" t="str">
        <f t="shared" ca="1" si="1"/>
        <v>NOT DUE</v>
      </c>
      <c r="K38" s="30"/>
      <c r="L38" s="145"/>
    </row>
    <row r="39" spans="1:12" ht="26.45" customHeight="1">
      <c r="A39" s="16" t="s">
        <v>3052</v>
      </c>
      <c r="B39" s="30" t="s">
        <v>1412</v>
      </c>
      <c r="C39" s="30" t="s">
        <v>1413</v>
      </c>
      <c r="D39" s="41" t="s">
        <v>381</v>
      </c>
      <c r="E39" s="12">
        <v>42549</v>
      </c>
      <c r="F39" s="12">
        <v>44575</v>
      </c>
      <c r="G39" s="72"/>
      <c r="H39" s="14">
        <f t="shared" si="2"/>
        <v>44939</v>
      </c>
      <c r="I39" s="15">
        <f t="shared" ca="1" si="0"/>
        <v>292</v>
      </c>
      <c r="J39" s="16" t="str">
        <f t="shared" ca="1" si="1"/>
        <v>NOT DUE</v>
      </c>
      <c r="K39" s="30"/>
      <c r="L39" s="19"/>
    </row>
    <row r="40" spans="1:12" ht="26.45" customHeight="1">
      <c r="A40" s="16" t="s">
        <v>3053</v>
      </c>
      <c r="B40" s="30" t="s">
        <v>1414</v>
      </c>
      <c r="C40" s="30" t="s">
        <v>1415</v>
      </c>
      <c r="D40" s="41" t="s">
        <v>381</v>
      </c>
      <c r="E40" s="12">
        <v>42549</v>
      </c>
      <c r="F40" s="12">
        <v>44575</v>
      </c>
      <c r="G40" s="72"/>
      <c r="H40" s="14">
        <f t="shared" si="2"/>
        <v>44939</v>
      </c>
      <c r="I40" s="15">
        <f t="shared" ca="1" si="0"/>
        <v>292</v>
      </c>
      <c r="J40" s="16" t="str">
        <f t="shared" ca="1" si="1"/>
        <v>NOT DUE</v>
      </c>
      <c r="K40" s="30"/>
      <c r="L40" s="19"/>
    </row>
    <row r="41" spans="1:12" ht="26.45" customHeight="1">
      <c r="A41" s="16" t="s">
        <v>3864</v>
      </c>
      <c r="B41" s="30" t="s">
        <v>1416</v>
      </c>
      <c r="C41" s="30" t="s">
        <v>1417</v>
      </c>
      <c r="D41" s="41" t="s">
        <v>381</v>
      </c>
      <c r="E41" s="12">
        <v>42549</v>
      </c>
      <c r="F41" s="12">
        <v>44575</v>
      </c>
      <c r="G41" s="72"/>
      <c r="H41" s="14">
        <f t="shared" si="2"/>
        <v>44939</v>
      </c>
      <c r="I41" s="15">
        <f t="shared" ca="1" si="0"/>
        <v>292</v>
      </c>
      <c r="J41" s="16" t="str">
        <f t="shared" ca="1" si="1"/>
        <v>NOT DUE</v>
      </c>
      <c r="K41" s="30"/>
      <c r="L41" s="19"/>
    </row>
    <row r="42" spans="1:12" ht="26.45" customHeight="1">
      <c r="A42" s="16" t="s">
        <v>3865</v>
      </c>
      <c r="B42" s="30" t="s">
        <v>1418</v>
      </c>
      <c r="C42" s="30" t="s">
        <v>1419</v>
      </c>
      <c r="D42" s="41" t="s">
        <v>381</v>
      </c>
      <c r="E42" s="12">
        <v>42549</v>
      </c>
      <c r="F42" s="12">
        <v>44575</v>
      </c>
      <c r="G42" s="72"/>
      <c r="H42" s="14">
        <f t="shared" si="2"/>
        <v>44939</v>
      </c>
      <c r="I42" s="15">
        <f t="shared" ca="1" si="0"/>
        <v>292</v>
      </c>
      <c r="J42" s="16" t="str">
        <f t="shared" ca="1" si="1"/>
        <v>NOT DUE</v>
      </c>
      <c r="K42" s="30"/>
      <c r="L42" s="19"/>
    </row>
    <row r="43" spans="1:12" ht="15.75" customHeight="1">
      <c r="A43" s="16" t="s">
        <v>3871</v>
      </c>
      <c r="B43" s="30" t="s">
        <v>1429</v>
      </c>
      <c r="C43" s="30" t="s">
        <v>1430</v>
      </c>
      <c r="D43" s="41" t="s">
        <v>381</v>
      </c>
      <c r="E43" s="12">
        <v>42549</v>
      </c>
      <c r="F43" s="12">
        <v>44575</v>
      </c>
      <c r="G43" s="72"/>
      <c r="H43" s="14">
        <f t="shared" si="2"/>
        <v>44939</v>
      </c>
      <c r="I43" s="15">
        <f t="shared" ca="1" si="0"/>
        <v>292</v>
      </c>
      <c r="J43" s="16" t="str">
        <f t="shared" ca="1" si="1"/>
        <v>NOT DUE</v>
      </c>
      <c r="K43" s="30"/>
      <c r="L43" s="19"/>
    </row>
    <row r="44" spans="1:12" ht="26.25" customHeight="1">
      <c r="A44" s="16" t="s">
        <v>3872</v>
      </c>
      <c r="B44" s="30" t="s">
        <v>3996</v>
      </c>
      <c r="C44" s="30" t="s">
        <v>3997</v>
      </c>
      <c r="D44" s="41" t="s">
        <v>4</v>
      </c>
      <c r="E44" s="12">
        <v>42549</v>
      </c>
      <c r="F44" s="12">
        <v>44636</v>
      </c>
      <c r="G44" s="72"/>
      <c r="H44" s="14">
        <f>EDATE(F44-1,1)</f>
        <v>44666</v>
      </c>
      <c r="I44" s="15">
        <f t="shared" ca="1" si="0"/>
        <v>19</v>
      </c>
      <c r="J44" s="16" t="str">
        <f t="shared" ca="1" si="1"/>
        <v>NOT DUE</v>
      </c>
      <c r="K44" s="30"/>
      <c r="L44" s="39"/>
    </row>
    <row r="45" spans="1:12" ht="15.75" customHeight="1">
      <c r="A45" s="49"/>
      <c r="B45" s="50"/>
      <c r="C45" s="50"/>
      <c r="G45" s="53"/>
      <c r="H45" s="54"/>
      <c r="I45" s="55"/>
      <c r="J45" s="49"/>
      <c r="K45" s="50"/>
      <c r="L45" s="56"/>
    </row>
    <row r="48" spans="1:12">
      <c r="B48" t="s">
        <v>4630</v>
      </c>
      <c r="D48" s="47" t="s">
        <v>4631</v>
      </c>
      <c r="E48" t="s">
        <v>5232</v>
      </c>
      <c r="G48" t="s">
        <v>4632</v>
      </c>
    </row>
    <row r="49" spans="3:10">
      <c r="C49" s="215" t="s">
        <v>5298</v>
      </c>
      <c r="E49" t="s">
        <v>5439</v>
      </c>
      <c r="H49" s="455" t="s">
        <v>5270</v>
      </c>
      <c r="I49" s="455"/>
      <c r="J49" s="455"/>
    </row>
  </sheetData>
  <sheetProtection selectLockedCells="1"/>
  <mergeCells count="10">
    <mergeCell ref="H49:J49"/>
    <mergeCell ref="A4:B4"/>
    <mergeCell ref="D4:E4"/>
    <mergeCell ref="A5:B5"/>
    <mergeCell ref="A1:B1"/>
    <mergeCell ref="D1:E1"/>
    <mergeCell ref="A2:B2"/>
    <mergeCell ref="D2:E2"/>
    <mergeCell ref="A3:B3"/>
    <mergeCell ref="D3:E3"/>
  </mergeCells>
  <conditionalFormatting sqref="J7 J45 J10:J19">
    <cfRule type="cellIs" dxfId="99" priority="6" operator="equal">
      <formula>"overdue"</formula>
    </cfRule>
  </conditionalFormatting>
  <conditionalFormatting sqref="J20">
    <cfRule type="cellIs" dxfId="98" priority="4" operator="equal">
      <formula>"overdue"</formula>
    </cfRule>
  </conditionalFormatting>
  <conditionalFormatting sqref="J9">
    <cfRule type="cellIs" dxfId="97" priority="3" operator="equal">
      <formula>"overdue"</formula>
    </cfRule>
  </conditionalFormatting>
  <conditionalFormatting sqref="J34:J35">
    <cfRule type="cellIs" dxfId="96" priority="2" operator="equal">
      <formula>"overdue"</formula>
    </cfRule>
  </conditionalFormatting>
  <conditionalFormatting sqref="J8 J21:J33 J36:J42 J44">
    <cfRule type="cellIs" dxfId="95" priority="5" operator="equal">
      <formula>"overdue"</formula>
    </cfRule>
  </conditionalFormatting>
  <conditionalFormatting sqref="J43">
    <cfRule type="cellIs" dxfId="94" priority="1" operator="equal">
      <formula>"overdue"</formula>
    </cfRule>
  </conditionalFormatting>
  <pageMargins left="0.7" right="0.7" top="0.75" bottom="0.75" header="0.3" footer="0.3"/>
  <pageSetup paperSize="9" orientation="portrait" r:id="rId1"/>
  <ignoredErrors>
    <ignoredError sqref="F4" unlockedFormula="1"/>
  </ignoredErrors>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8"/>
  <sheetViews>
    <sheetView zoomScale="90" zoomScaleNormal="90" workbookViewId="0">
      <selection activeCell="L42" sqref="L42"/>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6" t="s">
        <v>5</v>
      </c>
      <c r="B1" s="376"/>
      <c r="C1" s="34" t="str">
        <f>'[4]Main Engine'!C1</f>
        <v>VALIANT SUMMER</v>
      </c>
      <c r="D1" s="377" t="s">
        <v>7</v>
      </c>
      <c r="E1" s="377"/>
      <c r="F1" s="1" t="str">
        <f>IF(C1="GL COLMENA",'[1]List of Vessels'!B2,IF(C1="GL IGUAZU",'[1]List of Vessels'!B3,IF(C1="GL LA PAZ",'[1]List of Vessels'!B4,IF(C1="GL PIRAPO",'[1]List of Vessels'!B5,IF(C1="VALIANT SPRING",'[1]List of Vessels'!B6,IF(C1="VALIANT SUMMER",'[1]List of Vessels'!B7,""))))))</f>
        <v>NK 160240</v>
      </c>
    </row>
    <row r="2" spans="1:12" ht="19.5" customHeight="1">
      <c r="A2" s="376" t="s">
        <v>8</v>
      </c>
      <c r="B2" s="376"/>
      <c r="C2" s="35" t="str">
        <f>IF(C1="GL COLMENA",'[1]List of Vessels'!D2,IF(C1="GL IGUAZU",'[1]List of Vessels'!D3,IF(C1="GL LA PAZ",'[1]List of Vessels'!D4,IF(C1="GL PIRAPO",'[1]List of Vessels'!D5,IF(C1="VALIANT SPRING",'[1]List of Vessels'!D6,IF(C1="VALIANT SUMMER",'[1]List of Vessels'!D7,""))))))</f>
        <v>SINGAPORE</v>
      </c>
      <c r="D2" s="377" t="s">
        <v>9</v>
      </c>
      <c r="E2" s="377"/>
      <c r="F2" s="2">
        <f>IF(C1="GL COLMENA",'[1]List of Vessels'!C2,IF(C1="GL IGUAZU",'[1]List of Vessels'!C3,IF(C1="GL LA PAZ",'[1]List of Vessels'!C4,IF(C1="GL PIRAPO",'[1]List of Vessels'!C5,IF(C1="VALIANT SPRING",'[1]List of Vessels'!C6,IF(C1="VALIANT SUMMER",'[1]List of Vessels'!C7,""))))))</f>
        <v>9731195</v>
      </c>
    </row>
    <row r="3" spans="1:12" ht="19.5" customHeight="1">
      <c r="A3" s="376" t="s">
        <v>10</v>
      </c>
      <c r="B3" s="376"/>
      <c r="C3" s="36" t="s">
        <v>1934</v>
      </c>
      <c r="D3" s="377" t="s">
        <v>12</v>
      </c>
      <c r="E3" s="377"/>
      <c r="F3" s="4" t="s">
        <v>2555</v>
      </c>
    </row>
    <row r="4" spans="1:12" ht="18" customHeight="1">
      <c r="A4" s="376" t="s">
        <v>77</v>
      </c>
      <c r="B4" s="376"/>
      <c r="C4" s="36" t="s">
        <v>1935</v>
      </c>
      <c r="D4" s="377" t="s">
        <v>14</v>
      </c>
      <c r="E4" s="377"/>
      <c r="F4" s="72"/>
    </row>
    <row r="5" spans="1:12" ht="18" customHeight="1">
      <c r="A5" s="376" t="s">
        <v>78</v>
      </c>
      <c r="B5" s="376"/>
      <c r="C5" s="37" t="s">
        <v>3785</v>
      </c>
      <c r="D5" s="44"/>
      <c r="E5" s="262" t="str">
        <f>'Running Hours'!$C3</f>
        <v>Date updated:</v>
      </c>
      <c r="F5" s="147">
        <f>'Running Hours'!$D3</f>
        <v>44646</v>
      </c>
    </row>
    <row r="6" spans="1:12" ht="7.5" customHeight="1">
      <c r="A6" s="42"/>
      <c r="B6" s="6"/>
      <c r="D6" s="45"/>
      <c r="E6" s="7"/>
      <c r="F6" s="7"/>
      <c r="G6" s="7"/>
      <c r="H6" s="7"/>
      <c r="I6" s="7"/>
      <c r="J6" s="7"/>
      <c r="K6" s="7"/>
    </row>
    <row r="7" spans="1:12" ht="26.45" customHeight="1">
      <c r="A7" s="10" t="s">
        <v>15</v>
      </c>
      <c r="B7" s="10" t="s">
        <v>63</v>
      </c>
      <c r="C7" s="10" t="s">
        <v>17</v>
      </c>
      <c r="D7" s="46" t="s">
        <v>18</v>
      </c>
      <c r="E7" s="10" t="s">
        <v>19</v>
      </c>
      <c r="F7" s="10" t="s">
        <v>64</v>
      </c>
      <c r="G7" s="10" t="s">
        <v>20</v>
      </c>
      <c r="H7" s="10" t="s">
        <v>2</v>
      </c>
      <c r="I7" s="10" t="s">
        <v>21</v>
      </c>
      <c r="J7" s="10" t="s">
        <v>22</v>
      </c>
      <c r="K7" s="10" t="s">
        <v>23</v>
      </c>
      <c r="L7" s="10" t="s">
        <v>59</v>
      </c>
    </row>
    <row r="8" spans="1:12" ht="26.45" customHeight="1">
      <c r="A8" s="16" t="s">
        <v>2988</v>
      </c>
      <c r="B8" s="30" t="s">
        <v>1912</v>
      </c>
      <c r="C8" s="30" t="s">
        <v>1913</v>
      </c>
      <c r="D8" s="41" t="s">
        <v>1080</v>
      </c>
      <c r="E8" s="12">
        <v>42549</v>
      </c>
      <c r="F8" s="12">
        <v>44021</v>
      </c>
      <c r="G8" s="72"/>
      <c r="H8" s="14">
        <f>DATE(YEAR(F8)+4,MONTH(F8),DAY(F8)-1)</f>
        <v>45481</v>
      </c>
      <c r="I8" s="15">
        <f t="shared" ref="I8:I42" ca="1" si="0">IF(ISBLANK(H8),"",H8-DATE(YEAR(NOW()),MONTH(NOW()),DAY(NOW())))</f>
        <v>834</v>
      </c>
      <c r="J8" s="16" t="str">
        <f t="shared" ref="J8:J42" ca="1" si="1">IF(I8="","",IF(I8&lt;0,"OVERDUE","NOT DUE"))</f>
        <v>NOT DUE</v>
      </c>
      <c r="K8" s="30" t="s">
        <v>1930</v>
      </c>
      <c r="L8" s="362"/>
    </row>
    <row r="9" spans="1:12" ht="26.45" customHeight="1">
      <c r="A9" s="16" t="s">
        <v>2989</v>
      </c>
      <c r="B9" s="30" t="s">
        <v>1914</v>
      </c>
      <c r="C9" s="30" t="s">
        <v>3889</v>
      </c>
      <c r="D9" s="41" t="s">
        <v>1080</v>
      </c>
      <c r="E9" s="12">
        <v>42549</v>
      </c>
      <c r="F9" s="12">
        <v>44021</v>
      </c>
      <c r="G9" s="72"/>
      <c r="H9" s="14">
        <f>DATE(YEAR(F9)+4,MONTH(F9),DAY(F9)-1)</f>
        <v>45481</v>
      </c>
      <c r="I9" s="15">
        <f t="shared" ca="1" si="0"/>
        <v>834</v>
      </c>
      <c r="J9" s="16" t="str">
        <f t="shared" ca="1" si="1"/>
        <v>NOT DUE</v>
      </c>
      <c r="K9" s="30"/>
      <c r="L9" s="362"/>
    </row>
    <row r="10" spans="1:12" ht="15.75" customHeight="1">
      <c r="A10" s="16" t="s">
        <v>2990</v>
      </c>
      <c r="B10" s="30" t="s">
        <v>1881</v>
      </c>
      <c r="C10" s="30" t="s">
        <v>1916</v>
      </c>
      <c r="D10" s="41" t="s">
        <v>1080</v>
      </c>
      <c r="E10" s="12">
        <v>42549</v>
      </c>
      <c r="F10" s="12">
        <v>44021</v>
      </c>
      <c r="G10" s="72"/>
      <c r="H10" s="14">
        <f>DATE(YEAR(F10)+4,MONTH(F10),DAY(F10)-1)</f>
        <v>45481</v>
      </c>
      <c r="I10" s="15">
        <f t="shared" ca="1" si="0"/>
        <v>834</v>
      </c>
      <c r="J10" s="16" t="str">
        <f t="shared" ca="1" si="1"/>
        <v>NOT DUE</v>
      </c>
      <c r="K10" s="30"/>
      <c r="L10" s="362"/>
    </row>
    <row r="11" spans="1:12" ht="15.75" customHeight="1">
      <c r="A11" s="16" t="s">
        <v>2991</v>
      </c>
      <c r="B11" s="30" t="s">
        <v>1881</v>
      </c>
      <c r="C11" s="30" t="s">
        <v>1917</v>
      </c>
      <c r="D11" s="41" t="s">
        <v>1080</v>
      </c>
      <c r="E11" s="12">
        <v>42549</v>
      </c>
      <c r="F11" s="12">
        <v>44021</v>
      </c>
      <c r="G11" s="72"/>
      <c r="H11" s="14">
        <f>DATE(YEAR(F11)+4,MONTH(F11),DAY(F11)-1)</f>
        <v>45481</v>
      </c>
      <c r="I11" s="15">
        <f t="shared" ca="1" si="0"/>
        <v>834</v>
      </c>
      <c r="J11" s="16" t="str">
        <f t="shared" ca="1" si="1"/>
        <v>NOT DUE</v>
      </c>
      <c r="K11" s="30" t="s">
        <v>1931</v>
      </c>
      <c r="L11" s="362"/>
    </row>
    <row r="12" spans="1:12" ht="15.75" customHeight="1">
      <c r="A12" s="16" t="s">
        <v>2992</v>
      </c>
      <c r="B12" s="30" t="s">
        <v>1918</v>
      </c>
      <c r="C12" s="30" t="s">
        <v>1919</v>
      </c>
      <c r="D12" s="41" t="s">
        <v>0</v>
      </c>
      <c r="E12" s="12">
        <v>42549</v>
      </c>
      <c r="F12" s="12">
        <v>44587</v>
      </c>
      <c r="G12" s="72"/>
      <c r="H12" s="14">
        <f>DATE(YEAR(F12),MONTH(F12)+3,DAY(F12)-1)</f>
        <v>44676</v>
      </c>
      <c r="I12" s="15">
        <f t="shared" ca="1" si="0"/>
        <v>29</v>
      </c>
      <c r="J12" s="16" t="str">
        <f t="shared" ca="1" si="1"/>
        <v>NOT DUE</v>
      </c>
      <c r="K12" s="30"/>
      <c r="L12" s="362"/>
    </row>
    <row r="13" spans="1:12" ht="15.75" customHeight="1">
      <c r="A13" s="16" t="s">
        <v>2993</v>
      </c>
      <c r="B13" s="30" t="s">
        <v>1918</v>
      </c>
      <c r="C13" s="30" t="s">
        <v>1917</v>
      </c>
      <c r="D13" s="41" t="s">
        <v>381</v>
      </c>
      <c r="E13" s="12">
        <v>42549</v>
      </c>
      <c r="F13" s="12">
        <v>44575</v>
      </c>
      <c r="G13" s="72"/>
      <c r="H13" s="14">
        <f>DATE(YEAR(F13)+1,MONTH(F13),DAY(F13)-1)</f>
        <v>44939</v>
      </c>
      <c r="I13" s="15">
        <f t="shared" ca="1" si="0"/>
        <v>292</v>
      </c>
      <c r="J13" s="16" t="str">
        <f t="shared" ca="1" si="1"/>
        <v>NOT DUE</v>
      </c>
      <c r="K13" s="30"/>
      <c r="L13" s="362"/>
    </row>
    <row r="14" spans="1:12" ht="26.45" customHeight="1">
      <c r="A14" s="16" t="s">
        <v>2994</v>
      </c>
      <c r="B14" s="30" t="s">
        <v>1884</v>
      </c>
      <c r="C14" s="30" t="s">
        <v>1920</v>
      </c>
      <c r="D14" s="41" t="s">
        <v>1080</v>
      </c>
      <c r="E14" s="12">
        <v>42549</v>
      </c>
      <c r="F14" s="12">
        <v>44021</v>
      </c>
      <c r="G14" s="72"/>
      <c r="H14" s="14">
        <f>DATE(YEAR(F14)+4,MONTH(F14),DAY(F14)-1)</f>
        <v>45481</v>
      </c>
      <c r="I14" s="15">
        <f t="shared" ca="1" si="0"/>
        <v>834</v>
      </c>
      <c r="J14" s="16" t="str">
        <f t="shared" ca="1" si="1"/>
        <v>NOT DUE</v>
      </c>
      <c r="K14" s="30" t="s">
        <v>1932</v>
      </c>
      <c r="L14" s="362"/>
    </row>
    <row r="15" spans="1:12" ht="15.75" customHeight="1">
      <c r="A15" s="16" t="s">
        <v>2995</v>
      </c>
      <c r="B15" s="30" t="s">
        <v>1887</v>
      </c>
      <c r="C15" s="30" t="s">
        <v>1921</v>
      </c>
      <c r="D15" s="41" t="s">
        <v>381</v>
      </c>
      <c r="E15" s="12">
        <v>42549</v>
      </c>
      <c r="F15" s="12">
        <v>44575</v>
      </c>
      <c r="G15" s="72"/>
      <c r="H15" s="14">
        <f>DATE(YEAR(F15)+1,MONTH(F15),DAY(F15)-1)</f>
        <v>44939</v>
      </c>
      <c r="I15" s="15">
        <f t="shared" ca="1" si="0"/>
        <v>292</v>
      </c>
      <c r="J15" s="16" t="str">
        <f t="shared" ca="1" si="1"/>
        <v>NOT DUE</v>
      </c>
      <c r="K15" s="30" t="s">
        <v>1420</v>
      </c>
      <c r="L15" s="362"/>
    </row>
    <row r="16" spans="1:12" ht="15.75" customHeight="1">
      <c r="A16" s="16" t="s">
        <v>2996</v>
      </c>
      <c r="B16" s="30" t="s">
        <v>1887</v>
      </c>
      <c r="C16" s="30" t="s">
        <v>1922</v>
      </c>
      <c r="D16" s="41" t="s">
        <v>1080</v>
      </c>
      <c r="E16" s="12">
        <v>42549</v>
      </c>
      <c r="F16" s="12">
        <v>44021</v>
      </c>
      <c r="G16" s="72"/>
      <c r="H16" s="14">
        <f>DATE(YEAR(F16)+4,MONTH(F16),DAY(F16)-1)</f>
        <v>45481</v>
      </c>
      <c r="I16" s="15">
        <f t="shared" ca="1" si="0"/>
        <v>834</v>
      </c>
      <c r="J16" s="16" t="str">
        <f t="shared" ca="1" si="1"/>
        <v>NOT DUE</v>
      </c>
      <c r="K16" s="30" t="s">
        <v>1421</v>
      </c>
      <c r="L16" s="362"/>
    </row>
    <row r="17" spans="1:12" ht="26.45" customHeight="1">
      <c r="A17" s="16" t="s">
        <v>2997</v>
      </c>
      <c r="B17" s="30" t="s">
        <v>581</v>
      </c>
      <c r="C17" s="30" t="s">
        <v>1923</v>
      </c>
      <c r="D17" s="41" t="s">
        <v>381</v>
      </c>
      <c r="E17" s="12">
        <v>42549</v>
      </c>
      <c r="F17" s="12">
        <v>44575</v>
      </c>
      <c r="G17" s="72"/>
      <c r="H17" s="14">
        <f>DATE(YEAR(F17)+1,MONTH(F17),DAY(F17)-1)</f>
        <v>44939</v>
      </c>
      <c r="I17" s="15">
        <f t="shared" ca="1" si="0"/>
        <v>292</v>
      </c>
      <c r="J17" s="16" t="str">
        <f t="shared" ca="1" si="1"/>
        <v>NOT DUE</v>
      </c>
      <c r="K17" s="30" t="s">
        <v>1422</v>
      </c>
      <c r="L17" s="362"/>
    </row>
    <row r="18" spans="1:12" ht="26.45" customHeight="1">
      <c r="A18" s="16" t="s">
        <v>2998</v>
      </c>
      <c r="B18" s="30" t="s">
        <v>3859</v>
      </c>
      <c r="C18" s="30" t="s">
        <v>1924</v>
      </c>
      <c r="D18" s="41" t="s">
        <v>1080</v>
      </c>
      <c r="E18" s="12">
        <v>42549</v>
      </c>
      <c r="F18" s="12">
        <v>44021</v>
      </c>
      <c r="G18" s="72"/>
      <c r="H18" s="14">
        <f>DATE(YEAR(F18)+4,MONTH(F18),DAY(F18)-1)</f>
        <v>45481</v>
      </c>
      <c r="I18" s="15">
        <f t="shared" ca="1" si="0"/>
        <v>834</v>
      </c>
      <c r="J18" s="16" t="str">
        <f t="shared" ca="1" si="1"/>
        <v>NOT DUE</v>
      </c>
      <c r="K18" s="30" t="s">
        <v>1423</v>
      </c>
      <c r="L18" s="362"/>
    </row>
    <row r="19" spans="1:12" ht="26.45" customHeight="1">
      <c r="A19" s="16" t="s">
        <v>2999</v>
      </c>
      <c r="B19" s="30" t="s">
        <v>3860</v>
      </c>
      <c r="C19" s="30" t="s">
        <v>1924</v>
      </c>
      <c r="D19" s="41" t="s">
        <v>1080</v>
      </c>
      <c r="E19" s="12">
        <v>42549</v>
      </c>
      <c r="F19" s="12">
        <v>44021</v>
      </c>
      <c r="G19" s="72"/>
      <c r="H19" s="14">
        <f>DATE(YEAR(F19)+4,MONTH(F19),DAY(F19)-1)</f>
        <v>45481</v>
      </c>
      <c r="I19" s="15">
        <f t="shared" ca="1" si="0"/>
        <v>834</v>
      </c>
      <c r="J19" s="16" t="str">
        <f t="shared" ca="1" si="1"/>
        <v>NOT DUE</v>
      </c>
      <c r="K19" s="30" t="s">
        <v>1423</v>
      </c>
      <c r="L19" s="362"/>
    </row>
    <row r="20" spans="1:12" ht="26.45" customHeight="1">
      <c r="A20" s="16" t="s">
        <v>3000</v>
      </c>
      <c r="B20" s="30" t="s">
        <v>3868</v>
      </c>
      <c r="C20" s="30" t="s">
        <v>1915</v>
      </c>
      <c r="D20" s="41" t="s">
        <v>1080</v>
      </c>
      <c r="E20" s="12">
        <v>42549</v>
      </c>
      <c r="F20" s="12">
        <v>44021</v>
      </c>
      <c r="G20" s="72"/>
      <c r="H20" s="14">
        <f>DATE(YEAR(F20)+4,MONTH(F20),DAY(F20)-1)</f>
        <v>45481</v>
      </c>
      <c r="I20" s="15">
        <f t="shared" ca="1" si="0"/>
        <v>834</v>
      </c>
      <c r="J20" s="16" t="str">
        <f t="shared" ca="1" si="1"/>
        <v>NOT DUE</v>
      </c>
      <c r="K20" s="30" t="s">
        <v>1423</v>
      </c>
      <c r="L20" s="362"/>
    </row>
    <row r="21" spans="1:12" ht="26.45" customHeight="1">
      <c r="A21" s="16" t="s">
        <v>3001</v>
      </c>
      <c r="B21" s="30" t="s">
        <v>1892</v>
      </c>
      <c r="C21" s="30" t="s">
        <v>1925</v>
      </c>
      <c r="D21" s="41" t="s">
        <v>381</v>
      </c>
      <c r="E21" s="12">
        <v>42549</v>
      </c>
      <c r="F21" s="12">
        <v>44575</v>
      </c>
      <c r="G21" s="72"/>
      <c r="H21" s="14">
        <f>DATE(YEAR(F21)+1,MONTH(F21),DAY(F21)-1)</f>
        <v>44939</v>
      </c>
      <c r="I21" s="15">
        <f t="shared" ca="1" si="0"/>
        <v>292</v>
      </c>
      <c r="J21" s="16" t="str">
        <f t="shared" ca="1" si="1"/>
        <v>NOT DUE</v>
      </c>
      <c r="K21" s="30" t="s">
        <v>1424</v>
      </c>
      <c r="L21" s="362"/>
    </row>
    <row r="22" spans="1:12" ht="15.75" customHeight="1">
      <c r="A22" s="16" t="s">
        <v>3002</v>
      </c>
      <c r="B22" s="30" t="s">
        <v>1926</v>
      </c>
      <c r="C22" s="30" t="s">
        <v>1927</v>
      </c>
      <c r="D22" s="41" t="s">
        <v>381</v>
      </c>
      <c r="E22" s="12">
        <v>42549</v>
      </c>
      <c r="F22" s="12">
        <v>44575</v>
      </c>
      <c r="G22" s="72"/>
      <c r="H22" s="14">
        <f>DATE(YEAR(F22)+1,MONTH(F22),DAY(F22)-1)</f>
        <v>44939</v>
      </c>
      <c r="I22" s="15">
        <f t="shared" ca="1" si="0"/>
        <v>292</v>
      </c>
      <c r="J22" s="16" t="str">
        <f t="shared" ca="1" si="1"/>
        <v>NOT DUE</v>
      </c>
      <c r="K22" s="30" t="s">
        <v>1425</v>
      </c>
      <c r="L22" s="362"/>
    </row>
    <row r="23" spans="1:12" ht="15.75" customHeight="1">
      <c r="A23" s="16" t="s">
        <v>3003</v>
      </c>
      <c r="B23" s="30" t="s">
        <v>1928</v>
      </c>
      <c r="C23" s="30" t="s">
        <v>1929</v>
      </c>
      <c r="D23" s="41" t="s">
        <v>0</v>
      </c>
      <c r="E23" s="12">
        <v>42549</v>
      </c>
      <c r="F23" s="12">
        <v>44589</v>
      </c>
      <c r="G23" s="72"/>
      <c r="H23" s="14">
        <f>DATE(YEAR(F23),MONTH(F23)+3,DAY(F23)-1)</f>
        <v>44678</v>
      </c>
      <c r="I23" s="15">
        <f t="shared" ca="1" si="0"/>
        <v>31</v>
      </c>
      <c r="J23" s="16" t="str">
        <f t="shared" ca="1" si="1"/>
        <v>NOT DUE</v>
      </c>
      <c r="K23" s="30" t="s">
        <v>1425</v>
      </c>
      <c r="L23" s="19"/>
    </row>
    <row r="24" spans="1:12" ht="38.450000000000003" customHeight="1">
      <c r="A24" s="16" t="s">
        <v>3004</v>
      </c>
      <c r="B24" s="30" t="s">
        <v>1390</v>
      </c>
      <c r="C24" s="30" t="s">
        <v>1391</v>
      </c>
      <c r="D24" s="41" t="s">
        <v>1</v>
      </c>
      <c r="E24" s="12">
        <v>42549</v>
      </c>
      <c r="F24" s="12">
        <v>44646</v>
      </c>
      <c r="G24" s="72"/>
      <c r="H24" s="14">
        <f>DATE(YEAR(F24),MONTH(F24),DAY(F24)+1)</f>
        <v>44647</v>
      </c>
      <c r="I24" s="15">
        <f t="shared" ca="1" si="0"/>
        <v>0</v>
      </c>
      <c r="J24" s="16" t="str">
        <f t="shared" ca="1" si="1"/>
        <v>NOT DUE</v>
      </c>
      <c r="K24" s="30" t="s">
        <v>1425</v>
      </c>
      <c r="L24" s="19"/>
    </row>
    <row r="25" spans="1:12" ht="38.450000000000003" customHeight="1">
      <c r="A25" s="16" t="s">
        <v>3005</v>
      </c>
      <c r="B25" s="30" t="s">
        <v>1392</v>
      </c>
      <c r="C25" s="30" t="s">
        <v>1393</v>
      </c>
      <c r="D25" s="41" t="s">
        <v>1</v>
      </c>
      <c r="E25" s="12">
        <v>42549</v>
      </c>
      <c r="F25" s="12">
        <v>44646</v>
      </c>
      <c r="G25" s="72"/>
      <c r="H25" s="14">
        <f>DATE(YEAR(F25),MONTH(F25),DAY(F25)+1)</f>
        <v>44647</v>
      </c>
      <c r="I25" s="15">
        <f t="shared" ca="1" si="0"/>
        <v>0</v>
      </c>
      <c r="J25" s="16" t="str">
        <f t="shared" ca="1" si="1"/>
        <v>NOT DUE</v>
      </c>
      <c r="K25" s="30" t="s">
        <v>1425</v>
      </c>
      <c r="L25" s="19"/>
    </row>
    <row r="26" spans="1:12" ht="38.450000000000003" customHeight="1">
      <c r="A26" s="16" t="s">
        <v>3006</v>
      </c>
      <c r="B26" s="30" t="s">
        <v>1394</v>
      </c>
      <c r="C26" s="30" t="s">
        <v>1395</v>
      </c>
      <c r="D26" s="41" t="s">
        <v>1</v>
      </c>
      <c r="E26" s="12">
        <v>42549</v>
      </c>
      <c r="F26" s="12">
        <v>44646</v>
      </c>
      <c r="G26" s="72"/>
      <c r="H26" s="14">
        <f>DATE(YEAR(F26),MONTH(F26),DAY(F26)+1)</f>
        <v>44647</v>
      </c>
      <c r="I26" s="15">
        <f t="shared" ca="1" si="0"/>
        <v>0</v>
      </c>
      <c r="J26" s="16" t="str">
        <f t="shared" ca="1" si="1"/>
        <v>NOT DUE</v>
      </c>
      <c r="K26" s="30"/>
      <c r="L26" s="19"/>
    </row>
    <row r="27" spans="1:12" ht="38.450000000000003" customHeight="1">
      <c r="A27" s="16" t="s">
        <v>3007</v>
      </c>
      <c r="B27" s="30" t="s">
        <v>1396</v>
      </c>
      <c r="C27" s="30" t="s">
        <v>1397</v>
      </c>
      <c r="D27" s="41" t="s">
        <v>4</v>
      </c>
      <c r="E27" s="12">
        <v>42549</v>
      </c>
      <c r="F27" s="12">
        <v>44634</v>
      </c>
      <c r="G27" s="72"/>
      <c r="H27" s="14">
        <f>EDATE(F27-1,1)</f>
        <v>44664</v>
      </c>
      <c r="I27" s="15">
        <f t="shared" ca="1" si="0"/>
        <v>17</v>
      </c>
      <c r="J27" s="16" t="str">
        <f t="shared" ca="1" si="1"/>
        <v>NOT DUE</v>
      </c>
      <c r="K27" s="30" t="s">
        <v>1426</v>
      </c>
      <c r="L27" s="19"/>
    </row>
    <row r="28" spans="1:12" ht="26.45" customHeight="1">
      <c r="A28" s="16" t="s">
        <v>3008</v>
      </c>
      <c r="B28" s="30" t="s">
        <v>1398</v>
      </c>
      <c r="C28" s="30" t="s">
        <v>1399</v>
      </c>
      <c r="D28" s="41" t="s">
        <v>1</v>
      </c>
      <c r="E28" s="12">
        <v>42549</v>
      </c>
      <c r="F28" s="12">
        <v>44646</v>
      </c>
      <c r="G28" s="72"/>
      <c r="H28" s="14">
        <f>DATE(YEAR(F28),MONTH(F28),DAY(F28)+1)</f>
        <v>44647</v>
      </c>
      <c r="I28" s="15">
        <f t="shared" ca="1" si="0"/>
        <v>0</v>
      </c>
      <c r="J28" s="16" t="str">
        <f t="shared" ca="1" si="1"/>
        <v>NOT DUE</v>
      </c>
      <c r="K28" s="30" t="s">
        <v>1426</v>
      </c>
      <c r="L28" s="19"/>
    </row>
    <row r="29" spans="1:12" ht="26.45" customHeight="1">
      <c r="A29" s="16" t="s">
        <v>3009</v>
      </c>
      <c r="B29" s="30" t="s">
        <v>1400</v>
      </c>
      <c r="C29" s="30" t="s">
        <v>1401</v>
      </c>
      <c r="D29" s="41" t="s">
        <v>1</v>
      </c>
      <c r="E29" s="12">
        <v>42549</v>
      </c>
      <c r="F29" s="12">
        <v>44646</v>
      </c>
      <c r="G29" s="72"/>
      <c r="H29" s="14">
        <f>DATE(YEAR(F29),MONTH(F29),DAY(F29)+1)</f>
        <v>44647</v>
      </c>
      <c r="I29" s="15">
        <f t="shared" ca="1" si="0"/>
        <v>0</v>
      </c>
      <c r="J29" s="16" t="str">
        <f t="shared" ca="1" si="1"/>
        <v>NOT DUE</v>
      </c>
      <c r="K29" s="30" t="s">
        <v>1426</v>
      </c>
      <c r="L29" s="19"/>
    </row>
    <row r="30" spans="1:12" ht="26.45" customHeight="1">
      <c r="A30" s="16" t="s">
        <v>3010</v>
      </c>
      <c r="B30" s="30" t="s">
        <v>1402</v>
      </c>
      <c r="C30" s="30" t="s">
        <v>1403</v>
      </c>
      <c r="D30" s="41" t="s">
        <v>1</v>
      </c>
      <c r="E30" s="12">
        <v>42549</v>
      </c>
      <c r="F30" s="12">
        <v>44646</v>
      </c>
      <c r="G30" s="72"/>
      <c r="H30" s="14">
        <f>DATE(YEAR(F30),MONTH(F30),DAY(F30)+1)</f>
        <v>44647</v>
      </c>
      <c r="I30" s="15">
        <f t="shared" ca="1" si="0"/>
        <v>0</v>
      </c>
      <c r="J30" s="16" t="str">
        <f t="shared" ca="1" si="1"/>
        <v>NOT DUE</v>
      </c>
      <c r="K30" s="30" t="s">
        <v>1427</v>
      </c>
      <c r="L30" s="19"/>
    </row>
    <row r="31" spans="1:12" ht="26.45" customHeight="1">
      <c r="A31" s="16" t="s">
        <v>3011</v>
      </c>
      <c r="B31" s="30" t="s">
        <v>1404</v>
      </c>
      <c r="C31" s="30" t="s">
        <v>1391</v>
      </c>
      <c r="D31" s="41" t="s">
        <v>1</v>
      </c>
      <c r="E31" s="12">
        <v>42549</v>
      </c>
      <c r="F31" s="12">
        <v>44646</v>
      </c>
      <c r="G31" s="72"/>
      <c r="H31" s="14">
        <f>DATE(YEAR(F31),MONTH(F31),DAY(F31)+1)</f>
        <v>44647</v>
      </c>
      <c r="I31" s="15">
        <f t="shared" ca="1" si="0"/>
        <v>0</v>
      </c>
      <c r="J31" s="16" t="str">
        <f t="shared" ca="1" si="1"/>
        <v>NOT DUE</v>
      </c>
      <c r="K31" s="30" t="s">
        <v>1427</v>
      </c>
      <c r="L31" s="19"/>
    </row>
    <row r="32" spans="1:12" ht="26.45" customHeight="1">
      <c r="A32" s="16" t="s">
        <v>3012</v>
      </c>
      <c r="B32" s="30" t="s">
        <v>3960</v>
      </c>
      <c r="C32" s="30" t="s">
        <v>1389</v>
      </c>
      <c r="D32" s="41" t="s">
        <v>1080</v>
      </c>
      <c r="E32" s="12">
        <v>42549</v>
      </c>
      <c r="F32" s="12">
        <v>44021</v>
      </c>
      <c r="G32" s="72"/>
      <c r="H32" s="14">
        <f>DATE(YEAR(F32)+4,MONTH(F32),DAY(F32)-1)</f>
        <v>45481</v>
      </c>
      <c r="I32" s="15">
        <f t="shared" ref="I32:I33" ca="1" si="2">IF(ISBLANK(H32),"",H32-DATE(YEAR(NOW()),MONTH(NOW()),DAY(NOW())))</f>
        <v>834</v>
      </c>
      <c r="J32" s="16" t="str">
        <f t="shared" ref="J32:J33" ca="1" si="3">IF(I32="","",IF(I32&lt;0,"OVERDUE","NOT DUE"))</f>
        <v>NOT DUE</v>
      </c>
      <c r="K32" s="30" t="s">
        <v>3851</v>
      </c>
      <c r="L32" s="362"/>
    </row>
    <row r="33" spans="1:12" ht="25.5">
      <c r="A33" s="16" t="s">
        <v>3013</v>
      </c>
      <c r="B33" s="30" t="s">
        <v>3955</v>
      </c>
      <c r="C33" s="30" t="s">
        <v>3888</v>
      </c>
      <c r="D33" s="41" t="s">
        <v>1080</v>
      </c>
      <c r="E33" s="12">
        <v>42549</v>
      </c>
      <c r="F33" s="12">
        <v>44021</v>
      </c>
      <c r="G33" s="72"/>
      <c r="H33" s="14">
        <f>DATE(YEAR(F33)+4,MONTH(F33),DAY(F33)-1)</f>
        <v>45481</v>
      </c>
      <c r="I33" s="15">
        <f t="shared" ca="1" si="2"/>
        <v>834</v>
      </c>
      <c r="J33" s="16" t="str">
        <f t="shared" ca="1" si="3"/>
        <v>NOT DUE</v>
      </c>
      <c r="K33" s="30" t="s">
        <v>3851</v>
      </c>
      <c r="L33" s="362"/>
    </row>
    <row r="34" spans="1:12" ht="26.45" customHeight="1">
      <c r="A34" s="16" t="s">
        <v>3014</v>
      </c>
      <c r="B34" s="30" t="s">
        <v>1408</v>
      </c>
      <c r="C34" s="30" t="s">
        <v>1409</v>
      </c>
      <c r="D34" s="41" t="s">
        <v>0</v>
      </c>
      <c r="E34" s="12">
        <v>42549</v>
      </c>
      <c r="F34" s="12">
        <v>44561</v>
      </c>
      <c r="G34" s="72"/>
      <c r="H34" s="14">
        <f>DATE(YEAR(F34),MONTH(F34)+3,DAY(F34)-1)</f>
        <v>44650</v>
      </c>
      <c r="I34" s="15">
        <f t="shared" ca="1" si="0"/>
        <v>3</v>
      </c>
      <c r="J34" s="16" t="str">
        <f t="shared" ca="1" si="1"/>
        <v>NOT DUE</v>
      </c>
      <c r="K34" s="30" t="s">
        <v>1428</v>
      </c>
      <c r="L34" s="145"/>
    </row>
    <row r="35" spans="1:12" ht="15.75" customHeight="1">
      <c r="A35" s="16" t="s">
        <v>3015</v>
      </c>
      <c r="B35" s="30" t="s">
        <v>1894</v>
      </c>
      <c r="C35" s="30"/>
      <c r="D35" s="41" t="s">
        <v>1</v>
      </c>
      <c r="E35" s="12">
        <v>42549</v>
      </c>
      <c r="F35" s="12">
        <v>44646</v>
      </c>
      <c r="G35" s="72"/>
      <c r="H35" s="14">
        <f>DATE(YEAR(F35),MONTH(F35),DAY(F35)+1)</f>
        <v>44647</v>
      </c>
      <c r="I35" s="15">
        <f t="shared" ca="1" si="0"/>
        <v>0</v>
      </c>
      <c r="J35" s="16" t="str">
        <f t="shared" ca="1" si="1"/>
        <v>NOT DUE</v>
      </c>
      <c r="K35" s="30"/>
      <c r="L35" s="19"/>
    </row>
    <row r="36" spans="1:12" ht="15.75" customHeight="1">
      <c r="A36" s="16" t="s">
        <v>3016</v>
      </c>
      <c r="B36" s="30" t="s">
        <v>1410</v>
      </c>
      <c r="C36" s="30" t="s">
        <v>1411</v>
      </c>
      <c r="D36" s="41" t="s">
        <v>381</v>
      </c>
      <c r="E36" s="12">
        <v>42549</v>
      </c>
      <c r="F36" s="12">
        <v>44575</v>
      </c>
      <c r="G36" s="72"/>
      <c r="H36" s="14">
        <f t="shared" ref="H36:H41" si="4">DATE(YEAR(F36)+1,MONTH(F36),DAY(F36)-1)</f>
        <v>44939</v>
      </c>
      <c r="I36" s="15">
        <f t="shared" ca="1" si="0"/>
        <v>292</v>
      </c>
      <c r="J36" s="16" t="str">
        <f t="shared" ca="1" si="1"/>
        <v>NOT DUE</v>
      </c>
      <c r="K36" s="30"/>
      <c r="L36" s="145"/>
    </row>
    <row r="37" spans="1:12" ht="26.45" customHeight="1">
      <c r="A37" s="16" t="s">
        <v>3017</v>
      </c>
      <c r="B37" s="30" t="s">
        <v>1412</v>
      </c>
      <c r="C37" s="30" t="s">
        <v>1413</v>
      </c>
      <c r="D37" s="41" t="s">
        <v>381</v>
      </c>
      <c r="E37" s="12">
        <v>42549</v>
      </c>
      <c r="F37" s="12">
        <v>44575</v>
      </c>
      <c r="G37" s="72"/>
      <c r="H37" s="14">
        <f t="shared" si="4"/>
        <v>44939</v>
      </c>
      <c r="I37" s="15">
        <f t="shared" ca="1" si="0"/>
        <v>292</v>
      </c>
      <c r="J37" s="16" t="str">
        <f t="shared" ca="1" si="1"/>
        <v>NOT DUE</v>
      </c>
      <c r="K37" s="30"/>
      <c r="L37" s="19"/>
    </row>
    <row r="38" spans="1:12" ht="26.45" customHeight="1">
      <c r="A38" s="16" t="s">
        <v>3018</v>
      </c>
      <c r="B38" s="30" t="s">
        <v>1414</v>
      </c>
      <c r="C38" s="30" t="s">
        <v>1415</v>
      </c>
      <c r="D38" s="41" t="s">
        <v>381</v>
      </c>
      <c r="E38" s="12">
        <v>42549</v>
      </c>
      <c r="F38" s="12">
        <v>44575</v>
      </c>
      <c r="G38" s="72"/>
      <c r="H38" s="14">
        <f t="shared" si="4"/>
        <v>44939</v>
      </c>
      <c r="I38" s="15">
        <f t="shared" ca="1" si="0"/>
        <v>292</v>
      </c>
      <c r="J38" s="16" t="str">
        <f t="shared" ca="1" si="1"/>
        <v>NOT DUE</v>
      </c>
      <c r="K38" s="30"/>
      <c r="L38" s="19"/>
    </row>
    <row r="39" spans="1:12" ht="26.45" customHeight="1">
      <c r="A39" s="16" t="s">
        <v>3019</v>
      </c>
      <c r="B39" s="30" t="s">
        <v>1416</v>
      </c>
      <c r="C39" s="30" t="s">
        <v>1417</v>
      </c>
      <c r="D39" s="41" t="s">
        <v>381</v>
      </c>
      <c r="E39" s="12">
        <v>42549</v>
      </c>
      <c r="F39" s="12">
        <v>44575</v>
      </c>
      <c r="G39" s="72"/>
      <c r="H39" s="14">
        <f t="shared" si="4"/>
        <v>44939</v>
      </c>
      <c r="I39" s="15">
        <f t="shared" ca="1" si="0"/>
        <v>292</v>
      </c>
      <c r="J39" s="16" t="str">
        <f t="shared" ca="1" si="1"/>
        <v>NOT DUE</v>
      </c>
      <c r="K39" s="30"/>
      <c r="L39" s="19"/>
    </row>
    <row r="40" spans="1:12" ht="26.45" customHeight="1">
      <c r="A40" s="16" t="s">
        <v>3020</v>
      </c>
      <c r="B40" s="30" t="s">
        <v>1418</v>
      </c>
      <c r="C40" s="30" t="s">
        <v>1419</v>
      </c>
      <c r="D40" s="41" t="s">
        <v>381</v>
      </c>
      <c r="E40" s="12">
        <v>42549</v>
      </c>
      <c r="F40" s="12">
        <v>44575</v>
      </c>
      <c r="G40" s="72"/>
      <c r="H40" s="14">
        <f t="shared" si="4"/>
        <v>44939</v>
      </c>
      <c r="I40" s="15">
        <f t="shared" ca="1" si="0"/>
        <v>292</v>
      </c>
      <c r="J40" s="16" t="str">
        <f t="shared" ca="1" si="1"/>
        <v>NOT DUE</v>
      </c>
      <c r="K40" s="30"/>
      <c r="L40" s="19"/>
    </row>
    <row r="41" spans="1:12" ht="15.75" customHeight="1">
      <c r="A41" s="16" t="s">
        <v>3869</v>
      </c>
      <c r="B41" s="30" t="s">
        <v>1429</v>
      </c>
      <c r="C41" s="30" t="s">
        <v>1430</v>
      </c>
      <c r="D41" s="41" t="s">
        <v>381</v>
      </c>
      <c r="E41" s="12">
        <v>42549</v>
      </c>
      <c r="F41" s="12">
        <v>44575</v>
      </c>
      <c r="G41" s="72"/>
      <c r="H41" s="14">
        <f t="shared" si="4"/>
        <v>44939</v>
      </c>
      <c r="I41" s="15">
        <f t="shared" ca="1" si="0"/>
        <v>292</v>
      </c>
      <c r="J41" s="16" t="str">
        <f t="shared" ca="1" si="1"/>
        <v>NOT DUE</v>
      </c>
      <c r="K41" s="30"/>
      <c r="L41" s="19"/>
    </row>
    <row r="42" spans="1:12" ht="27.75" customHeight="1">
      <c r="A42" s="16" t="s">
        <v>3870</v>
      </c>
      <c r="B42" s="30" t="s">
        <v>3996</v>
      </c>
      <c r="C42" s="30" t="s">
        <v>3997</v>
      </c>
      <c r="D42" s="41" t="s">
        <v>4</v>
      </c>
      <c r="E42" s="12">
        <v>42549</v>
      </c>
      <c r="F42" s="12">
        <v>44636</v>
      </c>
      <c r="G42" s="72"/>
      <c r="H42" s="14">
        <f>EDATE(F42-1,1)</f>
        <v>44666</v>
      </c>
      <c r="I42" s="15">
        <f t="shared" ca="1" si="0"/>
        <v>19</v>
      </c>
      <c r="J42" s="16" t="str">
        <f t="shared" ca="1" si="1"/>
        <v>NOT DUE</v>
      </c>
      <c r="K42" s="30"/>
      <c r="L42" s="145"/>
    </row>
    <row r="43" spans="1:12" ht="15.75" customHeight="1">
      <c r="A43" s="49"/>
      <c r="B43" s="50"/>
      <c r="C43" s="50"/>
      <c r="D43" s="51"/>
      <c r="E43" s="52"/>
      <c r="F43" s="52"/>
      <c r="G43" s="53"/>
      <c r="H43" s="54"/>
      <c r="I43" s="55"/>
      <c r="J43" s="49"/>
      <c r="K43" s="50"/>
      <c r="L43" s="56"/>
    </row>
    <row r="47" spans="1:12">
      <c r="B47" t="s">
        <v>4630</v>
      </c>
      <c r="D47" s="47" t="s">
        <v>4631</v>
      </c>
      <c r="E47" t="s">
        <v>5232</v>
      </c>
      <c r="G47" t="s">
        <v>4632</v>
      </c>
    </row>
    <row r="48" spans="1:12">
      <c r="C48" s="215" t="s">
        <v>5298</v>
      </c>
      <c r="E48" t="s">
        <v>5439</v>
      </c>
      <c r="H48" s="455" t="s">
        <v>5270</v>
      </c>
      <c r="I48" s="455"/>
      <c r="J48" s="455"/>
    </row>
  </sheetData>
  <sheetProtection selectLockedCells="1"/>
  <mergeCells count="10">
    <mergeCell ref="H48:J48"/>
    <mergeCell ref="A4:B4"/>
    <mergeCell ref="D4:E4"/>
    <mergeCell ref="A5:B5"/>
    <mergeCell ref="A1:B1"/>
    <mergeCell ref="D1:E1"/>
    <mergeCell ref="A2:B2"/>
    <mergeCell ref="D2:E2"/>
    <mergeCell ref="A3:B3"/>
    <mergeCell ref="D3:E3"/>
  </mergeCells>
  <conditionalFormatting sqref="J19 J21:J31 J34:J40 J42:J43 J7:J17">
    <cfRule type="cellIs" dxfId="93" priority="5" operator="equal">
      <formula>"overdue"</formula>
    </cfRule>
  </conditionalFormatting>
  <conditionalFormatting sqref="J18">
    <cfRule type="cellIs" dxfId="92" priority="4" operator="equal">
      <formula>"overdue"</formula>
    </cfRule>
  </conditionalFormatting>
  <conditionalFormatting sqref="J20">
    <cfRule type="cellIs" dxfId="91" priority="3" operator="equal">
      <formula>"overdue"</formula>
    </cfRule>
  </conditionalFormatting>
  <conditionalFormatting sqref="J32:J33">
    <cfRule type="cellIs" dxfId="90" priority="2" operator="equal">
      <formula>"overdue"</formula>
    </cfRule>
  </conditionalFormatting>
  <conditionalFormatting sqref="J41">
    <cfRule type="cellIs" dxfId="89" priority="1" operator="equal">
      <formula>"overdue"</formula>
    </cfRule>
  </conditionalFormatting>
  <pageMargins left="0.7" right="0.7" top="0.75" bottom="0.75" header="0.3" footer="0.3"/>
  <pageSetup paperSize="9" orientation="portrait" r:id="rId1"/>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50"/>
  <sheetViews>
    <sheetView zoomScale="90" zoomScaleNormal="90" workbookViewId="0">
      <selection activeCell="J13" sqref="J13"/>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6" t="s">
        <v>5</v>
      </c>
      <c r="B1" s="376"/>
      <c r="C1" s="34" t="str">
        <f>'[4]Main Engine'!C1</f>
        <v>VALIANT SUMMER</v>
      </c>
      <c r="D1" s="377" t="s">
        <v>7</v>
      </c>
      <c r="E1" s="377"/>
      <c r="F1" s="1" t="str">
        <f>IF(C1="GL COLMENA",'[1]List of Vessels'!B2,IF(C1="GL IGUAZU",'[1]List of Vessels'!B3,IF(C1="GL LA PAZ",'[1]List of Vessels'!B4,IF(C1="GL PIRAPO",'[1]List of Vessels'!B5,IF(C1="VALIANT SPRING",'[1]List of Vessels'!B6,IF(C1="VALIANT SUMMER",'[1]List of Vessels'!B7,""))))))</f>
        <v>NK 160240</v>
      </c>
    </row>
    <row r="2" spans="1:12" ht="19.5" customHeight="1">
      <c r="A2" s="376" t="s">
        <v>8</v>
      </c>
      <c r="B2" s="376"/>
      <c r="C2" s="35" t="str">
        <f>IF(C1="GL COLMENA",'[1]List of Vessels'!D2,IF(C1="GL IGUAZU",'[1]List of Vessels'!D3,IF(C1="GL LA PAZ",'[1]List of Vessels'!D4,IF(C1="GL PIRAPO",'[1]List of Vessels'!D5,IF(C1="VALIANT SPRING",'[1]List of Vessels'!D6,IF(C1="VALIANT SUMMER",'[1]List of Vessels'!D7,""))))))</f>
        <v>SINGAPORE</v>
      </c>
      <c r="D2" s="377" t="s">
        <v>9</v>
      </c>
      <c r="E2" s="377"/>
      <c r="F2" s="2">
        <f>IF(C1="GL COLMENA",'[1]List of Vessels'!C2,IF(C1="GL IGUAZU",'[1]List of Vessels'!C3,IF(C1="GL LA PAZ",'[1]List of Vessels'!C4,IF(C1="GL PIRAPO",'[1]List of Vessels'!C5,IF(C1="VALIANT SPRING",'[1]List of Vessels'!C6,IF(C1="VALIANT SUMMER",'[1]List of Vessels'!C7,""))))))</f>
        <v>9731195</v>
      </c>
    </row>
    <row r="3" spans="1:12" ht="19.5" customHeight="1">
      <c r="A3" s="376" t="s">
        <v>10</v>
      </c>
      <c r="B3" s="376"/>
      <c r="C3" s="36" t="s">
        <v>1936</v>
      </c>
      <c r="D3" s="377" t="s">
        <v>12</v>
      </c>
      <c r="E3" s="377"/>
      <c r="F3" s="4" t="s">
        <v>2556</v>
      </c>
    </row>
    <row r="4" spans="1:12" ht="18" customHeight="1">
      <c r="A4" s="376" t="s">
        <v>77</v>
      </c>
      <c r="B4" s="376"/>
      <c r="C4" s="36" t="s">
        <v>1952</v>
      </c>
      <c r="D4" s="377" t="s">
        <v>14</v>
      </c>
      <c r="E4" s="377"/>
      <c r="F4" s="72"/>
    </row>
    <row r="5" spans="1:12" ht="18" customHeight="1">
      <c r="A5" s="376" t="s">
        <v>78</v>
      </c>
      <c r="B5" s="376"/>
      <c r="C5" s="37" t="s">
        <v>3785</v>
      </c>
      <c r="D5" s="44"/>
      <c r="E5" s="262" t="str">
        <f>'Running Hours'!$C3</f>
        <v>Date updated:</v>
      </c>
      <c r="F5" s="147">
        <f>'Running Hours'!$D3</f>
        <v>44646</v>
      </c>
    </row>
    <row r="6" spans="1:12" ht="7.5" customHeight="1">
      <c r="A6" s="42"/>
      <c r="B6" s="6"/>
      <c r="D6" s="45"/>
      <c r="E6" s="7"/>
      <c r="F6" s="7"/>
      <c r="G6" s="7"/>
      <c r="H6" s="7"/>
      <c r="I6" s="7"/>
      <c r="J6" s="7"/>
      <c r="K6" s="7"/>
    </row>
    <row r="7" spans="1:12" ht="26.45" customHeight="1">
      <c r="A7" s="10" t="s">
        <v>15</v>
      </c>
      <c r="B7" s="10" t="s">
        <v>63</v>
      </c>
      <c r="C7" s="10" t="s">
        <v>17</v>
      </c>
      <c r="D7" s="46" t="s">
        <v>18</v>
      </c>
      <c r="E7" s="10" t="s">
        <v>19</v>
      </c>
      <c r="F7" s="10" t="s">
        <v>64</v>
      </c>
      <c r="G7" s="10" t="s">
        <v>20</v>
      </c>
      <c r="H7" s="10" t="s">
        <v>2</v>
      </c>
      <c r="I7" s="10" t="s">
        <v>21</v>
      </c>
      <c r="J7" s="10" t="s">
        <v>22</v>
      </c>
      <c r="K7" s="10" t="s">
        <v>23</v>
      </c>
      <c r="L7" s="10" t="s">
        <v>59</v>
      </c>
    </row>
    <row r="8" spans="1:12" ht="26.45" customHeight="1">
      <c r="A8" s="16" t="s">
        <v>2955</v>
      </c>
      <c r="B8" s="30" t="s">
        <v>1912</v>
      </c>
      <c r="C8" s="30" t="s">
        <v>1913</v>
      </c>
      <c r="D8" s="41" t="s">
        <v>1080</v>
      </c>
      <c r="E8" s="12">
        <v>42549</v>
      </c>
      <c r="F8" s="12">
        <v>44021</v>
      </c>
      <c r="G8" s="72"/>
      <c r="H8" s="14">
        <f>DATE(YEAR(F8)+4,MONTH(F8),DAY(F8)-1)</f>
        <v>45481</v>
      </c>
      <c r="I8" s="15">
        <f t="shared" ref="I8:I44" ca="1" si="0">IF(ISBLANK(H8),"",H8-DATE(YEAR(NOW()),MONTH(NOW()),DAY(NOW())))</f>
        <v>834</v>
      </c>
      <c r="J8" s="16" t="str">
        <f t="shared" ref="J8:J44" ca="1" si="1">IF(I8="","",IF(I8&lt;0,"OVERDUE","NOT DUE"))</f>
        <v>NOT DUE</v>
      </c>
      <c r="K8" s="30" t="s">
        <v>1930</v>
      </c>
      <c r="L8" s="362"/>
    </row>
    <row r="9" spans="1:12" ht="26.45" customHeight="1">
      <c r="A9" s="16" t="s">
        <v>2956</v>
      </c>
      <c r="B9" s="30" t="s">
        <v>1914</v>
      </c>
      <c r="C9" s="30" t="s">
        <v>3889</v>
      </c>
      <c r="D9" s="41" t="s">
        <v>1080</v>
      </c>
      <c r="E9" s="12">
        <v>42549</v>
      </c>
      <c r="F9" s="12">
        <v>44021</v>
      </c>
      <c r="G9" s="72"/>
      <c r="H9" s="14">
        <f>DATE(YEAR(F9)+4,MONTH(F9),DAY(F9)-1)</f>
        <v>45481</v>
      </c>
      <c r="I9" s="15">
        <f t="shared" ca="1" si="0"/>
        <v>834</v>
      </c>
      <c r="J9" s="16" t="str">
        <f t="shared" ca="1" si="1"/>
        <v>NOT DUE</v>
      </c>
      <c r="K9" s="30"/>
      <c r="L9" s="362"/>
    </row>
    <row r="10" spans="1:12" ht="15.75" customHeight="1">
      <c r="A10" s="16" t="s">
        <v>2957</v>
      </c>
      <c r="B10" s="30" t="s">
        <v>1881</v>
      </c>
      <c r="C10" s="30" t="s">
        <v>1916</v>
      </c>
      <c r="D10" s="41" t="s">
        <v>1080</v>
      </c>
      <c r="E10" s="12">
        <v>42549</v>
      </c>
      <c r="F10" s="12">
        <v>44021</v>
      </c>
      <c r="G10" s="72"/>
      <c r="H10" s="14">
        <f>DATE(YEAR(F10)+4,MONTH(F10),DAY(F10)-1)</f>
        <v>45481</v>
      </c>
      <c r="I10" s="15">
        <f t="shared" ca="1" si="0"/>
        <v>834</v>
      </c>
      <c r="J10" s="16" t="str">
        <f t="shared" ca="1" si="1"/>
        <v>NOT DUE</v>
      </c>
      <c r="K10" s="30"/>
      <c r="L10" s="362"/>
    </row>
    <row r="11" spans="1:12" ht="15.75" customHeight="1">
      <c r="A11" s="16" t="s">
        <v>2958</v>
      </c>
      <c r="B11" s="30" t="s">
        <v>1881</v>
      </c>
      <c r="C11" s="30" t="s">
        <v>1917</v>
      </c>
      <c r="D11" s="41" t="s">
        <v>1080</v>
      </c>
      <c r="E11" s="12">
        <v>42549</v>
      </c>
      <c r="F11" s="12">
        <v>44021</v>
      </c>
      <c r="G11" s="72"/>
      <c r="H11" s="14">
        <f>DATE(YEAR(F11)+4,MONTH(F11),DAY(F11)-1)</f>
        <v>45481</v>
      </c>
      <c r="I11" s="15">
        <f t="shared" ca="1" si="0"/>
        <v>834</v>
      </c>
      <c r="J11" s="16" t="str">
        <f t="shared" ca="1" si="1"/>
        <v>NOT DUE</v>
      </c>
      <c r="K11" s="30" t="s">
        <v>1931</v>
      </c>
      <c r="L11" s="362"/>
    </row>
    <row r="12" spans="1:12" ht="15.75" customHeight="1">
      <c r="A12" s="16" t="s">
        <v>2959</v>
      </c>
      <c r="B12" s="30" t="s">
        <v>1918</v>
      </c>
      <c r="C12" s="30" t="s">
        <v>1919</v>
      </c>
      <c r="D12" s="41" t="s">
        <v>0</v>
      </c>
      <c r="E12" s="12">
        <v>42549</v>
      </c>
      <c r="F12" s="12">
        <v>44589</v>
      </c>
      <c r="G12" s="72"/>
      <c r="H12" s="14">
        <f>DATE(YEAR(F12),MONTH(F12)+3,DAY(F12)-1)</f>
        <v>44678</v>
      </c>
      <c r="I12" s="15">
        <f t="shared" ca="1" si="0"/>
        <v>31</v>
      </c>
      <c r="J12" s="16" t="str">
        <f t="shared" ca="1" si="1"/>
        <v>NOT DUE</v>
      </c>
      <c r="K12" s="30"/>
      <c r="L12" s="362"/>
    </row>
    <row r="13" spans="1:12" ht="15.75" customHeight="1">
      <c r="A13" s="16" t="s">
        <v>2960</v>
      </c>
      <c r="B13" s="30" t="s">
        <v>1918</v>
      </c>
      <c r="C13" s="30" t="s">
        <v>1917</v>
      </c>
      <c r="D13" s="41" t="s">
        <v>381</v>
      </c>
      <c r="E13" s="12">
        <v>42549</v>
      </c>
      <c r="F13" s="12">
        <v>44375</v>
      </c>
      <c r="G13" s="72"/>
      <c r="H13" s="14">
        <f>DATE(YEAR(F13)+1,MONTH(F13),DAY(F13)-1)</f>
        <v>44739</v>
      </c>
      <c r="I13" s="15">
        <f t="shared" ca="1" si="0"/>
        <v>92</v>
      </c>
      <c r="J13" s="16" t="str">
        <f t="shared" ca="1" si="1"/>
        <v>NOT DUE</v>
      </c>
      <c r="K13" s="30"/>
      <c r="L13" s="362"/>
    </row>
    <row r="14" spans="1:12" ht="26.45" customHeight="1">
      <c r="A14" s="16" t="s">
        <v>2961</v>
      </c>
      <c r="B14" s="30" t="s">
        <v>1884</v>
      </c>
      <c r="C14" s="30" t="s">
        <v>1920</v>
      </c>
      <c r="D14" s="41" t="s">
        <v>1080</v>
      </c>
      <c r="E14" s="12">
        <v>42549</v>
      </c>
      <c r="F14" s="12">
        <v>44021</v>
      </c>
      <c r="G14" s="72"/>
      <c r="H14" s="14">
        <f>DATE(YEAR(F14)+4,MONTH(F14),DAY(F14)-1)</f>
        <v>45481</v>
      </c>
      <c r="I14" s="15">
        <f t="shared" ca="1" si="0"/>
        <v>834</v>
      </c>
      <c r="J14" s="16" t="str">
        <f t="shared" ca="1" si="1"/>
        <v>NOT DUE</v>
      </c>
      <c r="K14" s="30" t="s">
        <v>1932</v>
      </c>
      <c r="L14" s="362"/>
    </row>
    <row r="15" spans="1:12" ht="15.75" customHeight="1">
      <c r="A15" s="16" t="s">
        <v>2962</v>
      </c>
      <c r="B15" s="30" t="s">
        <v>1887</v>
      </c>
      <c r="C15" s="30" t="s">
        <v>1921</v>
      </c>
      <c r="D15" s="41" t="s">
        <v>381</v>
      </c>
      <c r="E15" s="12">
        <v>42549</v>
      </c>
      <c r="F15" s="12">
        <v>44375</v>
      </c>
      <c r="G15" s="72"/>
      <c r="H15" s="14">
        <f>DATE(YEAR(F15)+1,MONTH(F15),DAY(F15)-1)</f>
        <v>44739</v>
      </c>
      <c r="I15" s="15">
        <f t="shared" ca="1" si="0"/>
        <v>92</v>
      </c>
      <c r="J15" s="16" t="str">
        <f t="shared" ca="1" si="1"/>
        <v>NOT DUE</v>
      </c>
      <c r="K15" s="30" t="s">
        <v>1420</v>
      </c>
      <c r="L15" s="362"/>
    </row>
    <row r="16" spans="1:12" ht="15.75" customHeight="1">
      <c r="A16" s="16" t="s">
        <v>2963</v>
      </c>
      <c r="B16" s="30" t="s">
        <v>1887</v>
      </c>
      <c r="C16" s="30" t="s">
        <v>1922</v>
      </c>
      <c r="D16" s="41" t="s">
        <v>1080</v>
      </c>
      <c r="E16" s="12">
        <v>42549</v>
      </c>
      <c r="F16" s="12">
        <v>44021</v>
      </c>
      <c r="G16" s="72"/>
      <c r="H16" s="14">
        <f>DATE(YEAR(F16)+4,MONTH(F16),DAY(F16)-1)</f>
        <v>45481</v>
      </c>
      <c r="I16" s="15">
        <f t="shared" ca="1" si="0"/>
        <v>834</v>
      </c>
      <c r="J16" s="16" t="str">
        <f t="shared" ca="1" si="1"/>
        <v>NOT DUE</v>
      </c>
      <c r="K16" s="30" t="s">
        <v>1421</v>
      </c>
      <c r="L16" s="362"/>
    </row>
    <row r="17" spans="1:12" ht="26.45" customHeight="1">
      <c r="A17" s="16" t="s">
        <v>2964</v>
      </c>
      <c r="B17" s="30" t="s">
        <v>581</v>
      </c>
      <c r="C17" s="30" t="s">
        <v>1923</v>
      </c>
      <c r="D17" s="41" t="s">
        <v>381</v>
      </c>
      <c r="E17" s="12">
        <v>42549</v>
      </c>
      <c r="F17" s="12">
        <v>44375</v>
      </c>
      <c r="G17" s="72"/>
      <c r="H17" s="14">
        <f>DATE(YEAR(F17)+1,MONTH(F17),DAY(F17)-1)</f>
        <v>44739</v>
      </c>
      <c r="I17" s="15">
        <f t="shared" ca="1" si="0"/>
        <v>92</v>
      </c>
      <c r="J17" s="16" t="str">
        <f t="shared" ca="1" si="1"/>
        <v>NOT DUE</v>
      </c>
      <c r="K17" s="30" t="s">
        <v>1422</v>
      </c>
      <c r="L17" s="362"/>
    </row>
    <row r="18" spans="1:12" ht="26.45" customHeight="1">
      <c r="A18" s="16" t="s">
        <v>2965</v>
      </c>
      <c r="B18" s="30" t="s">
        <v>3878</v>
      </c>
      <c r="C18" s="30" t="s">
        <v>1924</v>
      </c>
      <c r="D18" s="41" t="s">
        <v>1080</v>
      </c>
      <c r="E18" s="12">
        <v>42549</v>
      </c>
      <c r="F18" s="12">
        <v>44021</v>
      </c>
      <c r="G18" s="72"/>
      <c r="H18" s="14">
        <f>DATE(YEAR(F18)+4,MONTH(F18),DAY(F18)-1)</f>
        <v>45481</v>
      </c>
      <c r="I18" s="15">
        <f t="shared" ca="1" si="0"/>
        <v>834</v>
      </c>
      <c r="J18" s="16" t="str">
        <f t="shared" ca="1" si="1"/>
        <v>NOT DUE</v>
      </c>
      <c r="K18" s="30" t="s">
        <v>1423</v>
      </c>
      <c r="L18" s="362"/>
    </row>
    <row r="19" spans="1:12" ht="26.45" customHeight="1">
      <c r="A19" s="16" t="s">
        <v>2966</v>
      </c>
      <c r="B19" s="30" t="s">
        <v>3879</v>
      </c>
      <c r="C19" s="30" t="s">
        <v>1924</v>
      </c>
      <c r="D19" s="41" t="s">
        <v>1080</v>
      </c>
      <c r="E19" s="12">
        <v>42549</v>
      </c>
      <c r="F19" s="12">
        <v>44021</v>
      </c>
      <c r="G19" s="72"/>
      <c r="H19" s="14">
        <f>DATE(YEAR(F19)+4,MONTH(F19),DAY(F19)-1)</f>
        <v>45481</v>
      </c>
      <c r="I19" s="15">
        <f t="shared" ca="1" si="0"/>
        <v>834</v>
      </c>
      <c r="J19" s="16" t="str">
        <f t="shared" ca="1" si="1"/>
        <v>NOT DUE</v>
      </c>
      <c r="K19" s="30" t="s">
        <v>1423</v>
      </c>
      <c r="L19" s="362"/>
    </row>
    <row r="20" spans="1:12" ht="26.45" customHeight="1">
      <c r="A20" s="16" t="s">
        <v>2967</v>
      </c>
      <c r="B20" s="30" t="s">
        <v>1892</v>
      </c>
      <c r="C20" s="30" t="s">
        <v>1925</v>
      </c>
      <c r="D20" s="41" t="s">
        <v>381</v>
      </c>
      <c r="E20" s="12">
        <v>42549</v>
      </c>
      <c r="F20" s="12">
        <v>44561</v>
      </c>
      <c r="G20" s="72"/>
      <c r="H20" s="14">
        <f>DATE(YEAR(F20)+1,MONTH(F20),DAY(F20)-1)</f>
        <v>44925</v>
      </c>
      <c r="I20" s="15">
        <f t="shared" ca="1" si="0"/>
        <v>278</v>
      </c>
      <c r="J20" s="16" t="str">
        <f t="shared" ca="1" si="1"/>
        <v>NOT DUE</v>
      </c>
      <c r="K20" s="30" t="s">
        <v>1424</v>
      </c>
      <c r="L20" s="362"/>
    </row>
    <row r="21" spans="1:12" ht="15.75" customHeight="1">
      <c r="A21" s="16" t="s">
        <v>2968</v>
      </c>
      <c r="B21" s="30" t="s">
        <v>1926</v>
      </c>
      <c r="C21" s="30" t="s">
        <v>1927</v>
      </c>
      <c r="D21" s="41" t="s">
        <v>381</v>
      </c>
      <c r="E21" s="12">
        <v>42549</v>
      </c>
      <c r="F21" s="12">
        <v>44561</v>
      </c>
      <c r="G21" s="72"/>
      <c r="H21" s="14">
        <f>DATE(YEAR(F21)+1,MONTH(F21),DAY(F21)-1)</f>
        <v>44925</v>
      </c>
      <c r="I21" s="15">
        <f t="shared" ca="1" si="0"/>
        <v>278</v>
      </c>
      <c r="J21" s="16" t="str">
        <f t="shared" ca="1" si="1"/>
        <v>NOT DUE</v>
      </c>
      <c r="K21" s="30" t="s">
        <v>1425</v>
      </c>
      <c r="L21" s="362"/>
    </row>
    <row r="22" spans="1:12" ht="15.75" customHeight="1">
      <c r="A22" s="16" t="s">
        <v>2969</v>
      </c>
      <c r="B22" s="30" t="s">
        <v>1928</v>
      </c>
      <c r="C22" s="30" t="s">
        <v>1929</v>
      </c>
      <c r="D22" s="41" t="s">
        <v>0</v>
      </c>
      <c r="E22" s="12">
        <v>42549</v>
      </c>
      <c r="F22" s="12">
        <v>44561</v>
      </c>
      <c r="G22" s="72"/>
      <c r="H22" s="14">
        <f>DATE(YEAR(F22),MONTH(F22)+3,DAY(F22)-1)</f>
        <v>44650</v>
      </c>
      <c r="I22" s="15">
        <f t="shared" ca="1" si="0"/>
        <v>3</v>
      </c>
      <c r="J22" s="16" t="str">
        <f t="shared" ca="1" si="1"/>
        <v>NOT DUE</v>
      </c>
      <c r="K22" s="30" t="s">
        <v>1425</v>
      </c>
      <c r="L22" s="19"/>
    </row>
    <row r="23" spans="1:12" ht="15.75" customHeight="1">
      <c r="A23" s="16" t="s">
        <v>2970</v>
      </c>
      <c r="B23" s="30" t="s">
        <v>3873</v>
      </c>
      <c r="C23" s="30" t="s">
        <v>3874</v>
      </c>
      <c r="D23" s="41" t="s">
        <v>0</v>
      </c>
      <c r="E23" s="12">
        <v>42549</v>
      </c>
      <c r="F23" s="12">
        <v>44561</v>
      </c>
      <c r="G23" s="72"/>
      <c r="H23" s="14">
        <f>DATE(YEAR(F23),MONTH(F23)+3,DAY(F23)-1)</f>
        <v>44650</v>
      </c>
      <c r="I23" s="15">
        <f t="shared" ca="1" si="0"/>
        <v>3</v>
      </c>
      <c r="J23" s="16" t="str">
        <f t="shared" ca="1" si="1"/>
        <v>NOT DUE</v>
      </c>
      <c r="K23" s="30" t="s">
        <v>1425</v>
      </c>
      <c r="L23" s="19"/>
    </row>
    <row r="24" spans="1:12" ht="38.450000000000003" customHeight="1">
      <c r="A24" s="16" t="s">
        <v>2971</v>
      </c>
      <c r="B24" s="30" t="s">
        <v>1390</v>
      </c>
      <c r="C24" s="30" t="s">
        <v>1391</v>
      </c>
      <c r="D24" s="41" t="s">
        <v>1</v>
      </c>
      <c r="E24" s="12">
        <v>42549</v>
      </c>
      <c r="F24" s="12">
        <v>44646</v>
      </c>
      <c r="G24" s="72"/>
      <c r="H24" s="14">
        <f>DATE(YEAR(F24),MONTH(F24),DAY(F24)+1)</f>
        <v>44647</v>
      </c>
      <c r="I24" s="15">
        <f t="shared" ca="1" si="0"/>
        <v>0</v>
      </c>
      <c r="J24" s="16" t="str">
        <f t="shared" ca="1" si="1"/>
        <v>NOT DUE</v>
      </c>
      <c r="K24" s="30" t="s">
        <v>1425</v>
      </c>
      <c r="L24" s="19"/>
    </row>
    <row r="25" spans="1:12" ht="38.450000000000003" customHeight="1">
      <c r="A25" s="16" t="s">
        <v>2972</v>
      </c>
      <c r="B25" s="30" t="s">
        <v>1392</v>
      </c>
      <c r="C25" s="30" t="s">
        <v>1393</v>
      </c>
      <c r="D25" s="41" t="s">
        <v>1</v>
      </c>
      <c r="E25" s="12">
        <v>42549</v>
      </c>
      <c r="F25" s="12">
        <v>44646</v>
      </c>
      <c r="G25" s="72"/>
      <c r="H25" s="14">
        <f>DATE(YEAR(F25),MONTH(F25),DAY(F25)+1)</f>
        <v>44647</v>
      </c>
      <c r="I25" s="15">
        <f t="shared" ca="1" si="0"/>
        <v>0</v>
      </c>
      <c r="J25" s="16" t="str">
        <f t="shared" ca="1" si="1"/>
        <v>NOT DUE</v>
      </c>
      <c r="K25" s="30" t="s">
        <v>1425</v>
      </c>
      <c r="L25" s="19"/>
    </row>
    <row r="26" spans="1:12" ht="38.450000000000003" customHeight="1">
      <c r="A26" s="16" t="s">
        <v>2973</v>
      </c>
      <c r="B26" s="30" t="s">
        <v>1394</v>
      </c>
      <c r="C26" s="30" t="s">
        <v>1395</v>
      </c>
      <c r="D26" s="41" t="s">
        <v>1</v>
      </c>
      <c r="E26" s="12">
        <v>42549</v>
      </c>
      <c r="F26" s="12">
        <v>44646</v>
      </c>
      <c r="G26" s="72"/>
      <c r="H26" s="14">
        <f>DATE(YEAR(F26),MONTH(F26),DAY(F26)+1)</f>
        <v>44647</v>
      </c>
      <c r="I26" s="15">
        <f t="shared" ca="1" si="0"/>
        <v>0</v>
      </c>
      <c r="J26" s="16" t="str">
        <f t="shared" ca="1" si="1"/>
        <v>NOT DUE</v>
      </c>
      <c r="K26" s="30"/>
      <c r="L26" s="19"/>
    </row>
    <row r="27" spans="1:12" ht="38.450000000000003" customHeight="1">
      <c r="A27" s="16" t="s">
        <v>2974</v>
      </c>
      <c r="B27" s="30" t="s">
        <v>1396</v>
      </c>
      <c r="C27" s="30" t="s">
        <v>1397</v>
      </c>
      <c r="D27" s="41" t="s">
        <v>4</v>
      </c>
      <c r="E27" s="12">
        <v>42549</v>
      </c>
      <c r="F27" s="12">
        <v>44636</v>
      </c>
      <c r="G27" s="72"/>
      <c r="H27" s="14">
        <f>EDATE(F27-1,1)</f>
        <v>44666</v>
      </c>
      <c r="I27" s="15">
        <f t="shared" ca="1" si="0"/>
        <v>19</v>
      </c>
      <c r="J27" s="16" t="str">
        <f t="shared" ca="1" si="1"/>
        <v>NOT DUE</v>
      </c>
      <c r="K27" s="30" t="s">
        <v>1426</v>
      </c>
      <c r="L27" s="19"/>
    </row>
    <row r="28" spans="1:12" ht="26.45" customHeight="1">
      <c r="A28" s="16" t="s">
        <v>2975</v>
      </c>
      <c r="B28" s="30" t="s">
        <v>1398</v>
      </c>
      <c r="C28" s="30" t="s">
        <v>1399</v>
      </c>
      <c r="D28" s="41" t="s">
        <v>1</v>
      </c>
      <c r="E28" s="12">
        <v>42549</v>
      </c>
      <c r="F28" s="12">
        <v>44646</v>
      </c>
      <c r="G28" s="72"/>
      <c r="H28" s="14">
        <f>DATE(YEAR(F28),MONTH(F28),DAY(F28)+1)</f>
        <v>44647</v>
      </c>
      <c r="I28" s="15">
        <f t="shared" ca="1" si="0"/>
        <v>0</v>
      </c>
      <c r="J28" s="16" t="str">
        <f t="shared" ca="1" si="1"/>
        <v>NOT DUE</v>
      </c>
      <c r="K28" s="30" t="s">
        <v>1426</v>
      </c>
      <c r="L28" s="19"/>
    </row>
    <row r="29" spans="1:12" ht="26.45" customHeight="1">
      <c r="A29" s="16" t="s">
        <v>2976</v>
      </c>
      <c r="B29" s="30" t="s">
        <v>1400</v>
      </c>
      <c r="C29" s="30" t="s">
        <v>1401</v>
      </c>
      <c r="D29" s="41" t="s">
        <v>1</v>
      </c>
      <c r="E29" s="12">
        <v>42549</v>
      </c>
      <c r="F29" s="12">
        <v>44646</v>
      </c>
      <c r="G29" s="72"/>
      <c r="H29" s="14">
        <f>DATE(YEAR(F29),MONTH(F29),DAY(F29)+1)</f>
        <v>44647</v>
      </c>
      <c r="I29" s="15">
        <f t="shared" ca="1" si="0"/>
        <v>0</v>
      </c>
      <c r="J29" s="16" t="str">
        <f t="shared" ca="1" si="1"/>
        <v>NOT DUE</v>
      </c>
      <c r="K29" s="30" t="s">
        <v>1426</v>
      </c>
      <c r="L29" s="19"/>
    </row>
    <row r="30" spans="1:12" ht="26.45" customHeight="1">
      <c r="A30" s="16" t="s">
        <v>2977</v>
      </c>
      <c r="B30" s="30" t="s">
        <v>1402</v>
      </c>
      <c r="C30" s="30" t="s">
        <v>1403</v>
      </c>
      <c r="D30" s="41" t="s">
        <v>1</v>
      </c>
      <c r="E30" s="12">
        <v>42549</v>
      </c>
      <c r="F30" s="12">
        <v>44646</v>
      </c>
      <c r="G30" s="72"/>
      <c r="H30" s="14">
        <f>DATE(YEAR(F30),MONTH(F30),DAY(F30)+1)</f>
        <v>44647</v>
      </c>
      <c r="I30" s="15">
        <f t="shared" ca="1" si="0"/>
        <v>0</v>
      </c>
      <c r="J30" s="16" t="str">
        <f t="shared" ca="1" si="1"/>
        <v>NOT DUE</v>
      </c>
      <c r="K30" s="30" t="s">
        <v>1427</v>
      </c>
      <c r="L30" s="19"/>
    </row>
    <row r="31" spans="1:12" ht="26.45" customHeight="1">
      <c r="A31" s="16" t="s">
        <v>2978</v>
      </c>
      <c r="B31" s="30" t="s">
        <v>1404</v>
      </c>
      <c r="C31" s="30" t="s">
        <v>1391</v>
      </c>
      <c r="D31" s="41" t="s">
        <v>1</v>
      </c>
      <c r="E31" s="12">
        <v>42549</v>
      </c>
      <c r="F31" s="12">
        <v>44646</v>
      </c>
      <c r="G31" s="72"/>
      <c r="H31" s="14">
        <f>DATE(YEAR(F31),MONTH(F31),DAY(F31)+1)</f>
        <v>44647</v>
      </c>
      <c r="I31" s="15">
        <f t="shared" ca="1" si="0"/>
        <v>0</v>
      </c>
      <c r="J31" s="16" t="str">
        <f t="shared" ca="1" si="1"/>
        <v>NOT DUE</v>
      </c>
      <c r="K31" s="30" t="s">
        <v>1427</v>
      </c>
      <c r="L31" s="19"/>
    </row>
    <row r="32" spans="1:12" ht="26.45" customHeight="1">
      <c r="A32" s="16" t="s">
        <v>2979</v>
      </c>
      <c r="B32" s="30" t="s">
        <v>1405</v>
      </c>
      <c r="C32" s="30" t="s">
        <v>1406</v>
      </c>
      <c r="D32" s="41" t="s">
        <v>0</v>
      </c>
      <c r="E32" s="12">
        <v>42549</v>
      </c>
      <c r="F32" s="12">
        <v>44561</v>
      </c>
      <c r="G32" s="72"/>
      <c r="H32" s="14">
        <f>DATE(YEAR(F32),MONTH(F32)+3,DAY(F32)-1)</f>
        <v>44650</v>
      </c>
      <c r="I32" s="15">
        <f t="shared" ca="1" si="0"/>
        <v>3</v>
      </c>
      <c r="J32" s="16" t="str">
        <f t="shared" ca="1" si="1"/>
        <v>NOT DUE</v>
      </c>
      <c r="K32" s="30" t="s">
        <v>1427</v>
      </c>
      <c r="L32" s="19"/>
    </row>
    <row r="33" spans="1:12" ht="26.45" customHeight="1">
      <c r="A33" s="16" t="s">
        <v>2980</v>
      </c>
      <c r="B33" s="30" t="s">
        <v>1407</v>
      </c>
      <c r="C33" s="30"/>
      <c r="D33" s="41" t="s">
        <v>4</v>
      </c>
      <c r="E33" s="12">
        <v>42549</v>
      </c>
      <c r="F33" s="12">
        <v>44636</v>
      </c>
      <c r="G33" s="72"/>
      <c r="H33" s="14">
        <f>EDATE(F33-1,1)</f>
        <v>44666</v>
      </c>
      <c r="I33" s="15">
        <f t="shared" ca="1" si="0"/>
        <v>19</v>
      </c>
      <c r="J33" s="16" t="str">
        <f t="shared" ca="1" si="1"/>
        <v>NOT DUE</v>
      </c>
      <c r="K33" s="30" t="s">
        <v>1428</v>
      </c>
      <c r="L33" s="19"/>
    </row>
    <row r="34" spans="1:12" ht="26.45" customHeight="1">
      <c r="A34" s="16" t="s">
        <v>2981</v>
      </c>
      <c r="B34" s="30" t="s">
        <v>3960</v>
      </c>
      <c r="C34" s="30" t="s">
        <v>1389</v>
      </c>
      <c r="D34" s="41" t="s">
        <v>1080</v>
      </c>
      <c r="E34" s="12">
        <v>42549</v>
      </c>
      <c r="F34" s="12">
        <v>44021</v>
      </c>
      <c r="G34" s="72"/>
      <c r="H34" s="14">
        <f>DATE(YEAR(F34)+4,MONTH(F34),DAY(F34)-1)</f>
        <v>45481</v>
      </c>
      <c r="I34" s="15">
        <f t="shared" ca="1" si="0"/>
        <v>834</v>
      </c>
      <c r="J34" s="16" t="str">
        <f t="shared" ca="1" si="1"/>
        <v>NOT DUE</v>
      </c>
      <c r="K34" s="30" t="s">
        <v>3851</v>
      </c>
      <c r="L34" s="362"/>
    </row>
    <row r="35" spans="1:12" ht="25.5">
      <c r="A35" s="16" t="s">
        <v>2982</v>
      </c>
      <c r="B35" s="30" t="s">
        <v>3955</v>
      </c>
      <c r="C35" s="30" t="s">
        <v>3888</v>
      </c>
      <c r="D35" s="41" t="s">
        <v>1080</v>
      </c>
      <c r="E35" s="12">
        <v>42549</v>
      </c>
      <c r="F35" s="12">
        <v>44021</v>
      </c>
      <c r="G35" s="72"/>
      <c r="H35" s="14">
        <f>DATE(YEAR(F35)+4,MONTH(F35),DAY(F35)-1)</f>
        <v>45481</v>
      </c>
      <c r="I35" s="15">
        <f t="shared" ca="1" si="0"/>
        <v>834</v>
      </c>
      <c r="J35" s="16" t="str">
        <f t="shared" ca="1" si="1"/>
        <v>NOT DUE</v>
      </c>
      <c r="K35" s="30" t="s">
        <v>3851</v>
      </c>
      <c r="L35" s="362"/>
    </row>
    <row r="36" spans="1:12" ht="26.45" customHeight="1">
      <c r="A36" s="16" t="s">
        <v>2983</v>
      </c>
      <c r="B36" s="30" t="s">
        <v>1408</v>
      </c>
      <c r="C36" s="30" t="s">
        <v>1409</v>
      </c>
      <c r="D36" s="41" t="s">
        <v>0</v>
      </c>
      <c r="E36" s="12">
        <v>42549</v>
      </c>
      <c r="F36" s="12">
        <v>44561</v>
      </c>
      <c r="G36" s="72"/>
      <c r="H36" s="14">
        <f>DATE(YEAR(F36),MONTH(F36)+3,DAY(F36)-1)</f>
        <v>44650</v>
      </c>
      <c r="I36" s="15">
        <f t="shared" ca="1" si="0"/>
        <v>3</v>
      </c>
      <c r="J36" s="16" t="str">
        <f t="shared" ca="1" si="1"/>
        <v>NOT DUE</v>
      </c>
      <c r="K36" s="30" t="s">
        <v>1428</v>
      </c>
      <c r="L36" s="145"/>
    </row>
    <row r="37" spans="1:12" ht="15.75" customHeight="1">
      <c r="A37" s="16" t="s">
        <v>2984</v>
      </c>
      <c r="B37" s="30" t="s">
        <v>1894</v>
      </c>
      <c r="C37" s="30"/>
      <c r="D37" s="41" t="s">
        <v>1</v>
      </c>
      <c r="E37" s="12">
        <v>42549</v>
      </c>
      <c r="F37" s="12">
        <v>44646</v>
      </c>
      <c r="G37" s="72"/>
      <c r="H37" s="14">
        <f>DATE(YEAR(F37),MONTH(F37),DAY(F37)+1)</f>
        <v>44647</v>
      </c>
      <c r="I37" s="15">
        <f t="shared" ca="1" si="0"/>
        <v>0</v>
      </c>
      <c r="J37" s="16" t="str">
        <f t="shared" ca="1" si="1"/>
        <v>NOT DUE</v>
      </c>
      <c r="K37" s="30"/>
      <c r="L37" s="19"/>
    </row>
    <row r="38" spans="1:12" ht="15.75" customHeight="1">
      <c r="A38" s="16" t="s">
        <v>2985</v>
      </c>
      <c r="B38" s="30" t="s">
        <v>1410</v>
      </c>
      <c r="C38" s="30" t="s">
        <v>1411</v>
      </c>
      <c r="D38" s="41" t="s">
        <v>381</v>
      </c>
      <c r="E38" s="12">
        <v>42549</v>
      </c>
      <c r="F38" s="12">
        <v>44575</v>
      </c>
      <c r="G38" s="72"/>
      <c r="H38" s="14">
        <f t="shared" ref="H38:H43" si="2">DATE(YEAR(F38)+1,MONTH(F38),DAY(F38)-1)</f>
        <v>44939</v>
      </c>
      <c r="I38" s="15">
        <f t="shared" ca="1" si="0"/>
        <v>292</v>
      </c>
      <c r="J38" s="16" t="str">
        <f t="shared" ca="1" si="1"/>
        <v>NOT DUE</v>
      </c>
      <c r="K38" s="30"/>
      <c r="L38" s="362"/>
    </row>
    <row r="39" spans="1:12" ht="26.45" customHeight="1">
      <c r="A39" s="16" t="s">
        <v>2986</v>
      </c>
      <c r="B39" s="30" t="s">
        <v>1412</v>
      </c>
      <c r="C39" s="30" t="s">
        <v>1413</v>
      </c>
      <c r="D39" s="41" t="s">
        <v>381</v>
      </c>
      <c r="E39" s="12">
        <v>42549</v>
      </c>
      <c r="F39" s="12">
        <v>44575</v>
      </c>
      <c r="G39" s="72"/>
      <c r="H39" s="14">
        <f t="shared" si="2"/>
        <v>44939</v>
      </c>
      <c r="I39" s="15">
        <f t="shared" ca="1" si="0"/>
        <v>292</v>
      </c>
      <c r="J39" s="16" t="str">
        <f t="shared" ca="1" si="1"/>
        <v>NOT DUE</v>
      </c>
      <c r="K39" s="30"/>
      <c r="L39" s="362"/>
    </row>
    <row r="40" spans="1:12" ht="26.45" customHeight="1">
      <c r="A40" s="16" t="s">
        <v>2987</v>
      </c>
      <c r="B40" s="30" t="s">
        <v>1414</v>
      </c>
      <c r="C40" s="30" t="s">
        <v>1415</v>
      </c>
      <c r="D40" s="41" t="s">
        <v>381</v>
      </c>
      <c r="E40" s="12">
        <v>42549</v>
      </c>
      <c r="F40" s="12">
        <v>44575</v>
      </c>
      <c r="G40" s="72"/>
      <c r="H40" s="14">
        <f t="shared" si="2"/>
        <v>44939</v>
      </c>
      <c r="I40" s="15">
        <f t="shared" ca="1" si="0"/>
        <v>292</v>
      </c>
      <c r="J40" s="16" t="str">
        <f t="shared" ca="1" si="1"/>
        <v>NOT DUE</v>
      </c>
      <c r="K40" s="30"/>
      <c r="L40" s="362"/>
    </row>
    <row r="41" spans="1:12" ht="26.45" customHeight="1">
      <c r="A41" s="16" t="s">
        <v>3875</v>
      </c>
      <c r="B41" s="30" t="s">
        <v>1416</v>
      </c>
      <c r="C41" s="30" t="s">
        <v>1417</v>
      </c>
      <c r="D41" s="41" t="s">
        <v>381</v>
      </c>
      <c r="E41" s="12">
        <v>42549</v>
      </c>
      <c r="F41" s="12">
        <v>44575</v>
      </c>
      <c r="G41" s="72"/>
      <c r="H41" s="14">
        <f t="shared" si="2"/>
        <v>44939</v>
      </c>
      <c r="I41" s="15">
        <f t="shared" ca="1" si="0"/>
        <v>292</v>
      </c>
      <c r="J41" s="16" t="str">
        <f t="shared" ca="1" si="1"/>
        <v>NOT DUE</v>
      </c>
      <c r="K41" s="30"/>
      <c r="L41" s="362"/>
    </row>
    <row r="42" spans="1:12" ht="26.45" customHeight="1">
      <c r="A42" s="16" t="s">
        <v>3876</v>
      </c>
      <c r="B42" s="30" t="s">
        <v>1418</v>
      </c>
      <c r="C42" s="30" t="s">
        <v>1419</v>
      </c>
      <c r="D42" s="41" t="s">
        <v>381</v>
      </c>
      <c r="E42" s="12">
        <v>42549</v>
      </c>
      <c r="F42" s="12">
        <v>44575</v>
      </c>
      <c r="G42" s="72"/>
      <c r="H42" s="14">
        <f t="shared" si="2"/>
        <v>44939</v>
      </c>
      <c r="I42" s="15">
        <f t="shared" ca="1" si="0"/>
        <v>292</v>
      </c>
      <c r="J42" s="16" t="str">
        <f t="shared" ca="1" si="1"/>
        <v>NOT DUE</v>
      </c>
      <c r="K42" s="30"/>
      <c r="L42" s="362"/>
    </row>
    <row r="43" spans="1:12" ht="15.75" customHeight="1">
      <c r="A43" s="16" t="s">
        <v>3877</v>
      </c>
      <c r="B43" s="30" t="s">
        <v>1429</v>
      </c>
      <c r="C43" s="30" t="s">
        <v>1430</v>
      </c>
      <c r="D43" s="41" t="s">
        <v>381</v>
      </c>
      <c r="E43" s="12">
        <v>42549</v>
      </c>
      <c r="F43" s="12">
        <v>44575</v>
      </c>
      <c r="G43" s="72"/>
      <c r="H43" s="14">
        <f t="shared" si="2"/>
        <v>44939</v>
      </c>
      <c r="I43" s="15">
        <f t="shared" ca="1" si="0"/>
        <v>292</v>
      </c>
      <c r="J43" s="16" t="str">
        <f t="shared" ca="1" si="1"/>
        <v>NOT DUE</v>
      </c>
      <c r="K43" s="30"/>
      <c r="L43" s="362"/>
    </row>
    <row r="44" spans="1:12" ht="27" customHeight="1">
      <c r="A44" s="16" t="s">
        <v>3999</v>
      </c>
      <c r="B44" s="30" t="s">
        <v>3996</v>
      </c>
      <c r="C44" s="30" t="s">
        <v>3997</v>
      </c>
      <c r="D44" s="41" t="s">
        <v>4</v>
      </c>
      <c r="E44" s="12">
        <v>42549</v>
      </c>
      <c r="F44" s="12">
        <v>44636</v>
      </c>
      <c r="G44" s="72"/>
      <c r="H44" s="14">
        <f>EDATE(F44-1,1)</f>
        <v>44666</v>
      </c>
      <c r="I44" s="15">
        <f t="shared" ca="1" si="0"/>
        <v>19</v>
      </c>
      <c r="J44" s="16" t="str">
        <f t="shared" ca="1" si="1"/>
        <v>NOT DUE</v>
      </c>
      <c r="K44" s="30"/>
      <c r="L44" s="145"/>
    </row>
    <row r="45" spans="1:12" ht="15.75" customHeight="1">
      <c r="A45" s="49"/>
      <c r="B45" s="50"/>
      <c r="C45" s="50"/>
      <c r="D45" s="51"/>
      <c r="E45" s="52"/>
      <c r="F45" s="52"/>
      <c r="G45" s="53"/>
      <c r="H45" s="54"/>
      <c r="I45" s="55"/>
      <c r="J45" s="49"/>
      <c r="K45" s="50"/>
      <c r="L45" s="56"/>
    </row>
    <row r="49" spans="2:10">
      <c r="B49" t="s">
        <v>4630</v>
      </c>
      <c r="D49" s="47" t="s">
        <v>4631</v>
      </c>
      <c r="E49" t="s">
        <v>5232</v>
      </c>
      <c r="G49" t="s">
        <v>4632</v>
      </c>
    </row>
    <row r="50" spans="2:10">
      <c r="C50" s="215" t="s">
        <v>5298</v>
      </c>
      <c r="E50" t="s">
        <v>5439</v>
      </c>
      <c r="H50" s="455" t="s">
        <v>5270</v>
      </c>
      <c r="I50" s="455"/>
      <c r="J50" s="455"/>
    </row>
  </sheetData>
  <sheetProtection selectLockedCells="1"/>
  <mergeCells count="10">
    <mergeCell ref="H50:J50"/>
    <mergeCell ref="A4:B4"/>
    <mergeCell ref="D4:E4"/>
    <mergeCell ref="A5:B5"/>
    <mergeCell ref="A1:B1"/>
    <mergeCell ref="D1:E1"/>
    <mergeCell ref="A2:B2"/>
    <mergeCell ref="D2:E2"/>
    <mergeCell ref="A3:B3"/>
    <mergeCell ref="D3:E3"/>
  </mergeCells>
  <conditionalFormatting sqref="J19:J21 J23:J33 J36:J42 J44:J45 J7:J17">
    <cfRule type="cellIs" dxfId="88" priority="5" operator="equal">
      <formula>"overdue"</formula>
    </cfRule>
  </conditionalFormatting>
  <conditionalFormatting sqref="J18">
    <cfRule type="cellIs" dxfId="87" priority="4" operator="equal">
      <formula>"overdue"</formula>
    </cfRule>
  </conditionalFormatting>
  <conditionalFormatting sqref="J22">
    <cfRule type="cellIs" dxfId="86" priority="3" operator="equal">
      <formula>"overdue"</formula>
    </cfRule>
  </conditionalFormatting>
  <conditionalFormatting sqref="J34:J35">
    <cfRule type="cellIs" dxfId="85" priority="2" operator="equal">
      <formula>"overdue"</formula>
    </cfRule>
  </conditionalFormatting>
  <conditionalFormatting sqref="J43">
    <cfRule type="cellIs" dxfId="84" priority="1" operator="equal">
      <formula>"overdue"</formula>
    </cfRule>
  </conditionalFormatting>
  <pageMargins left="0.7" right="0.7" top="0.75" bottom="0.75" header="0.3" footer="0.3"/>
  <pageSetup paperSize="9" orientation="portrait" r:id="rId1"/>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5"/>
  <sheetViews>
    <sheetView zoomScale="90" zoomScaleNormal="90" workbookViewId="0">
      <selection activeCell="G13" sqref="G13"/>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6" t="s">
        <v>5</v>
      </c>
      <c r="B1" s="376"/>
      <c r="C1" s="34" t="str">
        <f>'[4]Main Engine'!C1</f>
        <v>VALIANT SUMMER</v>
      </c>
      <c r="D1" s="377" t="s">
        <v>7</v>
      </c>
      <c r="E1" s="377"/>
      <c r="F1" s="1" t="str">
        <f>IF(C1="GL COLMENA",'[1]List of Vessels'!B2,IF(C1="GL IGUAZU",'[1]List of Vessels'!B3,IF(C1="GL LA PAZ",'[1]List of Vessels'!B4,IF(C1="GL PIRAPO",'[1]List of Vessels'!B5,IF(C1="VALIANT SPRING",'[1]List of Vessels'!B6,IF(C1="VALIANT SUMMER",'[1]List of Vessels'!B7,""))))))</f>
        <v>NK 160240</v>
      </c>
    </row>
    <row r="2" spans="1:12" ht="19.5" customHeight="1">
      <c r="A2" s="376" t="s">
        <v>8</v>
      </c>
      <c r="B2" s="376"/>
      <c r="C2" s="35" t="str">
        <f>IF(C1="GL COLMENA",'[1]List of Vessels'!D2,IF(C1="GL IGUAZU",'[1]List of Vessels'!D3,IF(C1="GL LA PAZ",'[1]List of Vessels'!D4,IF(C1="GL PIRAPO",'[1]List of Vessels'!D5,IF(C1="VALIANT SPRING",'[1]List of Vessels'!D6,IF(C1="VALIANT SUMMER",'[1]List of Vessels'!D7,""))))))</f>
        <v>SINGAPORE</v>
      </c>
      <c r="D2" s="377" t="s">
        <v>9</v>
      </c>
      <c r="E2" s="377"/>
      <c r="F2" s="2">
        <f>IF(C1="GL COLMENA",'[1]List of Vessels'!C2,IF(C1="GL IGUAZU",'[1]List of Vessels'!C3,IF(C1="GL LA PAZ",'[1]List of Vessels'!C4,IF(C1="GL PIRAPO",'[1]List of Vessels'!C5,IF(C1="VALIANT SPRING",'[1]List of Vessels'!C6,IF(C1="VALIANT SUMMER",'[1]List of Vessels'!C7,""))))))</f>
        <v>9731195</v>
      </c>
    </row>
    <row r="3" spans="1:12" ht="19.5" customHeight="1">
      <c r="A3" s="376" t="s">
        <v>10</v>
      </c>
      <c r="B3" s="376"/>
      <c r="C3" s="36" t="s">
        <v>1951</v>
      </c>
      <c r="D3" s="377" t="s">
        <v>12</v>
      </c>
      <c r="E3" s="377"/>
      <c r="F3" s="4" t="s">
        <v>2954</v>
      </c>
    </row>
    <row r="4" spans="1:12" ht="18" customHeight="1">
      <c r="A4" s="376" t="s">
        <v>77</v>
      </c>
      <c r="B4" s="376"/>
      <c r="C4" s="36" t="s">
        <v>1952</v>
      </c>
      <c r="D4" s="377" t="s">
        <v>14</v>
      </c>
      <c r="E4" s="377"/>
      <c r="F4" s="368">
        <f>'Running Hours'!B29</f>
        <v>23264.400000000001</v>
      </c>
    </row>
    <row r="5" spans="1:12" ht="18" customHeight="1">
      <c r="A5" s="376" t="s">
        <v>78</v>
      </c>
      <c r="B5" s="376"/>
      <c r="C5" s="37" t="s">
        <v>3785</v>
      </c>
      <c r="D5" s="44"/>
      <c r="E5" s="262" t="str">
        <f>'Running Hours'!$C3</f>
        <v>Date updated:</v>
      </c>
      <c r="F5" s="147">
        <f>'Running Hours'!$D3</f>
        <v>44646</v>
      </c>
    </row>
    <row r="6" spans="1:12" ht="7.5" customHeight="1">
      <c r="A6" s="42"/>
      <c r="B6" s="6"/>
      <c r="D6" s="45"/>
      <c r="E6" s="7"/>
      <c r="F6" s="7"/>
      <c r="G6" s="7"/>
      <c r="H6" s="7"/>
      <c r="I6" s="7"/>
      <c r="J6" s="7"/>
      <c r="K6" s="7"/>
    </row>
    <row r="7" spans="1:12" ht="26.45" customHeight="1">
      <c r="A7" s="10" t="s">
        <v>15</v>
      </c>
      <c r="B7" s="10" t="s">
        <v>63</v>
      </c>
      <c r="C7" s="10" t="s">
        <v>17</v>
      </c>
      <c r="D7" s="46" t="s">
        <v>18</v>
      </c>
      <c r="E7" s="10" t="s">
        <v>19</v>
      </c>
      <c r="F7" s="10" t="s">
        <v>64</v>
      </c>
      <c r="G7" s="10" t="s">
        <v>20</v>
      </c>
      <c r="H7" s="10" t="s">
        <v>2</v>
      </c>
      <c r="I7" s="10" t="s">
        <v>21</v>
      </c>
      <c r="J7" s="10" t="s">
        <v>22</v>
      </c>
      <c r="K7" s="10" t="s">
        <v>23</v>
      </c>
      <c r="L7" s="10" t="s">
        <v>59</v>
      </c>
    </row>
    <row r="8" spans="1:12" ht="25.5">
      <c r="A8" s="16" t="s">
        <v>2923</v>
      </c>
      <c r="B8" s="30" t="s">
        <v>1914</v>
      </c>
      <c r="C8" s="30" t="s">
        <v>1937</v>
      </c>
      <c r="D8" s="41">
        <v>20000</v>
      </c>
      <c r="E8" s="12">
        <v>42549</v>
      </c>
      <c r="F8" s="12">
        <v>44419</v>
      </c>
      <c r="G8" s="26">
        <v>21304.1</v>
      </c>
      <c r="H8" s="21">
        <f>IF(I8&lt;=20000,$F$5+(I8/24),"error")</f>
        <v>45397.654166666667</v>
      </c>
      <c r="I8" s="22">
        <f t="shared" ref="I8:I19" si="0">D8-($F$4-G8)</f>
        <v>18039.699999999997</v>
      </c>
      <c r="J8" s="16" t="str">
        <f t="shared" ref="J8:J40" si="1">IF(I8="","",IF(I8&lt;0,"OVERDUE","NOT DUE"))</f>
        <v>NOT DUE</v>
      </c>
      <c r="K8" s="30" t="s">
        <v>1953</v>
      </c>
      <c r="L8" s="145" t="s">
        <v>4756</v>
      </c>
    </row>
    <row r="9" spans="1:12">
      <c r="A9" s="16" t="s">
        <v>2924</v>
      </c>
      <c r="B9" s="30" t="s">
        <v>1881</v>
      </c>
      <c r="C9" s="30" t="s">
        <v>1682</v>
      </c>
      <c r="D9" s="41">
        <v>600</v>
      </c>
      <c r="E9" s="12">
        <v>42549</v>
      </c>
      <c r="F9" s="12">
        <v>44634</v>
      </c>
      <c r="G9" s="26">
        <v>23215.8</v>
      </c>
      <c r="H9" s="21">
        <f>IF(I9&lt;=600,$F$5+(I9/24),"error")</f>
        <v>44668.974999999999</v>
      </c>
      <c r="I9" s="22">
        <f t="shared" si="0"/>
        <v>551.39999999999782</v>
      </c>
      <c r="J9" s="16" t="str">
        <f t="shared" si="1"/>
        <v>NOT DUE</v>
      </c>
      <c r="K9" s="30"/>
      <c r="L9" s="19" t="s">
        <v>4756</v>
      </c>
    </row>
    <row r="10" spans="1:12">
      <c r="A10" s="16" t="s">
        <v>2925</v>
      </c>
      <c r="B10" s="30" t="s">
        <v>1881</v>
      </c>
      <c r="C10" s="30" t="s">
        <v>1938</v>
      </c>
      <c r="D10" s="41">
        <v>8000</v>
      </c>
      <c r="E10" s="12">
        <v>42549</v>
      </c>
      <c r="F10" s="12">
        <v>44419</v>
      </c>
      <c r="G10" s="26">
        <v>21304.1</v>
      </c>
      <c r="H10" s="21">
        <f>IF(I10&lt;=8000,$F$5+(I10/24),"error")</f>
        <v>44897.654166666667</v>
      </c>
      <c r="I10" s="22">
        <f t="shared" si="0"/>
        <v>6039.6999999999971</v>
      </c>
      <c r="J10" s="16" t="str">
        <f t="shared" si="1"/>
        <v>NOT DUE</v>
      </c>
      <c r="K10" s="30"/>
      <c r="L10" s="145" t="s">
        <v>4756</v>
      </c>
    </row>
    <row r="11" spans="1:12">
      <c r="A11" s="16" t="s">
        <v>2926</v>
      </c>
      <c r="B11" s="30" t="s">
        <v>1881</v>
      </c>
      <c r="C11" s="30" t="s">
        <v>1939</v>
      </c>
      <c r="D11" s="41">
        <v>20000</v>
      </c>
      <c r="E11" s="12">
        <v>42549</v>
      </c>
      <c r="F11" s="12">
        <v>44419</v>
      </c>
      <c r="G11" s="26">
        <v>21304.1</v>
      </c>
      <c r="H11" s="21">
        <f>IF(I11&lt;=20000,$F$5+(I11/24),"error")</f>
        <v>45397.654166666667</v>
      </c>
      <c r="I11" s="22">
        <f t="shared" si="0"/>
        <v>18039.699999999997</v>
      </c>
      <c r="J11" s="16" t="str">
        <f t="shared" si="1"/>
        <v>NOT DUE</v>
      </c>
      <c r="K11" s="30"/>
      <c r="L11" s="362" t="s">
        <v>4756</v>
      </c>
    </row>
    <row r="12" spans="1:12" ht="15" customHeight="1">
      <c r="A12" s="16" t="s">
        <v>2927</v>
      </c>
      <c r="B12" s="30" t="s">
        <v>1887</v>
      </c>
      <c r="C12" s="30" t="s">
        <v>1940</v>
      </c>
      <c r="D12" s="41">
        <v>8000</v>
      </c>
      <c r="E12" s="12">
        <v>42549</v>
      </c>
      <c r="F12" s="12">
        <v>44419</v>
      </c>
      <c r="G12" s="26">
        <v>21304.1</v>
      </c>
      <c r="H12" s="21">
        <f>IF(I12&lt;=8000,$F$5+(I12/24),"error")</f>
        <v>44897.654166666667</v>
      </c>
      <c r="I12" s="22">
        <f t="shared" si="0"/>
        <v>6039.6999999999971</v>
      </c>
      <c r="J12" s="16" t="str">
        <f t="shared" si="1"/>
        <v>NOT DUE</v>
      </c>
      <c r="K12" s="30" t="s">
        <v>1954</v>
      </c>
      <c r="L12" s="362" t="s">
        <v>4756</v>
      </c>
    </row>
    <row r="13" spans="1:12">
      <c r="A13" s="16" t="s">
        <v>2928</v>
      </c>
      <c r="B13" s="30" t="s">
        <v>1887</v>
      </c>
      <c r="C13" s="30" t="s">
        <v>1917</v>
      </c>
      <c r="D13" s="41">
        <v>20000</v>
      </c>
      <c r="E13" s="12">
        <v>42549</v>
      </c>
      <c r="F13" s="12">
        <v>44419</v>
      </c>
      <c r="G13" s="26">
        <v>21304.1</v>
      </c>
      <c r="H13" s="21">
        <f>IF(I13&lt;=20000,$F$5+(I13/24),"error")</f>
        <v>45397.654166666667</v>
      </c>
      <c r="I13" s="22">
        <f t="shared" si="0"/>
        <v>18039.699999999997</v>
      </c>
      <c r="J13" s="16" t="str">
        <f t="shared" si="1"/>
        <v>NOT DUE</v>
      </c>
      <c r="K13" s="30"/>
      <c r="L13" s="362" t="s">
        <v>4756</v>
      </c>
    </row>
    <row r="14" spans="1:12" ht="38.25">
      <c r="A14" s="16" t="s">
        <v>2929</v>
      </c>
      <c r="B14" s="30" t="s">
        <v>1941</v>
      </c>
      <c r="C14" s="30" t="s">
        <v>1942</v>
      </c>
      <c r="D14" s="41">
        <v>8000</v>
      </c>
      <c r="E14" s="12">
        <v>42549</v>
      </c>
      <c r="F14" s="12">
        <v>44419</v>
      </c>
      <c r="G14" s="26">
        <v>21304.1</v>
      </c>
      <c r="H14" s="21">
        <f>IF(I14&lt;=8000,$F$5+(I14/24),"error")</f>
        <v>44897.654166666667</v>
      </c>
      <c r="I14" s="22">
        <f t="shared" si="0"/>
        <v>6039.6999999999971</v>
      </c>
      <c r="J14" s="16" t="str">
        <f t="shared" si="1"/>
        <v>NOT DUE</v>
      </c>
      <c r="K14" s="30"/>
      <c r="L14" s="145"/>
    </row>
    <row r="15" spans="1:12" ht="25.5">
      <c r="A15" s="16" t="s">
        <v>2930</v>
      </c>
      <c r="B15" s="30" t="s">
        <v>1943</v>
      </c>
      <c r="C15" s="30" t="s">
        <v>1944</v>
      </c>
      <c r="D15" s="41">
        <v>8000</v>
      </c>
      <c r="E15" s="12">
        <v>42549</v>
      </c>
      <c r="F15" s="12">
        <v>44419</v>
      </c>
      <c r="G15" s="26">
        <v>21304.1</v>
      </c>
      <c r="H15" s="21">
        <f t="shared" ref="H15:H19" si="2">IF(I15&lt;=8000,$F$5+(I15/24),"error")</f>
        <v>44897.654166666667</v>
      </c>
      <c r="I15" s="22">
        <f t="shared" si="0"/>
        <v>6039.6999999999971</v>
      </c>
      <c r="J15" s="16" t="str">
        <f t="shared" si="1"/>
        <v>NOT DUE</v>
      </c>
      <c r="K15" s="30" t="s">
        <v>1954</v>
      </c>
      <c r="L15" s="362" t="s">
        <v>4756</v>
      </c>
    </row>
    <row r="16" spans="1:12" ht="25.5">
      <c r="A16" s="16" t="s">
        <v>2931</v>
      </c>
      <c r="B16" s="30" t="s">
        <v>1945</v>
      </c>
      <c r="C16" s="30" t="s">
        <v>1946</v>
      </c>
      <c r="D16" s="41">
        <v>8000</v>
      </c>
      <c r="E16" s="12">
        <v>42549</v>
      </c>
      <c r="F16" s="12">
        <v>44419</v>
      </c>
      <c r="G16" s="26">
        <v>21304.1</v>
      </c>
      <c r="H16" s="21">
        <f t="shared" si="2"/>
        <v>44897.654166666667</v>
      </c>
      <c r="I16" s="22">
        <f t="shared" si="0"/>
        <v>6039.6999999999971</v>
      </c>
      <c r="J16" s="16" t="str">
        <f t="shared" si="1"/>
        <v>NOT DUE</v>
      </c>
      <c r="K16" s="30" t="s">
        <v>1954</v>
      </c>
      <c r="L16" s="362" t="s">
        <v>4756</v>
      </c>
    </row>
    <row r="17" spans="1:12" ht="26.45" customHeight="1">
      <c r="A17" s="16" t="s">
        <v>2932</v>
      </c>
      <c r="B17" s="30" t="s">
        <v>1947</v>
      </c>
      <c r="C17" s="30" t="s">
        <v>1948</v>
      </c>
      <c r="D17" s="41">
        <v>600</v>
      </c>
      <c r="E17" s="12">
        <v>42549</v>
      </c>
      <c r="F17" s="12">
        <v>44634</v>
      </c>
      <c r="G17" s="26">
        <v>23215.8</v>
      </c>
      <c r="H17" s="21">
        <f>IF(I17&lt;=600,$F$5+(I17/24),"error")</f>
        <v>44668.974999999999</v>
      </c>
      <c r="I17" s="22">
        <f t="shared" si="0"/>
        <v>551.39999999999782</v>
      </c>
      <c r="J17" s="16" t="str">
        <f t="shared" si="1"/>
        <v>NOT DUE</v>
      </c>
      <c r="K17" s="30" t="s">
        <v>1955</v>
      </c>
      <c r="L17" s="145"/>
    </row>
    <row r="18" spans="1:12">
      <c r="A18" s="16" t="s">
        <v>2933</v>
      </c>
      <c r="B18" s="30" t="s">
        <v>3873</v>
      </c>
      <c r="C18" s="30" t="s">
        <v>1949</v>
      </c>
      <c r="D18" s="41">
        <v>8000</v>
      </c>
      <c r="E18" s="12">
        <v>42549</v>
      </c>
      <c r="F18" s="12">
        <v>44419</v>
      </c>
      <c r="G18" s="26">
        <v>21304.1</v>
      </c>
      <c r="H18" s="21">
        <f t="shared" si="2"/>
        <v>44897.654166666667</v>
      </c>
      <c r="I18" s="22">
        <f t="shared" si="0"/>
        <v>6039.6999999999971</v>
      </c>
      <c r="J18" s="16" t="str">
        <f t="shared" si="1"/>
        <v>NOT DUE</v>
      </c>
      <c r="K18" s="30" t="s">
        <v>1954</v>
      </c>
      <c r="L18" s="145" t="s">
        <v>4756</v>
      </c>
    </row>
    <row r="19" spans="1:12">
      <c r="A19" s="16" t="s">
        <v>2934</v>
      </c>
      <c r="B19" s="30" t="s">
        <v>1926</v>
      </c>
      <c r="C19" s="30" t="s">
        <v>1950</v>
      </c>
      <c r="D19" s="41">
        <v>8000</v>
      </c>
      <c r="E19" s="12">
        <v>42549</v>
      </c>
      <c r="F19" s="12">
        <v>44419</v>
      </c>
      <c r="G19" s="26">
        <v>21304.1</v>
      </c>
      <c r="H19" s="21">
        <f t="shared" si="2"/>
        <v>44897.654166666667</v>
      </c>
      <c r="I19" s="22">
        <f t="shared" si="0"/>
        <v>6039.6999999999971</v>
      </c>
      <c r="J19" s="16" t="str">
        <f t="shared" si="1"/>
        <v>NOT DUE</v>
      </c>
      <c r="K19" s="30"/>
      <c r="L19" s="145" t="s">
        <v>4756</v>
      </c>
    </row>
    <row r="20" spans="1:12" ht="38.25">
      <c r="A20" s="16" t="s">
        <v>2935</v>
      </c>
      <c r="B20" s="30" t="s">
        <v>1390</v>
      </c>
      <c r="C20" s="30" t="s">
        <v>1391</v>
      </c>
      <c r="D20" s="41" t="s">
        <v>1</v>
      </c>
      <c r="E20" s="12">
        <v>42549</v>
      </c>
      <c r="F20" s="12">
        <v>44646</v>
      </c>
      <c r="G20" s="72"/>
      <c r="H20" s="14">
        <f>DATE(YEAR(F20),MONTH(F20),DAY(F20)+1)</f>
        <v>44647</v>
      </c>
      <c r="I20" s="15">
        <f t="shared" ref="I20:I40" ca="1" si="3">IF(ISBLANK(H20),"",H20-DATE(YEAR(NOW()),MONTH(NOW()),DAY(NOW())))</f>
        <v>0</v>
      </c>
      <c r="J20" s="16" t="str">
        <f t="shared" ca="1" si="1"/>
        <v>NOT DUE</v>
      </c>
      <c r="K20" s="30" t="s">
        <v>1420</v>
      </c>
      <c r="L20" s="19"/>
    </row>
    <row r="21" spans="1:12" ht="38.25">
      <c r="A21" s="16" t="s">
        <v>2936</v>
      </c>
      <c r="B21" s="30" t="s">
        <v>1392</v>
      </c>
      <c r="C21" s="30" t="s">
        <v>1393</v>
      </c>
      <c r="D21" s="41" t="s">
        <v>1</v>
      </c>
      <c r="E21" s="12">
        <v>42549</v>
      </c>
      <c r="F21" s="12">
        <v>44646</v>
      </c>
      <c r="G21" s="72"/>
      <c r="H21" s="14">
        <f>DATE(YEAR(F21),MONTH(F21),DAY(F21)+1)</f>
        <v>44647</v>
      </c>
      <c r="I21" s="15">
        <f t="shared" ca="1" si="3"/>
        <v>0</v>
      </c>
      <c r="J21" s="16" t="str">
        <f t="shared" ca="1" si="1"/>
        <v>NOT DUE</v>
      </c>
      <c r="K21" s="30" t="s">
        <v>1421</v>
      </c>
      <c r="L21" s="19"/>
    </row>
    <row r="22" spans="1:12" ht="38.25">
      <c r="A22" s="16" t="s">
        <v>2937</v>
      </c>
      <c r="B22" s="30" t="s">
        <v>1394</v>
      </c>
      <c r="C22" s="30" t="s">
        <v>1395</v>
      </c>
      <c r="D22" s="41" t="s">
        <v>1</v>
      </c>
      <c r="E22" s="12">
        <v>42549</v>
      </c>
      <c r="F22" s="12">
        <v>44646</v>
      </c>
      <c r="G22" s="72"/>
      <c r="H22" s="14">
        <f>DATE(YEAR(F22),MONTH(F22),DAY(F22)+1)</f>
        <v>44647</v>
      </c>
      <c r="I22" s="15">
        <f t="shared" ca="1" si="3"/>
        <v>0</v>
      </c>
      <c r="J22" s="16" t="str">
        <f t="shared" ca="1" si="1"/>
        <v>NOT DUE</v>
      </c>
      <c r="K22" s="30" t="s">
        <v>1422</v>
      </c>
      <c r="L22" s="19"/>
    </row>
    <row r="23" spans="1:12" ht="38.25" customHeight="1">
      <c r="A23" s="16" t="s">
        <v>2938</v>
      </c>
      <c r="B23" s="30" t="s">
        <v>1396</v>
      </c>
      <c r="C23" s="30" t="s">
        <v>1397</v>
      </c>
      <c r="D23" s="41" t="s">
        <v>4</v>
      </c>
      <c r="E23" s="12">
        <v>42549</v>
      </c>
      <c r="F23" s="12">
        <v>44635</v>
      </c>
      <c r="G23" s="72"/>
      <c r="H23" s="14">
        <f>EDATE(F23-1,1)</f>
        <v>44665</v>
      </c>
      <c r="I23" s="15">
        <f t="shared" ca="1" si="3"/>
        <v>18</v>
      </c>
      <c r="J23" s="16" t="str">
        <f t="shared" ca="1" si="1"/>
        <v>NOT DUE</v>
      </c>
      <c r="K23" s="30" t="s">
        <v>1423</v>
      </c>
      <c r="L23" s="19"/>
    </row>
    <row r="24" spans="1:12" ht="25.5">
      <c r="A24" s="16" t="s">
        <v>2939</v>
      </c>
      <c r="B24" s="30" t="s">
        <v>1398</v>
      </c>
      <c r="C24" s="30" t="s">
        <v>1399</v>
      </c>
      <c r="D24" s="41" t="s">
        <v>1</v>
      </c>
      <c r="E24" s="12">
        <v>42549</v>
      </c>
      <c r="F24" s="12">
        <v>44646</v>
      </c>
      <c r="G24" s="72"/>
      <c r="H24" s="14">
        <f>DATE(YEAR(F24),MONTH(F24),DAY(F24)+1)</f>
        <v>44647</v>
      </c>
      <c r="I24" s="15">
        <f t="shared" ca="1" si="3"/>
        <v>0</v>
      </c>
      <c r="J24" s="16" t="str">
        <f t="shared" ca="1" si="1"/>
        <v>NOT DUE</v>
      </c>
      <c r="K24" s="30" t="s">
        <v>1424</v>
      </c>
      <c r="L24" s="19"/>
    </row>
    <row r="25" spans="1:12" ht="26.45" customHeight="1">
      <c r="A25" s="16" t="s">
        <v>2940</v>
      </c>
      <c r="B25" s="30" t="s">
        <v>1400</v>
      </c>
      <c r="C25" s="30" t="s">
        <v>1401</v>
      </c>
      <c r="D25" s="41" t="s">
        <v>1</v>
      </c>
      <c r="E25" s="12">
        <v>42549</v>
      </c>
      <c r="F25" s="12">
        <v>44646</v>
      </c>
      <c r="G25" s="72"/>
      <c r="H25" s="14">
        <f>DATE(YEAR(F25),MONTH(F25),DAY(F25)+1)</f>
        <v>44647</v>
      </c>
      <c r="I25" s="15">
        <f t="shared" ca="1" si="3"/>
        <v>0</v>
      </c>
      <c r="J25" s="16" t="str">
        <f t="shared" ca="1" si="1"/>
        <v>NOT DUE</v>
      </c>
      <c r="K25" s="30" t="s">
        <v>1425</v>
      </c>
      <c r="L25" s="19"/>
    </row>
    <row r="26" spans="1:12" ht="26.45" customHeight="1">
      <c r="A26" s="16" t="s">
        <v>2941</v>
      </c>
      <c r="B26" s="30" t="s">
        <v>1402</v>
      </c>
      <c r="C26" s="30" t="s">
        <v>1403</v>
      </c>
      <c r="D26" s="41" t="s">
        <v>1</v>
      </c>
      <c r="E26" s="12">
        <v>42549</v>
      </c>
      <c r="F26" s="12">
        <v>44646</v>
      </c>
      <c r="G26" s="72"/>
      <c r="H26" s="14">
        <f>DATE(YEAR(F26),MONTH(F26),DAY(F26)+1)</f>
        <v>44647</v>
      </c>
      <c r="I26" s="15">
        <f t="shared" ca="1" si="3"/>
        <v>0</v>
      </c>
      <c r="J26" s="16" t="str">
        <f t="shared" ca="1" si="1"/>
        <v>NOT DUE</v>
      </c>
      <c r="K26" s="30" t="s">
        <v>1425</v>
      </c>
      <c r="L26" s="19"/>
    </row>
    <row r="27" spans="1:12" ht="26.45" customHeight="1">
      <c r="A27" s="16" t="s">
        <v>2942</v>
      </c>
      <c r="B27" s="30" t="s">
        <v>1404</v>
      </c>
      <c r="C27" s="30" t="s">
        <v>1391</v>
      </c>
      <c r="D27" s="41" t="s">
        <v>1</v>
      </c>
      <c r="E27" s="12">
        <v>42549</v>
      </c>
      <c r="F27" s="12">
        <v>44646</v>
      </c>
      <c r="G27" s="72"/>
      <c r="H27" s="14">
        <f>DATE(YEAR(F27),MONTH(F27),DAY(F27)+1)</f>
        <v>44647</v>
      </c>
      <c r="I27" s="15">
        <f t="shared" ca="1" si="3"/>
        <v>0</v>
      </c>
      <c r="J27" s="16" t="str">
        <f t="shared" ca="1" si="1"/>
        <v>NOT DUE</v>
      </c>
      <c r="K27" s="30" t="s">
        <v>1425</v>
      </c>
      <c r="L27" s="19"/>
    </row>
    <row r="28" spans="1:12" ht="26.45" customHeight="1">
      <c r="A28" s="16" t="s">
        <v>2943</v>
      </c>
      <c r="B28" s="30" t="s">
        <v>1405</v>
      </c>
      <c r="C28" s="30" t="s">
        <v>1406</v>
      </c>
      <c r="D28" s="41" t="s">
        <v>0</v>
      </c>
      <c r="E28" s="12">
        <v>42549</v>
      </c>
      <c r="F28" s="12">
        <v>44561</v>
      </c>
      <c r="G28" s="72"/>
      <c r="H28" s="14">
        <f>DATE(YEAR(F28),MONTH(F28)+3,DAY(F28)-1)</f>
        <v>44650</v>
      </c>
      <c r="I28" s="15">
        <f t="shared" ca="1" si="3"/>
        <v>3</v>
      </c>
      <c r="J28" s="16" t="str">
        <f t="shared" ca="1" si="1"/>
        <v>NOT DUE</v>
      </c>
      <c r="K28" s="30" t="s">
        <v>1425</v>
      </c>
      <c r="L28" s="19"/>
    </row>
    <row r="29" spans="1:12" ht="25.5">
      <c r="A29" s="16" t="s">
        <v>2944</v>
      </c>
      <c r="B29" s="30" t="s">
        <v>1407</v>
      </c>
      <c r="C29" s="30"/>
      <c r="D29" s="41" t="s">
        <v>4</v>
      </c>
      <c r="E29" s="12">
        <v>42549</v>
      </c>
      <c r="F29" s="12">
        <v>44635</v>
      </c>
      <c r="G29" s="72"/>
      <c r="H29" s="14">
        <f>EDATE(F29-1,1)</f>
        <v>44665</v>
      </c>
      <c r="I29" s="15">
        <f t="shared" ca="1" si="3"/>
        <v>18</v>
      </c>
      <c r="J29" s="16" t="str">
        <f t="shared" ca="1" si="1"/>
        <v>NOT DUE</v>
      </c>
      <c r="K29" s="30"/>
      <c r="L29" s="19"/>
    </row>
    <row r="30" spans="1:12" ht="26.45" customHeight="1">
      <c r="A30" s="16" t="s">
        <v>2945</v>
      </c>
      <c r="B30" s="30" t="s">
        <v>3960</v>
      </c>
      <c r="C30" s="30" t="s">
        <v>1389</v>
      </c>
      <c r="D30" s="41" t="s">
        <v>1080</v>
      </c>
      <c r="E30" s="12">
        <v>42549</v>
      </c>
      <c r="F30" s="12">
        <v>44006</v>
      </c>
      <c r="G30" s="72"/>
      <c r="H30" s="14">
        <f>DATE(YEAR(F30)+4,MONTH(F30),DAY(F30)-1)</f>
        <v>45466</v>
      </c>
      <c r="I30" s="15">
        <f t="shared" ca="1" si="3"/>
        <v>819</v>
      </c>
      <c r="J30" s="16" t="str">
        <f t="shared" ca="1" si="1"/>
        <v>NOT DUE</v>
      </c>
      <c r="K30" s="30" t="s">
        <v>3851</v>
      </c>
      <c r="L30" s="362" t="s">
        <v>4756</v>
      </c>
    </row>
    <row r="31" spans="1:12" ht="25.5">
      <c r="A31" s="16" t="s">
        <v>2946</v>
      </c>
      <c r="B31" s="30" t="s">
        <v>3955</v>
      </c>
      <c r="C31" s="30" t="s">
        <v>3888</v>
      </c>
      <c r="D31" s="41" t="s">
        <v>1080</v>
      </c>
      <c r="E31" s="12">
        <v>42549</v>
      </c>
      <c r="F31" s="12">
        <v>44006</v>
      </c>
      <c r="G31" s="72"/>
      <c r="H31" s="14">
        <f>DATE(YEAR(F31)+4,MONTH(F31),DAY(F31)-1)</f>
        <v>45466</v>
      </c>
      <c r="I31" s="15">
        <f t="shared" ca="1" si="3"/>
        <v>819</v>
      </c>
      <c r="J31" s="16" t="str">
        <f t="shared" ca="1" si="1"/>
        <v>NOT DUE</v>
      </c>
      <c r="K31" s="30" t="s">
        <v>3851</v>
      </c>
      <c r="L31" s="362" t="s">
        <v>4756</v>
      </c>
    </row>
    <row r="32" spans="1:12" ht="26.45" customHeight="1">
      <c r="A32" s="16" t="s">
        <v>2947</v>
      </c>
      <c r="B32" s="30" t="s">
        <v>1408</v>
      </c>
      <c r="C32" s="30" t="s">
        <v>1409</v>
      </c>
      <c r="D32" s="41" t="s">
        <v>0</v>
      </c>
      <c r="E32" s="12">
        <v>42549</v>
      </c>
      <c r="F32" s="12">
        <v>44561</v>
      </c>
      <c r="G32" s="72"/>
      <c r="H32" s="14">
        <f>DATE(YEAR(F32),MONTH(F32)+3,DAY(F32)-1)</f>
        <v>44650</v>
      </c>
      <c r="I32" s="15">
        <f t="shared" ca="1" si="3"/>
        <v>3</v>
      </c>
      <c r="J32" s="16" t="str">
        <f t="shared" ca="1" si="1"/>
        <v>NOT DUE</v>
      </c>
      <c r="K32" s="30" t="s">
        <v>1426</v>
      </c>
      <c r="L32" s="19"/>
    </row>
    <row r="33" spans="1:12" ht="15" customHeight="1">
      <c r="A33" s="16" t="s">
        <v>2948</v>
      </c>
      <c r="B33" s="30" t="s">
        <v>1894</v>
      </c>
      <c r="C33" s="30"/>
      <c r="D33" s="41" t="s">
        <v>1</v>
      </c>
      <c r="E33" s="12">
        <v>42549</v>
      </c>
      <c r="F33" s="12">
        <v>44646</v>
      </c>
      <c r="G33" s="72"/>
      <c r="H33" s="14">
        <f>DATE(YEAR(F33),MONTH(F33),DAY(F33)+1)</f>
        <v>44647</v>
      </c>
      <c r="I33" s="15">
        <f t="shared" ca="1" si="3"/>
        <v>0</v>
      </c>
      <c r="J33" s="16" t="str">
        <f t="shared" ca="1" si="1"/>
        <v>NOT DUE</v>
      </c>
      <c r="K33" s="30" t="s">
        <v>1426</v>
      </c>
      <c r="L33" s="19"/>
    </row>
    <row r="34" spans="1:12" ht="15" customHeight="1">
      <c r="A34" s="16" t="s">
        <v>2949</v>
      </c>
      <c r="B34" s="30" t="s">
        <v>1410</v>
      </c>
      <c r="C34" s="30" t="s">
        <v>1411</v>
      </c>
      <c r="D34" s="41" t="s">
        <v>381</v>
      </c>
      <c r="E34" s="12">
        <v>42549</v>
      </c>
      <c r="F34" s="12">
        <v>44561</v>
      </c>
      <c r="G34" s="72"/>
      <c r="H34" s="14">
        <f t="shared" ref="H34:H39" si="4">DATE(YEAR(F34)+1,MONTH(F34),DAY(F34)-1)</f>
        <v>44925</v>
      </c>
      <c r="I34" s="15">
        <f t="shared" ca="1" si="3"/>
        <v>278</v>
      </c>
      <c r="J34" s="16" t="str">
        <f t="shared" ca="1" si="1"/>
        <v>NOT DUE</v>
      </c>
      <c r="K34" s="30" t="s">
        <v>1426</v>
      </c>
      <c r="L34" s="145"/>
    </row>
    <row r="35" spans="1:12" ht="25.5">
      <c r="A35" s="16" t="s">
        <v>2950</v>
      </c>
      <c r="B35" s="30" t="s">
        <v>1412</v>
      </c>
      <c r="C35" s="30" t="s">
        <v>1413</v>
      </c>
      <c r="D35" s="41" t="s">
        <v>381</v>
      </c>
      <c r="E35" s="12">
        <v>42549</v>
      </c>
      <c r="F35" s="12">
        <v>44561</v>
      </c>
      <c r="G35" s="72"/>
      <c r="H35" s="14">
        <f t="shared" si="4"/>
        <v>44925</v>
      </c>
      <c r="I35" s="15">
        <f t="shared" ca="1" si="3"/>
        <v>278</v>
      </c>
      <c r="J35" s="16" t="str">
        <f t="shared" ca="1" si="1"/>
        <v>NOT DUE</v>
      </c>
      <c r="K35" s="30" t="s">
        <v>1427</v>
      </c>
      <c r="L35" s="145"/>
    </row>
    <row r="36" spans="1:12" ht="25.5">
      <c r="A36" s="16" t="s">
        <v>2951</v>
      </c>
      <c r="B36" s="30" t="s">
        <v>1414</v>
      </c>
      <c r="C36" s="30" t="s">
        <v>1415</v>
      </c>
      <c r="D36" s="41" t="s">
        <v>381</v>
      </c>
      <c r="E36" s="12">
        <v>42549</v>
      </c>
      <c r="F36" s="12">
        <v>44561</v>
      </c>
      <c r="G36" s="72"/>
      <c r="H36" s="14">
        <f t="shared" si="4"/>
        <v>44925</v>
      </c>
      <c r="I36" s="15">
        <f t="shared" ca="1" si="3"/>
        <v>278</v>
      </c>
      <c r="J36" s="16" t="str">
        <f t="shared" ca="1" si="1"/>
        <v>NOT DUE</v>
      </c>
      <c r="K36" s="30" t="s">
        <v>1427</v>
      </c>
      <c r="L36" s="145"/>
    </row>
    <row r="37" spans="1:12" ht="25.5">
      <c r="A37" s="16" t="s">
        <v>2952</v>
      </c>
      <c r="B37" s="30" t="s">
        <v>1416</v>
      </c>
      <c r="C37" s="30" t="s">
        <v>1417</v>
      </c>
      <c r="D37" s="41" t="s">
        <v>381</v>
      </c>
      <c r="E37" s="12">
        <v>42549</v>
      </c>
      <c r="F37" s="12">
        <v>44561</v>
      </c>
      <c r="G37" s="72"/>
      <c r="H37" s="14">
        <f t="shared" si="4"/>
        <v>44925</v>
      </c>
      <c r="I37" s="15">
        <f t="shared" ca="1" si="3"/>
        <v>278</v>
      </c>
      <c r="J37" s="16" t="str">
        <f t="shared" ca="1" si="1"/>
        <v>NOT DUE</v>
      </c>
      <c r="K37" s="30" t="s">
        <v>1427</v>
      </c>
      <c r="L37" s="145"/>
    </row>
    <row r="38" spans="1:12" ht="25.5">
      <c r="A38" s="16" t="s">
        <v>3880</v>
      </c>
      <c r="B38" s="30" t="s">
        <v>1418</v>
      </c>
      <c r="C38" s="30" t="s">
        <v>1419</v>
      </c>
      <c r="D38" s="41" t="s">
        <v>381</v>
      </c>
      <c r="E38" s="12">
        <v>42549</v>
      </c>
      <c r="F38" s="12">
        <v>44561</v>
      </c>
      <c r="G38" s="72"/>
      <c r="H38" s="14">
        <f t="shared" si="4"/>
        <v>44925</v>
      </c>
      <c r="I38" s="15">
        <f t="shared" ca="1" si="3"/>
        <v>278</v>
      </c>
      <c r="J38" s="16" t="str">
        <f t="shared" ca="1" si="1"/>
        <v>NOT DUE</v>
      </c>
      <c r="K38" s="30" t="s">
        <v>1428</v>
      </c>
      <c r="L38" s="145"/>
    </row>
    <row r="39" spans="1:12" ht="15" customHeight="1">
      <c r="A39" s="16" t="s">
        <v>3881</v>
      </c>
      <c r="B39" s="30" t="s">
        <v>1429</v>
      </c>
      <c r="C39" s="30" t="s">
        <v>1430</v>
      </c>
      <c r="D39" s="41" t="s">
        <v>381</v>
      </c>
      <c r="E39" s="12">
        <v>42549</v>
      </c>
      <c r="F39" s="12">
        <v>44561</v>
      </c>
      <c r="G39" s="72"/>
      <c r="H39" s="14">
        <f t="shared" si="4"/>
        <v>44925</v>
      </c>
      <c r="I39" s="15">
        <f t="shared" ca="1" si="3"/>
        <v>278</v>
      </c>
      <c r="J39" s="16" t="str">
        <f t="shared" ca="1" si="1"/>
        <v>NOT DUE</v>
      </c>
      <c r="K39" s="30" t="s">
        <v>1428</v>
      </c>
      <c r="L39" s="145"/>
    </row>
    <row r="40" spans="1:12" ht="26.25" customHeight="1">
      <c r="A40" s="16" t="s">
        <v>3998</v>
      </c>
      <c r="B40" s="30" t="s">
        <v>3996</v>
      </c>
      <c r="C40" s="30" t="s">
        <v>3997</v>
      </c>
      <c r="D40" s="41" t="s">
        <v>4</v>
      </c>
      <c r="E40" s="12">
        <v>42549</v>
      </c>
      <c r="F40" s="12">
        <v>44635</v>
      </c>
      <c r="G40" s="72"/>
      <c r="H40" s="14">
        <f>EDATE(F40-1,1)</f>
        <v>44665</v>
      </c>
      <c r="I40" s="15">
        <f t="shared" ca="1" si="3"/>
        <v>18</v>
      </c>
      <c r="J40" s="16" t="str">
        <f t="shared" ca="1" si="1"/>
        <v>NOT DUE</v>
      </c>
      <c r="K40" s="30"/>
      <c r="L40" s="145"/>
    </row>
    <row r="41" spans="1:12" ht="15.75" customHeight="1">
      <c r="A41" s="49"/>
      <c r="B41" s="50"/>
      <c r="C41" s="50"/>
      <c r="G41" s="53"/>
      <c r="H41" s="54"/>
      <c r="I41" s="55"/>
      <c r="J41" s="49"/>
      <c r="K41" s="50"/>
      <c r="L41" s="56"/>
    </row>
    <row r="44" spans="1:12">
      <c r="B44" t="s">
        <v>4630</v>
      </c>
      <c r="D44" s="47" t="s">
        <v>4631</v>
      </c>
      <c r="E44" t="s">
        <v>5232</v>
      </c>
      <c r="G44" t="s">
        <v>4632</v>
      </c>
    </row>
    <row r="45" spans="1:12">
      <c r="C45" s="215" t="s">
        <v>5298</v>
      </c>
      <c r="E45" t="s">
        <v>5439</v>
      </c>
      <c r="H45" s="455" t="s">
        <v>5270</v>
      </c>
      <c r="I45" s="455"/>
      <c r="J45" s="455"/>
    </row>
  </sheetData>
  <sheetProtection selectLockedCells="1"/>
  <mergeCells count="10">
    <mergeCell ref="H45:J45"/>
    <mergeCell ref="A4:B4"/>
    <mergeCell ref="D4:E4"/>
    <mergeCell ref="A5:B5"/>
    <mergeCell ref="A1:B1"/>
    <mergeCell ref="D1:E1"/>
    <mergeCell ref="A2:B2"/>
    <mergeCell ref="D2:E2"/>
    <mergeCell ref="A3:B3"/>
    <mergeCell ref="D3:E3"/>
  </mergeCells>
  <conditionalFormatting sqref="J7:J29 J32:J38 J40:J41">
    <cfRule type="cellIs" dxfId="83" priority="3" operator="equal">
      <formula>"overdue"</formula>
    </cfRule>
  </conditionalFormatting>
  <conditionalFormatting sqref="J30:J31">
    <cfRule type="cellIs" dxfId="82" priority="2" operator="equal">
      <formula>"overdue"</formula>
    </cfRule>
  </conditionalFormatting>
  <conditionalFormatting sqref="J39">
    <cfRule type="cellIs" dxfId="81" priority="1" operator="equal">
      <formula>"overdue"</formula>
    </cfRule>
  </conditionalFormatting>
  <pageMargins left="0.7" right="0.7" top="0.75" bottom="0.75" header="0.3" footer="0.3"/>
  <pageSetup paperSize="9" orientation="portrait" r:id="rId1"/>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5"/>
  <sheetViews>
    <sheetView zoomScale="90" zoomScaleNormal="90" workbookViewId="0">
      <selection activeCell="G15" sqref="G15"/>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6" t="s">
        <v>5</v>
      </c>
      <c r="B1" s="376"/>
      <c r="C1" s="34" t="str">
        <f>'[4]Main Engine'!C1</f>
        <v>VALIANT SUMMER</v>
      </c>
      <c r="D1" s="377" t="s">
        <v>7</v>
      </c>
      <c r="E1" s="377"/>
      <c r="F1" s="1" t="str">
        <f>IF(C1="GL COLMENA",'[1]List of Vessels'!B2,IF(C1="GL IGUAZU",'[1]List of Vessels'!B3,IF(C1="GL LA PAZ",'[1]List of Vessels'!B4,IF(C1="GL PIRAPO",'[1]List of Vessels'!B5,IF(C1="VALIANT SPRING",'[1]List of Vessels'!B6,IF(C1="VALIANT SUMMER",'[1]List of Vessels'!B7,""))))))</f>
        <v>NK 160240</v>
      </c>
    </row>
    <row r="2" spans="1:12" ht="19.5" customHeight="1">
      <c r="A2" s="376" t="s">
        <v>8</v>
      </c>
      <c r="B2" s="376"/>
      <c r="C2" s="35" t="str">
        <f>IF(C1="GL COLMENA",'[1]List of Vessels'!D2,IF(C1="GL IGUAZU",'[1]List of Vessels'!D3,IF(C1="GL LA PAZ",'[1]List of Vessels'!D4,IF(C1="GL PIRAPO",'[1]List of Vessels'!D5,IF(C1="VALIANT SPRING",'[1]List of Vessels'!D6,IF(C1="VALIANT SUMMER",'[1]List of Vessels'!D7,""))))))</f>
        <v>SINGAPORE</v>
      </c>
      <c r="D2" s="377" t="s">
        <v>9</v>
      </c>
      <c r="E2" s="377"/>
      <c r="F2" s="2">
        <f>IF(C1="GL COLMENA",'[1]List of Vessels'!C2,IF(C1="GL IGUAZU",'[1]List of Vessels'!C3,IF(C1="GL LA PAZ",'[1]List of Vessels'!C4,IF(C1="GL PIRAPO",'[1]List of Vessels'!C5,IF(C1="VALIANT SPRING",'[1]List of Vessels'!C6,IF(C1="VALIANT SUMMER",'[1]List of Vessels'!C7,""))))))</f>
        <v>9731195</v>
      </c>
    </row>
    <row r="3" spans="1:12" ht="19.5" customHeight="1">
      <c r="A3" s="376" t="s">
        <v>10</v>
      </c>
      <c r="B3" s="376"/>
      <c r="C3" s="36" t="s">
        <v>1956</v>
      </c>
      <c r="D3" s="377" t="s">
        <v>12</v>
      </c>
      <c r="E3" s="377"/>
      <c r="F3" s="4" t="s">
        <v>2953</v>
      </c>
    </row>
    <row r="4" spans="1:12" ht="18" customHeight="1">
      <c r="A4" s="376" t="s">
        <v>77</v>
      </c>
      <c r="B4" s="376"/>
      <c r="C4" s="36" t="s">
        <v>1952</v>
      </c>
      <c r="D4" s="377" t="s">
        <v>14</v>
      </c>
      <c r="E4" s="377"/>
      <c r="F4" s="5">
        <f>'Running Hours'!B30</f>
        <v>24483</v>
      </c>
    </row>
    <row r="5" spans="1:12" ht="18" customHeight="1">
      <c r="A5" s="376" t="s">
        <v>78</v>
      </c>
      <c r="B5" s="376"/>
      <c r="C5" s="37" t="s">
        <v>3785</v>
      </c>
      <c r="D5" s="44"/>
      <c r="E5" s="262" t="str">
        <f>'Running Hours'!$C3</f>
        <v>Date updated:</v>
      </c>
      <c r="F5" s="147">
        <f>'Running Hours'!$D3</f>
        <v>44646</v>
      </c>
    </row>
    <row r="6" spans="1:12" ht="7.5" customHeight="1">
      <c r="A6" s="42"/>
      <c r="B6" s="6"/>
      <c r="D6" s="45"/>
      <c r="E6" s="7"/>
      <c r="F6" s="7"/>
      <c r="G6" s="7"/>
      <c r="H6" s="7"/>
      <c r="I6" s="7"/>
      <c r="J6" s="7"/>
      <c r="K6" s="7"/>
    </row>
    <row r="7" spans="1:12" ht="26.45" customHeight="1">
      <c r="A7" s="10" t="s">
        <v>15</v>
      </c>
      <c r="B7" s="10" t="s">
        <v>63</v>
      </c>
      <c r="C7" s="10" t="s">
        <v>17</v>
      </c>
      <c r="D7" s="46" t="s">
        <v>18</v>
      </c>
      <c r="E7" s="10" t="s">
        <v>19</v>
      </c>
      <c r="F7" s="10" t="s">
        <v>64</v>
      </c>
      <c r="G7" s="10" t="s">
        <v>20</v>
      </c>
      <c r="H7" s="10" t="s">
        <v>2</v>
      </c>
      <c r="I7" s="10" t="s">
        <v>21</v>
      </c>
      <c r="J7" s="10" t="s">
        <v>22</v>
      </c>
      <c r="K7" s="10" t="s">
        <v>23</v>
      </c>
      <c r="L7" s="10" t="s">
        <v>59</v>
      </c>
    </row>
    <row r="8" spans="1:12" ht="25.5">
      <c r="A8" s="16" t="s">
        <v>4763</v>
      </c>
      <c r="B8" s="30" t="s">
        <v>1914</v>
      </c>
      <c r="C8" s="30" t="s">
        <v>1937</v>
      </c>
      <c r="D8" s="41">
        <v>20000</v>
      </c>
      <c r="E8" s="12">
        <v>42549</v>
      </c>
      <c r="F8" s="12">
        <v>43475</v>
      </c>
      <c r="G8" s="26">
        <v>9807.2000000000007</v>
      </c>
      <c r="H8" s="21">
        <f>IF(I8&lt;=20000,$F$5+(I8/24),"error")</f>
        <v>44867.841666666667</v>
      </c>
      <c r="I8" s="22">
        <f t="shared" ref="I8:I19" si="0">D8-($F$4-G8)</f>
        <v>5324.2000000000007</v>
      </c>
      <c r="J8" s="16" t="str">
        <f t="shared" ref="J8:J40" si="1">IF(I8="","",IF(I8&lt;0,"OVERDUE","NOT DUE"))</f>
        <v>NOT DUE</v>
      </c>
      <c r="K8" s="30" t="s">
        <v>1953</v>
      </c>
      <c r="L8" s="19"/>
    </row>
    <row r="9" spans="1:12">
      <c r="A9" s="16" t="s">
        <v>4764</v>
      </c>
      <c r="B9" s="30" t="s">
        <v>1881</v>
      </c>
      <c r="C9" s="30" t="s">
        <v>1682</v>
      </c>
      <c r="D9" s="41">
        <v>600</v>
      </c>
      <c r="E9" s="12">
        <v>42549</v>
      </c>
      <c r="F9" s="12">
        <v>44634</v>
      </c>
      <c r="G9" s="26">
        <v>24248.6</v>
      </c>
      <c r="H9" s="21">
        <f>IF(I9&lt;=600,$F$5+(I9/24),"error")</f>
        <v>44661.23333333333</v>
      </c>
      <c r="I9" s="22">
        <f t="shared" si="0"/>
        <v>365.59999999999854</v>
      </c>
      <c r="J9" s="16" t="str">
        <f t="shared" si="1"/>
        <v>NOT DUE</v>
      </c>
      <c r="K9" s="30"/>
      <c r="L9" s="19"/>
    </row>
    <row r="10" spans="1:12">
      <c r="A10" s="16" t="s">
        <v>4765</v>
      </c>
      <c r="B10" s="30" t="s">
        <v>1881</v>
      </c>
      <c r="C10" s="30" t="s">
        <v>1938</v>
      </c>
      <c r="D10" s="41">
        <v>8000</v>
      </c>
      <c r="E10" s="12">
        <v>42549</v>
      </c>
      <c r="F10" s="12">
        <v>44210</v>
      </c>
      <c r="G10" s="26">
        <v>17807</v>
      </c>
      <c r="H10" s="21">
        <f>IF(I10&lt;=8000,$F$5+(I10/24),"error")</f>
        <v>44701.166666666664</v>
      </c>
      <c r="I10" s="22">
        <f t="shared" si="0"/>
        <v>1324</v>
      </c>
      <c r="J10" s="16" t="str">
        <f t="shared" si="1"/>
        <v>NOT DUE</v>
      </c>
      <c r="K10" s="30"/>
      <c r="L10" s="145"/>
    </row>
    <row r="11" spans="1:12">
      <c r="A11" s="16" t="s">
        <v>4766</v>
      </c>
      <c r="B11" s="30" t="s">
        <v>1881</v>
      </c>
      <c r="C11" s="30" t="s">
        <v>1939</v>
      </c>
      <c r="D11" s="41">
        <v>20000</v>
      </c>
      <c r="E11" s="12">
        <v>42549</v>
      </c>
      <c r="F11" s="12">
        <v>43475</v>
      </c>
      <c r="G11" s="26">
        <v>9807.2000000000007</v>
      </c>
      <c r="H11" s="21">
        <f>IF(I11&lt;=20000,$F$5+(I11/24),"error")</f>
        <v>44867.841666666667</v>
      </c>
      <c r="I11" s="22">
        <f t="shared" si="0"/>
        <v>5324.2000000000007</v>
      </c>
      <c r="J11" s="16" t="str">
        <f t="shared" si="1"/>
        <v>NOT DUE</v>
      </c>
      <c r="K11" s="30"/>
      <c r="L11" s="19"/>
    </row>
    <row r="12" spans="1:12" ht="15" customHeight="1">
      <c r="A12" s="16" t="s">
        <v>4767</v>
      </c>
      <c r="B12" s="30" t="s">
        <v>1887</v>
      </c>
      <c r="C12" s="30" t="s">
        <v>1940</v>
      </c>
      <c r="D12" s="41">
        <v>8000</v>
      </c>
      <c r="E12" s="12">
        <v>42549</v>
      </c>
      <c r="F12" s="12">
        <v>44210</v>
      </c>
      <c r="G12" s="26">
        <v>17807</v>
      </c>
      <c r="H12" s="21">
        <f>IF(I12&lt;=8000,$F$5+(I12/24),"error")</f>
        <v>44701.166666666664</v>
      </c>
      <c r="I12" s="22">
        <f t="shared" si="0"/>
        <v>1324</v>
      </c>
      <c r="J12" s="16" t="str">
        <f t="shared" si="1"/>
        <v>NOT DUE</v>
      </c>
      <c r="K12" s="30" t="s">
        <v>1954</v>
      </c>
      <c r="L12" s="145"/>
    </row>
    <row r="13" spans="1:12">
      <c r="A13" s="16" t="s">
        <v>4768</v>
      </c>
      <c r="B13" s="30" t="s">
        <v>1887</v>
      </c>
      <c r="C13" s="30" t="s">
        <v>1917</v>
      </c>
      <c r="D13" s="41">
        <v>20000</v>
      </c>
      <c r="E13" s="12">
        <v>42549</v>
      </c>
      <c r="F13" s="12">
        <v>43475</v>
      </c>
      <c r="G13" s="26">
        <v>9807.2000000000007</v>
      </c>
      <c r="H13" s="21">
        <f>IF(I13&lt;=20000,$F$5+(I13/24),"error")</f>
        <v>44867.841666666667</v>
      </c>
      <c r="I13" s="22">
        <f t="shared" si="0"/>
        <v>5324.2000000000007</v>
      </c>
      <c r="J13" s="16" t="str">
        <f t="shared" si="1"/>
        <v>NOT DUE</v>
      </c>
      <c r="K13" s="30"/>
      <c r="L13" s="19"/>
    </row>
    <row r="14" spans="1:12" ht="38.25">
      <c r="A14" s="16" t="s">
        <v>4769</v>
      </c>
      <c r="B14" s="30" t="s">
        <v>1941</v>
      </c>
      <c r="C14" s="30" t="s">
        <v>1942</v>
      </c>
      <c r="D14" s="41">
        <v>8000</v>
      </c>
      <c r="E14" s="12">
        <v>42549</v>
      </c>
      <c r="F14" s="12">
        <v>43461</v>
      </c>
      <c r="G14" s="26">
        <v>17807</v>
      </c>
      <c r="H14" s="21">
        <f>IF(I14&lt;=8000,$F$5+(I14/24),"error")</f>
        <v>44701.166666666664</v>
      </c>
      <c r="I14" s="22">
        <f t="shared" si="0"/>
        <v>1324</v>
      </c>
      <c r="J14" s="16" t="str">
        <f t="shared" si="1"/>
        <v>NOT DUE</v>
      </c>
      <c r="K14" s="30"/>
      <c r="L14" s="19"/>
    </row>
    <row r="15" spans="1:12" ht="25.5">
      <c r="A15" s="16" t="s">
        <v>4770</v>
      </c>
      <c r="B15" s="30" t="s">
        <v>1943</v>
      </c>
      <c r="C15" s="30" t="s">
        <v>1944</v>
      </c>
      <c r="D15" s="41">
        <v>8000</v>
      </c>
      <c r="E15" s="12">
        <v>42549</v>
      </c>
      <c r="F15" s="12">
        <v>43475</v>
      </c>
      <c r="G15" s="26">
        <v>17807</v>
      </c>
      <c r="H15" s="21">
        <f t="shared" ref="H15:H19" si="2">IF(I15&lt;=8000,$F$5+(I15/24),"error")</f>
        <v>44701.166666666664</v>
      </c>
      <c r="I15" s="22">
        <f t="shared" si="0"/>
        <v>1324</v>
      </c>
      <c r="J15" s="16" t="str">
        <f t="shared" si="1"/>
        <v>NOT DUE</v>
      </c>
      <c r="K15" s="30" t="s">
        <v>1954</v>
      </c>
      <c r="L15" s="145"/>
    </row>
    <row r="16" spans="1:12" ht="25.5">
      <c r="A16" s="16" t="s">
        <v>4771</v>
      </c>
      <c r="B16" s="30" t="s">
        <v>1945</v>
      </c>
      <c r="C16" s="30" t="s">
        <v>1946</v>
      </c>
      <c r="D16" s="41">
        <v>8000</v>
      </c>
      <c r="E16" s="12">
        <v>42549</v>
      </c>
      <c r="F16" s="12">
        <v>43475</v>
      </c>
      <c r="G16" s="26">
        <v>17807</v>
      </c>
      <c r="H16" s="21">
        <f t="shared" si="2"/>
        <v>44701.166666666664</v>
      </c>
      <c r="I16" s="22">
        <f t="shared" si="0"/>
        <v>1324</v>
      </c>
      <c r="J16" s="16" t="str">
        <f t="shared" si="1"/>
        <v>NOT DUE</v>
      </c>
      <c r="K16" s="30" t="s">
        <v>1954</v>
      </c>
      <c r="L16" s="145"/>
    </row>
    <row r="17" spans="1:12" ht="26.45" customHeight="1">
      <c r="A17" s="16" t="s">
        <v>4772</v>
      </c>
      <c r="B17" s="30" t="s">
        <v>1947</v>
      </c>
      <c r="C17" s="30" t="s">
        <v>1948</v>
      </c>
      <c r="D17" s="41">
        <v>600</v>
      </c>
      <c r="E17" s="12">
        <v>42549</v>
      </c>
      <c r="F17" s="12">
        <v>44634</v>
      </c>
      <c r="G17" s="26">
        <v>24248.6</v>
      </c>
      <c r="H17" s="21">
        <f>IF(I17&lt;=600,$F$5+(I17/24),"error")</f>
        <v>44661.23333333333</v>
      </c>
      <c r="I17" s="22">
        <f t="shared" si="0"/>
        <v>365.59999999999854</v>
      </c>
      <c r="J17" s="16" t="str">
        <f t="shared" si="1"/>
        <v>NOT DUE</v>
      </c>
      <c r="K17" s="30" t="s">
        <v>1955</v>
      </c>
      <c r="L17" s="145"/>
    </row>
    <row r="18" spans="1:12">
      <c r="A18" s="16" t="s">
        <v>4773</v>
      </c>
      <c r="B18" s="30" t="s">
        <v>3873</v>
      </c>
      <c r="C18" s="30" t="s">
        <v>1949</v>
      </c>
      <c r="D18" s="41">
        <v>8000</v>
      </c>
      <c r="E18" s="12">
        <v>42549</v>
      </c>
      <c r="F18" s="12">
        <v>44210</v>
      </c>
      <c r="G18" s="26">
        <v>17807</v>
      </c>
      <c r="H18" s="21">
        <f t="shared" si="2"/>
        <v>44701.166666666664</v>
      </c>
      <c r="I18" s="22">
        <f t="shared" si="0"/>
        <v>1324</v>
      </c>
      <c r="J18" s="16" t="str">
        <f t="shared" si="1"/>
        <v>NOT DUE</v>
      </c>
      <c r="K18" s="30" t="s">
        <v>1954</v>
      </c>
      <c r="L18" s="145"/>
    </row>
    <row r="19" spans="1:12">
      <c r="A19" s="16" t="s">
        <v>4774</v>
      </c>
      <c r="B19" s="30" t="s">
        <v>1926</v>
      </c>
      <c r="C19" s="30" t="s">
        <v>1950</v>
      </c>
      <c r="D19" s="41">
        <v>8000</v>
      </c>
      <c r="E19" s="12">
        <v>42549</v>
      </c>
      <c r="F19" s="12">
        <v>44210</v>
      </c>
      <c r="G19" s="26">
        <v>17807</v>
      </c>
      <c r="H19" s="21">
        <f t="shared" si="2"/>
        <v>44701.166666666664</v>
      </c>
      <c r="I19" s="22">
        <f t="shared" si="0"/>
        <v>1324</v>
      </c>
      <c r="J19" s="16" t="str">
        <f t="shared" si="1"/>
        <v>NOT DUE</v>
      </c>
      <c r="K19" s="30"/>
      <c r="L19" s="19"/>
    </row>
    <row r="20" spans="1:12" ht="38.25">
      <c r="A20" s="16" t="s">
        <v>4775</v>
      </c>
      <c r="B20" s="30" t="s">
        <v>1390</v>
      </c>
      <c r="C20" s="30" t="s">
        <v>1391</v>
      </c>
      <c r="D20" s="41" t="s">
        <v>1</v>
      </c>
      <c r="E20" s="12">
        <v>42549</v>
      </c>
      <c r="F20" s="12">
        <v>44646</v>
      </c>
      <c r="G20" s="72"/>
      <c r="H20" s="14">
        <f>DATE(YEAR(F20),MONTH(F20),DAY(F20)+1)</f>
        <v>44647</v>
      </c>
      <c r="I20" s="15">
        <f t="shared" ref="I20:I40" ca="1" si="3">IF(ISBLANK(H20),"",H20-DATE(YEAR(NOW()),MONTH(NOW()),DAY(NOW())))</f>
        <v>0</v>
      </c>
      <c r="J20" s="16" t="str">
        <f t="shared" ca="1" si="1"/>
        <v>NOT DUE</v>
      </c>
      <c r="K20" s="30" t="s">
        <v>1420</v>
      </c>
      <c r="L20" s="19"/>
    </row>
    <row r="21" spans="1:12" ht="38.25">
      <c r="A21" s="16" t="s">
        <v>4776</v>
      </c>
      <c r="B21" s="30" t="s">
        <v>1392</v>
      </c>
      <c r="C21" s="30" t="s">
        <v>1393</v>
      </c>
      <c r="D21" s="41" t="s">
        <v>1</v>
      </c>
      <c r="E21" s="12">
        <v>42549</v>
      </c>
      <c r="F21" s="12">
        <v>44646</v>
      </c>
      <c r="G21" s="72"/>
      <c r="H21" s="14">
        <f>DATE(YEAR(F21),MONTH(F21),DAY(F21)+1)</f>
        <v>44647</v>
      </c>
      <c r="I21" s="15">
        <f t="shared" ca="1" si="3"/>
        <v>0</v>
      </c>
      <c r="J21" s="16" t="str">
        <f t="shared" ca="1" si="1"/>
        <v>NOT DUE</v>
      </c>
      <c r="K21" s="30" t="s">
        <v>1421</v>
      </c>
      <c r="L21" s="19"/>
    </row>
    <row r="22" spans="1:12" ht="38.25">
      <c r="A22" s="16" t="s">
        <v>4777</v>
      </c>
      <c r="B22" s="30" t="s">
        <v>1394</v>
      </c>
      <c r="C22" s="30" t="s">
        <v>1395</v>
      </c>
      <c r="D22" s="41" t="s">
        <v>1</v>
      </c>
      <c r="E22" s="12">
        <v>42549</v>
      </c>
      <c r="F22" s="12">
        <v>44646</v>
      </c>
      <c r="G22" s="72"/>
      <c r="H22" s="14">
        <f>DATE(YEAR(F22),MONTH(F22),DAY(F22)+1)</f>
        <v>44647</v>
      </c>
      <c r="I22" s="15">
        <f t="shared" ca="1" si="3"/>
        <v>0</v>
      </c>
      <c r="J22" s="16" t="str">
        <f t="shared" ca="1" si="1"/>
        <v>NOT DUE</v>
      </c>
      <c r="K22" s="30" t="s">
        <v>1422</v>
      </c>
      <c r="L22" s="19"/>
    </row>
    <row r="23" spans="1:12" ht="38.25" customHeight="1">
      <c r="A23" s="16" t="s">
        <v>4778</v>
      </c>
      <c r="B23" s="30" t="s">
        <v>1396</v>
      </c>
      <c r="C23" s="30" t="s">
        <v>1397</v>
      </c>
      <c r="D23" s="41" t="s">
        <v>4</v>
      </c>
      <c r="E23" s="12">
        <v>42549</v>
      </c>
      <c r="F23" s="12">
        <v>44636</v>
      </c>
      <c r="G23" s="72"/>
      <c r="H23" s="14">
        <f>EDATE(F23-1,1)</f>
        <v>44666</v>
      </c>
      <c r="I23" s="15">
        <f t="shared" ca="1" si="3"/>
        <v>19</v>
      </c>
      <c r="J23" s="16" t="str">
        <f t="shared" ca="1" si="1"/>
        <v>NOT DUE</v>
      </c>
      <c r="K23" s="30" t="s">
        <v>1423</v>
      </c>
      <c r="L23" s="19"/>
    </row>
    <row r="24" spans="1:12" ht="25.5">
      <c r="A24" s="16" t="s">
        <v>4779</v>
      </c>
      <c r="B24" s="30" t="s">
        <v>1398</v>
      </c>
      <c r="C24" s="30" t="s">
        <v>1399</v>
      </c>
      <c r="D24" s="41" t="s">
        <v>1</v>
      </c>
      <c r="E24" s="12">
        <v>42549</v>
      </c>
      <c r="F24" s="12">
        <v>44646</v>
      </c>
      <c r="G24" s="72"/>
      <c r="H24" s="14">
        <f>DATE(YEAR(F24),MONTH(F24),DAY(F24)+1)</f>
        <v>44647</v>
      </c>
      <c r="I24" s="15">
        <f t="shared" ca="1" si="3"/>
        <v>0</v>
      </c>
      <c r="J24" s="16" t="str">
        <f t="shared" ca="1" si="1"/>
        <v>NOT DUE</v>
      </c>
      <c r="K24" s="30" t="s">
        <v>1424</v>
      </c>
      <c r="L24" s="19"/>
    </row>
    <row r="25" spans="1:12" ht="26.45" customHeight="1">
      <c r="A25" s="16" t="s">
        <v>4780</v>
      </c>
      <c r="B25" s="30" t="s">
        <v>1400</v>
      </c>
      <c r="C25" s="30" t="s">
        <v>1401</v>
      </c>
      <c r="D25" s="41" t="s">
        <v>1</v>
      </c>
      <c r="E25" s="12">
        <v>42549</v>
      </c>
      <c r="F25" s="12">
        <v>44646</v>
      </c>
      <c r="G25" s="72"/>
      <c r="H25" s="14">
        <f>DATE(YEAR(F25),MONTH(F25),DAY(F25)+1)</f>
        <v>44647</v>
      </c>
      <c r="I25" s="15">
        <f t="shared" ca="1" si="3"/>
        <v>0</v>
      </c>
      <c r="J25" s="16" t="str">
        <f t="shared" ca="1" si="1"/>
        <v>NOT DUE</v>
      </c>
      <c r="K25" s="30" t="s">
        <v>1425</v>
      </c>
      <c r="L25" s="19"/>
    </row>
    <row r="26" spans="1:12" ht="26.45" customHeight="1">
      <c r="A26" s="16" t="s">
        <v>4781</v>
      </c>
      <c r="B26" s="30" t="s">
        <v>1402</v>
      </c>
      <c r="C26" s="30" t="s">
        <v>1403</v>
      </c>
      <c r="D26" s="41" t="s">
        <v>1</v>
      </c>
      <c r="E26" s="12">
        <v>42549</v>
      </c>
      <c r="F26" s="12">
        <v>44646</v>
      </c>
      <c r="G26" s="72"/>
      <c r="H26" s="14">
        <f>DATE(YEAR(F26),MONTH(F26),DAY(F26)+1)</f>
        <v>44647</v>
      </c>
      <c r="I26" s="15">
        <f t="shared" ca="1" si="3"/>
        <v>0</v>
      </c>
      <c r="J26" s="16" t="str">
        <f t="shared" ca="1" si="1"/>
        <v>NOT DUE</v>
      </c>
      <c r="K26" s="30" t="s">
        <v>1425</v>
      </c>
      <c r="L26" s="19"/>
    </row>
    <row r="27" spans="1:12" ht="26.45" customHeight="1">
      <c r="A27" s="16" t="s">
        <v>4782</v>
      </c>
      <c r="B27" s="30" t="s">
        <v>1404</v>
      </c>
      <c r="C27" s="30" t="s">
        <v>1391</v>
      </c>
      <c r="D27" s="41" t="s">
        <v>1</v>
      </c>
      <c r="E27" s="12">
        <v>42549</v>
      </c>
      <c r="F27" s="12">
        <v>44646</v>
      </c>
      <c r="G27" s="72"/>
      <c r="H27" s="14">
        <f>DATE(YEAR(F27),MONTH(F27),DAY(F27)+1)</f>
        <v>44647</v>
      </c>
      <c r="I27" s="15">
        <f t="shared" ca="1" si="3"/>
        <v>0</v>
      </c>
      <c r="J27" s="16" t="str">
        <f t="shared" ca="1" si="1"/>
        <v>NOT DUE</v>
      </c>
      <c r="K27" s="30" t="s">
        <v>1425</v>
      </c>
      <c r="L27" s="19"/>
    </row>
    <row r="28" spans="1:12" ht="26.45" customHeight="1">
      <c r="A28" s="16" t="s">
        <v>4783</v>
      </c>
      <c r="B28" s="30" t="s">
        <v>1405</v>
      </c>
      <c r="C28" s="30" t="s">
        <v>1406</v>
      </c>
      <c r="D28" s="41" t="s">
        <v>0</v>
      </c>
      <c r="E28" s="12">
        <v>42549</v>
      </c>
      <c r="F28" s="12">
        <v>44561</v>
      </c>
      <c r="G28" s="72"/>
      <c r="H28" s="14">
        <f>DATE(YEAR(F28),MONTH(F28)+3,DAY(F28)-1)</f>
        <v>44650</v>
      </c>
      <c r="I28" s="15">
        <f t="shared" ca="1" si="3"/>
        <v>3</v>
      </c>
      <c r="J28" s="16" t="str">
        <f t="shared" ca="1" si="1"/>
        <v>NOT DUE</v>
      </c>
      <c r="K28" s="30" t="s">
        <v>1425</v>
      </c>
      <c r="L28" s="19"/>
    </row>
    <row r="29" spans="1:12" ht="25.5">
      <c r="A29" s="16" t="s">
        <v>4784</v>
      </c>
      <c r="B29" s="30" t="s">
        <v>1407</v>
      </c>
      <c r="C29" s="30"/>
      <c r="D29" s="41" t="s">
        <v>4</v>
      </c>
      <c r="E29" s="12">
        <v>42549</v>
      </c>
      <c r="F29" s="12">
        <v>44636</v>
      </c>
      <c r="G29" s="72"/>
      <c r="H29" s="14">
        <f>EDATE(F29-1,1)</f>
        <v>44666</v>
      </c>
      <c r="I29" s="15">
        <f t="shared" ca="1" si="3"/>
        <v>19</v>
      </c>
      <c r="J29" s="16" t="str">
        <f t="shared" ca="1" si="1"/>
        <v>NOT DUE</v>
      </c>
      <c r="K29" s="30"/>
      <c r="L29" s="19"/>
    </row>
    <row r="30" spans="1:12" ht="26.45" customHeight="1">
      <c r="A30" s="16" t="s">
        <v>4785</v>
      </c>
      <c r="B30" s="30" t="s">
        <v>3960</v>
      </c>
      <c r="C30" s="30" t="s">
        <v>1389</v>
      </c>
      <c r="D30" s="41" t="s">
        <v>1080</v>
      </c>
      <c r="E30" s="12">
        <v>42549</v>
      </c>
      <c r="F30" s="12">
        <v>44008</v>
      </c>
      <c r="G30" s="72"/>
      <c r="H30" s="14">
        <f>DATE(YEAR(F30)+4,MONTH(F30),DAY(F30)-1)</f>
        <v>45468</v>
      </c>
      <c r="I30" s="15">
        <f t="shared" ca="1" si="3"/>
        <v>821</v>
      </c>
      <c r="J30" s="16" t="str">
        <f t="shared" ca="1" si="1"/>
        <v>NOT DUE</v>
      </c>
      <c r="K30" s="30" t="s">
        <v>3851</v>
      </c>
      <c r="L30" s="362" t="s">
        <v>5223</v>
      </c>
    </row>
    <row r="31" spans="1:12" ht="25.5">
      <c r="A31" s="16" t="s">
        <v>4786</v>
      </c>
      <c r="B31" s="30" t="s">
        <v>3955</v>
      </c>
      <c r="C31" s="30" t="s">
        <v>3888</v>
      </c>
      <c r="D31" s="41" t="s">
        <v>1080</v>
      </c>
      <c r="E31" s="12">
        <v>42549</v>
      </c>
      <c r="F31" s="12">
        <v>44008</v>
      </c>
      <c r="G31" s="72"/>
      <c r="H31" s="14">
        <f>DATE(YEAR(F31)+4,MONTH(F31),DAY(F31)-1)</f>
        <v>45468</v>
      </c>
      <c r="I31" s="15">
        <f t="shared" ca="1" si="3"/>
        <v>821</v>
      </c>
      <c r="J31" s="16" t="str">
        <f t="shared" ca="1" si="1"/>
        <v>NOT DUE</v>
      </c>
      <c r="K31" s="30" t="s">
        <v>3851</v>
      </c>
      <c r="L31" s="362" t="s">
        <v>5223</v>
      </c>
    </row>
    <row r="32" spans="1:12" ht="26.45" customHeight="1">
      <c r="A32" s="16" t="s">
        <v>4787</v>
      </c>
      <c r="B32" s="30" t="s">
        <v>1408</v>
      </c>
      <c r="C32" s="30" t="s">
        <v>1409</v>
      </c>
      <c r="D32" s="41" t="s">
        <v>0</v>
      </c>
      <c r="E32" s="12">
        <v>42549</v>
      </c>
      <c r="F32" s="12">
        <v>44561</v>
      </c>
      <c r="G32" s="72"/>
      <c r="H32" s="14">
        <f>DATE(YEAR(F32),MONTH(F32)+3,DAY(F32)-1)</f>
        <v>44650</v>
      </c>
      <c r="I32" s="15">
        <f t="shared" ca="1" si="3"/>
        <v>3</v>
      </c>
      <c r="J32" s="16" t="str">
        <f t="shared" ca="1" si="1"/>
        <v>NOT DUE</v>
      </c>
      <c r="K32" s="30" t="s">
        <v>1426</v>
      </c>
      <c r="L32" s="19"/>
    </row>
    <row r="33" spans="1:12" ht="15" customHeight="1">
      <c r="A33" s="16" t="s">
        <v>4788</v>
      </c>
      <c r="B33" s="30" t="s">
        <v>1894</v>
      </c>
      <c r="C33" s="30"/>
      <c r="D33" s="41" t="s">
        <v>1</v>
      </c>
      <c r="E33" s="12">
        <v>42549</v>
      </c>
      <c r="F33" s="12">
        <v>44646</v>
      </c>
      <c r="G33" s="72"/>
      <c r="H33" s="14">
        <f>DATE(YEAR(F33),MONTH(F33),DAY(F33)+1)</f>
        <v>44647</v>
      </c>
      <c r="I33" s="15">
        <f t="shared" ca="1" si="3"/>
        <v>0</v>
      </c>
      <c r="J33" s="16" t="str">
        <f t="shared" ca="1" si="1"/>
        <v>NOT DUE</v>
      </c>
      <c r="K33" s="30" t="s">
        <v>1426</v>
      </c>
      <c r="L33" s="19"/>
    </row>
    <row r="34" spans="1:12" ht="15" customHeight="1">
      <c r="A34" s="16" t="s">
        <v>4789</v>
      </c>
      <c r="B34" s="30" t="s">
        <v>1410</v>
      </c>
      <c r="C34" s="30" t="s">
        <v>1411</v>
      </c>
      <c r="D34" s="41" t="s">
        <v>381</v>
      </c>
      <c r="E34" s="12">
        <v>42549</v>
      </c>
      <c r="F34" s="12">
        <v>44575</v>
      </c>
      <c r="G34" s="72"/>
      <c r="H34" s="14">
        <f t="shared" ref="H34:H39" si="4">DATE(YEAR(F34)+1,MONTH(F34),DAY(F34)-1)</f>
        <v>44939</v>
      </c>
      <c r="I34" s="15">
        <f t="shared" ca="1" si="3"/>
        <v>292</v>
      </c>
      <c r="J34" s="16" t="str">
        <f t="shared" ca="1" si="1"/>
        <v>NOT DUE</v>
      </c>
      <c r="K34" s="30" t="s">
        <v>1426</v>
      </c>
      <c r="L34" s="145"/>
    </row>
    <row r="35" spans="1:12" ht="25.5">
      <c r="A35" s="16" t="s">
        <v>4790</v>
      </c>
      <c r="B35" s="30" t="s">
        <v>1412</v>
      </c>
      <c r="C35" s="30" t="s">
        <v>1413</v>
      </c>
      <c r="D35" s="41" t="s">
        <v>381</v>
      </c>
      <c r="E35" s="12">
        <v>42549</v>
      </c>
      <c r="F35" s="12">
        <v>44575</v>
      </c>
      <c r="G35" s="72"/>
      <c r="H35" s="14">
        <f t="shared" si="4"/>
        <v>44939</v>
      </c>
      <c r="I35" s="15">
        <f t="shared" ca="1" si="3"/>
        <v>292</v>
      </c>
      <c r="J35" s="16" t="str">
        <f t="shared" ca="1" si="1"/>
        <v>NOT DUE</v>
      </c>
      <c r="K35" s="30" t="s">
        <v>1427</v>
      </c>
      <c r="L35" s="19"/>
    </row>
    <row r="36" spans="1:12" ht="25.5">
      <c r="A36" s="16" t="s">
        <v>4791</v>
      </c>
      <c r="B36" s="30" t="s">
        <v>1414</v>
      </c>
      <c r="C36" s="30" t="s">
        <v>1415</v>
      </c>
      <c r="D36" s="41" t="s">
        <v>381</v>
      </c>
      <c r="E36" s="12">
        <v>42549</v>
      </c>
      <c r="F36" s="12">
        <v>44575</v>
      </c>
      <c r="G36" s="72"/>
      <c r="H36" s="14">
        <f t="shared" si="4"/>
        <v>44939</v>
      </c>
      <c r="I36" s="15">
        <f t="shared" ca="1" si="3"/>
        <v>292</v>
      </c>
      <c r="J36" s="16" t="str">
        <f t="shared" ca="1" si="1"/>
        <v>NOT DUE</v>
      </c>
      <c r="K36" s="30" t="s">
        <v>1427</v>
      </c>
      <c r="L36" s="19"/>
    </row>
    <row r="37" spans="1:12" ht="25.5">
      <c r="A37" s="16" t="s">
        <v>4792</v>
      </c>
      <c r="B37" s="30" t="s">
        <v>1416</v>
      </c>
      <c r="C37" s="30" t="s">
        <v>1417</v>
      </c>
      <c r="D37" s="41" t="s">
        <v>381</v>
      </c>
      <c r="E37" s="12">
        <v>42549</v>
      </c>
      <c r="F37" s="12">
        <v>44575</v>
      </c>
      <c r="G37" s="72"/>
      <c r="H37" s="14">
        <f t="shared" si="4"/>
        <v>44939</v>
      </c>
      <c r="I37" s="15">
        <f t="shared" ca="1" si="3"/>
        <v>292</v>
      </c>
      <c r="J37" s="16" t="str">
        <f t="shared" ca="1" si="1"/>
        <v>NOT DUE</v>
      </c>
      <c r="K37" s="30" t="s">
        <v>1427</v>
      </c>
      <c r="L37" s="19"/>
    </row>
    <row r="38" spans="1:12" ht="25.5">
      <c r="A38" s="16" t="s">
        <v>4793</v>
      </c>
      <c r="B38" s="30" t="s">
        <v>1418</v>
      </c>
      <c r="C38" s="30" t="s">
        <v>1419</v>
      </c>
      <c r="D38" s="41" t="s">
        <v>381</v>
      </c>
      <c r="E38" s="12">
        <v>42549</v>
      </c>
      <c r="F38" s="12">
        <v>44575</v>
      </c>
      <c r="G38" s="72"/>
      <c r="H38" s="14">
        <f t="shared" si="4"/>
        <v>44939</v>
      </c>
      <c r="I38" s="15">
        <f t="shared" ca="1" si="3"/>
        <v>292</v>
      </c>
      <c r="J38" s="16" t="str">
        <f t="shared" ca="1" si="1"/>
        <v>NOT DUE</v>
      </c>
      <c r="K38" s="30" t="s">
        <v>1428</v>
      </c>
      <c r="L38" s="19"/>
    </row>
    <row r="39" spans="1:12" ht="15" customHeight="1">
      <c r="A39" s="16" t="s">
        <v>4794</v>
      </c>
      <c r="B39" s="30" t="s">
        <v>1429</v>
      </c>
      <c r="C39" s="30" t="s">
        <v>1430</v>
      </c>
      <c r="D39" s="41" t="s">
        <v>381</v>
      </c>
      <c r="E39" s="12">
        <v>42549</v>
      </c>
      <c r="F39" s="12">
        <v>44575</v>
      </c>
      <c r="G39" s="72"/>
      <c r="H39" s="14">
        <f t="shared" si="4"/>
        <v>44939</v>
      </c>
      <c r="I39" s="15">
        <f t="shared" ca="1" si="3"/>
        <v>292</v>
      </c>
      <c r="J39" s="16" t="str">
        <f t="shared" ca="1" si="1"/>
        <v>NOT DUE</v>
      </c>
      <c r="K39" s="30" t="s">
        <v>1428</v>
      </c>
      <c r="L39" s="19"/>
    </row>
    <row r="40" spans="1:12" ht="26.25" customHeight="1">
      <c r="A40" s="16" t="s">
        <v>4795</v>
      </c>
      <c r="B40" s="30" t="s">
        <v>3996</v>
      </c>
      <c r="C40" s="30" t="s">
        <v>3997</v>
      </c>
      <c r="D40" s="41" t="s">
        <v>4</v>
      </c>
      <c r="E40" s="12">
        <v>42549</v>
      </c>
      <c r="F40" s="12">
        <v>44636</v>
      </c>
      <c r="G40" s="72"/>
      <c r="H40" s="14">
        <f>EDATE(F40-1,1)</f>
        <v>44666</v>
      </c>
      <c r="I40" s="15">
        <f t="shared" ca="1" si="3"/>
        <v>19</v>
      </c>
      <c r="J40" s="16" t="str">
        <f t="shared" ca="1" si="1"/>
        <v>NOT DUE</v>
      </c>
      <c r="K40" s="30"/>
      <c r="L40" s="19"/>
    </row>
    <row r="41" spans="1:12" ht="15.75" customHeight="1">
      <c r="A41" s="49"/>
      <c r="B41" s="50"/>
      <c r="C41" s="50"/>
      <c r="G41" s="53"/>
      <c r="H41" s="54"/>
      <c r="I41" s="55"/>
      <c r="J41" s="49"/>
      <c r="K41" s="50"/>
      <c r="L41" s="56"/>
    </row>
    <row r="44" spans="1:12">
      <c r="B44" t="s">
        <v>4630</v>
      </c>
      <c r="D44" s="47" t="s">
        <v>4631</v>
      </c>
      <c r="E44" t="s">
        <v>5232</v>
      </c>
      <c r="G44" t="s">
        <v>4632</v>
      </c>
    </row>
    <row r="45" spans="1:12">
      <c r="C45" s="215" t="s">
        <v>5298</v>
      </c>
      <c r="E45" t="s">
        <v>5439</v>
      </c>
      <c r="H45" s="455" t="s">
        <v>5270</v>
      </c>
      <c r="I45" s="455"/>
      <c r="J45" s="455"/>
    </row>
  </sheetData>
  <sheetProtection selectLockedCells="1"/>
  <mergeCells count="10">
    <mergeCell ref="H45:J45"/>
    <mergeCell ref="A4:B4"/>
    <mergeCell ref="D4:E4"/>
    <mergeCell ref="A5:B5"/>
    <mergeCell ref="A1:B1"/>
    <mergeCell ref="D1:E1"/>
    <mergeCell ref="A2:B2"/>
    <mergeCell ref="D2:E2"/>
    <mergeCell ref="A3:B3"/>
    <mergeCell ref="D3:E3"/>
  </mergeCells>
  <phoneticPr fontId="37" type="noConversion"/>
  <conditionalFormatting sqref="J7:J29 J32:J38 J40:J41">
    <cfRule type="cellIs" dxfId="80" priority="3" operator="equal">
      <formula>"overdue"</formula>
    </cfRule>
  </conditionalFormatting>
  <conditionalFormatting sqref="J30:J31">
    <cfRule type="cellIs" dxfId="79" priority="2" operator="equal">
      <formula>"overdue"</formula>
    </cfRule>
  </conditionalFormatting>
  <conditionalFormatting sqref="J39">
    <cfRule type="cellIs" dxfId="78" priority="1" operator="equal">
      <formula>"overdue"</formula>
    </cfRule>
  </conditionalFormatting>
  <pageMargins left="0.7" right="0.7" top="0.75" bottom="0.75" header="0.3" footer="0.3"/>
  <pageSetup paperSize="9" orientation="portrait" r:id="rId1"/>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5"/>
  <sheetViews>
    <sheetView zoomScale="90" zoomScaleNormal="90" workbookViewId="0">
      <selection activeCell="F15" sqref="F15"/>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6" t="s">
        <v>5</v>
      </c>
      <c r="B1" s="376"/>
      <c r="C1" s="34" t="str">
        <f>'[4]Main Engine'!C1</f>
        <v>VALIANT SUMMER</v>
      </c>
      <c r="D1" s="377" t="s">
        <v>7</v>
      </c>
      <c r="E1" s="377"/>
      <c r="F1" s="1" t="str">
        <f>IF(C1="GL COLMENA",'[1]List of Vessels'!B2,IF(C1="GL IGUAZU",'[1]List of Vessels'!B3,IF(C1="GL LA PAZ",'[1]List of Vessels'!B4,IF(C1="GL PIRAPO",'[1]List of Vessels'!B5,IF(C1="VALIANT SPRING",'[1]List of Vessels'!B6,IF(C1="VALIANT SUMMER",'[1]List of Vessels'!B7,""))))))</f>
        <v>NK 160240</v>
      </c>
    </row>
    <row r="2" spans="1:12" ht="19.5" customHeight="1">
      <c r="A2" s="376" t="s">
        <v>8</v>
      </c>
      <c r="B2" s="376"/>
      <c r="C2" s="35" t="str">
        <f>IF(C1="GL COLMENA",'[1]List of Vessels'!D2,IF(C1="GL IGUAZU",'[1]List of Vessels'!D3,IF(C1="GL LA PAZ",'[1]List of Vessels'!D4,IF(C1="GL PIRAPO",'[1]List of Vessels'!D5,IF(C1="VALIANT SPRING",'[1]List of Vessels'!D6,IF(C1="VALIANT SUMMER",'[1]List of Vessels'!D7,""))))))</f>
        <v>SINGAPORE</v>
      </c>
      <c r="D2" s="377" t="s">
        <v>9</v>
      </c>
      <c r="E2" s="377"/>
      <c r="F2" s="2">
        <f>IF(C1="GL COLMENA",'[1]List of Vessels'!C2,IF(C1="GL IGUAZU",'[1]List of Vessels'!C3,IF(C1="GL LA PAZ",'[1]List of Vessels'!C4,IF(C1="GL PIRAPO",'[1]List of Vessels'!C5,IF(C1="VALIANT SPRING",'[1]List of Vessels'!C6,IF(C1="VALIANT SUMMER",'[1]List of Vessels'!C7,""))))))</f>
        <v>9731195</v>
      </c>
    </row>
    <row r="3" spans="1:12" ht="19.5" customHeight="1">
      <c r="A3" s="376" t="s">
        <v>10</v>
      </c>
      <c r="B3" s="376"/>
      <c r="C3" s="36" t="s">
        <v>1957</v>
      </c>
      <c r="D3" s="377" t="s">
        <v>12</v>
      </c>
      <c r="E3" s="377"/>
      <c r="F3" s="4" t="s">
        <v>2861</v>
      </c>
    </row>
    <row r="4" spans="1:12" ht="18" customHeight="1">
      <c r="A4" s="376" t="s">
        <v>77</v>
      </c>
      <c r="B4" s="376"/>
      <c r="C4" s="36" t="s">
        <v>3786</v>
      </c>
      <c r="D4" s="377" t="s">
        <v>14</v>
      </c>
      <c r="E4" s="377"/>
      <c r="F4" s="368">
        <f>'Running Hours'!B31</f>
        <v>21997.7</v>
      </c>
    </row>
    <row r="5" spans="1:12" ht="18" customHeight="1">
      <c r="A5" s="376" t="s">
        <v>78</v>
      </c>
      <c r="B5" s="376"/>
      <c r="C5" s="37" t="s">
        <v>3785</v>
      </c>
      <c r="D5" s="44"/>
      <c r="E5" s="262" t="str">
        <f>'Running Hours'!$C3</f>
        <v>Date updated:</v>
      </c>
      <c r="F5" s="147">
        <f>'Running Hours'!$D3</f>
        <v>44646</v>
      </c>
    </row>
    <row r="6" spans="1:12" ht="7.5" customHeight="1">
      <c r="A6" s="42"/>
      <c r="B6" s="6"/>
      <c r="D6" s="45"/>
      <c r="E6" s="7"/>
      <c r="F6" s="7"/>
      <c r="G6" s="7"/>
      <c r="H6" s="7"/>
      <c r="I6" s="7"/>
      <c r="J6" s="7"/>
      <c r="K6" s="7"/>
    </row>
    <row r="7" spans="1:12" ht="26.45" customHeight="1">
      <c r="A7" s="10" t="s">
        <v>15</v>
      </c>
      <c r="B7" s="10" t="s">
        <v>63</v>
      </c>
      <c r="C7" s="10" t="s">
        <v>17</v>
      </c>
      <c r="D7" s="46" t="s">
        <v>18</v>
      </c>
      <c r="E7" s="10" t="s">
        <v>19</v>
      </c>
      <c r="F7" s="10" t="s">
        <v>64</v>
      </c>
      <c r="G7" s="10" t="s">
        <v>20</v>
      </c>
      <c r="H7" s="10" t="s">
        <v>2</v>
      </c>
      <c r="I7" s="10" t="s">
        <v>21</v>
      </c>
      <c r="J7" s="10" t="s">
        <v>22</v>
      </c>
      <c r="K7" s="10" t="s">
        <v>23</v>
      </c>
      <c r="L7" s="10" t="s">
        <v>59</v>
      </c>
    </row>
    <row r="8" spans="1:12" ht="25.5">
      <c r="A8" s="16" t="s">
        <v>2862</v>
      </c>
      <c r="B8" s="30" t="s">
        <v>1914</v>
      </c>
      <c r="C8" s="30" t="s">
        <v>1937</v>
      </c>
      <c r="D8" s="41">
        <v>20000</v>
      </c>
      <c r="E8" s="12">
        <v>42549</v>
      </c>
      <c r="F8" s="12">
        <v>43286</v>
      </c>
      <c r="G8" s="26">
        <v>7794</v>
      </c>
      <c r="H8" s="21">
        <f>IF(I8&lt;=20000,$F$5+(I8/24),"error")</f>
        <v>44887.512499999997</v>
      </c>
      <c r="I8" s="22">
        <f t="shared" ref="I8:I19" si="0">D8-($F$4-G8)</f>
        <v>5796.2999999999993</v>
      </c>
      <c r="J8" s="16" t="str">
        <f t="shared" ref="J8:J39" si="1">IF(I8="","",IF(I8&lt;0,"OVERDUE","NOT DUE"))</f>
        <v>NOT DUE</v>
      </c>
      <c r="K8" s="30" t="s">
        <v>1953</v>
      </c>
      <c r="L8" s="19"/>
    </row>
    <row r="9" spans="1:12">
      <c r="A9" s="16" t="s">
        <v>2863</v>
      </c>
      <c r="B9" s="30" t="s">
        <v>1881</v>
      </c>
      <c r="C9" s="30" t="s">
        <v>1682</v>
      </c>
      <c r="D9" s="41">
        <v>600</v>
      </c>
      <c r="E9" s="12">
        <v>42549</v>
      </c>
      <c r="F9" s="12">
        <v>44634</v>
      </c>
      <c r="G9" s="26">
        <v>21997.7</v>
      </c>
      <c r="H9" s="21">
        <f>IF(I9&lt;=600,$F$5+(I9/24),"error")</f>
        <v>44671</v>
      </c>
      <c r="I9" s="22">
        <f t="shared" si="0"/>
        <v>600</v>
      </c>
      <c r="J9" s="16" t="str">
        <f t="shared" si="1"/>
        <v>NOT DUE</v>
      </c>
      <c r="K9" s="30"/>
      <c r="L9" s="19"/>
    </row>
    <row r="10" spans="1:12">
      <c r="A10" s="16" t="s">
        <v>2864</v>
      </c>
      <c r="B10" s="30" t="s">
        <v>1881</v>
      </c>
      <c r="C10" s="30" t="s">
        <v>1938</v>
      </c>
      <c r="D10" s="41">
        <v>8000</v>
      </c>
      <c r="E10" s="12">
        <v>42549</v>
      </c>
      <c r="F10" s="12">
        <v>44466</v>
      </c>
      <c r="G10" s="26">
        <v>20096.2</v>
      </c>
      <c r="H10" s="21">
        <f>IF(I10&lt;=8000,$F$5+(I10/24),"error")</f>
        <v>44900.104166666664</v>
      </c>
      <c r="I10" s="22">
        <f t="shared" si="0"/>
        <v>6098.5</v>
      </c>
      <c r="J10" s="16" t="str">
        <f t="shared" si="1"/>
        <v>NOT DUE</v>
      </c>
      <c r="K10" s="30"/>
      <c r="L10" s="145"/>
    </row>
    <row r="11" spans="1:12">
      <c r="A11" s="16" t="s">
        <v>2865</v>
      </c>
      <c r="B11" s="30" t="s">
        <v>1881</v>
      </c>
      <c r="C11" s="30" t="s">
        <v>1939</v>
      </c>
      <c r="D11" s="41">
        <v>20000</v>
      </c>
      <c r="E11" s="12">
        <v>42549</v>
      </c>
      <c r="F11" s="12">
        <v>43286</v>
      </c>
      <c r="G11" s="26">
        <v>7794</v>
      </c>
      <c r="H11" s="21">
        <f>IF(I11&lt;=20000,$F$5+(I11/24),"error")</f>
        <v>44887.512499999997</v>
      </c>
      <c r="I11" s="22">
        <f t="shared" si="0"/>
        <v>5796.2999999999993</v>
      </c>
      <c r="J11" s="16" t="str">
        <f t="shared" si="1"/>
        <v>NOT DUE</v>
      </c>
      <c r="K11" s="30"/>
      <c r="L11" s="19"/>
    </row>
    <row r="12" spans="1:12" ht="15" customHeight="1">
      <c r="A12" s="16" t="s">
        <v>2866</v>
      </c>
      <c r="B12" s="30" t="s">
        <v>1887</v>
      </c>
      <c r="C12" s="30" t="s">
        <v>1940</v>
      </c>
      <c r="D12" s="41">
        <v>8000</v>
      </c>
      <c r="E12" s="12">
        <v>42549</v>
      </c>
      <c r="F12" s="12">
        <v>44466</v>
      </c>
      <c r="G12" s="26">
        <v>20096.2</v>
      </c>
      <c r="H12" s="21">
        <f>IF(I12&lt;=8000,$F$5+(I12/24),"error")</f>
        <v>44900.104166666664</v>
      </c>
      <c r="I12" s="22">
        <f t="shared" si="0"/>
        <v>6098.5</v>
      </c>
      <c r="J12" s="16" t="str">
        <f t="shared" si="1"/>
        <v>NOT DUE</v>
      </c>
      <c r="K12" s="30" t="s">
        <v>1954</v>
      </c>
      <c r="L12" s="145"/>
    </row>
    <row r="13" spans="1:12">
      <c r="A13" s="16" t="s">
        <v>2867</v>
      </c>
      <c r="B13" s="30" t="s">
        <v>1887</v>
      </c>
      <c r="C13" s="30" t="s">
        <v>1917</v>
      </c>
      <c r="D13" s="41">
        <v>20000</v>
      </c>
      <c r="E13" s="12">
        <v>42549</v>
      </c>
      <c r="F13" s="12">
        <v>43286</v>
      </c>
      <c r="G13" s="26">
        <v>7794</v>
      </c>
      <c r="H13" s="21">
        <f>IF(I13&lt;=20000,$F$5+(I13/24),"error")</f>
        <v>44887.512499999997</v>
      </c>
      <c r="I13" s="22">
        <f t="shared" si="0"/>
        <v>5796.2999999999993</v>
      </c>
      <c r="J13" s="16" t="str">
        <f t="shared" si="1"/>
        <v>NOT DUE</v>
      </c>
      <c r="K13" s="30"/>
      <c r="L13" s="19"/>
    </row>
    <row r="14" spans="1:12" ht="38.25">
      <c r="A14" s="16" t="s">
        <v>2868</v>
      </c>
      <c r="B14" s="30" t="s">
        <v>1941</v>
      </c>
      <c r="C14" s="30" t="s">
        <v>1942</v>
      </c>
      <c r="D14" s="41">
        <v>8000</v>
      </c>
      <c r="E14" s="12">
        <v>42549</v>
      </c>
      <c r="F14" s="12">
        <v>44466</v>
      </c>
      <c r="G14" s="26">
        <v>20096.2</v>
      </c>
      <c r="H14" s="21">
        <f>IF(I14&lt;=8000,$F$5+(I14/24),"error")</f>
        <v>44900.104166666664</v>
      </c>
      <c r="I14" s="22">
        <f t="shared" si="0"/>
        <v>6098.5</v>
      </c>
      <c r="J14" s="16" t="str">
        <f t="shared" si="1"/>
        <v>NOT DUE</v>
      </c>
      <c r="K14" s="30"/>
      <c r="L14" s="145"/>
    </row>
    <row r="15" spans="1:12" ht="25.5">
      <c r="A15" s="16" t="s">
        <v>2869</v>
      </c>
      <c r="B15" s="30" t="s">
        <v>1943</v>
      </c>
      <c r="C15" s="30" t="s">
        <v>1944</v>
      </c>
      <c r="D15" s="41">
        <v>8000</v>
      </c>
      <c r="E15" s="12">
        <v>42549</v>
      </c>
      <c r="F15" s="12">
        <v>44466</v>
      </c>
      <c r="G15" s="26">
        <v>20096.2</v>
      </c>
      <c r="H15" s="21">
        <f t="shared" ref="H15:H18" si="2">IF(I15&lt;=8000,$F$5+(I15/24),"error")</f>
        <v>44900.104166666664</v>
      </c>
      <c r="I15" s="22">
        <f t="shared" si="0"/>
        <v>6098.5</v>
      </c>
      <c r="J15" s="16" t="str">
        <f t="shared" si="1"/>
        <v>NOT DUE</v>
      </c>
      <c r="K15" s="30" t="s">
        <v>1954</v>
      </c>
      <c r="L15" s="145"/>
    </row>
    <row r="16" spans="1:12" ht="25.5">
      <c r="A16" s="16" t="s">
        <v>2870</v>
      </c>
      <c r="B16" s="30" t="s">
        <v>1945</v>
      </c>
      <c r="C16" s="30" t="s">
        <v>1946</v>
      </c>
      <c r="D16" s="41">
        <v>8000</v>
      </c>
      <c r="E16" s="12">
        <v>42549</v>
      </c>
      <c r="F16" s="12">
        <v>44466</v>
      </c>
      <c r="G16" s="26">
        <v>20096.2</v>
      </c>
      <c r="H16" s="21">
        <f t="shared" si="2"/>
        <v>44900.104166666664</v>
      </c>
      <c r="I16" s="22">
        <f t="shared" si="0"/>
        <v>6098.5</v>
      </c>
      <c r="J16" s="16" t="str">
        <f t="shared" si="1"/>
        <v>NOT DUE</v>
      </c>
      <c r="K16" s="30" t="s">
        <v>1954</v>
      </c>
      <c r="L16" s="145"/>
    </row>
    <row r="17" spans="1:12" ht="26.45" customHeight="1">
      <c r="A17" s="16" t="s">
        <v>2871</v>
      </c>
      <c r="B17" s="30" t="s">
        <v>1947</v>
      </c>
      <c r="C17" s="30" t="s">
        <v>1948</v>
      </c>
      <c r="D17" s="41">
        <v>600</v>
      </c>
      <c r="E17" s="12">
        <v>42549</v>
      </c>
      <c r="F17" s="12">
        <v>44634</v>
      </c>
      <c r="G17" s="26">
        <v>21997.7</v>
      </c>
      <c r="H17" s="21">
        <f>IF(I17&lt;=600,$F$5+(I17/24),"error")</f>
        <v>44671</v>
      </c>
      <c r="I17" s="22">
        <f t="shared" si="0"/>
        <v>600</v>
      </c>
      <c r="J17" s="16" t="str">
        <f t="shared" si="1"/>
        <v>NOT DUE</v>
      </c>
      <c r="K17" s="30" t="s">
        <v>1955</v>
      </c>
      <c r="L17" s="19"/>
    </row>
    <row r="18" spans="1:12">
      <c r="A18" s="16" t="s">
        <v>2872</v>
      </c>
      <c r="B18" s="30" t="s">
        <v>3873</v>
      </c>
      <c r="C18" s="30" t="s">
        <v>1949</v>
      </c>
      <c r="D18" s="41">
        <v>8000</v>
      </c>
      <c r="E18" s="12">
        <v>42549</v>
      </c>
      <c r="F18" s="12">
        <v>43977</v>
      </c>
      <c r="G18" s="26">
        <v>21527</v>
      </c>
      <c r="H18" s="21">
        <f t="shared" si="2"/>
        <v>44959.720833333333</v>
      </c>
      <c r="I18" s="22">
        <f t="shared" si="0"/>
        <v>7529.2999999999993</v>
      </c>
      <c r="J18" s="16" t="str">
        <f t="shared" si="1"/>
        <v>NOT DUE</v>
      </c>
      <c r="K18" s="30" t="s">
        <v>1954</v>
      </c>
      <c r="L18" s="19"/>
    </row>
    <row r="19" spans="1:12">
      <c r="A19" s="16" t="s">
        <v>2873</v>
      </c>
      <c r="B19" s="30" t="s">
        <v>1926</v>
      </c>
      <c r="C19" s="30" t="s">
        <v>1950</v>
      </c>
      <c r="D19" s="41">
        <v>8000</v>
      </c>
      <c r="E19" s="12">
        <v>42549</v>
      </c>
      <c r="F19" s="12">
        <v>43977</v>
      </c>
      <c r="G19" s="26">
        <v>21527</v>
      </c>
      <c r="H19" s="21">
        <f>IF(I19&lt;=8000,$F$5+(I19/24),"error")</f>
        <v>44959.720833333333</v>
      </c>
      <c r="I19" s="22">
        <f t="shared" si="0"/>
        <v>7529.2999999999993</v>
      </c>
      <c r="J19" s="16" t="str">
        <f t="shared" si="1"/>
        <v>NOT DUE</v>
      </c>
      <c r="K19" s="30"/>
      <c r="L19" s="19"/>
    </row>
    <row r="20" spans="1:12" ht="38.25">
      <c r="A20" s="16" t="s">
        <v>2874</v>
      </c>
      <c r="B20" s="30" t="s">
        <v>1390</v>
      </c>
      <c r="C20" s="30" t="s">
        <v>1391</v>
      </c>
      <c r="D20" s="41" t="s">
        <v>1</v>
      </c>
      <c r="E20" s="12">
        <v>42549</v>
      </c>
      <c r="F20" s="12">
        <v>44646</v>
      </c>
      <c r="G20" s="72"/>
      <c r="H20" s="14">
        <f>DATE(YEAR(F20),MONTH(F20),DAY(F20)+1)</f>
        <v>44647</v>
      </c>
      <c r="I20" s="15">
        <f t="shared" ref="I20:I39" ca="1" si="3">IF(ISBLANK(H20),"",H20-DATE(YEAR(NOW()),MONTH(NOW()),DAY(NOW())))</f>
        <v>0</v>
      </c>
      <c r="J20" s="16" t="str">
        <f t="shared" ca="1" si="1"/>
        <v>NOT DUE</v>
      </c>
      <c r="K20" s="30" t="s">
        <v>1420</v>
      </c>
      <c r="L20" s="19"/>
    </row>
    <row r="21" spans="1:12" ht="38.25">
      <c r="A21" s="16" t="s">
        <v>2875</v>
      </c>
      <c r="B21" s="30" t="s">
        <v>1392</v>
      </c>
      <c r="C21" s="30" t="s">
        <v>1393</v>
      </c>
      <c r="D21" s="41" t="s">
        <v>1</v>
      </c>
      <c r="E21" s="12">
        <v>42549</v>
      </c>
      <c r="F21" s="12">
        <v>44646</v>
      </c>
      <c r="G21" s="72"/>
      <c r="H21" s="14">
        <f>DATE(YEAR(F21),MONTH(F21),DAY(F21)+1)</f>
        <v>44647</v>
      </c>
      <c r="I21" s="15">
        <f t="shared" ca="1" si="3"/>
        <v>0</v>
      </c>
      <c r="J21" s="16" t="str">
        <f t="shared" ca="1" si="1"/>
        <v>NOT DUE</v>
      </c>
      <c r="K21" s="30" t="s">
        <v>1421</v>
      </c>
      <c r="L21" s="19"/>
    </row>
    <row r="22" spans="1:12" ht="38.25">
      <c r="A22" s="16" t="s">
        <v>2876</v>
      </c>
      <c r="B22" s="30" t="s">
        <v>1394</v>
      </c>
      <c r="C22" s="30" t="s">
        <v>1395</v>
      </c>
      <c r="D22" s="41" t="s">
        <v>1</v>
      </c>
      <c r="E22" s="12">
        <v>42549</v>
      </c>
      <c r="F22" s="12">
        <v>44646</v>
      </c>
      <c r="G22" s="72"/>
      <c r="H22" s="14">
        <f>DATE(YEAR(F22),MONTH(F22),DAY(F22)+1)</f>
        <v>44647</v>
      </c>
      <c r="I22" s="15">
        <f t="shared" ca="1" si="3"/>
        <v>0</v>
      </c>
      <c r="J22" s="16" t="str">
        <f t="shared" ca="1" si="1"/>
        <v>NOT DUE</v>
      </c>
      <c r="K22" s="30" t="s">
        <v>1422</v>
      </c>
      <c r="L22" s="19"/>
    </row>
    <row r="23" spans="1:12" ht="38.25" customHeight="1">
      <c r="A23" s="16" t="s">
        <v>2877</v>
      </c>
      <c r="B23" s="30" t="s">
        <v>1396</v>
      </c>
      <c r="C23" s="30" t="s">
        <v>1397</v>
      </c>
      <c r="D23" s="41" t="s">
        <v>4</v>
      </c>
      <c r="E23" s="12">
        <v>42549</v>
      </c>
      <c r="F23" s="12">
        <v>44636</v>
      </c>
      <c r="G23" s="72"/>
      <c r="H23" s="14">
        <f>EDATE(F23-1,1)</f>
        <v>44666</v>
      </c>
      <c r="I23" s="15">
        <f t="shared" ca="1" si="3"/>
        <v>19</v>
      </c>
      <c r="J23" s="16" t="str">
        <f t="shared" ca="1" si="1"/>
        <v>NOT DUE</v>
      </c>
      <c r="K23" s="30" t="s">
        <v>1423</v>
      </c>
      <c r="L23" s="19"/>
    </row>
    <row r="24" spans="1:12" ht="25.5">
      <c r="A24" s="16" t="s">
        <v>2878</v>
      </c>
      <c r="B24" s="30" t="s">
        <v>1398</v>
      </c>
      <c r="C24" s="30" t="s">
        <v>1399</v>
      </c>
      <c r="D24" s="41" t="s">
        <v>1</v>
      </c>
      <c r="E24" s="12">
        <v>42549</v>
      </c>
      <c r="F24" s="12">
        <v>44646</v>
      </c>
      <c r="G24" s="72"/>
      <c r="H24" s="14">
        <f>DATE(YEAR(F24),MONTH(F24),DAY(F24)+1)</f>
        <v>44647</v>
      </c>
      <c r="I24" s="15">
        <f t="shared" ca="1" si="3"/>
        <v>0</v>
      </c>
      <c r="J24" s="16" t="str">
        <f t="shared" ca="1" si="1"/>
        <v>NOT DUE</v>
      </c>
      <c r="K24" s="30" t="s">
        <v>1424</v>
      </c>
      <c r="L24" s="19"/>
    </row>
    <row r="25" spans="1:12" ht="26.45" customHeight="1">
      <c r="A25" s="16" t="s">
        <v>2879</v>
      </c>
      <c r="B25" s="30" t="s">
        <v>1400</v>
      </c>
      <c r="C25" s="30" t="s">
        <v>1401</v>
      </c>
      <c r="D25" s="41" t="s">
        <v>1</v>
      </c>
      <c r="E25" s="12">
        <v>42549</v>
      </c>
      <c r="F25" s="12">
        <v>44646</v>
      </c>
      <c r="G25" s="72"/>
      <c r="H25" s="14">
        <f>DATE(YEAR(F25),MONTH(F25),DAY(F25)+1)</f>
        <v>44647</v>
      </c>
      <c r="I25" s="15">
        <f t="shared" ca="1" si="3"/>
        <v>0</v>
      </c>
      <c r="J25" s="16" t="str">
        <f t="shared" ca="1" si="1"/>
        <v>NOT DUE</v>
      </c>
      <c r="K25" s="30" t="s">
        <v>1425</v>
      </c>
      <c r="L25" s="19"/>
    </row>
    <row r="26" spans="1:12" ht="26.45" customHeight="1">
      <c r="A26" s="16" t="s">
        <v>2880</v>
      </c>
      <c r="B26" s="30" t="s">
        <v>1402</v>
      </c>
      <c r="C26" s="30" t="s">
        <v>1403</v>
      </c>
      <c r="D26" s="41" t="s">
        <v>1</v>
      </c>
      <c r="E26" s="12">
        <v>42549</v>
      </c>
      <c r="F26" s="12">
        <v>44646</v>
      </c>
      <c r="G26" s="72"/>
      <c r="H26" s="14">
        <f>DATE(YEAR(F26),MONTH(F26),DAY(F26)+1)</f>
        <v>44647</v>
      </c>
      <c r="I26" s="15">
        <f t="shared" ca="1" si="3"/>
        <v>0</v>
      </c>
      <c r="J26" s="16" t="str">
        <f t="shared" ca="1" si="1"/>
        <v>NOT DUE</v>
      </c>
      <c r="K26" s="30" t="s">
        <v>1425</v>
      </c>
      <c r="L26" s="19"/>
    </row>
    <row r="27" spans="1:12" ht="26.45" customHeight="1">
      <c r="A27" s="16" t="s">
        <v>2881</v>
      </c>
      <c r="B27" s="30" t="s">
        <v>1404</v>
      </c>
      <c r="C27" s="30" t="s">
        <v>1391</v>
      </c>
      <c r="D27" s="41" t="s">
        <v>1</v>
      </c>
      <c r="E27" s="12">
        <v>42549</v>
      </c>
      <c r="F27" s="12">
        <v>44646</v>
      </c>
      <c r="G27" s="72"/>
      <c r="H27" s="14">
        <f>DATE(YEAR(F27),MONTH(F27),DAY(F27)+1)</f>
        <v>44647</v>
      </c>
      <c r="I27" s="15">
        <f t="shared" ca="1" si="3"/>
        <v>0</v>
      </c>
      <c r="J27" s="16" t="str">
        <f t="shared" ca="1" si="1"/>
        <v>NOT DUE</v>
      </c>
      <c r="K27" s="30" t="s">
        <v>1425</v>
      </c>
      <c r="L27" s="19"/>
    </row>
    <row r="28" spans="1:12" ht="26.45" customHeight="1">
      <c r="A28" s="16" t="s">
        <v>2882</v>
      </c>
      <c r="B28" s="30" t="s">
        <v>1405</v>
      </c>
      <c r="C28" s="30" t="s">
        <v>1406</v>
      </c>
      <c r="D28" s="41" t="s">
        <v>0</v>
      </c>
      <c r="E28" s="12">
        <v>42549</v>
      </c>
      <c r="F28" s="12">
        <v>44561</v>
      </c>
      <c r="G28" s="72"/>
      <c r="H28" s="14">
        <f>DATE(YEAR(F28),MONTH(F28)+3,DAY(F28)-1)</f>
        <v>44650</v>
      </c>
      <c r="I28" s="15">
        <f t="shared" ca="1" si="3"/>
        <v>3</v>
      </c>
      <c r="J28" s="16" t="str">
        <f t="shared" ca="1" si="1"/>
        <v>NOT DUE</v>
      </c>
      <c r="K28" s="30" t="s">
        <v>1425</v>
      </c>
      <c r="L28" s="19"/>
    </row>
    <row r="29" spans="1:12" ht="25.5">
      <c r="A29" s="16" t="s">
        <v>2883</v>
      </c>
      <c r="B29" s="30" t="s">
        <v>1407</v>
      </c>
      <c r="C29" s="30"/>
      <c r="D29" s="41" t="s">
        <v>4</v>
      </c>
      <c r="E29" s="12">
        <v>42549</v>
      </c>
      <c r="F29" s="12">
        <v>44636</v>
      </c>
      <c r="G29" s="72"/>
      <c r="H29" s="14">
        <f>EDATE(F29-1,1)</f>
        <v>44666</v>
      </c>
      <c r="I29" s="15">
        <f t="shared" ca="1" si="3"/>
        <v>19</v>
      </c>
      <c r="J29" s="16" t="str">
        <f t="shared" ca="1" si="1"/>
        <v>NOT DUE</v>
      </c>
      <c r="K29" s="30"/>
      <c r="L29" s="19"/>
    </row>
    <row r="30" spans="1:12" ht="26.45" customHeight="1">
      <c r="A30" s="16" t="s">
        <v>2884</v>
      </c>
      <c r="B30" s="30" t="s">
        <v>3960</v>
      </c>
      <c r="C30" s="30" t="s">
        <v>1389</v>
      </c>
      <c r="D30" s="41" t="s">
        <v>1080</v>
      </c>
      <c r="E30" s="12">
        <v>42549</v>
      </c>
      <c r="F30" s="12">
        <v>44009</v>
      </c>
      <c r="G30" s="72"/>
      <c r="H30" s="14">
        <f>DATE(YEAR(F30)+4,MONTH(F30),DAY(F30)-1)</f>
        <v>45469</v>
      </c>
      <c r="I30" s="15">
        <f t="shared" ca="1" si="3"/>
        <v>822</v>
      </c>
      <c r="J30" s="16" t="str">
        <f t="shared" ca="1" si="1"/>
        <v>NOT DUE</v>
      </c>
      <c r="K30" s="30" t="s">
        <v>3851</v>
      </c>
      <c r="L30" s="362" t="s">
        <v>5223</v>
      </c>
    </row>
    <row r="31" spans="1:12" ht="25.5">
      <c r="A31" s="16" t="s">
        <v>2885</v>
      </c>
      <c r="B31" s="30" t="s">
        <v>3955</v>
      </c>
      <c r="C31" s="30" t="s">
        <v>3888</v>
      </c>
      <c r="D31" s="41" t="s">
        <v>1080</v>
      </c>
      <c r="E31" s="12">
        <v>42549</v>
      </c>
      <c r="F31" s="12">
        <v>44009</v>
      </c>
      <c r="G31" s="72"/>
      <c r="H31" s="14">
        <f>DATE(YEAR(F31)+4,MONTH(F31),DAY(F31)-1)</f>
        <v>45469</v>
      </c>
      <c r="I31" s="15">
        <f t="shared" ca="1" si="3"/>
        <v>822</v>
      </c>
      <c r="J31" s="16" t="str">
        <f t="shared" ca="1" si="1"/>
        <v>NOT DUE</v>
      </c>
      <c r="K31" s="30" t="s">
        <v>3851</v>
      </c>
      <c r="L31" s="362" t="s">
        <v>5223</v>
      </c>
    </row>
    <row r="32" spans="1:12" ht="26.45" customHeight="1">
      <c r="A32" s="16" t="s">
        <v>2886</v>
      </c>
      <c r="B32" s="30" t="s">
        <v>1408</v>
      </c>
      <c r="C32" s="30" t="s">
        <v>1409</v>
      </c>
      <c r="D32" s="41" t="s">
        <v>0</v>
      </c>
      <c r="E32" s="12">
        <v>42549</v>
      </c>
      <c r="F32" s="12">
        <v>44561</v>
      </c>
      <c r="G32" s="72"/>
      <c r="H32" s="14">
        <f>DATE(YEAR(F32),MONTH(F32)+3,DAY(F32)-1)</f>
        <v>44650</v>
      </c>
      <c r="I32" s="15">
        <f t="shared" ca="1" si="3"/>
        <v>3</v>
      </c>
      <c r="J32" s="16" t="str">
        <f t="shared" ca="1" si="1"/>
        <v>NOT DUE</v>
      </c>
      <c r="K32" s="30" t="s">
        <v>1426</v>
      </c>
      <c r="L32" s="19"/>
    </row>
    <row r="33" spans="1:12" ht="15" customHeight="1">
      <c r="A33" s="16" t="s">
        <v>2887</v>
      </c>
      <c r="B33" s="30" t="s">
        <v>1894</v>
      </c>
      <c r="C33" s="30"/>
      <c r="D33" s="41" t="s">
        <v>1</v>
      </c>
      <c r="E33" s="12">
        <v>42549</v>
      </c>
      <c r="F33" s="12">
        <v>44646</v>
      </c>
      <c r="G33" s="72"/>
      <c r="H33" s="14">
        <f>DATE(YEAR(F33),MONTH(F33),DAY(F33)+1)</f>
        <v>44647</v>
      </c>
      <c r="I33" s="15">
        <f t="shared" ca="1" si="3"/>
        <v>0</v>
      </c>
      <c r="J33" s="16" t="str">
        <f t="shared" ca="1" si="1"/>
        <v>NOT DUE</v>
      </c>
      <c r="K33" s="30" t="s">
        <v>1426</v>
      </c>
      <c r="L33" s="19"/>
    </row>
    <row r="34" spans="1:12" ht="15" customHeight="1">
      <c r="A34" s="16" t="s">
        <v>2888</v>
      </c>
      <c r="B34" s="30" t="s">
        <v>1410</v>
      </c>
      <c r="C34" s="30" t="s">
        <v>1411</v>
      </c>
      <c r="D34" s="41" t="s">
        <v>381</v>
      </c>
      <c r="E34" s="12">
        <v>42549</v>
      </c>
      <c r="F34" s="12">
        <v>44575</v>
      </c>
      <c r="G34" s="72"/>
      <c r="H34" s="14">
        <f t="shared" ref="H34:H39" si="4">DATE(YEAR(F34)+1,MONTH(F34),DAY(F34)-1)</f>
        <v>44939</v>
      </c>
      <c r="I34" s="15">
        <f t="shared" ca="1" si="3"/>
        <v>292</v>
      </c>
      <c r="J34" s="16" t="str">
        <f t="shared" ca="1" si="1"/>
        <v>NOT DUE</v>
      </c>
      <c r="K34" s="30" t="s">
        <v>1426</v>
      </c>
      <c r="L34" s="145"/>
    </row>
    <row r="35" spans="1:12" ht="25.5">
      <c r="A35" s="16" t="s">
        <v>2889</v>
      </c>
      <c r="B35" s="30" t="s">
        <v>1412</v>
      </c>
      <c r="C35" s="30" t="s">
        <v>1413</v>
      </c>
      <c r="D35" s="41" t="s">
        <v>381</v>
      </c>
      <c r="E35" s="12">
        <v>42549</v>
      </c>
      <c r="F35" s="12">
        <v>44575</v>
      </c>
      <c r="G35" s="72"/>
      <c r="H35" s="14">
        <f t="shared" si="4"/>
        <v>44939</v>
      </c>
      <c r="I35" s="15">
        <f t="shared" ca="1" si="3"/>
        <v>292</v>
      </c>
      <c r="J35" s="16" t="str">
        <f t="shared" ca="1" si="1"/>
        <v>NOT DUE</v>
      </c>
      <c r="K35" s="30" t="s">
        <v>1427</v>
      </c>
      <c r="L35" s="19"/>
    </row>
    <row r="36" spans="1:12" ht="25.5">
      <c r="A36" s="16" t="s">
        <v>2890</v>
      </c>
      <c r="B36" s="30" t="s">
        <v>1414</v>
      </c>
      <c r="C36" s="30" t="s">
        <v>1415</v>
      </c>
      <c r="D36" s="41" t="s">
        <v>381</v>
      </c>
      <c r="E36" s="12">
        <v>42549</v>
      </c>
      <c r="F36" s="12">
        <v>44575</v>
      </c>
      <c r="G36" s="72"/>
      <c r="H36" s="14">
        <f t="shared" si="4"/>
        <v>44939</v>
      </c>
      <c r="I36" s="15">
        <f t="shared" ca="1" si="3"/>
        <v>292</v>
      </c>
      <c r="J36" s="16" t="str">
        <f t="shared" ca="1" si="1"/>
        <v>NOT DUE</v>
      </c>
      <c r="K36" s="30" t="s">
        <v>1427</v>
      </c>
      <c r="L36" s="19"/>
    </row>
    <row r="37" spans="1:12" ht="25.5">
      <c r="A37" s="16" t="s">
        <v>2891</v>
      </c>
      <c r="B37" s="30" t="s">
        <v>1416</v>
      </c>
      <c r="C37" s="30" t="s">
        <v>1417</v>
      </c>
      <c r="D37" s="41" t="s">
        <v>381</v>
      </c>
      <c r="E37" s="12">
        <v>42549</v>
      </c>
      <c r="F37" s="12">
        <v>44575</v>
      </c>
      <c r="G37" s="72"/>
      <c r="H37" s="14">
        <f t="shared" si="4"/>
        <v>44939</v>
      </c>
      <c r="I37" s="15">
        <f t="shared" ca="1" si="3"/>
        <v>292</v>
      </c>
      <c r="J37" s="16" t="str">
        <f t="shared" ca="1" si="1"/>
        <v>NOT DUE</v>
      </c>
      <c r="K37" s="30" t="s">
        <v>1427</v>
      </c>
      <c r="L37" s="19"/>
    </row>
    <row r="38" spans="1:12" ht="25.5">
      <c r="A38" s="16" t="s">
        <v>3882</v>
      </c>
      <c r="B38" s="30" t="s">
        <v>1418</v>
      </c>
      <c r="C38" s="30" t="s">
        <v>1419</v>
      </c>
      <c r="D38" s="41" t="s">
        <v>381</v>
      </c>
      <c r="E38" s="12">
        <v>42549</v>
      </c>
      <c r="F38" s="12">
        <v>44575</v>
      </c>
      <c r="G38" s="72"/>
      <c r="H38" s="14">
        <f t="shared" si="4"/>
        <v>44939</v>
      </c>
      <c r="I38" s="15">
        <f t="shared" ca="1" si="3"/>
        <v>292</v>
      </c>
      <c r="J38" s="16" t="str">
        <f t="shared" ca="1" si="1"/>
        <v>NOT DUE</v>
      </c>
      <c r="K38" s="30" t="s">
        <v>1428</v>
      </c>
      <c r="L38" s="19"/>
    </row>
    <row r="39" spans="1:12" ht="15" customHeight="1">
      <c r="A39" s="16" t="s">
        <v>3883</v>
      </c>
      <c r="B39" s="30" t="s">
        <v>1429</v>
      </c>
      <c r="C39" s="30" t="s">
        <v>1430</v>
      </c>
      <c r="D39" s="41" t="s">
        <v>381</v>
      </c>
      <c r="E39" s="12">
        <v>42549</v>
      </c>
      <c r="F39" s="12">
        <v>44575</v>
      </c>
      <c r="G39" s="72"/>
      <c r="H39" s="14">
        <f t="shared" si="4"/>
        <v>44939</v>
      </c>
      <c r="I39" s="15">
        <f t="shared" ca="1" si="3"/>
        <v>292</v>
      </c>
      <c r="J39" s="16" t="str">
        <f t="shared" ca="1" si="1"/>
        <v>NOT DUE</v>
      </c>
      <c r="K39" s="30" t="s">
        <v>1428</v>
      </c>
      <c r="L39" s="19"/>
    </row>
    <row r="40" spans="1:12" ht="15.75" customHeight="1">
      <c r="A40" s="49"/>
      <c r="B40" s="50"/>
      <c r="C40" s="50"/>
      <c r="D40" s="51"/>
      <c r="E40" s="52"/>
      <c r="F40" s="52"/>
      <c r="G40" s="53"/>
      <c r="H40" s="54"/>
      <c r="I40" s="55"/>
      <c r="J40" s="49"/>
      <c r="K40" s="50"/>
      <c r="L40" s="56"/>
    </row>
    <row r="44" spans="1:12">
      <c r="B44" t="s">
        <v>4630</v>
      </c>
      <c r="C44" s="38" t="s">
        <v>5230</v>
      </c>
      <c r="D44" s="47" t="s">
        <v>4631</v>
      </c>
      <c r="E44" t="s">
        <v>5232</v>
      </c>
      <c r="G44" t="s">
        <v>4632</v>
      </c>
    </row>
    <row r="45" spans="1:12">
      <c r="C45" s="314" t="s">
        <v>5298</v>
      </c>
      <c r="E45" t="s">
        <v>5439</v>
      </c>
      <c r="H45" s="455" t="s">
        <v>5270</v>
      </c>
      <c r="I45" s="455"/>
      <c r="J45" s="455"/>
    </row>
  </sheetData>
  <sheetProtection selectLockedCells="1"/>
  <mergeCells count="10">
    <mergeCell ref="H45:J45"/>
    <mergeCell ref="A4:B4"/>
    <mergeCell ref="D4:E4"/>
    <mergeCell ref="A5:B5"/>
    <mergeCell ref="A1:B1"/>
    <mergeCell ref="D1:E1"/>
    <mergeCell ref="A2:B2"/>
    <mergeCell ref="D2:E2"/>
    <mergeCell ref="A3:B3"/>
    <mergeCell ref="D3:E3"/>
  </mergeCells>
  <conditionalFormatting sqref="J7:J29 J32:J40">
    <cfRule type="cellIs" dxfId="77" priority="2" operator="equal">
      <formula>"overdue"</formula>
    </cfRule>
  </conditionalFormatting>
  <conditionalFormatting sqref="J30:J31">
    <cfRule type="cellIs" dxfId="76" priority="1" operator="equal">
      <formula>"overdue"</formula>
    </cfRule>
  </conditionalFormatting>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R145"/>
  <sheetViews>
    <sheetView zoomScale="89" zoomScaleNormal="89" workbookViewId="0">
      <pane ySplit="5" topLeftCell="A134" activePane="bottomLeft" state="frozen"/>
      <selection pane="bottomLeft" activeCell="B137" sqref="B137"/>
    </sheetView>
  </sheetViews>
  <sheetFormatPr defaultRowHeight="15"/>
  <cols>
    <col min="1" max="1" width="15.28515625" style="163" customWidth="1"/>
    <col min="2" max="2" width="24.42578125" style="163" customWidth="1"/>
    <col min="3" max="3" width="10.28515625" style="163" customWidth="1"/>
    <col min="4" max="13" width="9.140625" style="163"/>
    <col min="14" max="15" width="13.42578125" style="163" customWidth="1"/>
    <col min="16" max="16" width="42.140625" style="163" customWidth="1"/>
    <col min="17" max="17" width="9.140625" style="163"/>
    <col min="18" max="18" width="0" style="163" hidden="1" customWidth="1"/>
    <col min="19" max="16384" width="9.140625" style="163"/>
  </cols>
  <sheetData>
    <row r="1" spans="1:18" ht="18">
      <c r="A1" s="161"/>
      <c r="B1" s="161"/>
      <c r="C1" s="162"/>
      <c r="D1" s="162"/>
      <c r="E1" s="162"/>
      <c r="F1" s="162"/>
      <c r="G1" s="162"/>
      <c r="H1" s="162"/>
      <c r="I1" s="162"/>
      <c r="J1" s="162"/>
      <c r="K1" s="162"/>
      <c r="L1" s="162"/>
      <c r="M1" s="162"/>
      <c r="N1" s="162"/>
      <c r="O1" s="162"/>
      <c r="P1" s="162"/>
      <c r="Q1" s="162"/>
      <c r="R1" s="162"/>
    </row>
    <row r="2" spans="1:18" ht="23.25">
      <c r="A2" s="164" t="s">
        <v>4680</v>
      </c>
      <c r="B2" s="165"/>
      <c r="C2" s="166"/>
      <c r="D2" s="162"/>
      <c r="E2" s="162"/>
      <c r="F2" s="162"/>
      <c r="G2" s="162"/>
      <c r="H2" s="162"/>
      <c r="I2" s="162"/>
      <c r="J2" s="162"/>
      <c r="K2" s="162"/>
      <c r="L2" s="162"/>
      <c r="M2" s="162"/>
      <c r="N2" s="162"/>
      <c r="O2" s="162"/>
      <c r="P2" s="162"/>
      <c r="Q2" s="162"/>
      <c r="R2" s="162"/>
    </row>
    <row r="3" spans="1:18" ht="17.25" thickBot="1">
      <c r="A3" s="167"/>
      <c r="B3" s="167"/>
      <c r="C3" s="162"/>
      <c r="D3" s="162"/>
      <c r="E3" s="162"/>
      <c r="F3" s="162"/>
      <c r="G3" s="162"/>
      <c r="H3" s="162"/>
      <c r="I3" s="162"/>
      <c r="J3" s="162"/>
      <c r="K3" s="162"/>
      <c r="L3" s="162"/>
      <c r="M3" s="167"/>
      <c r="N3" s="167"/>
      <c r="O3" s="167"/>
      <c r="P3" s="162"/>
      <c r="Q3" s="162"/>
      <c r="R3" s="162"/>
    </row>
    <row r="4" spans="1:18" ht="18.75" thickTop="1">
      <c r="A4" s="383" t="s">
        <v>4681</v>
      </c>
      <c r="B4" s="383" t="s">
        <v>4682</v>
      </c>
      <c r="C4" s="378" t="s">
        <v>4683</v>
      </c>
      <c r="D4" s="378" t="s">
        <v>4684</v>
      </c>
      <c r="E4" s="378" t="s">
        <v>4685</v>
      </c>
      <c r="F4" s="378" t="s">
        <v>4686</v>
      </c>
      <c r="G4" s="378" t="s">
        <v>4687</v>
      </c>
      <c r="H4" s="380" t="s">
        <v>4688</v>
      </c>
      <c r="I4" s="381"/>
      <c r="J4" s="381"/>
      <c r="K4" s="381"/>
      <c r="L4" s="381"/>
      <c r="M4" s="382"/>
      <c r="N4" s="378" t="s">
        <v>4689</v>
      </c>
      <c r="O4" s="378" t="s">
        <v>4690</v>
      </c>
      <c r="P4" s="378">
        <v>2</v>
      </c>
      <c r="Q4" s="168"/>
      <c r="R4" s="167"/>
    </row>
    <row r="5" spans="1:18" ht="63.75">
      <c r="A5" s="384"/>
      <c r="B5" s="384"/>
      <c r="C5" s="379"/>
      <c r="D5" s="379"/>
      <c r="E5" s="379"/>
      <c r="F5" s="379"/>
      <c r="G5" s="379"/>
      <c r="H5" s="169" t="s">
        <v>4691</v>
      </c>
      <c r="I5" s="169" t="s">
        <v>4692</v>
      </c>
      <c r="J5" s="169" t="s">
        <v>5168</v>
      </c>
      <c r="K5" s="169" t="s">
        <v>4693</v>
      </c>
      <c r="L5" s="170" t="s">
        <v>4694</v>
      </c>
      <c r="M5" s="170" t="s">
        <v>4695</v>
      </c>
      <c r="N5" s="379"/>
      <c r="O5" s="379"/>
      <c r="P5" s="379"/>
      <c r="Q5" s="168"/>
      <c r="R5" s="167"/>
    </row>
    <row r="6" spans="1:18" ht="34.5" customHeight="1">
      <c r="A6" s="171" t="s">
        <v>4715</v>
      </c>
      <c r="B6" s="172">
        <v>41759</v>
      </c>
      <c r="C6" s="173">
        <v>3665</v>
      </c>
      <c r="D6" s="174">
        <v>74</v>
      </c>
      <c r="E6" s="174"/>
      <c r="F6" s="174">
        <v>3.06</v>
      </c>
      <c r="G6" s="173">
        <v>70</v>
      </c>
      <c r="H6" s="175"/>
      <c r="I6" s="176">
        <v>0.56999999999999995</v>
      </c>
      <c r="J6" s="175">
        <v>3.06</v>
      </c>
      <c r="K6" s="175">
        <v>1</v>
      </c>
      <c r="L6" s="177">
        <f t="shared" ref="L6:L31" si="0">IF(I6="","",IF(M6&gt;R6,M6,R6))</f>
        <v>1.7442</v>
      </c>
      <c r="M6" s="178">
        <v>0.6</v>
      </c>
      <c r="N6" s="179">
        <v>221</v>
      </c>
      <c r="O6" s="180"/>
      <c r="P6" s="181"/>
      <c r="Q6" s="182"/>
      <c r="R6" s="183">
        <f>I6*J6</f>
        <v>1.7442</v>
      </c>
    </row>
    <row r="7" spans="1:18" ht="34.5" customHeight="1">
      <c r="A7" s="171" t="s">
        <v>4715</v>
      </c>
      <c r="B7" s="172">
        <v>41759</v>
      </c>
      <c r="C7" s="173">
        <v>3665</v>
      </c>
      <c r="D7" s="174">
        <v>74</v>
      </c>
      <c r="E7" s="174"/>
      <c r="F7" s="174">
        <v>0.87</v>
      </c>
      <c r="G7" s="173">
        <v>40</v>
      </c>
      <c r="H7" s="175"/>
      <c r="I7" s="176">
        <v>0.56999999999999995</v>
      </c>
      <c r="J7" s="175">
        <v>0.87</v>
      </c>
      <c r="K7" s="175">
        <v>1</v>
      </c>
      <c r="L7" s="177">
        <f t="shared" si="0"/>
        <v>0.6</v>
      </c>
      <c r="M7" s="178">
        <v>0.6</v>
      </c>
      <c r="N7" s="179">
        <v>76.2</v>
      </c>
      <c r="O7" s="180"/>
      <c r="P7" s="181" t="s">
        <v>4696</v>
      </c>
      <c r="Q7" s="182"/>
      <c r="R7" s="183">
        <f t="shared" ref="R7:R66" si="1">I7*J7</f>
        <v>0.49589999999999995</v>
      </c>
    </row>
    <row r="8" spans="1:18" ht="34.5" customHeight="1">
      <c r="A8" s="171" t="s">
        <v>4715</v>
      </c>
      <c r="B8" s="172">
        <v>41795</v>
      </c>
      <c r="C8" s="173">
        <v>4482</v>
      </c>
      <c r="D8" s="174">
        <v>74</v>
      </c>
      <c r="E8" s="174"/>
      <c r="F8" s="174">
        <v>3.06</v>
      </c>
      <c r="G8" s="173">
        <v>70</v>
      </c>
      <c r="H8" s="175"/>
      <c r="I8" s="184">
        <v>0.52</v>
      </c>
      <c r="J8" s="175">
        <v>3.06</v>
      </c>
      <c r="K8" s="175">
        <v>1</v>
      </c>
      <c r="L8" s="177">
        <f t="shared" si="0"/>
        <v>1.5912000000000002</v>
      </c>
      <c r="M8" s="178">
        <v>0.6</v>
      </c>
      <c r="N8" s="179">
        <v>202</v>
      </c>
      <c r="O8" s="180"/>
      <c r="P8" s="181"/>
      <c r="Q8" s="182"/>
      <c r="R8" s="183">
        <f t="shared" si="1"/>
        <v>1.5912000000000002</v>
      </c>
    </row>
    <row r="9" spans="1:18" ht="34.5" customHeight="1">
      <c r="A9" s="171" t="s">
        <v>4715</v>
      </c>
      <c r="B9" s="172">
        <v>41807</v>
      </c>
      <c r="C9" s="173">
        <v>4619</v>
      </c>
      <c r="D9" s="174">
        <v>74</v>
      </c>
      <c r="E9" s="174">
        <v>2.84</v>
      </c>
      <c r="F9" s="174">
        <v>3.06</v>
      </c>
      <c r="G9" s="173">
        <v>70</v>
      </c>
      <c r="H9" s="175"/>
      <c r="I9" s="176">
        <v>0.52</v>
      </c>
      <c r="J9" s="175">
        <v>3.06</v>
      </c>
      <c r="K9" s="175">
        <v>1</v>
      </c>
      <c r="L9" s="177">
        <f t="shared" si="0"/>
        <v>1.5912000000000002</v>
      </c>
      <c r="M9" s="178">
        <v>0.6</v>
      </c>
      <c r="N9" s="179">
        <v>202</v>
      </c>
      <c r="O9" s="180">
        <v>265</v>
      </c>
      <c r="P9" s="181"/>
      <c r="Q9" s="182"/>
      <c r="R9" s="183">
        <f t="shared" si="1"/>
        <v>1.5912000000000002</v>
      </c>
    </row>
    <row r="10" spans="1:18" ht="34.5" customHeight="1">
      <c r="A10" s="171" t="s">
        <v>4715</v>
      </c>
      <c r="B10" s="172">
        <v>41815</v>
      </c>
      <c r="C10" s="173">
        <v>4794</v>
      </c>
      <c r="D10" s="174">
        <v>74</v>
      </c>
      <c r="E10" s="174">
        <v>2.84</v>
      </c>
      <c r="F10" s="174">
        <v>3.06</v>
      </c>
      <c r="G10" s="173">
        <v>70</v>
      </c>
      <c r="H10" s="175"/>
      <c r="I10" s="176">
        <v>0.46</v>
      </c>
      <c r="J10" s="175">
        <v>3.06</v>
      </c>
      <c r="K10" s="175">
        <v>1</v>
      </c>
      <c r="L10" s="177">
        <f t="shared" si="0"/>
        <v>1.4076000000000002</v>
      </c>
      <c r="M10" s="178">
        <v>0.6</v>
      </c>
      <c r="N10" s="179">
        <v>178.79</v>
      </c>
      <c r="O10" s="180"/>
      <c r="P10" s="181"/>
      <c r="Q10" s="182"/>
      <c r="R10" s="183">
        <f t="shared" si="1"/>
        <v>1.4076000000000002</v>
      </c>
    </row>
    <row r="11" spans="1:18" ht="34.5" customHeight="1">
      <c r="A11" s="171" t="s">
        <v>4715</v>
      </c>
      <c r="B11" s="172">
        <v>41818</v>
      </c>
      <c r="C11" s="173">
        <v>4864</v>
      </c>
      <c r="D11" s="174">
        <v>74</v>
      </c>
      <c r="E11" s="174">
        <v>2.7</v>
      </c>
      <c r="F11" s="174">
        <v>2.4300000000000002</v>
      </c>
      <c r="G11" s="173">
        <v>70</v>
      </c>
      <c r="H11" s="175"/>
      <c r="I11" s="176">
        <v>0.46</v>
      </c>
      <c r="J11" s="175">
        <v>2.4300000000000002</v>
      </c>
      <c r="K11" s="175">
        <v>1</v>
      </c>
      <c r="L11" s="177">
        <f t="shared" si="0"/>
        <v>1.1178000000000001</v>
      </c>
      <c r="M11" s="178">
        <v>0.6</v>
      </c>
      <c r="N11" s="179">
        <v>141.97999999999999</v>
      </c>
      <c r="O11" s="180">
        <v>179</v>
      </c>
      <c r="P11" s="181"/>
      <c r="Q11" s="182"/>
      <c r="R11" s="183">
        <f t="shared" si="1"/>
        <v>1.1178000000000001</v>
      </c>
    </row>
    <row r="12" spans="1:18" ht="34.5" customHeight="1">
      <c r="A12" s="171" t="s">
        <v>4715</v>
      </c>
      <c r="B12" s="172" t="s">
        <v>4697</v>
      </c>
      <c r="C12" s="173">
        <v>5575</v>
      </c>
      <c r="D12" s="174">
        <v>74</v>
      </c>
      <c r="E12" s="174">
        <v>2.7</v>
      </c>
      <c r="F12" s="174">
        <v>2.4300000000000002</v>
      </c>
      <c r="G12" s="173">
        <v>70</v>
      </c>
      <c r="H12" s="175">
        <v>0.24</v>
      </c>
      <c r="I12" s="176">
        <v>0.34</v>
      </c>
      <c r="J12" s="175">
        <v>2.4300000000000002</v>
      </c>
      <c r="K12" s="175">
        <v>1</v>
      </c>
      <c r="L12" s="177">
        <f t="shared" si="0"/>
        <v>0.82620000000000016</v>
      </c>
      <c r="M12" s="178">
        <v>0.6</v>
      </c>
      <c r="N12" s="179">
        <v>105.4</v>
      </c>
      <c r="O12" s="180"/>
      <c r="P12" s="181"/>
      <c r="Q12" s="182"/>
      <c r="R12" s="183">
        <f t="shared" si="1"/>
        <v>0.82620000000000016</v>
      </c>
    </row>
    <row r="13" spans="1:18" ht="34.5" customHeight="1">
      <c r="A13" s="171" t="s">
        <v>4715</v>
      </c>
      <c r="B13" s="172" t="s">
        <v>4698</v>
      </c>
      <c r="C13" s="173">
        <v>5681</v>
      </c>
      <c r="D13" s="174">
        <v>74</v>
      </c>
      <c r="E13" s="174">
        <v>2.7</v>
      </c>
      <c r="F13" s="174">
        <v>2.4300000000000002</v>
      </c>
      <c r="G13" s="173">
        <v>70</v>
      </c>
      <c r="H13" s="175">
        <v>0.24</v>
      </c>
      <c r="I13" s="176">
        <v>0.34</v>
      </c>
      <c r="J13" s="175">
        <v>2.4300000000000002</v>
      </c>
      <c r="K13" s="175">
        <v>1</v>
      </c>
      <c r="L13" s="177">
        <f t="shared" si="0"/>
        <v>0.82620000000000016</v>
      </c>
      <c r="M13" s="178">
        <v>0.6</v>
      </c>
      <c r="N13" s="179">
        <v>105.4</v>
      </c>
      <c r="O13" s="180">
        <v>127</v>
      </c>
      <c r="P13" s="181"/>
      <c r="Q13" s="182"/>
      <c r="R13" s="183">
        <f t="shared" si="1"/>
        <v>0.82620000000000016</v>
      </c>
    </row>
    <row r="14" spans="1:18" ht="34.5" customHeight="1">
      <c r="A14" s="171" t="s">
        <v>4715</v>
      </c>
      <c r="B14" s="172">
        <v>42060</v>
      </c>
      <c r="C14" s="173">
        <v>9164</v>
      </c>
      <c r="D14" s="174">
        <v>72</v>
      </c>
      <c r="E14" s="174">
        <v>2.25</v>
      </c>
      <c r="F14" s="174">
        <v>3.09</v>
      </c>
      <c r="G14" s="173">
        <v>100</v>
      </c>
      <c r="H14" s="175">
        <v>0.24</v>
      </c>
      <c r="I14" s="176">
        <v>0.34</v>
      </c>
      <c r="J14" s="175">
        <v>2.4300000000000002</v>
      </c>
      <c r="K14" s="175">
        <v>1</v>
      </c>
      <c r="L14" s="177">
        <f t="shared" si="0"/>
        <v>0.82620000000000016</v>
      </c>
      <c r="M14" s="178">
        <v>0.6</v>
      </c>
      <c r="N14" s="179">
        <v>97.7</v>
      </c>
      <c r="O14" s="180">
        <v>145</v>
      </c>
      <c r="P14" s="181"/>
      <c r="Q14" s="182"/>
      <c r="R14" s="183">
        <f t="shared" si="1"/>
        <v>0.82620000000000016</v>
      </c>
    </row>
    <row r="15" spans="1:18" ht="34.5" customHeight="1">
      <c r="A15" s="171" t="s">
        <v>4715</v>
      </c>
      <c r="B15" s="172">
        <v>42061</v>
      </c>
      <c r="C15" s="173">
        <v>9188</v>
      </c>
      <c r="D15" s="174">
        <v>72</v>
      </c>
      <c r="E15" s="174">
        <v>3.17</v>
      </c>
      <c r="F15" s="174">
        <v>3.09</v>
      </c>
      <c r="G15" s="173">
        <v>100</v>
      </c>
      <c r="H15" s="175">
        <v>0.24</v>
      </c>
      <c r="I15" s="176">
        <v>0.34</v>
      </c>
      <c r="J15" s="175">
        <v>3.09</v>
      </c>
      <c r="K15" s="175">
        <v>1</v>
      </c>
      <c r="L15" s="177">
        <f t="shared" si="0"/>
        <v>1.0506</v>
      </c>
      <c r="M15" s="178">
        <v>0.6</v>
      </c>
      <c r="N15" s="179">
        <v>150</v>
      </c>
      <c r="O15" s="180">
        <v>150</v>
      </c>
      <c r="P15" s="181"/>
      <c r="Q15" s="182"/>
      <c r="R15" s="183">
        <f t="shared" si="1"/>
        <v>1.0506</v>
      </c>
    </row>
    <row r="16" spans="1:18" ht="34.5" customHeight="1">
      <c r="A16" s="171" t="s">
        <v>4715</v>
      </c>
      <c r="B16" s="172">
        <v>42116</v>
      </c>
      <c r="C16" s="173">
        <v>10200</v>
      </c>
      <c r="D16" s="174">
        <v>72</v>
      </c>
      <c r="E16" s="174">
        <v>2.25</v>
      </c>
      <c r="F16" s="174">
        <v>2.98</v>
      </c>
      <c r="G16" s="173">
        <v>100</v>
      </c>
      <c r="H16" s="175">
        <v>0.24</v>
      </c>
      <c r="I16" s="176">
        <v>0.34</v>
      </c>
      <c r="J16" s="175">
        <v>2.98</v>
      </c>
      <c r="K16" s="175">
        <v>1</v>
      </c>
      <c r="L16" s="177">
        <f t="shared" si="0"/>
        <v>1.0132000000000001</v>
      </c>
      <c r="M16" s="178">
        <v>0.6</v>
      </c>
      <c r="N16" s="179">
        <v>93.7</v>
      </c>
      <c r="O16" s="180">
        <v>127</v>
      </c>
      <c r="P16" s="181"/>
      <c r="Q16" s="182"/>
      <c r="R16" s="183">
        <f t="shared" si="1"/>
        <v>1.0132000000000001</v>
      </c>
    </row>
    <row r="17" spans="1:18" ht="34.5" customHeight="1">
      <c r="A17" s="171" t="s">
        <v>4715</v>
      </c>
      <c r="B17" s="172">
        <v>42179</v>
      </c>
      <c r="C17" s="173">
        <v>11011</v>
      </c>
      <c r="D17" s="174">
        <v>72</v>
      </c>
      <c r="E17" s="174">
        <v>2.25</v>
      </c>
      <c r="F17" s="174">
        <v>2.98</v>
      </c>
      <c r="G17" s="173">
        <v>100</v>
      </c>
      <c r="H17" s="175">
        <v>0.24</v>
      </c>
      <c r="I17" s="176">
        <v>0.34</v>
      </c>
      <c r="J17" s="175">
        <v>2.98</v>
      </c>
      <c r="K17" s="175">
        <v>1</v>
      </c>
      <c r="L17" s="177">
        <f t="shared" si="0"/>
        <v>1.0132000000000001</v>
      </c>
      <c r="M17" s="178">
        <v>0.6</v>
      </c>
      <c r="N17" s="179">
        <v>93.7</v>
      </c>
      <c r="O17" s="180">
        <v>118</v>
      </c>
      <c r="P17" s="181"/>
      <c r="Q17" s="182"/>
      <c r="R17" s="183">
        <f t="shared" si="1"/>
        <v>1.0132000000000001</v>
      </c>
    </row>
    <row r="18" spans="1:18" ht="34.5" customHeight="1">
      <c r="A18" s="171" t="s">
        <v>4715</v>
      </c>
      <c r="B18" s="172">
        <v>42208</v>
      </c>
      <c r="C18" s="173">
        <v>11484</v>
      </c>
      <c r="D18" s="174">
        <v>74</v>
      </c>
      <c r="E18" s="174">
        <v>3</v>
      </c>
      <c r="F18" s="174">
        <v>3.06</v>
      </c>
      <c r="G18" s="173">
        <v>100</v>
      </c>
      <c r="H18" s="175"/>
      <c r="I18" s="185">
        <v>0.24</v>
      </c>
      <c r="J18" s="178">
        <v>3.06</v>
      </c>
      <c r="K18" s="175">
        <v>1</v>
      </c>
      <c r="L18" s="177">
        <f t="shared" si="0"/>
        <v>0.73439999999999994</v>
      </c>
      <c r="M18" s="178">
        <v>0.6</v>
      </c>
      <c r="N18" s="179">
        <v>92.7</v>
      </c>
      <c r="O18" s="180">
        <v>122</v>
      </c>
      <c r="P18" s="181"/>
      <c r="Q18" s="182"/>
      <c r="R18" s="183">
        <f t="shared" si="1"/>
        <v>0.73439999999999994</v>
      </c>
    </row>
    <row r="19" spans="1:18" ht="34.5" customHeight="1">
      <c r="A19" s="171" t="s">
        <v>4715</v>
      </c>
      <c r="B19" s="186">
        <v>42451</v>
      </c>
      <c r="C19" s="187">
        <v>14900</v>
      </c>
      <c r="D19" s="224">
        <v>73</v>
      </c>
      <c r="E19" s="176">
        <v>2.59</v>
      </c>
      <c r="F19" s="176">
        <v>3.07</v>
      </c>
      <c r="G19" s="187">
        <v>100</v>
      </c>
      <c r="H19" s="188">
        <v>0.24</v>
      </c>
      <c r="I19" s="176">
        <v>0.24</v>
      </c>
      <c r="J19" s="176">
        <v>2.59</v>
      </c>
      <c r="K19" s="188">
        <v>1</v>
      </c>
      <c r="L19" s="177">
        <f t="shared" si="0"/>
        <v>0.62159999999999993</v>
      </c>
      <c r="M19" s="178">
        <v>0.6</v>
      </c>
      <c r="N19" s="179">
        <v>78.75</v>
      </c>
      <c r="O19" s="180"/>
      <c r="P19" s="181"/>
      <c r="Q19" s="182"/>
      <c r="R19" s="183">
        <f t="shared" si="1"/>
        <v>0.62159999999999993</v>
      </c>
    </row>
    <row r="20" spans="1:18" ht="34.5" customHeight="1">
      <c r="A20" s="171" t="s">
        <v>4715</v>
      </c>
      <c r="B20" s="186">
        <v>42484</v>
      </c>
      <c r="C20" s="187">
        <v>15424</v>
      </c>
      <c r="D20" s="224">
        <v>73</v>
      </c>
      <c r="E20" s="176">
        <v>2.41</v>
      </c>
      <c r="F20" s="176">
        <v>2.17</v>
      </c>
      <c r="G20" s="187">
        <v>100</v>
      </c>
      <c r="H20" s="188">
        <v>0.24</v>
      </c>
      <c r="I20" s="176">
        <v>0.24</v>
      </c>
      <c r="J20" s="176">
        <v>2.41</v>
      </c>
      <c r="K20" s="188">
        <v>1</v>
      </c>
      <c r="L20" s="177">
        <f t="shared" si="0"/>
        <v>0.6</v>
      </c>
      <c r="M20" s="178">
        <v>0.6</v>
      </c>
      <c r="N20" s="179">
        <v>76.209999999999994</v>
      </c>
      <c r="O20" s="180"/>
      <c r="P20" s="181"/>
      <c r="Q20" s="182"/>
      <c r="R20" s="183">
        <f t="shared" si="1"/>
        <v>0.57840000000000003</v>
      </c>
    </row>
    <row r="21" spans="1:18" ht="34.5" customHeight="1">
      <c r="A21" s="171" t="s">
        <v>4715</v>
      </c>
      <c r="B21" s="186">
        <v>42533</v>
      </c>
      <c r="C21" s="187">
        <v>16219</v>
      </c>
      <c r="D21" s="224">
        <v>73</v>
      </c>
      <c r="E21" s="176">
        <v>2.29</v>
      </c>
      <c r="F21" s="176">
        <v>2.4</v>
      </c>
      <c r="G21" s="187">
        <v>100</v>
      </c>
      <c r="H21" s="188">
        <v>0.24</v>
      </c>
      <c r="I21" s="176">
        <v>0.24</v>
      </c>
      <c r="J21" s="176">
        <v>2.29</v>
      </c>
      <c r="K21" s="188">
        <v>1</v>
      </c>
      <c r="L21" s="177">
        <f t="shared" si="0"/>
        <v>0.6</v>
      </c>
      <c r="M21" s="178">
        <v>0.6</v>
      </c>
      <c r="N21" s="179">
        <v>76.209999999999994</v>
      </c>
      <c r="O21" s="180"/>
      <c r="P21" s="181"/>
      <c r="Q21" s="182"/>
      <c r="R21" s="183">
        <f t="shared" si="1"/>
        <v>0.54959999999999998</v>
      </c>
    </row>
    <row r="22" spans="1:18" ht="34.5" customHeight="1">
      <c r="A22" s="171" t="s">
        <v>4715</v>
      </c>
      <c r="B22" s="186">
        <v>42567</v>
      </c>
      <c r="C22" s="187">
        <v>16756</v>
      </c>
      <c r="D22" s="224">
        <v>73</v>
      </c>
      <c r="E22" s="176">
        <v>3.03</v>
      </c>
      <c r="F22" s="176">
        <v>2.94</v>
      </c>
      <c r="G22" s="187">
        <v>100</v>
      </c>
      <c r="H22" s="188">
        <v>0.24</v>
      </c>
      <c r="I22" s="176">
        <v>0.24</v>
      </c>
      <c r="J22" s="176">
        <v>3.03</v>
      </c>
      <c r="K22" s="188">
        <v>1</v>
      </c>
      <c r="L22" s="177">
        <f t="shared" si="0"/>
        <v>0.72719999999999996</v>
      </c>
      <c r="M22" s="178">
        <v>0.6</v>
      </c>
      <c r="N22" s="179">
        <v>92.72</v>
      </c>
      <c r="O22" s="180"/>
      <c r="P22" s="181"/>
      <c r="Q22" s="182"/>
      <c r="R22" s="183">
        <f t="shared" si="1"/>
        <v>0.72719999999999996</v>
      </c>
    </row>
    <row r="23" spans="1:18" ht="34.5" customHeight="1">
      <c r="A23" s="171" t="s">
        <v>4715</v>
      </c>
      <c r="B23" s="186">
        <v>42609</v>
      </c>
      <c r="C23" s="187">
        <v>17267</v>
      </c>
      <c r="D23" s="224">
        <v>73</v>
      </c>
      <c r="E23" s="176">
        <v>2.98</v>
      </c>
      <c r="F23" s="176">
        <v>2.94</v>
      </c>
      <c r="G23" s="187">
        <v>100</v>
      </c>
      <c r="H23" s="188">
        <v>0.24</v>
      </c>
      <c r="I23" s="176">
        <v>0.24</v>
      </c>
      <c r="J23" s="176">
        <v>2.98</v>
      </c>
      <c r="K23" s="188">
        <v>1</v>
      </c>
      <c r="L23" s="177">
        <f t="shared" si="0"/>
        <v>0.71519999999999995</v>
      </c>
      <c r="M23" s="178">
        <v>0.6</v>
      </c>
      <c r="N23" s="179">
        <v>90.18</v>
      </c>
      <c r="O23" s="180"/>
      <c r="P23" s="181"/>
      <c r="Q23" s="182"/>
      <c r="R23" s="183">
        <f t="shared" si="1"/>
        <v>0.71519999999999995</v>
      </c>
    </row>
    <row r="24" spans="1:18" ht="34.5" customHeight="1">
      <c r="A24" s="171" t="s">
        <v>4715</v>
      </c>
      <c r="B24" s="186">
        <v>42646</v>
      </c>
      <c r="C24" s="187">
        <v>17703</v>
      </c>
      <c r="D24" s="224">
        <v>73</v>
      </c>
      <c r="E24" s="176">
        <v>2.66</v>
      </c>
      <c r="F24" s="176">
        <v>2.59</v>
      </c>
      <c r="G24" s="187">
        <v>100</v>
      </c>
      <c r="H24" s="188">
        <v>0.24</v>
      </c>
      <c r="I24" s="188">
        <v>0.24</v>
      </c>
      <c r="J24" s="188">
        <v>2.66</v>
      </c>
      <c r="K24" s="176">
        <v>1</v>
      </c>
      <c r="L24" s="177">
        <f t="shared" si="0"/>
        <v>0.63839999999999997</v>
      </c>
      <c r="M24" s="189">
        <v>0.6</v>
      </c>
      <c r="N24" s="190">
        <v>81.290000000000006</v>
      </c>
      <c r="O24" s="189"/>
      <c r="P24" s="191" t="s">
        <v>4699</v>
      </c>
      <c r="Q24" s="183"/>
      <c r="R24" s="183">
        <f t="shared" si="1"/>
        <v>0.63839999999999997</v>
      </c>
    </row>
    <row r="25" spans="1:18" ht="34.5" customHeight="1">
      <c r="A25" s="171" t="s">
        <v>4715</v>
      </c>
      <c r="B25" s="186">
        <v>42703</v>
      </c>
      <c r="C25" s="187">
        <v>18657</v>
      </c>
      <c r="D25" s="176">
        <v>41.98</v>
      </c>
      <c r="E25" s="176">
        <v>2.29</v>
      </c>
      <c r="F25" s="176">
        <v>2.2799999999999998</v>
      </c>
      <c r="G25" s="187">
        <v>100</v>
      </c>
      <c r="H25" s="188">
        <v>0.24</v>
      </c>
      <c r="I25" s="176">
        <v>0.24</v>
      </c>
      <c r="J25" s="176">
        <v>2.29</v>
      </c>
      <c r="K25" s="188">
        <v>1.18</v>
      </c>
      <c r="L25" s="177">
        <f t="shared" si="0"/>
        <v>0.6</v>
      </c>
      <c r="M25" s="178">
        <v>0.6</v>
      </c>
      <c r="N25" s="189">
        <v>119</v>
      </c>
      <c r="O25" s="189"/>
      <c r="P25" s="192" t="s">
        <v>4700</v>
      </c>
      <c r="Q25" s="162"/>
      <c r="R25" s="183">
        <f t="shared" si="1"/>
        <v>0.54959999999999998</v>
      </c>
    </row>
    <row r="26" spans="1:18" ht="34.5" customHeight="1">
      <c r="A26" s="171" t="s">
        <v>4715</v>
      </c>
      <c r="B26" s="186">
        <v>42713</v>
      </c>
      <c r="C26" s="187">
        <v>18878</v>
      </c>
      <c r="D26" s="176">
        <v>79.16</v>
      </c>
      <c r="E26" s="176">
        <v>2.29</v>
      </c>
      <c r="F26" s="176">
        <v>2.2799999999999998</v>
      </c>
      <c r="G26" s="187">
        <v>100</v>
      </c>
      <c r="H26" s="188">
        <v>0.4</v>
      </c>
      <c r="I26" s="176">
        <v>0.4</v>
      </c>
      <c r="J26" s="176">
        <v>2.29</v>
      </c>
      <c r="K26" s="188">
        <v>1</v>
      </c>
      <c r="L26" s="177">
        <f t="shared" si="0"/>
        <v>0.91600000000000004</v>
      </c>
      <c r="M26" s="178">
        <v>0.6</v>
      </c>
      <c r="N26" s="189">
        <v>132</v>
      </c>
      <c r="O26" s="189"/>
      <c r="P26" s="193" t="s">
        <v>4701</v>
      </c>
      <c r="Q26" s="162"/>
      <c r="R26" s="183">
        <f t="shared" si="1"/>
        <v>0.91600000000000004</v>
      </c>
    </row>
    <row r="27" spans="1:18" ht="34.5" customHeight="1">
      <c r="A27" s="171" t="s">
        <v>4715</v>
      </c>
      <c r="B27" s="186">
        <v>42726</v>
      </c>
      <c r="C27" s="187">
        <v>19045</v>
      </c>
      <c r="D27" s="176">
        <v>73.52</v>
      </c>
      <c r="E27" s="176">
        <v>2.29</v>
      </c>
      <c r="F27" s="176">
        <v>2.2799999999999998</v>
      </c>
      <c r="G27" s="187">
        <v>100</v>
      </c>
      <c r="H27" s="188">
        <v>0.36</v>
      </c>
      <c r="I27" s="176">
        <v>0.36</v>
      </c>
      <c r="J27" s="176">
        <v>2.29</v>
      </c>
      <c r="K27" s="188">
        <v>1</v>
      </c>
      <c r="L27" s="177">
        <f t="shared" si="0"/>
        <v>0.82440000000000002</v>
      </c>
      <c r="M27" s="178">
        <v>0.6</v>
      </c>
      <c r="N27" s="189">
        <v>127</v>
      </c>
      <c r="O27" s="189"/>
      <c r="P27" s="181" t="s">
        <v>4702</v>
      </c>
      <c r="Q27" s="162"/>
      <c r="R27" s="183">
        <f t="shared" si="1"/>
        <v>0.82440000000000002</v>
      </c>
    </row>
    <row r="28" spans="1:18" ht="34.5" customHeight="1">
      <c r="A28" s="171" t="s">
        <v>4715</v>
      </c>
      <c r="B28" s="194">
        <v>42749</v>
      </c>
      <c r="C28" s="195">
        <v>19385</v>
      </c>
      <c r="D28" s="174">
        <v>76.42</v>
      </c>
      <c r="E28" s="174">
        <v>2.29</v>
      </c>
      <c r="F28" s="176">
        <v>2.2799999999999998</v>
      </c>
      <c r="G28" s="195">
        <v>100</v>
      </c>
      <c r="H28" s="184">
        <v>0.32</v>
      </c>
      <c r="I28" s="176">
        <v>0.32</v>
      </c>
      <c r="J28" s="184">
        <v>2.29</v>
      </c>
      <c r="K28" s="184">
        <v>1</v>
      </c>
      <c r="L28" s="177">
        <f t="shared" si="0"/>
        <v>0.73280000000000001</v>
      </c>
      <c r="M28" s="196">
        <v>0.6</v>
      </c>
      <c r="N28" s="197">
        <v>137</v>
      </c>
      <c r="O28" s="198"/>
      <c r="P28" s="193" t="s">
        <v>4703</v>
      </c>
      <c r="Q28" s="162"/>
      <c r="R28" s="183">
        <f t="shared" si="1"/>
        <v>0.73280000000000001</v>
      </c>
    </row>
    <row r="29" spans="1:18" ht="34.5" customHeight="1">
      <c r="A29" s="171" t="s">
        <v>4715</v>
      </c>
      <c r="B29" s="186">
        <v>42815</v>
      </c>
      <c r="C29" s="187">
        <v>20322</v>
      </c>
      <c r="D29" s="176">
        <v>73.91</v>
      </c>
      <c r="E29" s="176">
        <v>2.29</v>
      </c>
      <c r="F29" s="176">
        <v>2.2799999999999998</v>
      </c>
      <c r="G29" s="187">
        <v>100</v>
      </c>
      <c r="H29" s="188">
        <v>0.33</v>
      </c>
      <c r="I29" s="176">
        <v>0.33</v>
      </c>
      <c r="J29" s="176">
        <v>2.29</v>
      </c>
      <c r="K29" s="188">
        <v>1</v>
      </c>
      <c r="L29" s="177">
        <f t="shared" si="0"/>
        <v>0.75570000000000004</v>
      </c>
      <c r="M29" s="178">
        <v>0.6</v>
      </c>
      <c r="N29" s="189">
        <v>119</v>
      </c>
      <c r="O29" s="189"/>
      <c r="P29" s="181" t="s">
        <v>4704</v>
      </c>
      <c r="Q29" s="162"/>
      <c r="R29" s="183">
        <f t="shared" si="1"/>
        <v>0.75570000000000004</v>
      </c>
    </row>
    <row r="30" spans="1:18" ht="34.5" customHeight="1">
      <c r="A30" s="171" t="s">
        <v>4715</v>
      </c>
      <c r="B30" s="186">
        <v>42857</v>
      </c>
      <c r="C30" s="187">
        <v>20955</v>
      </c>
      <c r="D30" s="176">
        <v>75.89</v>
      </c>
      <c r="E30" s="176">
        <v>2.78</v>
      </c>
      <c r="F30" s="176">
        <v>2.78</v>
      </c>
      <c r="G30" s="187">
        <v>100</v>
      </c>
      <c r="H30" s="188">
        <v>0.3</v>
      </c>
      <c r="I30" s="176">
        <v>0.3</v>
      </c>
      <c r="J30" s="176">
        <v>3.3</v>
      </c>
      <c r="K30" s="188">
        <v>1</v>
      </c>
      <c r="L30" s="177">
        <f t="shared" si="0"/>
        <v>0.98999999999999988</v>
      </c>
      <c r="M30" s="178">
        <v>0.6</v>
      </c>
      <c r="N30" s="189">
        <v>145</v>
      </c>
      <c r="O30" s="189"/>
      <c r="P30" s="181" t="s">
        <v>4705</v>
      </c>
      <c r="Q30" s="162"/>
      <c r="R30" s="183">
        <f t="shared" si="1"/>
        <v>0.98999999999999988</v>
      </c>
    </row>
    <row r="31" spans="1:18" ht="34.5" customHeight="1">
      <c r="A31" s="171" t="s">
        <v>4715</v>
      </c>
      <c r="B31" s="186">
        <v>42891</v>
      </c>
      <c r="C31" s="187">
        <v>21507</v>
      </c>
      <c r="D31" s="176">
        <v>76.64</v>
      </c>
      <c r="E31" s="176">
        <v>2.78</v>
      </c>
      <c r="F31" s="176">
        <v>2.78</v>
      </c>
      <c r="G31" s="187">
        <v>100</v>
      </c>
      <c r="H31" s="188">
        <v>0.3</v>
      </c>
      <c r="I31" s="176">
        <v>0.3</v>
      </c>
      <c r="J31" s="176">
        <v>3.3</v>
      </c>
      <c r="K31" s="188">
        <v>1</v>
      </c>
      <c r="L31" s="177">
        <f t="shared" si="0"/>
        <v>0.98999999999999988</v>
      </c>
      <c r="M31" s="178">
        <v>0.8</v>
      </c>
      <c r="N31" s="189">
        <v>138</v>
      </c>
      <c r="O31" s="199"/>
      <c r="P31" s="181" t="s">
        <v>4706</v>
      </c>
      <c r="Q31" s="162"/>
      <c r="R31" s="183">
        <f t="shared" si="1"/>
        <v>0.98999999999999988</v>
      </c>
    </row>
    <row r="32" spans="1:18" ht="34.5" customHeight="1">
      <c r="A32" s="171" t="s">
        <v>4715</v>
      </c>
      <c r="B32" s="194"/>
      <c r="C32" s="199"/>
      <c r="D32" s="199"/>
      <c r="E32" s="199"/>
      <c r="F32" s="199"/>
      <c r="G32" s="199"/>
      <c r="H32" s="199"/>
      <c r="I32" s="199"/>
      <c r="J32" s="199"/>
      <c r="K32" s="199"/>
      <c r="L32" s="177" t="str">
        <f>IF(I32="","",IF(M32&gt;R32,M32,R32))</f>
        <v/>
      </c>
      <c r="M32" s="199"/>
      <c r="N32" s="199"/>
      <c r="O32" s="199"/>
      <c r="P32" s="181" t="s">
        <v>4707</v>
      </c>
      <c r="Q32" s="162"/>
      <c r="R32" s="183">
        <f t="shared" si="1"/>
        <v>0</v>
      </c>
    </row>
    <row r="33" spans="1:18" ht="34.5" customHeight="1">
      <c r="A33" s="171" t="s">
        <v>4715</v>
      </c>
      <c r="B33" s="186">
        <v>43353</v>
      </c>
      <c r="C33" s="187">
        <v>28285</v>
      </c>
      <c r="D33" s="176">
        <v>77.44</v>
      </c>
      <c r="E33" s="176">
        <v>1.8</v>
      </c>
      <c r="F33" s="176">
        <v>1.88</v>
      </c>
      <c r="G33" s="187">
        <v>100</v>
      </c>
      <c r="H33" s="188">
        <v>0.28000000000000003</v>
      </c>
      <c r="I33" s="176">
        <v>0.28000000000000003</v>
      </c>
      <c r="J33" s="176">
        <v>1.88</v>
      </c>
      <c r="K33" s="188">
        <v>1</v>
      </c>
      <c r="L33" s="177">
        <f t="shared" ref="L33:L65" si="2">IF(I33="","",IF(M33&gt;R33,M33,R33))</f>
        <v>0.86</v>
      </c>
      <c r="M33" s="178">
        <v>0.86</v>
      </c>
      <c r="N33" s="189">
        <v>164</v>
      </c>
      <c r="O33" s="199"/>
      <c r="P33" s="181" t="s">
        <v>4708</v>
      </c>
      <c r="R33" s="183">
        <f t="shared" si="1"/>
        <v>0.52639999999999998</v>
      </c>
    </row>
    <row r="34" spans="1:18" ht="34.5" customHeight="1">
      <c r="A34" s="171" t="s">
        <v>4715</v>
      </c>
      <c r="B34" s="186">
        <v>43360</v>
      </c>
      <c r="C34" s="187">
        <v>28433</v>
      </c>
      <c r="D34" s="224">
        <v>79</v>
      </c>
      <c r="E34" s="176">
        <v>1.8</v>
      </c>
      <c r="F34" s="176">
        <v>1.88</v>
      </c>
      <c r="G34" s="187">
        <v>100</v>
      </c>
      <c r="H34" s="188">
        <v>0.28000000000000003</v>
      </c>
      <c r="I34" s="176">
        <v>0.28000000000000003</v>
      </c>
      <c r="J34" s="176">
        <v>1.88</v>
      </c>
      <c r="K34" s="188">
        <v>1</v>
      </c>
      <c r="L34" s="177">
        <f t="shared" si="2"/>
        <v>0.86</v>
      </c>
      <c r="M34" s="178">
        <v>0.86</v>
      </c>
      <c r="N34" s="189">
        <v>165</v>
      </c>
      <c r="O34" s="199"/>
      <c r="P34" s="181" t="s">
        <v>4709</v>
      </c>
      <c r="R34" s="183">
        <f t="shared" si="1"/>
        <v>0.52639999999999998</v>
      </c>
    </row>
    <row r="35" spans="1:18" ht="34.5" customHeight="1">
      <c r="A35" s="171" t="s">
        <v>4715</v>
      </c>
      <c r="B35" s="186">
        <v>43379</v>
      </c>
      <c r="C35" s="187">
        <v>28594</v>
      </c>
      <c r="D35" s="224">
        <v>73</v>
      </c>
      <c r="E35" s="176">
        <v>1.8</v>
      </c>
      <c r="F35" s="176">
        <v>1.88</v>
      </c>
      <c r="G35" s="187">
        <v>100</v>
      </c>
      <c r="H35" s="188">
        <v>0.4</v>
      </c>
      <c r="I35" s="176">
        <v>0.4</v>
      </c>
      <c r="J35" s="176">
        <v>1.88</v>
      </c>
      <c r="K35" s="188">
        <v>1</v>
      </c>
      <c r="L35" s="177">
        <f t="shared" si="2"/>
        <v>1.7</v>
      </c>
      <c r="M35" s="178">
        <v>1.7</v>
      </c>
      <c r="N35" s="189">
        <v>258</v>
      </c>
      <c r="O35" s="199"/>
      <c r="P35" s="181" t="s">
        <v>4710</v>
      </c>
      <c r="R35" s="183">
        <f t="shared" si="1"/>
        <v>0.752</v>
      </c>
    </row>
    <row r="36" spans="1:18" ht="34.5" customHeight="1">
      <c r="A36" s="171" t="s">
        <v>4715</v>
      </c>
      <c r="B36" s="186">
        <v>43384</v>
      </c>
      <c r="C36" s="187">
        <v>28731</v>
      </c>
      <c r="D36" s="224">
        <v>73</v>
      </c>
      <c r="E36" s="176">
        <v>1.8</v>
      </c>
      <c r="F36" s="176">
        <v>1.88</v>
      </c>
      <c r="G36" s="187">
        <v>100</v>
      </c>
      <c r="H36" s="188">
        <v>0.4</v>
      </c>
      <c r="I36" s="176">
        <v>0.4</v>
      </c>
      <c r="J36" s="176">
        <v>1.88</v>
      </c>
      <c r="K36" s="188">
        <v>1</v>
      </c>
      <c r="L36" s="177">
        <f t="shared" si="2"/>
        <v>1.5</v>
      </c>
      <c r="M36" s="178">
        <v>1.5</v>
      </c>
      <c r="N36" s="189">
        <v>255</v>
      </c>
      <c r="O36" s="199"/>
      <c r="P36" s="181" t="s">
        <v>4711</v>
      </c>
      <c r="R36" s="183">
        <f t="shared" si="1"/>
        <v>0.752</v>
      </c>
    </row>
    <row r="37" spans="1:18" ht="34.5" customHeight="1">
      <c r="A37" s="171" t="s">
        <v>4715</v>
      </c>
      <c r="B37" s="186">
        <v>43431</v>
      </c>
      <c r="C37" s="187">
        <v>29401</v>
      </c>
      <c r="D37" s="224">
        <v>73</v>
      </c>
      <c r="E37" s="176">
        <v>1.63</v>
      </c>
      <c r="F37" s="176">
        <v>1.66</v>
      </c>
      <c r="G37" s="187">
        <v>100</v>
      </c>
      <c r="H37" s="188">
        <v>0.4</v>
      </c>
      <c r="I37" s="176">
        <v>0.4</v>
      </c>
      <c r="J37" s="176">
        <v>1.66</v>
      </c>
      <c r="K37" s="188">
        <v>1</v>
      </c>
      <c r="L37" s="177">
        <f t="shared" si="2"/>
        <v>1.3</v>
      </c>
      <c r="M37" s="178">
        <v>1.3</v>
      </c>
      <c r="N37" s="189">
        <v>206</v>
      </c>
      <c r="O37" s="199"/>
      <c r="P37" s="181" t="s">
        <v>4712</v>
      </c>
      <c r="R37" s="183">
        <f t="shared" si="1"/>
        <v>0.66400000000000003</v>
      </c>
    </row>
    <row r="38" spans="1:18" ht="34.5" customHeight="1">
      <c r="A38" s="171" t="s">
        <v>4715</v>
      </c>
      <c r="B38" s="186">
        <v>43460</v>
      </c>
      <c r="C38" s="187">
        <v>30039</v>
      </c>
      <c r="D38" s="224">
        <v>73</v>
      </c>
      <c r="E38" s="176">
        <v>2.37</v>
      </c>
      <c r="F38" s="176">
        <v>2.5299999999999998</v>
      </c>
      <c r="G38" s="187">
        <v>100</v>
      </c>
      <c r="H38" s="188">
        <v>0.4</v>
      </c>
      <c r="I38" s="176">
        <v>0.4</v>
      </c>
      <c r="J38" s="176">
        <v>2.5299999999999998</v>
      </c>
      <c r="K38" s="188">
        <v>1</v>
      </c>
      <c r="L38" s="177">
        <f t="shared" si="2"/>
        <v>1.3</v>
      </c>
      <c r="M38" s="178">
        <v>1.3</v>
      </c>
      <c r="N38" s="189">
        <v>210</v>
      </c>
      <c r="O38" s="199"/>
      <c r="P38" s="181" t="s">
        <v>4713</v>
      </c>
      <c r="R38" s="183">
        <f t="shared" si="1"/>
        <v>1.012</v>
      </c>
    </row>
    <row r="39" spans="1:18" ht="38.25" customHeight="1">
      <c r="A39" s="171" t="s">
        <v>4715</v>
      </c>
      <c r="B39" s="186">
        <v>43462</v>
      </c>
      <c r="C39" s="187">
        <v>30056</v>
      </c>
      <c r="D39" s="224">
        <v>73</v>
      </c>
      <c r="E39" s="176">
        <v>2.37</v>
      </c>
      <c r="F39" s="176">
        <v>2.5299999999999998</v>
      </c>
      <c r="G39" s="187">
        <v>100</v>
      </c>
      <c r="H39" s="188">
        <v>0.4</v>
      </c>
      <c r="I39" s="176">
        <v>0.4</v>
      </c>
      <c r="J39" s="176">
        <v>2.5299999999999998</v>
      </c>
      <c r="K39" s="188">
        <v>1</v>
      </c>
      <c r="L39" s="177">
        <f t="shared" si="2"/>
        <v>1.1000000000000001</v>
      </c>
      <c r="M39" s="178">
        <v>1.1000000000000001</v>
      </c>
      <c r="N39" s="189">
        <v>206</v>
      </c>
      <c r="O39" s="199"/>
      <c r="P39" s="181" t="s">
        <v>4714</v>
      </c>
      <c r="R39" s="183">
        <f t="shared" si="1"/>
        <v>1.012</v>
      </c>
    </row>
    <row r="40" spans="1:18" ht="48" customHeight="1">
      <c r="A40" s="171" t="s">
        <v>4715</v>
      </c>
      <c r="B40" s="194">
        <v>43486</v>
      </c>
      <c r="C40" s="200">
        <v>30185</v>
      </c>
      <c r="D40" s="224">
        <v>76</v>
      </c>
      <c r="E40" s="176">
        <v>1.04</v>
      </c>
      <c r="F40" s="176">
        <v>1.02</v>
      </c>
      <c r="G40" s="187">
        <v>25</v>
      </c>
      <c r="H40" s="188">
        <v>0.4</v>
      </c>
      <c r="I40" s="176">
        <v>0.3</v>
      </c>
      <c r="J40" s="176">
        <v>1.02</v>
      </c>
      <c r="K40" s="188">
        <v>1</v>
      </c>
      <c r="L40" s="177">
        <f>IF(I40="","",IF(M40&gt;R40,M40,R40))</f>
        <v>0.9</v>
      </c>
      <c r="M40" s="176">
        <v>0.9</v>
      </c>
      <c r="N40" s="189">
        <v>120</v>
      </c>
      <c r="O40" s="217">
        <v>120</v>
      </c>
      <c r="P40" s="201" t="s">
        <v>4728</v>
      </c>
      <c r="R40" s="183">
        <f t="shared" si="1"/>
        <v>0.30599999999999999</v>
      </c>
    </row>
    <row r="41" spans="1:18" ht="48" customHeight="1">
      <c r="A41" s="171" t="s">
        <v>4715</v>
      </c>
      <c r="B41" s="194">
        <v>43529</v>
      </c>
      <c r="C41" s="200" t="s">
        <v>4729</v>
      </c>
      <c r="D41" s="176">
        <v>70.2</v>
      </c>
      <c r="E41" s="176">
        <v>2.4900000000000002</v>
      </c>
      <c r="F41" s="176">
        <v>2.54</v>
      </c>
      <c r="G41" s="187">
        <v>100</v>
      </c>
      <c r="H41" s="188">
        <v>0.4</v>
      </c>
      <c r="I41" s="176">
        <v>0.3</v>
      </c>
      <c r="J41" s="176">
        <v>2.54</v>
      </c>
      <c r="K41" s="188">
        <v>1</v>
      </c>
      <c r="L41" s="177">
        <f t="shared" ref="L41:L42" si="3">IF(I41="","",IF(M41&gt;R41,M41,R41))</f>
        <v>0.9</v>
      </c>
      <c r="M41" s="176">
        <v>0.9</v>
      </c>
      <c r="N41" s="189">
        <v>120</v>
      </c>
      <c r="O41" s="217">
        <v>120</v>
      </c>
      <c r="P41" s="201" t="s">
        <v>4730</v>
      </c>
      <c r="R41" s="183"/>
    </row>
    <row r="42" spans="1:18" ht="48" customHeight="1">
      <c r="A42" s="171" t="s">
        <v>4715</v>
      </c>
      <c r="B42" s="194">
        <v>43566</v>
      </c>
      <c r="C42" s="200">
        <v>35314</v>
      </c>
      <c r="D42" s="176">
        <v>79.400000000000006</v>
      </c>
      <c r="E42" s="176">
        <v>0.99099999999999999</v>
      </c>
      <c r="F42" s="176">
        <v>1.27</v>
      </c>
      <c r="G42" s="187">
        <v>53.11</v>
      </c>
      <c r="H42" s="188">
        <v>0.4</v>
      </c>
      <c r="I42" s="176">
        <v>0.3</v>
      </c>
      <c r="J42" s="176">
        <v>1.27</v>
      </c>
      <c r="K42" s="188">
        <v>1</v>
      </c>
      <c r="L42" s="177">
        <f t="shared" si="3"/>
        <v>0.9</v>
      </c>
      <c r="M42" s="176">
        <v>0.9</v>
      </c>
      <c r="N42" s="189">
        <v>165</v>
      </c>
      <c r="O42" s="217">
        <v>165</v>
      </c>
      <c r="P42" s="201" t="s">
        <v>4735</v>
      </c>
      <c r="R42" s="183"/>
    </row>
    <row r="43" spans="1:18" ht="48" customHeight="1">
      <c r="A43" s="171" t="s">
        <v>4715</v>
      </c>
      <c r="B43" s="194">
        <v>43612</v>
      </c>
      <c r="C43" s="200">
        <v>16725.5</v>
      </c>
      <c r="D43" s="176">
        <v>79</v>
      </c>
      <c r="E43" s="176">
        <v>0.01</v>
      </c>
      <c r="F43" s="176">
        <v>0.01</v>
      </c>
      <c r="G43" s="187">
        <v>25</v>
      </c>
      <c r="H43" s="188">
        <v>0.3</v>
      </c>
      <c r="I43" s="176">
        <v>0.39</v>
      </c>
      <c r="J43" s="176">
        <v>0.01</v>
      </c>
      <c r="K43" s="188">
        <v>1</v>
      </c>
      <c r="L43" s="177">
        <v>0.9</v>
      </c>
      <c r="M43" s="176">
        <v>0.9</v>
      </c>
      <c r="N43" s="189">
        <v>165</v>
      </c>
      <c r="O43" s="217">
        <v>165</v>
      </c>
      <c r="P43" s="201" t="s">
        <v>5169</v>
      </c>
      <c r="R43" s="183"/>
    </row>
    <row r="44" spans="1:18" ht="38.25" customHeight="1">
      <c r="A44" s="171" t="s">
        <v>4715</v>
      </c>
      <c r="B44" s="194">
        <v>43621</v>
      </c>
      <c r="C44" s="200">
        <v>16737</v>
      </c>
      <c r="D44" s="224">
        <v>73</v>
      </c>
      <c r="E44" s="176">
        <v>0.72</v>
      </c>
      <c r="F44" s="176">
        <v>0.75</v>
      </c>
      <c r="G44" s="187">
        <v>25</v>
      </c>
      <c r="H44" s="188">
        <v>0.4</v>
      </c>
      <c r="I44" s="176">
        <v>0.4</v>
      </c>
      <c r="J44" s="176">
        <v>0.75</v>
      </c>
      <c r="K44" s="188">
        <v>1</v>
      </c>
      <c r="L44" s="177">
        <f t="shared" si="2"/>
        <v>0.9</v>
      </c>
      <c r="M44" s="176">
        <v>0.9</v>
      </c>
      <c r="N44" s="189">
        <v>125</v>
      </c>
      <c r="O44" s="217">
        <v>125</v>
      </c>
      <c r="P44" s="201" t="s">
        <v>5170</v>
      </c>
      <c r="R44" s="183">
        <f t="shared" si="1"/>
        <v>0.30000000000000004</v>
      </c>
    </row>
    <row r="45" spans="1:18" ht="34.5" customHeight="1">
      <c r="A45" s="171" t="s">
        <v>4715</v>
      </c>
      <c r="B45" s="194">
        <v>43662</v>
      </c>
      <c r="C45" s="200">
        <v>17523</v>
      </c>
      <c r="D45" s="224">
        <v>73</v>
      </c>
      <c r="E45" s="176">
        <v>2.5099999999999998</v>
      </c>
      <c r="F45" s="176">
        <v>2.58</v>
      </c>
      <c r="G45" s="187">
        <v>100</v>
      </c>
      <c r="H45" s="188">
        <v>0.3</v>
      </c>
      <c r="I45" s="176">
        <v>0.3</v>
      </c>
      <c r="J45" s="176">
        <v>2.58</v>
      </c>
      <c r="K45" s="188">
        <v>1</v>
      </c>
      <c r="L45" s="177">
        <f t="shared" si="2"/>
        <v>0.9</v>
      </c>
      <c r="M45" s="176">
        <v>0.9</v>
      </c>
      <c r="N45" s="189">
        <v>125</v>
      </c>
      <c r="O45" s="217">
        <v>130</v>
      </c>
      <c r="P45" s="201" t="s">
        <v>5169</v>
      </c>
      <c r="R45" s="183">
        <f t="shared" si="1"/>
        <v>0.77400000000000002</v>
      </c>
    </row>
    <row r="46" spans="1:18" ht="38.25" customHeight="1">
      <c r="A46" s="171" t="s">
        <v>4715</v>
      </c>
      <c r="B46" s="194">
        <v>43701</v>
      </c>
      <c r="C46" s="200">
        <v>18210</v>
      </c>
      <c r="D46" s="224">
        <v>70</v>
      </c>
      <c r="E46" s="176">
        <v>3.02</v>
      </c>
      <c r="F46" s="176">
        <v>2.82</v>
      </c>
      <c r="G46" s="187">
        <v>100</v>
      </c>
      <c r="H46" s="188">
        <v>0.3</v>
      </c>
      <c r="I46" s="176">
        <v>0.3</v>
      </c>
      <c r="J46" s="176">
        <v>2.82</v>
      </c>
      <c r="K46" s="188">
        <v>1</v>
      </c>
      <c r="L46" s="177">
        <f t="shared" si="2"/>
        <v>0.9</v>
      </c>
      <c r="M46" s="176">
        <v>0.9</v>
      </c>
      <c r="N46" s="189">
        <v>160</v>
      </c>
      <c r="O46" s="217">
        <v>168</v>
      </c>
      <c r="P46" s="201" t="s">
        <v>4841</v>
      </c>
      <c r="R46" s="183">
        <f t="shared" si="1"/>
        <v>0.84599999999999997</v>
      </c>
    </row>
    <row r="47" spans="1:18" ht="38.25" customHeight="1">
      <c r="A47" s="171" t="s">
        <v>4715</v>
      </c>
      <c r="B47" s="194">
        <v>43746</v>
      </c>
      <c r="C47" s="200">
        <v>18908.900000000001</v>
      </c>
      <c r="D47" s="224">
        <v>78.7</v>
      </c>
      <c r="E47" s="176">
        <v>0.48</v>
      </c>
      <c r="F47" s="176">
        <v>0.51</v>
      </c>
      <c r="G47" s="187">
        <v>25</v>
      </c>
      <c r="H47" s="188">
        <v>0.3</v>
      </c>
      <c r="I47" s="176">
        <v>0.3</v>
      </c>
      <c r="J47" s="176">
        <v>0.51</v>
      </c>
      <c r="K47" s="188">
        <v>1</v>
      </c>
      <c r="L47" s="177">
        <f t="shared" si="2"/>
        <v>0.9</v>
      </c>
      <c r="M47" s="176">
        <v>0.9</v>
      </c>
      <c r="N47" s="189">
        <v>160</v>
      </c>
      <c r="O47" s="217">
        <v>161</v>
      </c>
      <c r="P47" s="201" t="s">
        <v>4852</v>
      </c>
      <c r="R47" s="183">
        <f t="shared" si="1"/>
        <v>0.153</v>
      </c>
    </row>
    <row r="48" spans="1:18" ht="38.25" customHeight="1">
      <c r="A48" s="171" t="s">
        <v>4715</v>
      </c>
      <c r="B48" s="194">
        <v>43747</v>
      </c>
      <c r="C48" s="200">
        <v>18932.900000000001</v>
      </c>
      <c r="D48" s="224">
        <v>78.7</v>
      </c>
      <c r="E48" s="176">
        <v>0.48</v>
      </c>
      <c r="F48" s="176">
        <v>0.51</v>
      </c>
      <c r="G48" s="187">
        <v>25</v>
      </c>
      <c r="H48" s="188">
        <v>0.3</v>
      </c>
      <c r="I48" s="176">
        <v>0.3</v>
      </c>
      <c r="J48" s="176">
        <v>0.51</v>
      </c>
      <c r="K48" s="188">
        <v>1</v>
      </c>
      <c r="L48" s="177">
        <f t="shared" si="2"/>
        <v>0.9</v>
      </c>
      <c r="M48" s="176">
        <v>0.9</v>
      </c>
      <c r="N48" s="189">
        <v>160</v>
      </c>
      <c r="O48" s="217">
        <v>161</v>
      </c>
      <c r="P48" s="201" t="s">
        <v>4851</v>
      </c>
      <c r="R48" s="183">
        <f t="shared" si="1"/>
        <v>0.153</v>
      </c>
    </row>
    <row r="49" spans="1:18" ht="38.25" customHeight="1">
      <c r="A49" s="171" t="s">
        <v>4715</v>
      </c>
      <c r="B49" s="194">
        <v>43755</v>
      </c>
      <c r="C49" s="200">
        <v>19034.900000000001</v>
      </c>
      <c r="D49" s="224">
        <v>78.7</v>
      </c>
      <c r="E49" s="176">
        <v>0.48</v>
      </c>
      <c r="F49" s="176">
        <v>0.51</v>
      </c>
      <c r="G49" s="187">
        <v>25</v>
      </c>
      <c r="H49" s="188">
        <v>0.3</v>
      </c>
      <c r="I49" s="176">
        <v>0.3</v>
      </c>
      <c r="J49" s="176">
        <v>0.51</v>
      </c>
      <c r="K49" s="188">
        <v>1</v>
      </c>
      <c r="L49" s="177">
        <f t="shared" si="2"/>
        <v>0.9</v>
      </c>
      <c r="M49" s="176">
        <v>0.9</v>
      </c>
      <c r="N49" s="189">
        <v>160</v>
      </c>
      <c r="O49" s="217">
        <v>161</v>
      </c>
      <c r="P49" s="201" t="s">
        <v>4855</v>
      </c>
      <c r="R49" s="183">
        <f t="shared" si="1"/>
        <v>0.153</v>
      </c>
    </row>
    <row r="50" spans="1:18" ht="49.5" customHeight="1">
      <c r="A50" s="171" t="s">
        <v>4715</v>
      </c>
      <c r="B50" s="194">
        <v>43765</v>
      </c>
      <c r="C50" s="200">
        <v>19038.099999999999</v>
      </c>
      <c r="D50" s="224">
        <v>71</v>
      </c>
      <c r="E50" s="176">
        <v>3.41</v>
      </c>
      <c r="F50" s="176">
        <v>3.47</v>
      </c>
      <c r="G50" s="187">
        <v>100</v>
      </c>
      <c r="H50" s="188">
        <v>0.3</v>
      </c>
      <c r="I50" s="176">
        <v>0.3</v>
      </c>
      <c r="J50" s="176">
        <v>3.47</v>
      </c>
      <c r="K50" s="188">
        <v>1</v>
      </c>
      <c r="L50" s="177">
        <f t="shared" si="2"/>
        <v>1.0409999999999999</v>
      </c>
      <c r="M50" s="176">
        <v>0.9</v>
      </c>
      <c r="N50" s="189">
        <v>130</v>
      </c>
      <c r="O50" s="217">
        <v>135</v>
      </c>
      <c r="P50" s="201" t="s">
        <v>4856</v>
      </c>
      <c r="R50" s="183">
        <f t="shared" si="1"/>
        <v>1.0409999999999999</v>
      </c>
    </row>
    <row r="51" spans="1:18" ht="49.5" customHeight="1">
      <c r="A51" s="171" t="s">
        <v>4715</v>
      </c>
      <c r="B51" s="194">
        <v>43768</v>
      </c>
      <c r="C51" s="200">
        <v>19121.900000000001</v>
      </c>
      <c r="D51" s="224">
        <v>71</v>
      </c>
      <c r="E51" s="176">
        <v>3.41</v>
      </c>
      <c r="F51" s="176">
        <v>3.47</v>
      </c>
      <c r="G51" s="187">
        <v>100</v>
      </c>
      <c r="H51" s="188">
        <v>0.3</v>
      </c>
      <c r="I51" s="176">
        <v>0.3</v>
      </c>
      <c r="J51" s="176">
        <v>3.47</v>
      </c>
      <c r="K51" s="188">
        <v>1</v>
      </c>
      <c r="L51" s="177">
        <f t="shared" si="2"/>
        <v>1.0409999999999999</v>
      </c>
      <c r="M51" s="176">
        <v>0.9</v>
      </c>
      <c r="N51" s="189">
        <v>130</v>
      </c>
      <c r="O51" s="217">
        <v>135</v>
      </c>
      <c r="P51" s="201" t="s">
        <v>4867</v>
      </c>
      <c r="R51" s="183">
        <f t="shared" si="1"/>
        <v>1.0409999999999999</v>
      </c>
    </row>
    <row r="52" spans="1:18" ht="49.5" customHeight="1">
      <c r="A52" s="171" t="s">
        <v>4715</v>
      </c>
      <c r="B52" s="194">
        <v>43776</v>
      </c>
      <c r="C52" s="200">
        <v>19319.900000000001</v>
      </c>
      <c r="D52" s="224">
        <v>71</v>
      </c>
      <c r="E52" s="176">
        <v>3.41</v>
      </c>
      <c r="F52" s="176">
        <v>3.47</v>
      </c>
      <c r="G52" s="187">
        <v>100</v>
      </c>
      <c r="H52" s="188">
        <v>0.3</v>
      </c>
      <c r="I52" s="176">
        <v>0.3</v>
      </c>
      <c r="J52" s="176">
        <v>3.47</v>
      </c>
      <c r="K52" s="188">
        <v>1</v>
      </c>
      <c r="L52" s="177">
        <f t="shared" si="2"/>
        <v>1.0409999999999999</v>
      </c>
      <c r="M52" s="176">
        <v>0.9</v>
      </c>
      <c r="N52" s="189">
        <v>130</v>
      </c>
      <c r="O52" s="217">
        <v>135</v>
      </c>
      <c r="P52" s="201" t="s">
        <v>4868</v>
      </c>
      <c r="R52" s="183">
        <f t="shared" si="1"/>
        <v>1.0409999999999999</v>
      </c>
    </row>
    <row r="53" spans="1:18" ht="49.5" customHeight="1">
      <c r="A53" s="171" t="s">
        <v>4715</v>
      </c>
      <c r="B53" s="194">
        <v>43780</v>
      </c>
      <c r="C53" s="200">
        <v>19416.900000000001</v>
      </c>
      <c r="D53" s="224">
        <v>71</v>
      </c>
      <c r="E53" s="176">
        <v>3.41</v>
      </c>
      <c r="F53" s="176">
        <v>3.47</v>
      </c>
      <c r="G53" s="187">
        <v>100</v>
      </c>
      <c r="H53" s="188">
        <v>0.3</v>
      </c>
      <c r="I53" s="176">
        <v>0.3</v>
      </c>
      <c r="J53" s="176">
        <v>3.47</v>
      </c>
      <c r="K53" s="188">
        <v>1</v>
      </c>
      <c r="L53" s="177">
        <f t="shared" si="2"/>
        <v>1.0409999999999999</v>
      </c>
      <c r="M53" s="176">
        <v>0.9</v>
      </c>
      <c r="N53" s="189">
        <v>130</v>
      </c>
      <c r="O53" s="217">
        <v>135</v>
      </c>
      <c r="P53" s="201" t="s">
        <v>5171</v>
      </c>
      <c r="R53" s="183">
        <f t="shared" si="1"/>
        <v>1.0409999999999999</v>
      </c>
    </row>
    <row r="54" spans="1:18" ht="49.5" customHeight="1">
      <c r="A54" s="171" t="s">
        <v>4715</v>
      </c>
      <c r="B54" s="194">
        <v>43784</v>
      </c>
      <c r="C54" s="200">
        <v>19514.8</v>
      </c>
      <c r="D54" s="224">
        <v>71</v>
      </c>
      <c r="E54" s="176">
        <v>3.41</v>
      </c>
      <c r="F54" s="176">
        <v>3.47</v>
      </c>
      <c r="G54" s="187">
        <v>100</v>
      </c>
      <c r="H54" s="188">
        <v>0.3</v>
      </c>
      <c r="I54" s="176">
        <v>0.3</v>
      </c>
      <c r="J54" s="176">
        <v>3.47</v>
      </c>
      <c r="K54" s="188">
        <v>1</v>
      </c>
      <c r="L54" s="177">
        <f t="shared" si="2"/>
        <v>1.0409999999999999</v>
      </c>
      <c r="M54" s="176">
        <v>0.9</v>
      </c>
      <c r="N54" s="189">
        <v>130</v>
      </c>
      <c r="O54" s="217">
        <v>135</v>
      </c>
      <c r="P54" s="201" t="s">
        <v>5172</v>
      </c>
      <c r="R54" s="183">
        <f t="shared" si="1"/>
        <v>1.0409999999999999</v>
      </c>
    </row>
    <row r="55" spans="1:18" ht="49.5" customHeight="1">
      <c r="A55" s="171" t="s">
        <v>4715</v>
      </c>
      <c r="B55" s="194">
        <v>43787</v>
      </c>
      <c r="C55" s="200">
        <v>19580.8</v>
      </c>
      <c r="D55" s="224">
        <v>71</v>
      </c>
      <c r="E55" s="176">
        <v>3.11</v>
      </c>
      <c r="F55" s="176">
        <v>3.18</v>
      </c>
      <c r="G55" s="187">
        <v>100</v>
      </c>
      <c r="H55" s="188">
        <v>0.3</v>
      </c>
      <c r="I55" s="176">
        <v>0.3</v>
      </c>
      <c r="J55" s="176">
        <v>3.11</v>
      </c>
      <c r="K55" s="188">
        <v>1</v>
      </c>
      <c r="L55" s="177">
        <f t="shared" si="2"/>
        <v>0.93299999999999994</v>
      </c>
      <c r="M55" s="176">
        <v>0.9</v>
      </c>
      <c r="N55" s="189">
        <v>130</v>
      </c>
      <c r="O55" s="217">
        <v>135</v>
      </c>
      <c r="P55" s="201" t="s">
        <v>5173</v>
      </c>
      <c r="R55" s="183">
        <f t="shared" si="1"/>
        <v>0.93299999999999994</v>
      </c>
    </row>
    <row r="56" spans="1:18" ht="49.5" customHeight="1">
      <c r="A56" s="171" t="s">
        <v>4715</v>
      </c>
      <c r="B56" s="194">
        <v>43805</v>
      </c>
      <c r="C56" s="200">
        <v>20019.8</v>
      </c>
      <c r="D56" s="224">
        <v>71</v>
      </c>
      <c r="E56" s="176">
        <v>0.48</v>
      </c>
      <c r="F56" s="176">
        <v>0.51</v>
      </c>
      <c r="G56" s="187">
        <v>25</v>
      </c>
      <c r="H56" s="188">
        <v>0.3</v>
      </c>
      <c r="I56" s="176">
        <v>0.3</v>
      </c>
      <c r="J56" s="176">
        <v>0.51</v>
      </c>
      <c r="K56" s="188">
        <v>1</v>
      </c>
      <c r="L56" s="177">
        <f t="shared" si="2"/>
        <v>0.9</v>
      </c>
      <c r="M56" s="176">
        <v>0.9</v>
      </c>
      <c r="N56" s="189">
        <v>130</v>
      </c>
      <c r="O56" s="217">
        <v>135</v>
      </c>
      <c r="P56" s="201" t="s">
        <v>5174</v>
      </c>
      <c r="R56" s="183">
        <f t="shared" si="1"/>
        <v>0.153</v>
      </c>
    </row>
    <row r="57" spans="1:18" ht="49.5" customHeight="1">
      <c r="A57" s="171" t="s">
        <v>4715</v>
      </c>
      <c r="B57" s="194">
        <v>43806</v>
      </c>
      <c r="C57" s="200">
        <v>20037.5</v>
      </c>
      <c r="D57" s="224">
        <v>71</v>
      </c>
      <c r="E57" s="176">
        <v>0.01</v>
      </c>
      <c r="F57" s="176">
        <v>0.01</v>
      </c>
      <c r="G57" s="187">
        <v>25</v>
      </c>
      <c r="H57" s="188">
        <v>0.3</v>
      </c>
      <c r="I57" s="176">
        <v>0.3</v>
      </c>
      <c r="J57" s="176">
        <v>0.01</v>
      </c>
      <c r="K57" s="188">
        <v>1</v>
      </c>
      <c r="L57" s="177">
        <f t="shared" si="2"/>
        <v>0.9</v>
      </c>
      <c r="M57" s="176">
        <v>0.9</v>
      </c>
      <c r="N57" s="189">
        <v>130</v>
      </c>
      <c r="O57" s="217">
        <v>135</v>
      </c>
      <c r="P57" s="201" t="s">
        <v>5175</v>
      </c>
      <c r="R57" s="183">
        <f t="shared" si="1"/>
        <v>3.0000000000000001E-3</v>
      </c>
    </row>
    <row r="58" spans="1:18" ht="49.5" customHeight="1">
      <c r="A58" s="171" t="s">
        <v>4715</v>
      </c>
      <c r="B58" s="194">
        <v>43816</v>
      </c>
      <c r="C58" s="200">
        <v>20077.599999999999</v>
      </c>
      <c r="D58" s="224">
        <v>70</v>
      </c>
      <c r="E58" s="176">
        <v>3.18</v>
      </c>
      <c r="F58" s="176">
        <v>3.11</v>
      </c>
      <c r="G58" s="187">
        <v>100</v>
      </c>
      <c r="H58" s="188">
        <v>0.3</v>
      </c>
      <c r="I58" s="176">
        <v>0.3</v>
      </c>
      <c r="J58" s="176">
        <v>3.11</v>
      </c>
      <c r="K58" s="188">
        <v>1</v>
      </c>
      <c r="L58" s="177">
        <f t="shared" si="2"/>
        <v>0.93299999999999994</v>
      </c>
      <c r="M58" s="176">
        <v>0.9</v>
      </c>
      <c r="N58" s="189">
        <v>140</v>
      </c>
      <c r="O58" s="217">
        <v>145</v>
      </c>
      <c r="P58" s="201" t="s">
        <v>5176</v>
      </c>
      <c r="R58" s="183">
        <f t="shared" si="1"/>
        <v>0.93299999999999994</v>
      </c>
    </row>
    <row r="59" spans="1:18" ht="49.5" customHeight="1">
      <c r="A59" s="171" t="s">
        <v>4715</v>
      </c>
      <c r="B59" s="194">
        <v>43820</v>
      </c>
      <c r="C59" s="200">
        <v>20192</v>
      </c>
      <c r="D59" s="224">
        <v>70</v>
      </c>
      <c r="E59" s="176">
        <v>8.9999999999999998E-4</v>
      </c>
      <c r="F59" s="176">
        <v>0.01</v>
      </c>
      <c r="G59" s="187">
        <v>25</v>
      </c>
      <c r="H59" s="188">
        <v>0.3</v>
      </c>
      <c r="I59" s="176">
        <v>0.3</v>
      </c>
      <c r="J59" s="176">
        <v>0.01</v>
      </c>
      <c r="K59" s="188">
        <v>1</v>
      </c>
      <c r="L59" s="177">
        <f t="shared" si="2"/>
        <v>0.9</v>
      </c>
      <c r="M59" s="176">
        <v>0.9</v>
      </c>
      <c r="N59" s="189">
        <v>140</v>
      </c>
      <c r="O59" s="217">
        <v>140</v>
      </c>
      <c r="P59" s="201" t="s">
        <v>5177</v>
      </c>
      <c r="R59" s="183">
        <f t="shared" si="1"/>
        <v>3.0000000000000001E-3</v>
      </c>
    </row>
    <row r="60" spans="1:18" ht="49.5" customHeight="1">
      <c r="A60" s="171" t="s">
        <v>4715</v>
      </c>
      <c r="B60" s="194">
        <v>43826</v>
      </c>
      <c r="C60" s="200">
        <v>20206.3</v>
      </c>
      <c r="D60" s="224">
        <v>70</v>
      </c>
      <c r="E60" s="176">
        <v>0.48</v>
      </c>
      <c r="F60" s="176">
        <v>0.51</v>
      </c>
      <c r="G60" s="187">
        <v>25</v>
      </c>
      <c r="H60" s="188">
        <v>0.3</v>
      </c>
      <c r="I60" s="176">
        <v>0.3</v>
      </c>
      <c r="J60" s="176">
        <v>0.51</v>
      </c>
      <c r="K60" s="188">
        <v>1</v>
      </c>
      <c r="L60" s="177">
        <f t="shared" si="2"/>
        <v>0.9</v>
      </c>
      <c r="M60" s="176">
        <v>0.9</v>
      </c>
      <c r="N60" s="189">
        <v>140</v>
      </c>
      <c r="O60" s="217">
        <v>140</v>
      </c>
      <c r="P60" s="201" t="s">
        <v>5178</v>
      </c>
      <c r="R60" s="183">
        <f t="shared" si="1"/>
        <v>0.153</v>
      </c>
    </row>
    <row r="61" spans="1:18" ht="49.5" customHeight="1">
      <c r="A61" s="171" t="s">
        <v>4715</v>
      </c>
      <c r="B61" s="194">
        <v>43833</v>
      </c>
      <c r="C61" s="200">
        <v>20387.5</v>
      </c>
      <c r="D61" s="224">
        <v>71.5</v>
      </c>
      <c r="E61" s="176">
        <v>0.44800000000000001</v>
      </c>
      <c r="F61" s="176">
        <v>0.47</v>
      </c>
      <c r="G61" s="187">
        <v>25</v>
      </c>
      <c r="H61" s="188">
        <v>0.3</v>
      </c>
      <c r="I61" s="176">
        <v>0.3</v>
      </c>
      <c r="J61" s="176">
        <v>0.47</v>
      </c>
      <c r="K61" s="188">
        <v>1</v>
      </c>
      <c r="L61" s="177">
        <f t="shared" si="2"/>
        <v>0.9</v>
      </c>
      <c r="M61" s="176">
        <v>0.9</v>
      </c>
      <c r="N61" s="189">
        <v>120</v>
      </c>
      <c r="O61" s="217">
        <v>120</v>
      </c>
      <c r="P61" s="201" t="s">
        <v>5179</v>
      </c>
      <c r="R61" s="183">
        <f t="shared" si="1"/>
        <v>0.14099999999999999</v>
      </c>
    </row>
    <row r="62" spans="1:18" ht="49.5" customHeight="1">
      <c r="A62" s="171" t="s">
        <v>4715</v>
      </c>
      <c r="B62" s="194">
        <v>43839</v>
      </c>
      <c r="C62" s="200">
        <v>20519</v>
      </c>
      <c r="D62" s="224">
        <v>71.5</v>
      </c>
      <c r="E62" s="176">
        <v>0.44800000000000001</v>
      </c>
      <c r="F62" s="176">
        <v>0.47</v>
      </c>
      <c r="G62" s="187">
        <v>70</v>
      </c>
      <c r="H62" s="188">
        <v>0.3</v>
      </c>
      <c r="I62" s="176">
        <v>0.3</v>
      </c>
      <c r="J62" s="176">
        <v>0.47</v>
      </c>
      <c r="K62" s="188">
        <v>1</v>
      </c>
      <c r="L62" s="177">
        <f t="shared" si="2"/>
        <v>0.9</v>
      </c>
      <c r="M62" s="176">
        <v>0.9</v>
      </c>
      <c r="N62" s="189">
        <v>120</v>
      </c>
      <c r="O62" s="217">
        <v>120</v>
      </c>
      <c r="P62" s="201" t="s">
        <v>5180</v>
      </c>
      <c r="R62" s="183">
        <f t="shared" si="1"/>
        <v>0.14099999999999999</v>
      </c>
    </row>
    <row r="63" spans="1:18" ht="49.5" customHeight="1">
      <c r="A63" s="171" t="s">
        <v>4715</v>
      </c>
      <c r="B63" s="194">
        <v>43859</v>
      </c>
      <c r="C63" s="200">
        <v>20981.7</v>
      </c>
      <c r="D63" s="224">
        <v>71.5</v>
      </c>
      <c r="E63" s="176">
        <v>0.01</v>
      </c>
      <c r="F63" s="176">
        <v>8.9999999999999993E-3</v>
      </c>
      <c r="G63" s="187">
        <v>25</v>
      </c>
      <c r="H63" s="188">
        <v>0.3</v>
      </c>
      <c r="I63" s="176">
        <v>0.3</v>
      </c>
      <c r="J63" s="176">
        <v>0.01</v>
      </c>
      <c r="K63" s="188">
        <v>1</v>
      </c>
      <c r="L63" s="177">
        <f t="shared" si="2"/>
        <v>0.9</v>
      </c>
      <c r="M63" s="176">
        <v>0.9</v>
      </c>
      <c r="N63" s="189">
        <v>120</v>
      </c>
      <c r="O63" s="217">
        <v>120</v>
      </c>
      <c r="P63" s="201" t="s">
        <v>5181</v>
      </c>
      <c r="R63" s="183">
        <f t="shared" si="1"/>
        <v>3.0000000000000001E-3</v>
      </c>
    </row>
    <row r="64" spans="1:18" ht="49.5" customHeight="1">
      <c r="A64" s="171" t="s">
        <v>4715</v>
      </c>
      <c r="B64" s="194">
        <v>43871</v>
      </c>
      <c r="C64" s="200">
        <v>20981.7</v>
      </c>
      <c r="D64" s="224">
        <v>71.5</v>
      </c>
      <c r="E64" s="176">
        <v>0.47</v>
      </c>
      <c r="F64" s="176">
        <v>0.47</v>
      </c>
      <c r="G64" s="187">
        <v>70</v>
      </c>
      <c r="H64" s="188">
        <v>0.3</v>
      </c>
      <c r="I64" s="176">
        <v>0.3</v>
      </c>
      <c r="J64" s="176">
        <v>0.01</v>
      </c>
      <c r="K64" s="188">
        <v>1</v>
      </c>
      <c r="L64" s="177">
        <f t="shared" ref="L64" si="4">IF(I64="","",IF(M64&gt;R64,M64,R64))</f>
        <v>0.9</v>
      </c>
      <c r="M64" s="176">
        <v>0.9</v>
      </c>
      <c r="N64" s="189">
        <v>120</v>
      </c>
      <c r="O64" s="217">
        <v>120</v>
      </c>
      <c r="P64" s="201" t="s">
        <v>5182</v>
      </c>
      <c r="R64" s="183">
        <f t="shared" ref="R64" si="5">I64*J64</f>
        <v>3.0000000000000001E-3</v>
      </c>
    </row>
    <row r="65" spans="1:18" ht="49.5" customHeight="1">
      <c r="A65" s="171" t="s">
        <v>4715</v>
      </c>
      <c r="B65" s="194">
        <v>43886</v>
      </c>
      <c r="C65" s="200">
        <v>21329.7</v>
      </c>
      <c r="D65" s="224">
        <v>71.5</v>
      </c>
      <c r="E65" s="176">
        <v>0.47</v>
      </c>
      <c r="F65" s="176">
        <v>0.49</v>
      </c>
      <c r="G65" s="187">
        <v>50</v>
      </c>
      <c r="H65" s="188">
        <v>0.3</v>
      </c>
      <c r="I65" s="176">
        <v>0.3</v>
      </c>
      <c r="J65" s="176">
        <v>0.01</v>
      </c>
      <c r="K65" s="188">
        <v>1</v>
      </c>
      <c r="L65" s="177">
        <f t="shared" si="2"/>
        <v>0.9</v>
      </c>
      <c r="M65" s="176">
        <v>0.9</v>
      </c>
      <c r="N65" s="189">
        <v>120</v>
      </c>
      <c r="O65" s="217">
        <v>120</v>
      </c>
      <c r="P65" s="201" t="s">
        <v>5186</v>
      </c>
      <c r="R65" s="183">
        <f t="shared" si="1"/>
        <v>3.0000000000000001E-3</v>
      </c>
    </row>
    <row r="66" spans="1:18" ht="49.5" customHeight="1">
      <c r="A66" s="171" t="s">
        <v>4715</v>
      </c>
      <c r="B66" s="194">
        <v>43923</v>
      </c>
      <c r="C66" s="200">
        <v>21959.9</v>
      </c>
      <c r="D66" s="224">
        <v>70</v>
      </c>
      <c r="E66" s="176">
        <v>0.49</v>
      </c>
      <c r="F66" s="176">
        <v>0.49</v>
      </c>
      <c r="G66" s="187">
        <v>37</v>
      </c>
      <c r="H66" s="188">
        <v>0.3</v>
      </c>
      <c r="I66" s="176">
        <v>0.3</v>
      </c>
      <c r="J66" s="176">
        <v>0.49</v>
      </c>
      <c r="K66" s="188">
        <v>1</v>
      </c>
      <c r="L66" s="177">
        <v>0.85</v>
      </c>
      <c r="M66" s="176">
        <v>0.85</v>
      </c>
      <c r="N66" s="189"/>
      <c r="O66" s="217"/>
      <c r="P66" s="201" t="s">
        <v>5193</v>
      </c>
      <c r="R66" s="183">
        <f t="shared" si="1"/>
        <v>0.14699999999999999</v>
      </c>
    </row>
    <row r="67" spans="1:18" ht="49.5" customHeight="1">
      <c r="A67" s="171" t="s">
        <v>4715</v>
      </c>
      <c r="B67" s="194">
        <v>43931</v>
      </c>
      <c r="C67" s="200">
        <v>22064.6</v>
      </c>
      <c r="D67" s="224">
        <v>70</v>
      </c>
      <c r="E67" s="176">
        <v>0.47</v>
      </c>
      <c r="F67" s="176">
        <v>0.47</v>
      </c>
      <c r="G67" s="187">
        <v>37</v>
      </c>
      <c r="H67" s="188">
        <v>0.3</v>
      </c>
      <c r="I67" s="176">
        <v>0.3</v>
      </c>
      <c r="J67" s="176">
        <v>0.47</v>
      </c>
      <c r="K67" s="188">
        <v>1</v>
      </c>
      <c r="L67" s="177">
        <v>0.85</v>
      </c>
      <c r="M67" s="176">
        <v>0.85</v>
      </c>
      <c r="N67" s="189">
        <v>115</v>
      </c>
      <c r="O67" s="217">
        <v>115</v>
      </c>
      <c r="P67" s="201" t="s">
        <v>5207</v>
      </c>
      <c r="R67" s="183"/>
    </row>
    <row r="68" spans="1:18" ht="49.5" customHeight="1">
      <c r="A68" s="171" t="s">
        <v>4715</v>
      </c>
      <c r="B68" s="194">
        <v>43987</v>
      </c>
      <c r="C68" s="200">
        <v>23011.5</v>
      </c>
      <c r="D68" s="224">
        <v>70</v>
      </c>
      <c r="E68" s="176">
        <v>0.39</v>
      </c>
      <c r="F68" s="176">
        <v>0.39</v>
      </c>
      <c r="G68" s="187">
        <v>37</v>
      </c>
      <c r="H68" s="188">
        <v>0.3</v>
      </c>
      <c r="I68" s="188">
        <v>0.3</v>
      </c>
      <c r="J68" s="176">
        <v>0.39</v>
      </c>
      <c r="K68" s="188">
        <v>1</v>
      </c>
      <c r="L68" s="177">
        <v>0.85</v>
      </c>
      <c r="M68" s="176">
        <v>0.85</v>
      </c>
      <c r="N68" s="189">
        <v>110</v>
      </c>
      <c r="O68" s="217">
        <v>110</v>
      </c>
      <c r="P68" s="201" t="s">
        <v>5199</v>
      </c>
      <c r="R68" s="183"/>
    </row>
    <row r="69" spans="1:18" ht="49.5" customHeight="1">
      <c r="A69" s="171" t="s">
        <v>4715</v>
      </c>
      <c r="B69" s="194">
        <v>44026</v>
      </c>
      <c r="C69" s="200">
        <v>23762</v>
      </c>
      <c r="D69" s="224">
        <v>70</v>
      </c>
      <c r="E69" s="176">
        <v>0.48</v>
      </c>
      <c r="F69" s="176">
        <v>0.48</v>
      </c>
      <c r="G69" s="187">
        <v>39</v>
      </c>
      <c r="H69" s="188">
        <v>0.3</v>
      </c>
      <c r="I69" s="188">
        <v>0.3</v>
      </c>
      <c r="J69" s="176">
        <v>0.48</v>
      </c>
      <c r="K69" s="188">
        <v>1</v>
      </c>
      <c r="L69" s="177">
        <v>0.85</v>
      </c>
      <c r="M69" s="176">
        <v>0.85</v>
      </c>
      <c r="N69" s="189">
        <v>105</v>
      </c>
      <c r="O69" s="217">
        <v>105</v>
      </c>
      <c r="P69" s="201" t="s">
        <v>5208</v>
      </c>
      <c r="R69" s="183"/>
    </row>
    <row r="70" spans="1:18" ht="49.5" customHeight="1">
      <c r="A70" s="171" t="s">
        <v>4715</v>
      </c>
      <c r="B70" s="194">
        <v>44065</v>
      </c>
      <c r="C70" s="200">
        <v>24716</v>
      </c>
      <c r="D70" s="224">
        <v>78.5</v>
      </c>
      <c r="E70" s="176">
        <v>0.47</v>
      </c>
      <c r="F70" s="176">
        <v>0.47</v>
      </c>
      <c r="G70" s="187">
        <v>39</v>
      </c>
      <c r="H70" s="188">
        <v>0.3</v>
      </c>
      <c r="I70" s="188">
        <v>0.3</v>
      </c>
      <c r="J70" s="176">
        <v>0.33</v>
      </c>
      <c r="K70" s="188">
        <v>1</v>
      </c>
      <c r="L70" s="177">
        <v>0.85</v>
      </c>
      <c r="M70" s="176">
        <v>0.85</v>
      </c>
      <c r="N70" s="189">
        <v>150</v>
      </c>
      <c r="O70" s="217">
        <v>150</v>
      </c>
      <c r="P70" s="201" t="s">
        <v>5213</v>
      </c>
      <c r="R70" s="183"/>
    </row>
    <row r="71" spans="1:18" ht="49.5" customHeight="1">
      <c r="A71" s="171" t="s">
        <v>4715</v>
      </c>
      <c r="B71" s="194">
        <v>44070</v>
      </c>
      <c r="C71" s="200">
        <v>24840</v>
      </c>
      <c r="D71" s="224">
        <v>79</v>
      </c>
      <c r="E71" s="176">
        <v>0.01</v>
      </c>
      <c r="F71" s="176">
        <v>0.01</v>
      </c>
      <c r="G71" s="187">
        <v>39</v>
      </c>
      <c r="H71" s="188">
        <v>0.3</v>
      </c>
      <c r="I71" s="188">
        <v>0.3</v>
      </c>
      <c r="J71" s="176">
        <v>0.01</v>
      </c>
      <c r="K71" s="188">
        <v>1</v>
      </c>
      <c r="L71" s="177">
        <v>0.85</v>
      </c>
      <c r="M71" s="176">
        <v>0.85</v>
      </c>
      <c r="N71" s="189">
        <v>150</v>
      </c>
      <c r="O71" s="217">
        <v>150</v>
      </c>
      <c r="P71" s="201" t="s">
        <v>5214</v>
      </c>
      <c r="R71" s="183"/>
    </row>
    <row r="72" spans="1:18" ht="49.5" customHeight="1">
      <c r="A72" s="171" t="s">
        <v>4715</v>
      </c>
      <c r="B72" s="194">
        <v>44083</v>
      </c>
      <c r="C72" s="200">
        <v>24869</v>
      </c>
      <c r="D72" s="224">
        <v>79</v>
      </c>
      <c r="E72" s="176">
        <v>0.47</v>
      </c>
      <c r="F72" s="176">
        <v>0.47</v>
      </c>
      <c r="G72" s="187">
        <v>39</v>
      </c>
      <c r="H72" s="188">
        <v>0.3</v>
      </c>
      <c r="I72" s="176">
        <v>0.3</v>
      </c>
      <c r="J72" s="176">
        <v>0.33</v>
      </c>
      <c r="K72" s="188">
        <v>1</v>
      </c>
      <c r="L72" s="177">
        <v>0.85</v>
      </c>
      <c r="M72" s="176">
        <v>0.85</v>
      </c>
      <c r="N72" s="189">
        <v>150</v>
      </c>
      <c r="O72" s="217">
        <v>150</v>
      </c>
      <c r="P72" s="201" t="s">
        <v>5215</v>
      </c>
      <c r="R72" s="183"/>
    </row>
    <row r="73" spans="1:18" ht="49.5" customHeight="1">
      <c r="A73" s="171" t="s">
        <v>4715</v>
      </c>
      <c r="B73" s="194">
        <v>44185</v>
      </c>
      <c r="C73" s="200">
        <v>26843</v>
      </c>
      <c r="D73" s="224">
        <v>70</v>
      </c>
      <c r="E73" s="176">
        <v>0.02</v>
      </c>
      <c r="F73" s="176">
        <v>0.02</v>
      </c>
      <c r="G73" s="187">
        <v>39</v>
      </c>
      <c r="H73" s="188">
        <v>0.3</v>
      </c>
      <c r="I73" s="188">
        <v>0.3</v>
      </c>
      <c r="J73" s="176">
        <v>0.02</v>
      </c>
      <c r="K73" s="188">
        <v>1</v>
      </c>
      <c r="L73" s="177">
        <v>0.85</v>
      </c>
      <c r="M73" s="177">
        <v>0.85</v>
      </c>
      <c r="N73" s="189">
        <v>120</v>
      </c>
      <c r="O73" s="217">
        <v>120</v>
      </c>
      <c r="P73" s="201" t="s">
        <v>5222</v>
      </c>
      <c r="R73" s="183"/>
    </row>
    <row r="74" spans="1:18" ht="49.5" customHeight="1">
      <c r="A74" s="171" t="s">
        <v>4715</v>
      </c>
      <c r="B74" s="194">
        <v>44216</v>
      </c>
      <c r="C74" s="200">
        <v>26980</v>
      </c>
      <c r="D74" s="224">
        <v>79</v>
      </c>
      <c r="E74" s="176">
        <v>0.48</v>
      </c>
      <c r="F74" s="176">
        <v>0.45</v>
      </c>
      <c r="G74" s="187">
        <v>39</v>
      </c>
      <c r="H74" s="188">
        <v>0.3</v>
      </c>
      <c r="I74" s="176">
        <v>0.3</v>
      </c>
      <c r="J74" s="176">
        <v>0.33</v>
      </c>
      <c r="K74" s="188">
        <v>1</v>
      </c>
      <c r="L74" s="177">
        <v>0.85</v>
      </c>
      <c r="M74" s="176">
        <v>0.85</v>
      </c>
      <c r="N74" s="189">
        <v>120</v>
      </c>
      <c r="O74" s="217">
        <v>120</v>
      </c>
      <c r="P74" s="201" t="s">
        <v>5236</v>
      </c>
      <c r="R74" s="183"/>
    </row>
    <row r="75" spans="1:18" ht="49.5" customHeight="1">
      <c r="A75" s="171" t="s">
        <v>4715</v>
      </c>
      <c r="B75" s="194">
        <v>44222</v>
      </c>
      <c r="C75" s="200">
        <v>27071.200000000001</v>
      </c>
      <c r="D75" s="224">
        <v>70</v>
      </c>
      <c r="E75" s="315">
        <v>0.45800000000000002</v>
      </c>
      <c r="F75" s="176">
        <v>0.45</v>
      </c>
      <c r="G75" s="187">
        <v>39</v>
      </c>
      <c r="H75" s="188">
        <v>0.3</v>
      </c>
      <c r="I75" s="176">
        <v>0.3</v>
      </c>
      <c r="J75" s="176">
        <v>0.02</v>
      </c>
      <c r="K75" s="188">
        <v>1</v>
      </c>
      <c r="L75" s="177">
        <v>0.85</v>
      </c>
      <c r="M75" s="176">
        <v>0.85</v>
      </c>
      <c r="N75" s="189">
        <v>120</v>
      </c>
      <c r="O75" s="217">
        <v>120</v>
      </c>
      <c r="P75" s="201" t="s">
        <v>5238</v>
      </c>
      <c r="R75" s="183"/>
    </row>
    <row r="76" spans="1:18" ht="49.5" customHeight="1">
      <c r="A76" s="171" t="s">
        <v>4715</v>
      </c>
      <c r="B76" s="194">
        <v>44231</v>
      </c>
      <c r="C76" s="200">
        <v>27215</v>
      </c>
      <c r="D76" s="224">
        <v>70</v>
      </c>
      <c r="E76" s="315">
        <v>0.48</v>
      </c>
      <c r="F76" s="176">
        <v>0.45</v>
      </c>
      <c r="G76" s="187">
        <v>39</v>
      </c>
      <c r="H76" s="188">
        <v>0.3</v>
      </c>
      <c r="I76" s="176">
        <v>0.3</v>
      </c>
      <c r="J76" s="176">
        <v>0.33</v>
      </c>
      <c r="K76" s="188">
        <v>1</v>
      </c>
      <c r="L76" s="177">
        <v>0.85</v>
      </c>
      <c r="M76" s="176">
        <v>0.85</v>
      </c>
      <c r="N76" s="189">
        <v>120</v>
      </c>
      <c r="O76" s="217">
        <v>120</v>
      </c>
      <c r="P76" s="201" t="s">
        <v>5239</v>
      </c>
      <c r="R76" s="183"/>
    </row>
    <row r="77" spans="1:18" ht="49.5" customHeight="1">
      <c r="A77" s="171" t="s">
        <v>4715</v>
      </c>
      <c r="B77" s="194">
        <v>44231</v>
      </c>
      <c r="C77" s="200">
        <v>27215</v>
      </c>
      <c r="D77" s="224">
        <v>70</v>
      </c>
      <c r="E77" s="315">
        <v>0.48</v>
      </c>
      <c r="F77" s="176">
        <v>0.45</v>
      </c>
      <c r="G77" s="187">
        <v>39</v>
      </c>
      <c r="H77" s="188">
        <v>0.3</v>
      </c>
      <c r="I77" s="176">
        <v>0.3</v>
      </c>
      <c r="J77" s="176">
        <v>0.33</v>
      </c>
      <c r="K77" s="188">
        <v>1</v>
      </c>
      <c r="L77" s="177">
        <v>0.85</v>
      </c>
      <c r="M77" s="176">
        <v>0.85</v>
      </c>
      <c r="N77" s="189">
        <v>140</v>
      </c>
      <c r="O77" s="217">
        <v>140</v>
      </c>
      <c r="P77" s="201" t="s">
        <v>5240</v>
      </c>
      <c r="R77" s="183"/>
    </row>
    <row r="78" spans="1:18" ht="49.5" customHeight="1">
      <c r="A78" s="171" t="s">
        <v>4715</v>
      </c>
      <c r="B78" s="194">
        <v>44231</v>
      </c>
      <c r="C78" s="200">
        <v>27222</v>
      </c>
      <c r="D78" s="224">
        <v>70</v>
      </c>
      <c r="E78" s="315">
        <v>0.48</v>
      </c>
      <c r="F78" s="176">
        <v>0.45</v>
      </c>
      <c r="G78" s="187">
        <v>39</v>
      </c>
      <c r="H78" s="188">
        <v>0.3</v>
      </c>
      <c r="I78" s="176">
        <v>0.3</v>
      </c>
      <c r="J78" s="176">
        <v>0.33</v>
      </c>
      <c r="K78" s="188">
        <v>1</v>
      </c>
      <c r="L78" s="177">
        <v>0.85</v>
      </c>
      <c r="M78" s="176">
        <v>0.85</v>
      </c>
      <c r="N78" s="189">
        <v>140</v>
      </c>
      <c r="O78" s="217">
        <v>140</v>
      </c>
      <c r="P78" s="201" t="s">
        <v>5241</v>
      </c>
      <c r="R78" s="183"/>
    </row>
    <row r="79" spans="1:18" ht="49.5" customHeight="1">
      <c r="A79" s="171" t="s">
        <v>4715</v>
      </c>
      <c r="B79" s="194">
        <v>44235</v>
      </c>
      <c r="C79" s="200">
        <v>27315</v>
      </c>
      <c r="D79" s="224">
        <v>70</v>
      </c>
      <c r="E79" s="315">
        <v>0.48</v>
      </c>
      <c r="F79" s="176">
        <v>0.45</v>
      </c>
      <c r="G79" s="187">
        <v>39</v>
      </c>
      <c r="H79" s="188">
        <v>0.3</v>
      </c>
      <c r="I79" s="176">
        <v>0.3</v>
      </c>
      <c r="J79" s="176">
        <v>0.33</v>
      </c>
      <c r="K79" s="188">
        <v>1</v>
      </c>
      <c r="L79" s="177">
        <v>0.85</v>
      </c>
      <c r="M79" s="176">
        <v>0.85</v>
      </c>
      <c r="N79" s="189">
        <v>120</v>
      </c>
      <c r="O79" s="217">
        <v>120</v>
      </c>
      <c r="P79" s="201" t="s">
        <v>5242</v>
      </c>
      <c r="R79" s="183"/>
    </row>
    <row r="80" spans="1:18" ht="49.5" customHeight="1">
      <c r="A80" s="171" t="s">
        <v>4715</v>
      </c>
      <c r="B80" s="194">
        <v>44235</v>
      </c>
      <c r="C80" s="200">
        <v>27322</v>
      </c>
      <c r="D80" s="224">
        <v>70</v>
      </c>
      <c r="E80" s="315">
        <v>0.48</v>
      </c>
      <c r="F80" s="176">
        <v>0.45</v>
      </c>
      <c r="G80" s="187">
        <v>39</v>
      </c>
      <c r="H80" s="188">
        <v>0.3</v>
      </c>
      <c r="I80" s="176">
        <v>0.3</v>
      </c>
      <c r="J80" s="176">
        <v>0.33</v>
      </c>
      <c r="K80" s="188">
        <v>1</v>
      </c>
      <c r="L80" s="177">
        <v>0.85</v>
      </c>
      <c r="M80" s="176">
        <v>0.85</v>
      </c>
      <c r="N80" s="189">
        <v>140</v>
      </c>
      <c r="O80" s="217">
        <v>140</v>
      </c>
      <c r="P80" s="201" t="s">
        <v>5243</v>
      </c>
      <c r="R80" s="183"/>
    </row>
    <row r="81" spans="1:18" ht="49.5" customHeight="1">
      <c r="A81" s="171" t="s">
        <v>4715</v>
      </c>
      <c r="B81" s="194">
        <v>44239</v>
      </c>
      <c r="C81" s="200">
        <v>27415</v>
      </c>
      <c r="D81" s="224">
        <v>70</v>
      </c>
      <c r="E81" s="315">
        <v>0.48</v>
      </c>
      <c r="F81" s="176">
        <v>0.45</v>
      </c>
      <c r="G81" s="187">
        <v>39</v>
      </c>
      <c r="H81" s="188">
        <v>0.3</v>
      </c>
      <c r="I81" s="176">
        <v>0.3</v>
      </c>
      <c r="J81" s="176">
        <v>0.33</v>
      </c>
      <c r="K81" s="188">
        <v>1</v>
      </c>
      <c r="L81" s="177">
        <v>0.85</v>
      </c>
      <c r="M81" s="176">
        <v>0.85</v>
      </c>
      <c r="N81" s="189">
        <v>140</v>
      </c>
      <c r="O81" s="217">
        <v>140</v>
      </c>
      <c r="P81" s="201" t="s">
        <v>5244</v>
      </c>
      <c r="R81" s="183"/>
    </row>
    <row r="82" spans="1:18" ht="49.5" customHeight="1">
      <c r="A82" s="171" t="s">
        <v>4715</v>
      </c>
      <c r="B82" s="194">
        <v>44239</v>
      </c>
      <c r="C82" s="200">
        <v>27422</v>
      </c>
      <c r="D82" s="224">
        <v>70</v>
      </c>
      <c r="E82" s="315">
        <v>0.48</v>
      </c>
      <c r="F82" s="176">
        <v>0.45</v>
      </c>
      <c r="G82" s="187">
        <v>39</v>
      </c>
      <c r="H82" s="188">
        <v>0.3</v>
      </c>
      <c r="I82" s="176">
        <v>0.3</v>
      </c>
      <c r="J82" s="176">
        <v>0.33</v>
      </c>
      <c r="K82" s="188">
        <v>1</v>
      </c>
      <c r="L82" s="177">
        <v>0.85</v>
      </c>
      <c r="M82" s="176">
        <v>0.85</v>
      </c>
      <c r="N82" s="189">
        <v>140</v>
      </c>
      <c r="O82" s="217">
        <v>140</v>
      </c>
      <c r="P82" s="201" t="s">
        <v>5245</v>
      </c>
      <c r="R82" s="183"/>
    </row>
    <row r="83" spans="1:18" ht="49.5" customHeight="1">
      <c r="A83" s="171" t="s">
        <v>4715</v>
      </c>
      <c r="B83" s="194">
        <v>44245</v>
      </c>
      <c r="C83" s="200">
        <v>27415</v>
      </c>
      <c r="D83" s="224">
        <v>70</v>
      </c>
      <c r="E83" s="315">
        <v>0.48</v>
      </c>
      <c r="F83" s="176">
        <v>0.45</v>
      </c>
      <c r="G83" s="187">
        <v>39</v>
      </c>
      <c r="H83" s="188">
        <v>0.3</v>
      </c>
      <c r="I83" s="176">
        <v>0.3</v>
      </c>
      <c r="J83" s="176">
        <v>0.33</v>
      </c>
      <c r="K83" s="188">
        <v>1</v>
      </c>
      <c r="L83" s="177">
        <v>0.85</v>
      </c>
      <c r="M83" s="176">
        <v>0.85</v>
      </c>
      <c r="N83" s="189">
        <v>130</v>
      </c>
      <c r="O83" s="217">
        <v>130</v>
      </c>
      <c r="P83" s="201" t="s">
        <v>5246</v>
      </c>
      <c r="R83" s="183"/>
    </row>
    <row r="84" spans="1:18" ht="49.5" customHeight="1">
      <c r="A84" s="171" t="s">
        <v>4715</v>
      </c>
      <c r="B84" s="194">
        <v>44245</v>
      </c>
      <c r="C84" s="200">
        <v>27522</v>
      </c>
      <c r="D84" s="224">
        <v>70</v>
      </c>
      <c r="E84" s="315">
        <v>0.48</v>
      </c>
      <c r="F84" s="176">
        <v>0.45</v>
      </c>
      <c r="G84" s="187">
        <v>39</v>
      </c>
      <c r="H84" s="188">
        <v>0.3</v>
      </c>
      <c r="I84" s="176">
        <v>0.3</v>
      </c>
      <c r="J84" s="176">
        <v>0.33</v>
      </c>
      <c r="K84" s="188">
        <v>1</v>
      </c>
      <c r="L84" s="177">
        <v>0.85</v>
      </c>
      <c r="M84" s="176">
        <v>0.85</v>
      </c>
      <c r="N84" s="189">
        <v>130</v>
      </c>
      <c r="O84" s="217">
        <v>130</v>
      </c>
      <c r="P84" s="201" t="s">
        <v>5247</v>
      </c>
      <c r="R84" s="183"/>
    </row>
    <row r="85" spans="1:18" ht="49.5" customHeight="1">
      <c r="A85" s="171" t="s">
        <v>4715</v>
      </c>
      <c r="B85" s="194">
        <v>44249</v>
      </c>
      <c r="C85" s="200">
        <v>27515</v>
      </c>
      <c r="D85" s="224">
        <v>70</v>
      </c>
      <c r="E85" s="315">
        <v>0.48</v>
      </c>
      <c r="F85" s="176">
        <v>0.45</v>
      </c>
      <c r="G85" s="187">
        <v>39</v>
      </c>
      <c r="H85" s="188">
        <v>0.3</v>
      </c>
      <c r="I85" s="176">
        <v>0.3</v>
      </c>
      <c r="J85" s="176">
        <v>0.33</v>
      </c>
      <c r="K85" s="188">
        <v>1</v>
      </c>
      <c r="L85" s="177">
        <v>0.85</v>
      </c>
      <c r="M85" s="176">
        <v>0.85</v>
      </c>
      <c r="N85" s="189">
        <v>130</v>
      </c>
      <c r="O85" s="217">
        <v>130</v>
      </c>
      <c r="P85" s="201" t="s">
        <v>5248</v>
      </c>
      <c r="R85" s="183"/>
    </row>
    <row r="86" spans="1:18" ht="49.5" customHeight="1">
      <c r="A86" s="171" t="s">
        <v>4715</v>
      </c>
      <c r="B86" s="194">
        <v>44249</v>
      </c>
      <c r="C86" s="200">
        <v>27622</v>
      </c>
      <c r="D86" s="224">
        <v>70</v>
      </c>
      <c r="E86" s="315">
        <v>0.48</v>
      </c>
      <c r="F86" s="176">
        <v>0.45</v>
      </c>
      <c r="G86" s="187">
        <v>39</v>
      </c>
      <c r="H86" s="188">
        <v>0.3</v>
      </c>
      <c r="I86" s="176">
        <v>0.3</v>
      </c>
      <c r="J86" s="176">
        <v>0.33</v>
      </c>
      <c r="K86" s="188">
        <v>1</v>
      </c>
      <c r="L86" s="177">
        <v>0.85</v>
      </c>
      <c r="M86" s="176">
        <v>0.85</v>
      </c>
      <c r="N86" s="189">
        <v>130</v>
      </c>
      <c r="O86" s="217">
        <v>130</v>
      </c>
      <c r="P86" s="201" t="s">
        <v>5249</v>
      </c>
      <c r="R86" s="183"/>
    </row>
    <row r="87" spans="1:18" ht="49.5" customHeight="1">
      <c r="A87" s="171" t="s">
        <v>4715</v>
      </c>
      <c r="B87" s="194">
        <v>44256</v>
      </c>
      <c r="C87" s="200">
        <v>27767</v>
      </c>
      <c r="D87" s="224">
        <v>70</v>
      </c>
      <c r="E87" s="315">
        <v>0.48</v>
      </c>
      <c r="F87" s="176">
        <v>0.45</v>
      </c>
      <c r="G87" s="187">
        <v>39</v>
      </c>
      <c r="H87" s="188">
        <v>0.3</v>
      </c>
      <c r="I87" s="176">
        <v>0.3</v>
      </c>
      <c r="J87" s="176">
        <v>0.33</v>
      </c>
      <c r="K87" s="188">
        <v>1</v>
      </c>
      <c r="L87" s="177">
        <v>0.85</v>
      </c>
      <c r="M87" s="176">
        <v>0.85</v>
      </c>
      <c r="N87" s="189">
        <v>130</v>
      </c>
      <c r="O87" s="217">
        <v>130</v>
      </c>
      <c r="P87" s="201" t="s">
        <v>5250</v>
      </c>
      <c r="R87" s="183"/>
    </row>
    <row r="88" spans="1:18" ht="49.5" customHeight="1">
      <c r="A88" s="171" t="s">
        <v>4715</v>
      </c>
      <c r="B88" s="194">
        <v>44263</v>
      </c>
      <c r="C88" s="200">
        <v>27783</v>
      </c>
      <c r="D88" s="224">
        <v>70</v>
      </c>
      <c r="E88" s="315">
        <v>0.48</v>
      </c>
      <c r="F88" s="176">
        <v>0.45</v>
      </c>
      <c r="G88" s="187">
        <v>39</v>
      </c>
      <c r="H88" s="188">
        <v>0.3</v>
      </c>
      <c r="I88" s="176">
        <v>0.3</v>
      </c>
      <c r="J88" s="176">
        <v>0.33</v>
      </c>
      <c r="K88" s="188">
        <v>1</v>
      </c>
      <c r="L88" s="177">
        <v>0.85</v>
      </c>
      <c r="M88" s="176">
        <v>0.85</v>
      </c>
      <c r="N88" s="189">
        <v>130</v>
      </c>
      <c r="O88" s="217">
        <v>130</v>
      </c>
      <c r="P88" s="201" t="s">
        <v>5251</v>
      </c>
      <c r="R88" s="183"/>
    </row>
    <row r="89" spans="1:18" ht="49.5" customHeight="1">
      <c r="A89" s="171" t="s">
        <v>4715</v>
      </c>
      <c r="B89" s="194">
        <v>44264</v>
      </c>
      <c r="C89" s="200">
        <v>27831</v>
      </c>
      <c r="D89" s="224">
        <v>70</v>
      </c>
      <c r="E89" s="315">
        <v>0.17799999999999999</v>
      </c>
      <c r="F89" s="176">
        <v>0.18</v>
      </c>
      <c r="G89" s="187">
        <v>39</v>
      </c>
      <c r="H89" s="188">
        <v>0.3</v>
      </c>
      <c r="I89" s="176">
        <v>0.3</v>
      </c>
      <c r="J89" s="176">
        <v>0.33</v>
      </c>
      <c r="K89" s="188">
        <v>1</v>
      </c>
      <c r="L89" s="177">
        <v>0.85</v>
      </c>
      <c r="M89" s="176">
        <v>0.85</v>
      </c>
      <c r="N89" s="189">
        <v>130</v>
      </c>
      <c r="O89" s="217">
        <v>130</v>
      </c>
      <c r="P89" s="201" t="s">
        <v>5252</v>
      </c>
      <c r="R89" s="183"/>
    </row>
    <row r="90" spans="1:18" ht="49.5" customHeight="1">
      <c r="A90" s="171" t="s">
        <v>4715</v>
      </c>
      <c r="B90" s="194">
        <v>44273</v>
      </c>
      <c r="C90" s="200">
        <v>27845</v>
      </c>
      <c r="D90" s="224">
        <v>70</v>
      </c>
      <c r="E90" s="315">
        <v>0.48</v>
      </c>
      <c r="F90" s="176">
        <v>0.45</v>
      </c>
      <c r="G90" s="187">
        <v>39</v>
      </c>
      <c r="H90" s="188">
        <v>0.3</v>
      </c>
      <c r="I90" s="176">
        <v>0.3</v>
      </c>
      <c r="J90" s="176">
        <v>0.33</v>
      </c>
      <c r="K90" s="188">
        <v>1</v>
      </c>
      <c r="L90" s="177">
        <v>0.85</v>
      </c>
      <c r="M90" s="176">
        <v>0.85</v>
      </c>
      <c r="N90" s="189">
        <v>130</v>
      </c>
      <c r="O90" s="217">
        <v>130</v>
      </c>
      <c r="P90" s="201" t="s">
        <v>5253</v>
      </c>
      <c r="R90" s="183"/>
    </row>
    <row r="91" spans="1:18" ht="49.5" customHeight="1">
      <c r="A91" s="171" t="s">
        <v>4715</v>
      </c>
      <c r="B91" s="194">
        <v>44274</v>
      </c>
      <c r="C91" s="200">
        <v>27883</v>
      </c>
      <c r="D91" s="224">
        <v>70</v>
      </c>
      <c r="E91" s="315">
        <v>0.48</v>
      </c>
      <c r="F91" s="176">
        <v>0.45</v>
      </c>
      <c r="G91" s="187">
        <v>39</v>
      </c>
      <c r="H91" s="188">
        <v>0.3</v>
      </c>
      <c r="I91" s="176">
        <v>0.3</v>
      </c>
      <c r="J91" s="176">
        <v>0.33</v>
      </c>
      <c r="K91" s="188">
        <v>1</v>
      </c>
      <c r="L91" s="177">
        <v>0.85</v>
      </c>
      <c r="M91" s="176">
        <v>0.85</v>
      </c>
      <c r="N91" s="189">
        <v>130</v>
      </c>
      <c r="O91" s="217">
        <v>130</v>
      </c>
      <c r="P91" s="201" t="s">
        <v>5254</v>
      </c>
      <c r="R91" s="183"/>
    </row>
    <row r="92" spans="1:18" ht="49.5" customHeight="1">
      <c r="A92" s="171" t="s">
        <v>4715</v>
      </c>
      <c r="B92" s="194">
        <v>44278</v>
      </c>
      <c r="C92" s="200">
        <v>27995</v>
      </c>
      <c r="D92" s="224">
        <v>70</v>
      </c>
      <c r="E92" s="315">
        <v>0.45</v>
      </c>
      <c r="F92" s="176">
        <v>0.4</v>
      </c>
      <c r="G92" s="187">
        <v>39</v>
      </c>
      <c r="H92" s="188">
        <v>0.3</v>
      </c>
      <c r="I92" s="176">
        <v>0.3</v>
      </c>
      <c r="J92" s="176">
        <v>0.33</v>
      </c>
      <c r="K92" s="188">
        <v>1</v>
      </c>
      <c r="L92" s="177">
        <v>0.85</v>
      </c>
      <c r="M92" s="176">
        <v>0.85</v>
      </c>
      <c r="N92" s="189">
        <v>130</v>
      </c>
      <c r="O92" s="217">
        <v>130</v>
      </c>
      <c r="P92" s="201" t="s">
        <v>5255</v>
      </c>
      <c r="R92" s="183"/>
    </row>
    <row r="93" spans="1:18" ht="49.5" customHeight="1">
      <c r="A93" s="171" t="s">
        <v>4715</v>
      </c>
      <c r="B93" s="194">
        <v>44279</v>
      </c>
      <c r="C93" s="200">
        <v>27996</v>
      </c>
      <c r="D93" s="224">
        <v>70</v>
      </c>
      <c r="E93" s="315">
        <v>0.45</v>
      </c>
      <c r="F93" s="176">
        <v>0.4</v>
      </c>
      <c r="G93" s="187">
        <v>39</v>
      </c>
      <c r="H93" s="188">
        <v>0.3</v>
      </c>
      <c r="I93" s="176">
        <v>0.3</v>
      </c>
      <c r="J93" s="176">
        <v>0.33</v>
      </c>
      <c r="K93" s="188">
        <v>1</v>
      </c>
      <c r="L93" s="177">
        <v>0.85</v>
      </c>
      <c r="M93" s="176">
        <v>0.85</v>
      </c>
      <c r="N93" s="189">
        <v>130</v>
      </c>
      <c r="O93" s="217">
        <v>130</v>
      </c>
      <c r="P93" s="201" t="s">
        <v>5256</v>
      </c>
      <c r="R93" s="183"/>
    </row>
    <row r="94" spans="1:18" ht="49.5" customHeight="1">
      <c r="A94" s="171" t="s">
        <v>4715</v>
      </c>
      <c r="B94" s="194">
        <v>44280</v>
      </c>
      <c r="C94" s="200">
        <v>27979</v>
      </c>
      <c r="D94" s="224">
        <v>70</v>
      </c>
      <c r="E94" s="315">
        <v>0.40600000000000003</v>
      </c>
      <c r="F94" s="176">
        <v>0.4</v>
      </c>
      <c r="G94" s="187">
        <v>39</v>
      </c>
      <c r="H94" s="188">
        <v>0.3</v>
      </c>
      <c r="I94" s="176">
        <v>0.3</v>
      </c>
      <c r="J94" s="176">
        <v>0.33</v>
      </c>
      <c r="K94" s="188">
        <v>1</v>
      </c>
      <c r="L94" s="177">
        <v>0.85</v>
      </c>
      <c r="M94" s="176">
        <v>0.85</v>
      </c>
      <c r="N94" s="189">
        <v>130</v>
      </c>
      <c r="O94" s="217">
        <v>130</v>
      </c>
      <c r="P94" s="201" t="s">
        <v>5257</v>
      </c>
      <c r="R94" s="183"/>
    </row>
    <row r="95" spans="1:18" ht="49.5" customHeight="1">
      <c r="A95" s="171" t="s">
        <v>4715</v>
      </c>
      <c r="B95" s="194">
        <v>44281</v>
      </c>
      <c r="C95" s="200">
        <v>28003</v>
      </c>
      <c r="D95" s="224">
        <v>70</v>
      </c>
      <c r="E95" s="315">
        <v>0.48</v>
      </c>
      <c r="F95" s="176">
        <v>0.45</v>
      </c>
      <c r="G95" s="187">
        <v>39</v>
      </c>
      <c r="H95" s="188">
        <v>0.3</v>
      </c>
      <c r="I95" s="176">
        <v>0.3</v>
      </c>
      <c r="J95" s="176">
        <v>0.33</v>
      </c>
      <c r="K95" s="188">
        <v>1</v>
      </c>
      <c r="L95" s="177">
        <v>0.85</v>
      </c>
      <c r="M95" s="176">
        <v>0.85</v>
      </c>
      <c r="N95" s="189">
        <v>130</v>
      </c>
      <c r="O95" s="217">
        <v>130</v>
      </c>
      <c r="P95" s="201" t="s">
        <v>5258</v>
      </c>
      <c r="R95" s="183"/>
    </row>
    <row r="96" spans="1:18" ht="49.5" customHeight="1">
      <c r="A96" s="171" t="s">
        <v>4715</v>
      </c>
      <c r="B96" s="194">
        <v>44284</v>
      </c>
      <c r="C96" s="200">
        <v>28046</v>
      </c>
      <c r="D96" s="224">
        <v>70</v>
      </c>
      <c r="E96" s="315">
        <v>0.40600000000000003</v>
      </c>
      <c r="F96" s="176">
        <v>0.4</v>
      </c>
      <c r="G96" s="187">
        <v>39</v>
      </c>
      <c r="H96" s="188">
        <v>0.3</v>
      </c>
      <c r="I96" s="176">
        <v>0.3</v>
      </c>
      <c r="J96" s="176">
        <v>0.33</v>
      </c>
      <c r="K96" s="188">
        <v>1</v>
      </c>
      <c r="L96" s="177">
        <v>0.85</v>
      </c>
      <c r="M96" s="176">
        <v>0.85</v>
      </c>
      <c r="N96" s="189">
        <v>130</v>
      </c>
      <c r="O96" s="217">
        <v>130</v>
      </c>
      <c r="P96" s="201" t="s">
        <v>5259</v>
      </c>
      <c r="R96" s="183"/>
    </row>
    <row r="97" spans="1:18" ht="49.5" customHeight="1">
      <c r="A97" s="171" t="s">
        <v>4715</v>
      </c>
      <c r="B97" s="194">
        <v>44285</v>
      </c>
      <c r="C97" s="200">
        <v>28046</v>
      </c>
      <c r="D97" s="224">
        <v>70</v>
      </c>
      <c r="E97" s="315">
        <v>0.40600000000000003</v>
      </c>
      <c r="F97" s="176">
        <v>0.4</v>
      </c>
      <c r="G97" s="187">
        <v>39</v>
      </c>
      <c r="H97" s="188">
        <v>0.3</v>
      </c>
      <c r="I97" s="176">
        <v>0.3</v>
      </c>
      <c r="J97" s="176">
        <v>0.33</v>
      </c>
      <c r="K97" s="188">
        <v>1</v>
      </c>
      <c r="L97" s="177">
        <v>0.85</v>
      </c>
      <c r="M97" s="176">
        <v>0.85</v>
      </c>
      <c r="N97" s="189">
        <v>130</v>
      </c>
      <c r="O97" s="217">
        <v>130</v>
      </c>
      <c r="P97" s="201" t="s">
        <v>5260</v>
      </c>
      <c r="R97" s="183"/>
    </row>
    <row r="98" spans="1:18" ht="49.5" customHeight="1">
      <c r="A98" s="171" t="s">
        <v>4715</v>
      </c>
      <c r="B98" s="194">
        <v>44286</v>
      </c>
      <c r="C98" s="200">
        <v>28131</v>
      </c>
      <c r="D98" s="224">
        <v>70</v>
      </c>
      <c r="E98" s="315">
        <v>0.46200000000000002</v>
      </c>
      <c r="F98" s="176">
        <v>0.48</v>
      </c>
      <c r="G98" s="187">
        <v>39</v>
      </c>
      <c r="H98" s="188">
        <v>0.3</v>
      </c>
      <c r="I98" s="176">
        <v>0.3</v>
      </c>
      <c r="J98" s="176">
        <v>0.33</v>
      </c>
      <c r="K98" s="188">
        <v>1</v>
      </c>
      <c r="L98" s="177">
        <v>0.85</v>
      </c>
      <c r="M98" s="176">
        <v>0.85</v>
      </c>
      <c r="N98" s="189">
        <v>130</v>
      </c>
      <c r="O98" s="217">
        <v>130</v>
      </c>
      <c r="P98" s="201" t="s">
        <v>5261</v>
      </c>
      <c r="R98" s="183"/>
    </row>
    <row r="99" spans="1:18" ht="49.5" customHeight="1">
      <c r="A99" s="171" t="s">
        <v>4715</v>
      </c>
      <c r="B99" s="194">
        <v>44288</v>
      </c>
      <c r="C99" s="200">
        <v>28193</v>
      </c>
      <c r="D99" s="224">
        <v>70</v>
      </c>
      <c r="E99" s="315">
        <v>7.6999999999999999E-2</v>
      </c>
      <c r="F99" s="176">
        <v>0.08</v>
      </c>
      <c r="G99" s="187">
        <v>40</v>
      </c>
      <c r="H99" s="188">
        <v>0.33</v>
      </c>
      <c r="I99" s="176">
        <v>0.3</v>
      </c>
      <c r="J99" s="176">
        <v>0.33</v>
      </c>
      <c r="K99" s="188">
        <v>1</v>
      </c>
      <c r="L99" s="177">
        <v>0.85</v>
      </c>
      <c r="M99" s="176">
        <v>0.85</v>
      </c>
      <c r="N99" s="189">
        <v>130</v>
      </c>
      <c r="O99" s="217">
        <v>130</v>
      </c>
      <c r="P99" s="201" t="s">
        <v>5314</v>
      </c>
      <c r="R99" s="183"/>
    </row>
    <row r="100" spans="1:18" ht="49.5" customHeight="1">
      <c r="A100" s="171" t="s">
        <v>4715</v>
      </c>
      <c r="B100" s="194">
        <v>44291</v>
      </c>
      <c r="C100" s="200">
        <v>28261</v>
      </c>
      <c r="D100" s="224">
        <v>70</v>
      </c>
      <c r="E100" s="315">
        <v>0.45800000000000002</v>
      </c>
      <c r="F100" s="176">
        <v>0.45</v>
      </c>
      <c r="G100" s="187">
        <v>40</v>
      </c>
      <c r="H100" s="188">
        <v>0.33</v>
      </c>
      <c r="I100" s="176">
        <v>0.3</v>
      </c>
      <c r="J100" s="176">
        <v>0.33</v>
      </c>
      <c r="K100" s="188">
        <v>1</v>
      </c>
      <c r="L100" s="177">
        <v>0.85</v>
      </c>
      <c r="M100" s="176">
        <v>0.85</v>
      </c>
      <c r="N100" s="189">
        <v>130</v>
      </c>
      <c r="O100" s="217">
        <v>130</v>
      </c>
      <c r="P100" s="201" t="s">
        <v>5315</v>
      </c>
      <c r="R100" s="183">
        <f t="shared" ref="R100" si="6">I100*J100</f>
        <v>9.9000000000000005E-2</v>
      </c>
    </row>
    <row r="101" spans="1:18" ht="49.5" customHeight="1">
      <c r="A101" s="171" t="s">
        <v>4715</v>
      </c>
      <c r="B101" s="194">
        <v>44292</v>
      </c>
      <c r="C101" s="200">
        <v>28285</v>
      </c>
      <c r="D101" s="224">
        <v>70</v>
      </c>
      <c r="E101" s="315">
        <v>0.46200000000000002</v>
      </c>
      <c r="F101" s="176">
        <v>0.48</v>
      </c>
      <c r="G101" s="187">
        <v>40</v>
      </c>
      <c r="H101" s="188">
        <v>0.33</v>
      </c>
      <c r="I101" s="176">
        <v>0.3</v>
      </c>
      <c r="J101" s="176">
        <v>0.33</v>
      </c>
      <c r="K101" s="188">
        <v>1</v>
      </c>
      <c r="L101" s="177">
        <v>0.85</v>
      </c>
      <c r="M101" s="176">
        <v>0.85</v>
      </c>
      <c r="N101" s="189">
        <v>130</v>
      </c>
      <c r="O101" s="217">
        <v>130</v>
      </c>
      <c r="P101" s="201" t="s">
        <v>5316</v>
      </c>
      <c r="R101" s="183"/>
    </row>
    <row r="102" spans="1:18" ht="49.5" customHeight="1">
      <c r="A102" s="171" t="s">
        <v>4715</v>
      </c>
      <c r="B102" s="194">
        <v>44294</v>
      </c>
      <c r="C102" s="200">
        <v>28334</v>
      </c>
      <c r="D102" s="224">
        <v>70</v>
      </c>
      <c r="E102" s="315">
        <v>0.45800000000000002</v>
      </c>
      <c r="F102" s="176">
        <v>0.45</v>
      </c>
      <c r="G102" s="187">
        <v>40</v>
      </c>
      <c r="H102" s="188">
        <v>0.33</v>
      </c>
      <c r="I102" s="176">
        <v>0.3</v>
      </c>
      <c r="J102" s="176">
        <v>0.33</v>
      </c>
      <c r="K102" s="188">
        <v>1</v>
      </c>
      <c r="L102" s="177">
        <v>0.85</v>
      </c>
      <c r="M102" s="176">
        <v>0.85</v>
      </c>
      <c r="N102" s="189">
        <v>130</v>
      </c>
      <c r="O102" s="217">
        <v>130</v>
      </c>
      <c r="P102" s="201" t="s">
        <v>5317</v>
      </c>
      <c r="R102" s="183"/>
    </row>
    <row r="103" spans="1:18" ht="49.5" customHeight="1">
      <c r="A103" s="171" t="s">
        <v>4715</v>
      </c>
      <c r="B103" s="194">
        <v>44295</v>
      </c>
      <c r="C103" s="200">
        <v>28358</v>
      </c>
      <c r="D103" s="224">
        <v>70</v>
      </c>
      <c r="E103" s="315">
        <v>0.46200000000000002</v>
      </c>
      <c r="F103" s="176">
        <v>0.48</v>
      </c>
      <c r="G103" s="187">
        <v>40</v>
      </c>
      <c r="H103" s="188">
        <v>0.33</v>
      </c>
      <c r="I103" s="176">
        <v>0.3</v>
      </c>
      <c r="J103" s="176">
        <v>0.33</v>
      </c>
      <c r="K103" s="188"/>
      <c r="L103" s="177">
        <v>0.1</v>
      </c>
      <c r="M103" s="176"/>
      <c r="N103" s="189">
        <v>130</v>
      </c>
      <c r="O103" s="217">
        <v>130</v>
      </c>
      <c r="P103" s="201" t="s">
        <v>5318</v>
      </c>
      <c r="R103" s="183"/>
    </row>
    <row r="104" spans="1:18" ht="49.5" customHeight="1">
      <c r="A104" s="171" t="s">
        <v>4715</v>
      </c>
      <c r="B104" s="194">
        <v>44297</v>
      </c>
      <c r="C104" s="200">
        <v>28407</v>
      </c>
      <c r="D104" s="224">
        <v>70</v>
      </c>
      <c r="E104" s="315">
        <v>0.45800000000000002</v>
      </c>
      <c r="F104" s="176">
        <v>0.45</v>
      </c>
      <c r="G104" s="187">
        <v>40</v>
      </c>
      <c r="H104" s="188">
        <v>0.33</v>
      </c>
      <c r="I104" s="176">
        <v>0.3</v>
      </c>
      <c r="J104" s="176">
        <v>0.33</v>
      </c>
      <c r="K104" s="188">
        <v>1</v>
      </c>
      <c r="L104" s="177">
        <v>0.85</v>
      </c>
      <c r="M104" s="176">
        <v>0.85</v>
      </c>
      <c r="N104" s="189">
        <v>130</v>
      </c>
      <c r="O104" s="217">
        <v>130</v>
      </c>
      <c r="P104" s="201" t="s">
        <v>5319</v>
      </c>
      <c r="R104" s="183"/>
    </row>
    <row r="105" spans="1:18" ht="49.5" customHeight="1">
      <c r="A105" s="171" t="s">
        <v>4715</v>
      </c>
      <c r="B105" s="194">
        <v>44298</v>
      </c>
      <c r="C105" s="200">
        <v>28432</v>
      </c>
      <c r="D105" s="224">
        <v>70</v>
      </c>
      <c r="E105" s="315">
        <v>0.46200000000000002</v>
      </c>
      <c r="F105" s="176">
        <v>0.48</v>
      </c>
      <c r="G105" s="187">
        <v>40</v>
      </c>
      <c r="H105" s="188">
        <v>0.33</v>
      </c>
      <c r="I105" s="176">
        <v>0.3</v>
      </c>
      <c r="J105" s="176">
        <v>0.33</v>
      </c>
      <c r="K105" s="188">
        <v>1</v>
      </c>
      <c r="L105" s="177">
        <v>0.85</v>
      </c>
      <c r="M105" s="176">
        <v>0.85</v>
      </c>
      <c r="N105" s="189">
        <v>130</v>
      </c>
      <c r="O105" s="217">
        <v>130</v>
      </c>
      <c r="P105" s="201" t="s">
        <v>5320</v>
      </c>
      <c r="R105" s="183"/>
    </row>
    <row r="106" spans="1:18" ht="49.5" customHeight="1">
      <c r="A106" s="171" t="s">
        <v>4715</v>
      </c>
      <c r="B106" s="194">
        <v>44300</v>
      </c>
      <c r="C106" s="200">
        <v>28481</v>
      </c>
      <c r="D106" s="224">
        <v>70</v>
      </c>
      <c r="E106" s="315">
        <v>0.45800000000000002</v>
      </c>
      <c r="F106" s="176">
        <v>0.45</v>
      </c>
      <c r="G106" s="187">
        <v>40</v>
      </c>
      <c r="H106" s="188">
        <v>0.33</v>
      </c>
      <c r="I106" s="176">
        <v>0.3</v>
      </c>
      <c r="J106" s="176">
        <v>0.33</v>
      </c>
      <c r="K106" s="188">
        <v>1</v>
      </c>
      <c r="L106" s="177">
        <v>0.85</v>
      </c>
      <c r="M106" s="176">
        <v>0.85</v>
      </c>
      <c r="N106" s="189">
        <v>130</v>
      </c>
      <c r="O106" s="217">
        <v>130</v>
      </c>
      <c r="P106" s="201" t="s">
        <v>5321</v>
      </c>
      <c r="R106" s="183"/>
    </row>
    <row r="107" spans="1:18" ht="49.5" customHeight="1">
      <c r="A107" s="171" t="s">
        <v>4715</v>
      </c>
      <c r="B107" s="194">
        <v>44301</v>
      </c>
      <c r="C107" s="200">
        <v>28505</v>
      </c>
      <c r="D107" s="224">
        <v>70</v>
      </c>
      <c r="E107" s="315">
        <v>0.46200000000000002</v>
      </c>
      <c r="F107" s="176">
        <v>0.48</v>
      </c>
      <c r="G107" s="187">
        <v>40</v>
      </c>
      <c r="H107" s="188">
        <v>0.33</v>
      </c>
      <c r="I107" s="176">
        <v>0.3</v>
      </c>
      <c r="J107" s="176">
        <v>0.33</v>
      </c>
      <c r="K107" s="188">
        <v>1</v>
      </c>
      <c r="L107" s="177">
        <v>0.85</v>
      </c>
      <c r="M107" s="176">
        <v>0.85</v>
      </c>
      <c r="N107" s="189">
        <v>130</v>
      </c>
      <c r="O107" s="217">
        <v>130</v>
      </c>
      <c r="P107" s="201" t="s">
        <v>5322</v>
      </c>
      <c r="R107" s="183"/>
    </row>
    <row r="108" spans="1:18" ht="49.5" customHeight="1">
      <c r="A108" s="171" t="s">
        <v>4715</v>
      </c>
      <c r="B108" s="194">
        <v>44354</v>
      </c>
      <c r="C108" s="200">
        <v>28849</v>
      </c>
      <c r="D108" s="224">
        <v>70</v>
      </c>
      <c r="E108" s="315">
        <v>0.48</v>
      </c>
      <c r="F108" s="176">
        <v>0.48</v>
      </c>
      <c r="G108" s="187">
        <v>40</v>
      </c>
      <c r="H108" s="188">
        <v>0.33</v>
      </c>
      <c r="I108" s="176">
        <v>0.3</v>
      </c>
      <c r="J108" s="176">
        <v>0.33</v>
      </c>
      <c r="K108" s="188">
        <v>1</v>
      </c>
      <c r="L108" s="177">
        <v>0.85</v>
      </c>
      <c r="M108" s="176">
        <v>0.85</v>
      </c>
      <c r="N108" s="189">
        <v>150</v>
      </c>
      <c r="O108" s="217">
        <v>150</v>
      </c>
      <c r="P108" s="201" t="s">
        <v>5323</v>
      </c>
      <c r="R108" s="183"/>
    </row>
    <row r="109" spans="1:18" ht="49.5" customHeight="1">
      <c r="A109" s="171" t="s">
        <v>4715</v>
      </c>
      <c r="B109" s="194">
        <v>44355</v>
      </c>
      <c r="C109" s="200">
        <v>28872</v>
      </c>
      <c r="D109" s="224">
        <v>70</v>
      </c>
      <c r="E109" s="315">
        <v>0.46200000000000002</v>
      </c>
      <c r="F109" s="176">
        <v>0.48</v>
      </c>
      <c r="G109" s="187">
        <v>40</v>
      </c>
      <c r="H109" s="188">
        <v>0.33</v>
      </c>
      <c r="I109" s="176">
        <v>0.3</v>
      </c>
      <c r="J109" s="176">
        <v>0.33</v>
      </c>
      <c r="K109" s="188">
        <v>1</v>
      </c>
      <c r="L109" s="177">
        <v>0.85</v>
      </c>
      <c r="M109" s="176">
        <v>0.85</v>
      </c>
      <c r="N109" s="189">
        <v>150</v>
      </c>
      <c r="O109" s="217">
        <v>150</v>
      </c>
      <c r="P109" s="201" t="s">
        <v>5324</v>
      </c>
      <c r="R109" s="183"/>
    </row>
    <row r="110" spans="1:18" ht="49.5" customHeight="1">
      <c r="A110" s="171" t="s">
        <v>4715</v>
      </c>
      <c r="B110" s="194">
        <v>44359</v>
      </c>
      <c r="C110" s="200">
        <v>28965</v>
      </c>
      <c r="D110" s="224">
        <v>70</v>
      </c>
      <c r="E110" s="315">
        <v>0.46200000000000002</v>
      </c>
      <c r="F110" s="176">
        <v>0.48</v>
      </c>
      <c r="G110" s="187">
        <v>40</v>
      </c>
      <c r="H110" s="188">
        <v>0.33</v>
      </c>
      <c r="I110" s="176">
        <v>0.3</v>
      </c>
      <c r="J110" s="176">
        <v>0.33</v>
      </c>
      <c r="K110" s="188">
        <v>1</v>
      </c>
      <c r="L110" s="177">
        <v>0.85</v>
      </c>
      <c r="M110" s="176">
        <v>0.85</v>
      </c>
      <c r="N110" s="189">
        <v>150</v>
      </c>
      <c r="O110" s="217">
        <v>150</v>
      </c>
      <c r="P110" s="201" t="s">
        <v>5325</v>
      </c>
      <c r="R110" s="183"/>
    </row>
    <row r="111" spans="1:18" ht="49.5" customHeight="1">
      <c r="A111" s="171" t="s">
        <v>4715</v>
      </c>
      <c r="B111" s="194">
        <v>44360</v>
      </c>
      <c r="C111" s="200">
        <v>28980</v>
      </c>
      <c r="D111" s="224">
        <v>70</v>
      </c>
      <c r="E111" s="315">
        <v>0.46500000000000002</v>
      </c>
      <c r="F111" s="176">
        <v>0.48</v>
      </c>
      <c r="G111" s="187">
        <v>40</v>
      </c>
      <c r="H111" s="188">
        <v>0.33</v>
      </c>
      <c r="I111" s="176">
        <v>0.3</v>
      </c>
      <c r="J111" s="176">
        <v>0.33</v>
      </c>
      <c r="K111" s="188">
        <v>1</v>
      </c>
      <c r="L111" s="177">
        <v>0.85</v>
      </c>
      <c r="M111" s="176">
        <v>0.85</v>
      </c>
      <c r="N111" s="189">
        <v>150</v>
      </c>
      <c r="O111" s="217">
        <v>150</v>
      </c>
      <c r="P111" s="201" t="s">
        <v>5326</v>
      </c>
      <c r="R111" s="183"/>
    </row>
    <row r="112" spans="1:18" ht="49.5" customHeight="1">
      <c r="A112" s="171" t="s">
        <v>4715</v>
      </c>
      <c r="B112" s="194">
        <v>44362</v>
      </c>
      <c r="C112" s="200">
        <v>28987</v>
      </c>
      <c r="D112" s="224">
        <v>70</v>
      </c>
      <c r="E112" s="315">
        <v>0.46500000000000002</v>
      </c>
      <c r="F112" s="176">
        <v>0.48</v>
      </c>
      <c r="G112" s="187">
        <v>40</v>
      </c>
      <c r="H112" s="188">
        <v>0.33</v>
      </c>
      <c r="I112" s="176">
        <v>0.3</v>
      </c>
      <c r="J112" s="176">
        <v>0.33</v>
      </c>
      <c r="K112" s="188">
        <v>1</v>
      </c>
      <c r="L112" s="177">
        <v>0.85</v>
      </c>
      <c r="M112" s="176">
        <v>0.85</v>
      </c>
      <c r="N112" s="189">
        <v>150</v>
      </c>
      <c r="O112" s="217">
        <v>150</v>
      </c>
      <c r="P112" s="201" t="s">
        <v>5327</v>
      </c>
      <c r="R112" s="183"/>
    </row>
    <row r="113" spans="1:18" ht="49.5" customHeight="1">
      <c r="A113" s="171" t="s">
        <v>4715</v>
      </c>
      <c r="B113" s="194">
        <v>44363</v>
      </c>
      <c r="C113" s="200">
        <v>29002.799999999999</v>
      </c>
      <c r="D113" s="224">
        <v>70</v>
      </c>
      <c r="E113" s="315">
        <v>0.46500000000000002</v>
      </c>
      <c r="F113" s="176">
        <v>0.48</v>
      </c>
      <c r="G113" s="187">
        <v>40</v>
      </c>
      <c r="H113" s="188">
        <v>0.33</v>
      </c>
      <c r="I113" s="176">
        <v>0.3</v>
      </c>
      <c r="J113" s="176">
        <v>0.33</v>
      </c>
      <c r="K113" s="188">
        <v>1</v>
      </c>
      <c r="L113" s="177">
        <v>0.85</v>
      </c>
      <c r="M113" s="176">
        <v>0.85</v>
      </c>
      <c r="N113" s="189">
        <v>150</v>
      </c>
      <c r="O113" s="217">
        <v>150</v>
      </c>
      <c r="P113" s="201" t="s">
        <v>5328</v>
      </c>
      <c r="R113" s="183"/>
    </row>
    <row r="114" spans="1:18" ht="49.5" customHeight="1">
      <c r="A114" s="171" t="s">
        <v>4715</v>
      </c>
      <c r="B114" s="194">
        <v>44366</v>
      </c>
      <c r="C114" s="200">
        <v>29084</v>
      </c>
      <c r="D114" s="224">
        <v>70</v>
      </c>
      <c r="E114" s="315">
        <v>0.46500000000000002</v>
      </c>
      <c r="F114" s="176">
        <v>0.48</v>
      </c>
      <c r="G114" s="187">
        <v>40</v>
      </c>
      <c r="H114" s="188">
        <v>0.33</v>
      </c>
      <c r="I114" s="176">
        <v>0.3</v>
      </c>
      <c r="J114" s="176">
        <v>0.33</v>
      </c>
      <c r="K114" s="188">
        <v>1</v>
      </c>
      <c r="L114" s="177">
        <v>0.85</v>
      </c>
      <c r="M114" s="176">
        <v>0.85</v>
      </c>
      <c r="N114" s="189">
        <v>150</v>
      </c>
      <c r="O114" s="217">
        <v>150</v>
      </c>
      <c r="P114" s="201" t="s">
        <v>5329</v>
      </c>
      <c r="R114" s="183"/>
    </row>
    <row r="115" spans="1:18" ht="49.5" customHeight="1">
      <c r="A115" s="171" t="s">
        <v>4715</v>
      </c>
      <c r="B115" s="194">
        <v>44367</v>
      </c>
      <c r="C115" s="200">
        <v>29102.799999999999</v>
      </c>
      <c r="D115" s="224">
        <v>70</v>
      </c>
      <c r="E115" s="315">
        <v>0.46500000000000002</v>
      </c>
      <c r="F115" s="176">
        <v>0.48</v>
      </c>
      <c r="G115" s="187">
        <v>40</v>
      </c>
      <c r="H115" s="188">
        <v>0.33</v>
      </c>
      <c r="I115" s="176">
        <v>0.3</v>
      </c>
      <c r="J115" s="176">
        <v>0.33</v>
      </c>
      <c r="K115" s="188">
        <v>1</v>
      </c>
      <c r="L115" s="177">
        <v>0.85</v>
      </c>
      <c r="M115" s="176">
        <v>0.85</v>
      </c>
      <c r="N115" s="189">
        <v>150</v>
      </c>
      <c r="O115" s="217">
        <v>150</v>
      </c>
      <c r="P115" s="201" t="s">
        <v>5330</v>
      </c>
      <c r="R115" s="183"/>
    </row>
    <row r="116" spans="1:18" ht="49.5" customHeight="1">
      <c r="A116" s="171" t="s">
        <v>4715</v>
      </c>
      <c r="B116" s="194">
        <v>44367</v>
      </c>
      <c r="C116" s="200">
        <v>29106</v>
      </c>
      <c r="D116" s="224">
        <v>70</v>
      </c>
      <c r="E116" s="315">
        <v>0.46500000000000002</v>
      </c>
      <c r="F116" s="176">
        <v>0.48</v>
      </c>
      <c r="G116" s="187">
        <v>40</v>
      </c>
      <c r="H116" s="188">
        <v>0.33</v>
      </c>
      <c r="I116" s="176">
        <v>0.3</v>
      </c>
      <c r="J116" s="176">
        <v>0.33</v>
      </c>
      <c r="K116" s="188">
        <v>1</v>
      </c>
      <c r="L116" s="177">
        <v>0.85</v>
      </c>
      <c r="M116" s="176">
        <v>0.85</v>
      </c>
      <c r="N116" s="189">
        <v>150</v>
      </c>
      <c r="O116" s="217">
        <v>150</v>
      </c>
      <c r="P116" s="201" t="s">
        <v>5331</v>
      </c>
      <c r="R116" s="183"/>
    </row>
    <row r="117" spans="1:18" ht="49.5" customHeight="1">
      <c r="A117" s="171" t="s">
        <v>4715</v>
      </c>
      <c r="B117" s="194">
        <v>44371</v>
      </c>
      <c r="C117" s="200">
        <v>29204</v>
      </c>
      <c r="D117" s="224">
        <v>70</v>
      </c>
      <c r="E117" s="315">
        <v>0.45</v>
      </c>
      <c r="F117" s="176">
        <v>0.43</v>
      </c>
      <c r="G117" s="187">
        <v>40</v>
      </c>
      <c r="H117" s="188">
        <v>0.33</v>
      </c>
      <c r="I117" s="176">
        <v>0.3</v>
      </c>
      <c r="J117" s="176">
        <v>0.33</v>
      </c>
      <c r="K117" s="188">
        <v>1</v>
      </c>
      <c r="L117" s="177">
        <v>0.85</v>
      </c>
      <c r="M117" s="176">
        <v>0.85</v>
      </c>
      <c r="N117" s="189">
        <v>150</v>
      </c>
      <c r="O117" s="217">
        <v>150</v>
      </c>
      <c r="P117" s="201" t="s">
        <v>5332</v>
      </c>
      <c r="R117" s="183"/>
    </row>
    <row r="118" spans="1:18" ht="49.5" customHeight="1">
      <c r="A118" s="171" t="s">
        <v>4715</v>
      </c>
      <c r="B118" s="194">
        <v>44386</v>
      </c>
      <c r="C118" s="200">
        <v>29501</v>
      </c>
      <c r="D118" s="224">
        <v>70</v>
      </c>
      <c r="E118" s="315">
        <v>0.48299999999999998</v>
      </c>
      <c r="F118" s="176">
        <v>0.47</v>
      </c>
      <c r="G118" s="187">
        <v>40</v>
      </c>
      <c r="H118" s="188">
        <v>0.33</v>
      </c>
      <c r="I118" s="176">
        <v>0.3</v>
      </c>
      <c r="J118" s="176">
        <v>0.33</v>
      </c>
      <c r="K118" s="188">
        <v>1</v>
      </c>
      <c r="L118" s="177">
        <v>1</v>
      </c>
      <c r="M118" s="176">
        <v>1</v>
      </c>
      <c r="N118" s="189">
        <v>150</v>
      </c>
      <c r="O118" s="217">
        <v>150</v>
      </c>
      <c r="P118" s="201" t="s">
        <v>5333</v>
      </c>
      <c r="R118" s="183"/>
    </row>
    <row r="119" spans="1:18" ht="49.5" customHeight="1">
      <c r="A119" s="171" t="s">
        <v>4715</v>
      </c>
      <c r="B119" s="194">
        <v>44386</v>
      </c>
      <c r="C119" s="200">
        <v>25496</v>
      </c>
      <c r="D119" s="224">
        <v>70</v>
      </c>
      <c r="E119" s="315">
        <v>0.48299999999999998</v>
      </c>
      <c r="F119" s="176">
        <v>0.47</v>
      </c>
      <c r="G119" s="187">
        <v>40</v>
      </c>
      <c r="H119" s="188">
        <v>0.33</v>
      </c>
      <c r="I119" s="176">
        <v>0.3</v>
      </c>
      <c r="J119" s="176">
        <v>0.33</v>
      </c>
      <c r="K119" s="188">
        <v>1</v>
      </c>
      <c r="L119" s="177">
        <v>1</v>
      </c>
      <c r="M119" s="176">
        <v>1</v>
      </c>
      <c r="N119" s="189">
        <v>150</v>
      </c>
      <c r="O119" s="217">
        <v>150</v>
      </c>
      <c r="P119" s="201" t="s">
        <v>5334</v>
      </c>
      <c r="R119" s="183"/>
    </row>
    <row r="120" spans="1:18" ht="49.5" customHeight="1">
      <c r="A120" s="171" t="s">
        <v>4715</v>
      </c>
      <c r="B120" s="194">
        <v>44395</v>
      </c>
      <c r="C120" s="200">
        <v>29547.1</v>
      </c>
      <c r="D120" s="224">
        <v>70</v>
      </c>
      <c r="E120" s="315">
        <v>7.6999999999999999E-2</v>
      </c>
      <c r="F120" s="176">
        <v>0.08</v>
      </c>
      <c r="G120" s="187">
        <v>40</v>
      </c>
      <c r="H120" s="188">
        <v>0.33</v>
      </c>
      <c r="I120" s="176">
        <v>0.3</v>
      </c>
      <c r="J120" s="176">
        <v>0.33</v>
      </c>
      <c r="K120" s="188">
        <v>1</v>
      </c>
      <c r="L120" s="177">
        <v>1</v>
      </c>
      <c r="M120" s="176">
        <v>1</v>
      </c>
      <c r="N120" s="189">
        <v>140</v>
      </c>
      <c r="O120" s="217">
        <v>140</v>
      </c>
      <c r="P120" s="201" t="s">
        <v>5335</v>
      </c>
      <c r="R120" s="183"/>
    </row>
    <row r="121" spans="1:18" ht="49.5" customHeight="1">
      <c r="A121" s="171" t="s">
        <v>4715</v>
      </c>
      <c r="B121" s="194">
        <v>44400</v>
      </c>
      <c r="C121" s="200">
        <v>29570</v>
      </c>
      <c r="D121" s="224">
        <v>70</v>
      </c>
      <c r="E121" s="315">
        <v>0.48299999999999998</v>
      </c>
      <c r="F121" s="176">
        <v>0.47</v>
      </c>
      <c r="G121" s="187">
        <v>40</v>
      </c>
      <c r="H121" s="188">
        <v>0.33</v>
      </c>
      <c r="I121" s="176">
        <v>0.3</v>
      </c>
      <c r="J121" s="176">
        <v>0.33</v>
      </c>
      <c r="K121" s="188">
        <v>1</v>
      </c>
      <c r="L121" s="177">
        <v>1</v>
      </c>
      <c r="M121" s="176">
        <v>1</v>
      </c>
      <c r="N121" s="189">
        <v>150</v>
      </c>
      <c r="O121" s="217">
        <v>150</v>
      </c>
      <c r="P121" s="201" t="s">
        <v>5336</v>
      </c>
      <c r="R121" s="183"/>
    </row>
    <row r="122" spans="1:18" ht="49.5" customHeight="1">
      <c r="A122" s="171" t="s">
        <v>4715</v>
      </c>
      <c r="B122" s="194">
        <v>44406</v>
      </c>
      <c r="C122" s="200">
        <v>29642</v>
      </c>
      <c r="D122" s="224">
        <v>70</v>
      </c>
      <c r="E122" s="315">
        <v>0.77</v>
      </c>
      <c r="F122" s="176">
        <v>0.08</v>
      </c>
      <c r="G122" s="187">
        <v>40</v>
      </c>
      <c r="H122" s="188">
        <v>0.33</v>
      </c>
      <c r="I122" s="176">
        <v>0.3</v>
      </c>
      <c r="J122" s="176">
        <v>0.33</v>
      </c>
      <c r="K122" s="188">
        <v>1</v>
      </c>
      <c r="L122" s="177">
        <v>0.85</v>
      </c>
      <c r="M122" s="176">
        <v>0.85</v>
      </c>
      <c r="N122" s="189">
        <v>150</v>
      </c>
      <c r="O122" s="217">
        <v>150</v>
      </c>
      <c r="P122" s="201" t="s">
        <v>5337</v>
      </c>
      <c r="R122" s="183"/>
    </row>
    <row r="123" spans="1:18" ht="49.5" customHeight="1">
      <c r="A123" s="171" t="s">
        <v>4715</v>
      </c>
      <c r="B123" s="194">
        <v>44422</v>
      </c>
      <c r="C123" s="200">
        <v>29652</v>
      </c>
      <c r="D123" s="224">
        <v>70</v>
      </c>
      <c r="E123" s="315">
        <v>0.48299999999999998</v>
      </c>
      <c r="F123" s="176">
        <v>0.47</v>
      </c>
      <c r="G123" s="187">
        <v>40</v>
      </c>
      <c r="H123" s="188">
        <v>0.33</v>
      </c>
      <c r="I123" s="176">
        <v>0.3</v>
      </c>
      <c r="J123" s="176">
        <v>0.33</v>
      </c>
      <c r="K123" s="188">
        <v>1</v>
      </c>
      <c r="L123" s="177">
        <v>1</v>
      </c>
      <c r="M123" s="176">
        <v>1</v>
      </c>
      <c r="N123" s="189">
        <v>150</v>
      </c>
      <c r="O123" s="217">
        <v>150</v>
      </c>
      <c r="P123" s="201" t="s">
        <v>5338</v>
      </c>
      <c r="R123" s="183"/>
    </row>
    <row r="124" spans="1:18" ht="49.5" customHeight="1">
      <c r="A124" s="171" t="s">
        <v>4715</v>
      </c>
      <c r="B124" s="194">
        <v>44424</v>
      </c>
      <c r="C124" s="200">
        <v>29652</v>
      </c>
      <c r="D124" s="224">
        <v>70</v>
      </c>
      <c r="E124" s="315">
        <v>0.48</v>
      </c>
      <c r="F124" s="176">
        <v>0.47</v>
      </c>
      <c r="G124" s="187">
        <v>40</v>
      </c>
      <c r="H124" s="188">
        <v>0.33</v>
      </c>
      <c r="I124" s="176">
        <v>0.3</v>
      </c>
      <c r="J124" s="176">
        <v>0.33</v>
      </c>
      <c r="K124" s="188">
        <v>1</v>
      </c>
      <c r="L124" s="177">
        <v>1</v>
      </c>
      <c r="M124" s="176">
        <v>1</v>
      </c>
      <c r="N124" s="189">
        <v>140</v>
      </c>
      <c r="O124" s="217">
        <v>140</v>
      </c>
      <c r="P124" s="201" t="s">
        <v>5339</v>
      </c>
      <c r="R124" s="183"/>
    </row>
    <row r="125" spans="1:18" ht="49.5" customHeight="1">
      <c r="A125" s="171" t="s">
        <v>4715</v>
      </c>
      <c r="B125" s="194">
        <v>44424</v>
      </c>
      <c r="C125" s="200">
        <v>29667</v>
      </c>
      <c r="D125" s="224">
        <v>70</v>
      </c>
      <c r="E125" s="315">
        <v>0.48</v>
      </c>
      <c r="F125" s="176">
        <v>0.47</v>
      </c>
      <c r="G125" s="187">
        <v>40</v>
      </c>
      <c r="H125" s="188">
        <v>0.33</v>
      </c>
      <c r="I125" s="176">
        <v>0.3</v>
      </c>
      <c r="J125" s="176">
        <v>0.33</v>
      </c>
      <c r="K125" s="188">
        <v>1</v>
      </c>
      <c r="L125" s="177">
        <v>1</v>
      </c>
      <c r="M125" s="176">
        <v>1</v>
      </c>
      <c r="N125" s="189">
        <v>180</v>
      </c>
      <c r="O125" s="217">
        <v>180</v>
      </c>
      <c r="P125" s="201" t="s">
        <v>5340</v>
      </c>
      <c r="R125" s="183"/>
    </row>
    <row r="126" spans="1:18" ht="49.5" customHeight="1">
      <c r="A126" s="171" t="s">
        <v>4715</v>
      </c>
      <c r="B126" s="194">
        <v>44437</v>
      </c>
      <c r="C126" s="200">
        <v>29998</v>
      </c>
      <c r="D126" s="224">
        <v>70</v>
      </c>
      <c r="E126" s="315">
        <v>0.42099999999999999</v>
      </c>
      <c r="F126" s="176">
        <v>0.35</v>
      </c>
      <c r="G126" s="187">
        <v>40</v>
      </c>
      <c r="H126" s="188">
        <v>0.33</v>
      </c>
      <c r="I126" s="176">
        <v>0.3</v>
      </c>
      <c r="J126" s="176">
        <v>0.33</v>
      </c>
      <c r="K126" s="188">
        <v>1</v>
      </c>
      <c r="L126" s="177">
        <v>1</v>
      </c>
      <c r="M126" s="176">
        <v>1</v>
      </c>
      <c r="N126" s="189">
        <v>240</v>
      </c>
      <c r="O126" s="217"/>
      <c r="P126" s="201" t="s">
        <v>5341</v>
      </c>
      <c r="R126" s="183"/>
    </row>
    <row r="127" spans="1:18" ht="49.5" customHeight="1">
      <c r="A127" s="171" t="s">
        <v>4715</v>
      </c>
      <c r="B127" s="194">
        <v>44451</v>
      </c>
      <c r="C127" s="200">
        <v>30345</v>
      </c>
      <c r="D127" s="224">
        <v>70</v>
      </c>
      <c r="E127" s="315">
        <v>0.48</v>
      </c>
      <c r="F127" s="176">
        <v>0.45</v>
      </c>
      <c r="G127" s="187">
        <v>40</v>
      </c>
      <c r="H127" s="188">
        <v>0.33</v>
      </c>
      <c r="I127" s="176">
        <v>0.3</v>
      </c>
      <c r="J127" s="176">
        <v>0.33</v>
      </c>
      <c r="K127" s="188">
        <v>1</v>
      </c>
      <c r="L127" s="177">
        <v>1</v>
      </c>
      <c r="M127" s="176">
        <v>1</v>
      </c>
      <c r="N127" s="189">
        <v>150</v>
      </c>
      <c r="O127" s="217">
        <v>150</v>
      </c>
      <c r="P127" s="201" t="s">
        <v>5342</v>
      </c>
      <c r="R127" s="183"/>
    </row>
    <row r="128" spans="1:18" ht="49.5" customHeight="1">
      <c r="A128" s="171" t="s">
        <v>4715</v>
      </c>
      <c r="B128" s="194">
        <v>44454</v>
      </c>
      <c r="C128" s="200">
        <v>30356</v>
      </c>
      <c r="D128" s="224">
        <v>70</v>
      </c>
      <c r="E128" s="315">
        <v>0.42099999999999999</v>
      </c>
      <c r="F128" s="176">
        <v>0.35</v>
      </c>
      <c r="G128" s="187">
        <v>40</v>
      </c>
      <c r="H128" s="188">
        <v>1</v>
      </c>
      <c r="I128" s="176">
        <v>0.3</v>
      </c>
      <c r="J128" s="176">
        <v>0.35</v>
      </c>
      <c r="K128" s="188">
        <v>1</v>
      </c>
      <c r="L128" s="177">
        <v>1</v>
      </c>
      <c r="M128" s="176">
        <v>1</v>
      </c>
      <c r="N128" s="189">
        <v>140</v>
      </c>
      <c r="O128" s="217">
        <v>140</v>
      </c>
      <c r="P128" s="201" t="s">
        <v>5343</v>
      </c>
      <c r="R128" s="183"/>
    </row>
    <row r="129" spans="1:18" ht="49.5" customHeight="1">
      <c r="A129" s="171" t="s">
        <v>4715</v>
      </c>
      <c r="B129" s="194">
        <v>44458</v>
      </c>
      <c r="C129" s="200">
        <v>30437</v>
      </c>
      <c r="D129" s="224">
        <v>70</v>
      </c>
      <c r="E129" s="315">
        <v>7.6999999999999999E-2</v>
      </c>
      <c r="F129" s="176">
        <v>0.08</v>
      </c>
      <c r="G129" s="187">
        <v>40</v>
      </c>
      <c r="H129" s="188">
        <v>0.3</v>
      </c>
      <c r="I129" s="176">
        <v>0.3</v>
      </c>
      <c r="J129" s="176">
        <v>0.08</v>
      </c>
      <c r="K129" s="188">
        <v>1</v>
      </c>
      <c r="L129" s="177">
        <v>1</v>
      </c>
      <c r="M129" s="176">
        <v>1</v>
      </c>
      <c r="N129" s="189">
        <v>140</v>
      </c>
      <c r="O129" s="217">
        <v>135</v>
      </c>
      <c r="P129" s="201" t="s">
        <v>5344</v>
      </c>
      <c r="R129" s="183"/>
    </row>
    <row r="130" spans="1:18" ht="49.5" customHeight="1">
      <c r="A130" s="171" t="s">
        <v>4715</v>
      </c>
      <c r="B130" s="194">
        <v>44473</v>
      </c>
      <c r="C130" s="200">
        <v>30520</v>
      </c>
      <c r="D130" s="224">
        <v>70</v>
      </c>
      <c r="E130" s="315">
        <v>0.42099999999999999</v>
      </c>
      <c r="F130" s="176">
        <v>0.35</v>
      </c>
      <c r="G130" s="187">
        <v>40</v>
      </c>
      <c r="H130" s="188">
        <v>1</v>
      </c>
      <c r="I130" s="176">
        <v>0.3</v>
      </c>
      <c r="J130" s="176">
        <v>0.35</v>
      </c>
      <c r="K130" s="188">
        <v>1</v>
      </c>
      <c r="L130" s="177">
        <v>1</v>
      </c>
      <c r="M130" s="176">
        <v>1</v>
      </c>
      <c r="N130" s="189">
        <v>140</v>
      </c>
      <c r="O130" s="217">
        <v>140</v>
      </c>
      <c r="P130" s="201" t="s">
        <v>5354</v>
      </c>
      <c r="R130" s="183"/>
    </row>
    <row r="131" spans="1:18" ht="49.5" customHeight="1">
      <c r="A131" s="171" t="s">
        <v>4715</v>
      </c>
      <c r="B131" s="194">
        <v>44494</v>
      </c>
      <c r="C131" s="200">
        <v>30664</v>
      </c>
      <c r="D131" s="224">
        <v>70</v>
      </c>
      <c r="E131" s="315">
        <v>0.47</v>
      </c>
      <c r="F131" s="176">
        <v>0.48</v>
      </c>
      <c r="G131" s="187">
        <v>40</v>
      </c>
      <c r="H131" s="188">
        <v>0.3</v>
      </c>
      <c r="I131" s="176">
        <v>0.3</v>
      </c>
      <c r="J131" s="176">
        <v>0.48</v>
      </c>
      <c r="K131" s="188">
        <v>1</v>
      </c>
      <c r="L131" s="177">
        <v>1</v>
      </c>
      <c r="M131" s="176">
        <v>1</v>
      </c>
      <c r="N131" s="189">
        <v>150</v>
      </c>
      <c r="O131" s="217">
        <v>150</v>
      </c>
      <c r="P131" s="201" t="s">
        <v>5358</v>
      </c>
      <c r="R131" s="183"/>
    </row>
    <row r="132" spans="1:18" ht="49.5" customHeight="1">
      <c r="A132" s="171" t="s">
        <v>4715</v>
      </c>
      <c r="B132" s="194">
        <v>44523</v>
      </c>
      <c r="C132" s="200">
        <v>31343</v>
      </c>
      <c r="D132" s="224">
        <v>77</v>
      </c>
      <c r="E132" s="315">
        <v>0.42099999999999999</v>
      </c>
      <c r="F132" s="176">
        <v>0.35</v>
      </c>
      <c r="G132" s="187">
        <v>40</v>
      </c>
      <c r="H132" s="188">
        <v>0.3</v>
      </c>
      <c r="I132" s="176">
        <v>0.3</v>
      </c>
      <c r="J132" s="176">
        <v>0.35</v>
      </c>
      <c r="K132" s="188">
        <v>1</v>
      </c>
      <c r="L132" s="177">
        <v>1</v>
      </c>
      <c r="M132" s="176">
        <v>1</v>
      </c>
      <c r="N132" s="189">
        <v>204</v>
      </c>
      <c r="O132" s="217">
        <v>204</v>
      </c>
      <c r="P132" s="201" t="s">
        <v>5363</v>
      </c>
      <c r="R132" s="183"/>
    </row>
    <row r="133" spans="1:18" ht="49.5" customHeight="1">
      <c r="A133" s="171" t="s">
        <v>4715</v>
      </c>
      <c r="B133" s="194">
        <v>44536</v>
      </c>
      <c r="C133" s="200">
        <v>31448</v>
      </c>
      <c r="D133" s="224">
        <v>70</v>
      </c>
      <c r="E133" s="315">
        <v>0.42299999999999999</v>
      </c>
      <c r="F133" s="176">
        <v>0.43</v>
      </c>
      <c r="G133" s="187">
        <v>40</v>
      </c>
      <c r="H133" s="188">
        <v>0.3</v>
      </c>
      <c r="I133" s="176">
        <v>0.3</v>
      </c>
      <c r="J133" s="176">
        <v>0.43</v>
      </c>
      <c r="K133" s="188">
        <v>1</v>
      </c>
      <c r="L133" s="177">
        <v>1</v>
      </c>
      <c r="M133" s="176">
        <v>1</v>
      </c>
      <c r="N133" s="189">
        <v>150</v>
      </c>
      <c r="O133" s="217">
        <v>150</v>
      </c>
      <c r="P133" s="201" t="s">
        <v>5377</v>
      </c>
      <c r="R133" s="183"/>
    </row>
    <row r="134" spans="1:18" ht="49.5" customHeight="1">
      <c r="A134" s="171" t="s">
        <v>4715</v>
      </c>
      <c r="B134" s="194">
        <v>44587</v>
      </c>
      <c r="C134" s="200">
        <v>32230</v>
      </c>
      <c r="D134" s="224">
        <v>70</v>
      </c>
      <c r="E134" s="315">
        <v>0.4</v>
      </c>
      <c r="F134" s="176">
        <v>0.39</v>
      </c>
      <c r="G134" s="187">
        <v>40</v>
      </c>
      <c r="H134" s="188">
        <v>0.3</v>
      </c>
      <c r="I134" s="176">
        <v>0.3</v>
      </c>
      <c r="J134" s="176">
        <v>0.39</v>
      </c>
      <c r="K134" s="188">
        <v>1</v>
      </c>
      <c r="L134" s="177">
        <v>1</v>
      </c>
      <c r="M134" s="176">
        <v>1</v>
      </c>
      <c r="N134" s="189">
        <v>145</v>
      </c>
      <c r="O134" s="217">
        <v>145</v>
      </c>
      <c r="P134" s="201" t="s">
        <v>5385</v>
      </c>
      <c r="R134" s="183"/>
    </row>
    <row r="135" spans="1:18" ht="49.5" customHeight="1">
      <c r="A135" s="171" t="s">
        <v>4715</v>
      </c>
      <c r="B135" s="194">
        <v>44635</v>
      </c>
      <c r="C135" s="200">
        <v>33087</v>
      </c>
      <c r="D135" s="224">
        <v>70</v>
      </c>
      <c r="E135" s="315">
        <v>0.42299999999999999</v>
      </c>
      <c r="F135" s="176">
        <v>0.43</v>
      </c>
      <c r="G135" s="187">
        <v>40</v>
      </c>
      <c r="H135" s="188">
        <v>0.3</v>
      </c>
      <c r="I135" s="176">
        <v>0.3</v>
      </c>
      <c r="J135" s="176">
        <v>0.43</v>
      </c>
      <c r="K135" s="188">
        <v>1</v>
      </c>
      <c r="L135" s="177">
        <v>1</v>
      </c>
      <c r="M135" s="176">
        <v>1</v>
      </c>
      <c r="N135" s="189">
        <v>227</v>
      </c>
      <c r="O135" s="217">
        <v>227</v>
      </c>
      <c r="P135" s="201" t="s">
        <v>5449</v>
      </c>
      <c r="R135" s="183"/>
    </row>
    <row r="136" spans="1:18" ht="49.5" customHeight="1">
      <c r="A136" s="171" t="s">
        <v>4715</v>
      </c>
      <c r="B136" s="194">
        <v>44642</v>
      </c>
      <c r="C136" s="200">
        <v>33250</v>
      </c>
      <c r="D136" s="224">
        <v>70</v>
      </c>
      <c r="E136" s="315">
        <v>0.3</v>
      </c>
      <c r="F136" s="176">
        <v>0.32</v>
      </c>
      <c r="G136" s="187">
        <v>40</v>
      </c>
      <c r="H136" s="188">
        <v>0.3</v>
      </c>
      <c r="I136" s="176">
        <v>0.3</v>
      </c>
      <c r="J136" s="176">
        <v>0.32</v>
      </c>
      <c r="K136" s="188">
        <v>1</v>
      </c>
      <c r="L136" s="177">
        <v>1</v>
      </c>
      <c r="M136" s="176">
        <v>1</v>
      </c>
      <c r="N136" s="189">
        <v>225</v>
      </c>
      <c r="O136" s="217">
        <v>225</v>
      </c>
      <c r="P136" s="201" t="s">
        <v>5450</v>
      </c>
      <c r="R136" s="183"/>
    </row>
    <row r="137" spans="1:18" ht="49.5" customHeight="1">
      <c r="A137" s="171" t="s">
        <v>4715</v>
      </c>
      <c r="B137" s="194"/>
      <c r="C137" s="200"/>
      <c r="D137" s="224"/>
      <c r="E137" s="315"/>
      <c r="F137" s="176"/>
      <c r="G137" s="187"/>
      <c r="H137" s="188"/>
      <c r="I137" s="176"/>
      <c r="J137" s="176"/>
      <c r="K137" s="188"/>
      <c r="L137" s="177"/>
      <c r="M137" s="176"/>
      <c r="N137" s="189"/>
      <c r="O137" s="217"/>
      <c r="P137" s="201"/>
      <c r="R137" s="183"/>
    </row>
    <row r="139" spans="1:18" customFormat="1">
      <c r="B139" t="s">
        <v>4630</v>
      </c>
      <c r="D139" t="s">
        <v>4631</v>
      </c>
      <c r="G139" t="s">
        <v>5211</v>
      </c>
    </row>
    <row r="141" spans="1:18">
      <c r="B141" s="223" t="s">
        <v>5313</v>
      </c>
      <c r="E141" s="237" t="s">
        <v>5439</v>
      </c>
      <c r="H141" s="163" t="s">
        <v>5210</v>
      </c>
      <c r="M141" s="222" t="s">
        <v>5270</v>
      </c>
    </row>
    <row r="145" spans="7:7">
      <c r="G145" s="222"/>
    </row>
  </sheetData>
  <mergeCells count="11">
    <mergeCell ref="F4:F5"/>
    <mergeCell ref="A4:A5"/>
    <mergeCell ref="B4:B5"/>
    <mergeCell ref="C4:C5"/>
    <mergeCell ref="D4:D5"/>
    <mergeCell ref="E4:E5"/>
    <mergeCell ref="G4:G5"/>
    <mergeCell ref="H4:M4"/>
    <mergeCell ref="N4:N5"/>
    <mergeCell ref="O4:O5"/>
    <mergeCell ref="P4:P5"/>
  </mergeCells>
  <pageMargins left="0.7" right="0.7" top="0.75" bottom="0.75" header="0.3" footer="0.3"/>
  <pageSetup orientation="portrait" r:id="rId1"/>
  <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5"/>
  <sheetViews>
    <sheetView zoomScale="90" zoomScaleNormal="90" workbookViewId="0">
      <selection activeCell="J10" sqref="J10"/>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6" t="s">
        <v>5</v>
      </c>
      <c r="B1" s="376"/>
      <c r="C1" s="34" t="str">
        <f>'[4]Main Engine'!C1</f>
        <v>VALIANT SUMMER</v>
      </c>
      <c r="D1" s="377" t="s">
        <v>7</v>
      </c>
      <c r="E1" s="377"/>
      <c r="F1" s="1" t="str">
        <f>IF(C1="GL COLMENA",'[1]List of Vessels'!B2,IF(C1="GL IGUAZU",'[1]List of Vessels'!B3,IF(C1="GL LA PAZ",'[1]List of Vessels'!B4,IF(C1="GL PIRAPO",'[1]List of Vessels'!B5,IF(C1="VALIANT SPRING",'[1]List of Vessels'!B6,IF(C1="VALIANT SUMMER",'[1]List of Vessels'!B7,""))))))</f>
        <v>NK 160240</v>
      </c>
    </row>
    <row r="2" spans="1:12" ht="19.5" customHeight="1">
      <c r="A2" s="376" t="s">
        <v>8</v>
      </c>
      <c r="B2" s="376"/>
      <c r="C2" s="35" t="str">
        <f>IF(C1="GL COLMENA",'[1]List of Vessels'!D2,IF(C1="GL IGUAZU",'[1]List of Vessels'!D3,IF(C1="GL LA PAZ",'[1]List of Vessels'!D4,IF(C1="GL PIRAPO",'[1]List of Vessels'!D5,IF(C1="VALIANT SPRING",'[1]List of Vessels'!D6,IF(C1="VALIANT SUMMER",'[1]List of Vessels'!D7,""))))))</f>
        <v>SINGAPORE</v>
      </c>
      <c r="D2" s="377" t="s">
        <v>9</v>
      </c>
      <c r="E2" s="377"/>
      <c r="F2" s="2">
        <f>IF(C1="GL COLMENA",'[1]List of Vessels'!C2,IF(C1="GL IGUAZU",'[1]List of Vessels'!C3,IF(C1="GL LA PAZ",'[1]List of Vessels'!C4,IF(C1="GL PIRAPO",'[1]List of Vessels'!C5,IF(C1="VALIANT SPRING",'[1]List of Vessels'!C6,IF(C1="VALIANT SUMMER",'[1]List of Vessels'!C7,""))))))</f>
        <v>9731195</v>
      </c>
    </row>
    <row r="3" spans="1:12" ht="19.5" customHeight="1">
      <c r="A3" s="376" t="s">
        <v>10</v>
      </c>
      <c r="B3" s="376"/>
      <c r="C3" s="36" t="s">
        <v>1958</v>
      </c>
      <c r="D3" s="377" t="s">
        <v>12</v>
      </c>
      <c r="E3" s="377"/>
      <c r="F3" s="4" t="s">
        <v>2892</v>
      </c>
    </row>
    <row r="4" spans="1:12" ht="18" customHeight="1">
      <c r="A4" s="376" t="s">
        <v>77</v>
      </c>
      <c r="B4" s="376"/>
      <c r="C4" s="36" t="s">
        <v>3786</v>
      </c>
      <c r="D4" s="377" t="s">
        <v>14</v>
      </c>
      <c r="E4" s="377"/>
      <c r="F4" s="368">
        <f>'Running Hours'!B32</f>
        <v>25661.5</v>
      </c>
    </row>
    <row r="5" spans="1:12" ht="18" customHeight="1">
      <c r="A5" s="376" t="s">
        <v>78</v>
      </c>
      <c r="B5" s="376"/>
      <c r="C5" s="37" t="s">
        <v>3785</v>
      </c>
      <c r="D5" s="44"/>
      <c r="E5" s="262" t="str">
        <f>'Running Hours'!$C3</f>
        <v>Date updated:</v>
      </c>
      <c r="F5" s="147">
        <f>'Running Hours'!$D3</f>
        <v>44646</v>
      </c>
    </row>
    <row r="6" spans="1:12" ht="7.5" customHeight="1">
      <c r="A6" s="42"/>
      <c r="B6" s="6"/>
      <c r="D6" s="45"/>
      <c r="E6" s="7"/>
      <c r="F6" s="7"/>
      <c r="G6" s="7"/>
      <c r="H6" s="7"/>
      <c r="I6" s="7"/>
      <c r="J6" s="7"/>
      <c r="K6" s="7"/>
    </row>
    <row r="7" spans="1:12" ht="26.45" customHeight="1">
      <c r="A7" s="10" t="s">
        <v>15</v>
      </c>
      <c r="B7" s="10" t="s">
        <v>63</v>
      </c>
      <c r="C7" s="10" t="s">
        <v>17</v>
      </c>
      <c r="D7" s="46" t="s">
        <v>18</v>
      </c>
      <c r="E7" s="10" t="s">
        <v>19</v>
      </c>
      <c r="F7" s="10" t="s">
        <v>64</v>
      </c>
      <c r="G7" s="10" t="s">
        <v>20</v>
      </c>
      <c r="H7" s="10" t="s">
        <v>2</v>
      </c>
      <c r="I7" s="10" t="s">
        <v>21</v>
      </c>
      <c r="J7" s="10" t="s">
        <v>22</v>
      </c>
      <c r="K7" s="10" t="s">
        <v>23</v>
      </c>
      <c r="L7" s="10" t="s">
        <v>59</v>
      </c>
    </row>
    <row r="8" spans="1:12" ht="25.5">
      <c r="A8" s="16" t="s">
        <v>2893</v>
      </c>
      <c r="B8" s="30" t="s">
        <v>1914</v>
      </c>
      <c r="C8" s="30" t="s">
        <v>1937</v>
      </c>
      <c r="D8" s="41">
        <v>20000</v>
      </c>
      <c r="E8" s="12">
        <v>43279</v>
      </c>
      <c r="F8" s="12">
        <v>44408</v>
      </c>
      <c r="G8" s="26">
        <v>22416.400000000001</v>
      </c>
      <c r="H8" s="21">
        <f>IF(I8&lt;=20000,$F$5+(I8/24),"error")</f>
        <v>45344.120833333334</v>
      </c>
      <c r="I8" s="22">
        <f t="shared" ref="I8:I19" si="0">D8-($F$4-G8)</f>
        <v>16754.900000000001</v>
      </c>
      <c r="J8" s="16" t="str">
        <f t="shared" ref="J8:J39" si="1">IF(I8="","",IF(I8&lt;0,"OVERDUE","NOT DUE"))</f>
        <v>NOT DUE</v>
      </c>
      <c r="K8" s="30" t="s">
        <v>1953</v>
      </c>
      <c r="L8" s="19"/>
    </row>
    <row r="9" spans="1:12">
      <c r="A9" s="16" t="s">
        <v>2894</v>
      </c>
      <c r="B9" s="30" t="s">
        <v>1881</v>
      </c>
      <c r="C9" s="30" t="s">
        <v>1682</v>
      </c>
      <c r="D9" s="41">
        <v>600</v>
      </c>
      <c r="E9" s="12">
        <v>43279</v>
      </c>
      <c r="F9" s="12">
        <v>44634</v>
      </c>
      <c r="G9" s="26">
        <v>25378.5</v>
      </c>
      <c r="H9" s="21">
        <f>IF(I9&lt;=600,$F$5+(I9/24),"error")</f>
        <v>44659.208333333336</v>
      </c>
      <c r="I9" s="22">
        <f t="shared" si="0"/>
        <v>317</v>
      </c>
      <c r="J9" s="16" t="str">
        <f t="shared" si="1"/>
        <v>NOT DUE</v>
      </c>
      <c r="K9" s="30"/>
      <c r="L9" s="19"/>
    </row>
    <row r="10" spans="1:12">
      <c r="A10" s="16" t="s">
        <v>2895</v>
      </c>
      <c r="B10" s="30" t="s">
        <v>1881</v>
      </c>
      <c r="C10" s="30" t="s">
        <v>1938</v>
      </c>
      <c r="D10" s="41">
        <v>8000</v>
      </c>
      <c r="E10" s="12">
        <v>43279</v>
      </c>
      <c r="F10" s="12">
        <v>44408</v>
      </c>
      <c r="G10" s="26">
        <v>22416.400000000001</v>
      </c>
      <c r="H10" s="21">
        <f>IF(I10&lt;=8000,$F$5+(I10/24),"error")</f>
        <v>44844.120833333334</v>
      </c>
      <c r="I10" s="22">
        <f t="shared" si="0"/>
        <v>4754.9000000000015</v>
      </c>
      <c r="J10" s="16" t="str">
        <f t="shared" si="1"/>
        <v>NOT DUE</v>
      </c>
      <c r="K10" s="30"/>
      <c r="L10" s="19"/>
    </row>
    <row r="11" spans="1:12">
      <c r="A11" s="16" t="s">
        <v>2896</v>
      </c>
      <c r="B11" s="30" t="s">
        <v>1881</v>
      </c>
      <c r="C11" s="30" t="s">
        <v>1939</v>
      </c>
      <c r="D11" s="41">
        <v>20000</v>
      </c>
      <c r="E11" s="12">
        <v>43279</v>
      </c>
      <c r="F11" s="12">
        <v>44408</v>
      </c>
      <c r="G11" s="26">
        <v>22416.400000000001</v>
      </c>
      <c r="H11" s="21">
        <f>IF(I11&lt;=20000,$F$5+(I11/24),"error")</f>
        <v>45344.120833333334</v>
      </c>
      <c r="I11" s="22">
        <f t="shared" si="0"/>
        <v>16754.900000000001</v>
      </c>
      <c r="J11" s="16" t="str">
        <f t="shared" si="1"/>
        <v>NOT DUE</v>
      </c>
      <c r="K11" s="30"/>
      <c r="L11" s="19"/>
    </row>
    <row r="12" spans="1:12" ht="24" customHeight="1">
      <c r="A12" s="16" t="s">
        <v>2897</v>
      </c>
      <c r="B12" s="30" t="s">
        <v>1887</v>
      </c>
      <c r="C12" s="30" t="s">
        <v>1940</v>
      </c>
      <c r="D12" s="41">
        <v>8000</v>
      </c>
      <c r="E12" s="12">
        <v>43279</v>
      </c>
      <c r="F12" s="12">
        <v>44408</v>
      </c>
      <c r="G12" s="26">
        <v>22416.400000000001</v>
      </c>
      <c r="H12" s="21">
        <f>IF(I12&lt;=8000,$F$5+(I12/24),"error")</f>
        <v>44844.120833333334</v>
      </c>
      <c r="I12" s="22">
        <f t="shared" si="0"/>
        <v>4754.9000000000015</v>
      </c>
      <c r="J12" s="16" t="str">
        <f t="shared" si="1"/>
        <v>NOT DUE</v>
      </c>
      <c r="K12" s="30" t="s">
        <v>1954</v>
      </c>
      <c r="L12" s="19"/>
    </row>
    <row r="13" spans="1:12">
      <c r="A13" s="16" t="s">
        <v>2898</v>
      </c>
      <c r="B13" s="30" t="s">
        <v>1887</v>
      </c>
      <c r="C13" s="30" t="s">
        <v>1917</v>
      </c>
      <c r="D13" s="41">
        <v>20000</v>
      </c>
      <c r="E13" s="12">
        <v>43279</v>
      </c>
      <c r="F13" s="12">
        <v>43636</v>
      </c>
      <c r="G13" s="26">
        <v>13102.9</v>
      </c>
      <c r="H13" s="21">
        <f>IF(I13&lt;=20000,$F$5+(I13/24),"error")</f>
        <v>44956.058333333334</v>
      </c>
      <c r="I13" s="22">
        <f t="shared" si="0"/>
        <v>7441.4</v>
      </c>
      <c r="J13" s="16" t="str">
        <f t="shared" si="1"/>
        <v>NOT DUE</v>
      </c>
      <c r="K13" s="30"/>
      <c r="L13" s="19"/>
    </row>
    <row r="14" spans="1:12" ht="38.25">
      <c r="A14" s="16" t="s">
        <v>2899</v>
      </c>
      <c r="B14" s="30" t="s">
        <v>1941</v>
      </c>
      <c r="C14" s="30" t="s">
        <v>1942</v>
      </c>
      <c r="D14" s="41">
        <v>8000</v>
      </c>
      <c r="E14" s="12">
        <v>43279</v>
      </c>
      <c r="F14" s="12">
        <v>44408</v>
      </c>
      <c r="G14" s="26">
        <v>22416.400000000001</v>
      </c>
      <c r="H14" s="21">
        <f>IF(I14&lt;=8000,$F$5+(I14/24),"error")</f>
        <v>44844.120833333334</v>
      </c>
      <c r="I14" s="22">
        <f t="shared" si="0"/>
        <v>4754.9000000000015</v>
      </c>
      <c r="J14" s="16" t="str">
        <f t="shared" si="1"/>
        <v>NOT DUE</v>
      </c>
      <c r="K14" s="30"/>
      <c r="L14" s="19"/>
    </row>
    <row r="15" spans="1:12" ht="25.5">
      <c r="A15" s="16" t="s">
        <v>2900</v>
      </c>
      <c r="B15" s="30" t="s">
        <v>1943</v>
      </c>
      <c r="C15" s="30" t="s">
        <v>1944</v>
      </c>
      <c r="D15" s="41">
        <v>8000</v>
      </c>
      <c r="E15" s="12">
        <v>43279</v>
      </c>
      <c r="F15" s="12">
        <v>44408</v>
      </c>
      <c r="G15" s="26">
        <v>22416.400000000001</v>
      </c>
      <c r="H15" s="21">
        <f t="shared" ref="H15:H18" si="2">IF(I15&lt;=8000,$F$5+(I15/24),"error")</f>
        <v>44844.120833333334</v>
      </c>
      <c r="I15" s="22">
        <f t="shared" si="0"/>
        <v>4754.9000000000015</v>
      </c>
      <c r="J15" s="16" t="str">
        <f t="shared" si="1"/>
        <v>NOT DUE</v>
      </c>
      <c r="K15" s="30" t="s">
        <v>1954</v>
      </c>
      <c r="L15" s="145"/>
    </row>
    <row r="16" spans="1:12" ht="25.5">
      <c r="A16" s="16" t="s">
        <v>2901</v>
      </c>
      <c r="B16" s="30" t="s">
        <v>1945</v>
      </c>
      <c r="C16" s="30" t="s">
        <v>1946</v>
      </c>
      <c r="D16" s="41">
        <v>8000</v>
      </c>
      <c r="E16" s="12">
        <v>43279</v>
      </c>
      <c r="F16" s="12">
        <v>44408</v>
      </c>
      <c r="G16" s="26">
        <v>22416.400000000001</v>
      </c>
      <c r="H16" s="21">
        <f t="shared" si="2"/>
        <v>44844.120833333334</v>
      </c>
      <c r="I16" s="22">
        <f t="shared" si="0"/>
        <v>4754.9000000000015</v>
      </c>
      <c r="J16" s="16" t="str">
        <f t="shared" si="1"/>
        <v>NOT DUE</v>
      </c>
      <c r="K16" s="30" t="s">
        <v>1954</v>
      </c>
      <c r="L16" s="145"/>
    </row>
    <row r="17" spans="1:12" ht="26.45" customHeight="1">
      <c r="A17" s="16" t="s">
        <v>2902</v>
      </c>
      <c r="B17" s="30" t="s">
        <v>1947</v>
      </c>
      <c r="C17" s="30" t="s">
        <v>1948</v>
      </c>
      <c r="D17" s="41">
        <v>600</v>
      </c>
      <c r="E17" s="12">
        <v>43279</v>
      </c>
      <c r="F17" s="12">
        <v>44634</v>
      </c>
      <c r="G17" s="26">
        <v>25378.5</v>
      </c>
      <c r="H17" s="21">
        <f>IF(I17&lt;=600,$F$5+(I17/24),"error")</f>
        <v>44659.208333333336</v>
      </c>
      <c r="I17" s="22">
        <f t="shared" si="0"/>
        <v>317</v>
      </c>
      <c r="J17" s="16" t="str">
        <f t="shared" si="1"/>
        <v>NOT DUE</v>
      </c>
      <c r="K17" s="30" t="s">
        <v>1955</v>
      </c>
      <c r="L17" s="145"/>
    </row>
    <row r="18" spans="1:12">
      <c r="A18" s="16" t="s">
        <v>2903</v>
      </c>
      <c r="B18" s="30" t="s">
        <v>3873</v>
      </c>
      <c r="C18" s="30" t="s">
        <v>1949</v>
      </c>
      <c r="D18" s="41">
        <v>8000</v>
      </c>
      <c r="E18" s="12">
        <v>43279</v>
      </c>
      <c r="F18" s="12">
        <v>44499</v>
      </c>
      <c r="G18" s="26">
        <v>23360.6</v>
      </c>
      <c r="H18" s="21">
        <f t="shared" si="2"/>
        <v>44883.462500000001</v>
      </c>
      <c r="I18" s="22">
        <f t="shared" si="0"/>
        <v>5699.0999999999985</v>
      </c>
      <c r="J18" s="16" t="str">
        <f t="shared" si="1"/>
        <v>NOT DUE</v>
      </c>
      <c r="K18" s="30" t="s">
        <v>1954</v>
      </c>
      <c r="L18" s="19"/>
    </row>
    <row r="19" spans="1:12">
      <c r="A19" s="16" t="s">
        <v>2904</v>
      </c>
      <c r="B19" s="30" t="s">
        <v>1926</v>
      </c>
      <c r="C19" s="30" t="s">
        <v>1950</v>
      </c>
      <c r="D19" s="41">
        <v>8000</v>
      </c>
      <c r="E19" s="12">
        <v>43279</v>
      </c>
      <c r="F19" s="12">
        <v>44499</v>
      </c>
      <c r="G19" s="26">
        <v>23360.6</v>
      </c>
      <c r="H19" s="21">
        <f>IF(I19&lt;=8000,$F$5+(I19/24),"error")</f>
        <v>44883.462500000001</v>
      </c>
      <c r="I19" s="22">
        <f t="shared" si="0"/>
        <v>5699.0999999999985</v>
      </c>
      <c r="J19" s="16" t="str">
        <f t="shared" si="1"/>
        <v>NOT DUE</v>
      </c>
      <c r="K19" s="30"/>
      <c r="L19" s="19"/>
    </row>
    <row r="20" spans="1:12" ht="38.25">
      <c r="A20" s="16" t="s">
        <v>2905</v>
      </c>
      <c r="B20" s="30" t="s">
        <v>1390</v>
      </c>
      <c r="C20" s="30" t="s">
        <v>1391</v>
      </c>
      <c r="D20" s="41" t="s">
        <v>1</v>
      </c>
      <c r="E20" s="12">
        <v>43279</v>
      </c>
      <c r="F20" s="12">
        <v>44646</v>
      </c>
      <c r="G20" s="72"/>
      <c r="H20" s="14">
        <f>DATE(YEAR(F20),MONTH(F20),DAY(F20)+1)</f>
        <v>44647</v>
      </c>
      <c r="I20" s="15">
        <f t="shared" ref="I20:I39" ca="1" si="3">IF(ISBLANK(H20),"",H20-DATE(YEAR(NOW()),MONTH(NOW()),DAY(NOW())))</f>
        <v>0</v>
      </c>
      <c r="J20" s="16" t="str">
        <f t="shared" ca="1" si="1"/>
        <v>NOT DUE</v>
      </c>
      <c r="K20" s="30" t="s">
        <v>1420</v>
      </c>
      <c r="L20" s="19"/>
    </row>
    <row r="21" spans="1:12" ht="38.25">
      <c r="A21" s="16" t="s">
        <v>2906</v>
      </c>
      <c r="B21" s="30" t="s">
        <v>1392</v>
      </c>
      <c r="C21" s="30" t="s">
        <v>1393</v>
      </c>
      <c r="D21" s="41" t="s">
        <v>1</v>
      </c>
      <c r="E21" s="12">
        <v>43279</v>
      </c>
      <c r="F21" s="12">
        <v>44646</v>
      </c>
      <c r="G21" s="72"/>
      <c r="H21" s="14">
        <f>DATE(YEAR(F21),MONTH(F21),DAY(F21)+1)</f>
        <v>44647</v>
      </c>
      <c r="I21" s="15">
        <f t="shared" ca="1" si="3"/>
        <v>0</v>
      </c>
      <c r="J21" s="16" t="str">
        <f t="shared" ca="1" si="1"/>
        <v>NOT DUE</v>
      </c>
      <c r="K21" s="30" t="s">
        <v>1421</v>
      </c>
      <c r="L21" s="19"/>
    </row>
    <row r="22" spans="1:12" ht="38.25">
      <c r="A22" s="16" t="s">
        <v>2907</v>
      </c>
      <c r="B22" s="30" t="s">
        <v>1394</v>
      </c>
      <c r="C22" s="30" t="s">
        <v>1395</v>
      </c>
      <c r="D22" s="41" t="s">
        <v>1</v>
      </c>
      <c r="E22" s="12">
        <v>43279</v>
      </c>
      <c r="F22" s="12">
        <v>44646</v>
      </c>
      <c r="G22" s="72"/>
      <c r="H22" s="14">
        <f>DATE(YEAR(F22),MONTH(F22),DAY(F22)+1)</f>
        <v>44647</v>
      </c>
      <c r="I22" s="15">
        <f t="shared" ca="1" si="3"/>
        <v>0</v>
      </c>
      <c r="J22" s="16" t="str">
        <f t="shared" ca="1" si="1"/>
        <v>NOT DUE</v>
      </c>
      <c r="K22" s="30" t="s">
        <v>1422</v>
      </c>
      <c r="L22" s="19"/>
    </row>
    <row r="23" spans="1:12" ht="38.25" customHeight="1">
      <c r="A23" s="16" t="s">
        <v>2908</v>
      </c>
      <c r="B23" s="30" t="s">
        <v>1396</v>
      </c>
      <c r="C23" s="30" t="s">
        <v>1397</v>
      </c>
      <c r="D23" s="41" t="s">
        <v>4</v>
      </c>
      <c r="E23" s="12">
        <v>43279</v>
      </c>
      <c r="F23" s="12">
        <v>44635</v>
      </c>
      <c r="G23" s="72"/>
      <c r="H23" s="14">
        <f>EDATE(F23-1,1)</f>
        <v>44665</v>
      </c>
      <c r="I23" s="15">
        <f t="shared" ca="1" si="3"/>
        <v>18</v>
      </c>
      <c r="J23" s="16" t="str">
        <f t="shared" ca="1" si="1"/>
        <v>NOT DUE</v>
      </c>
      <c r="K23" s="30" t="s">
        <v>1423</v>
      </c>
      <c r="L23" s="19"/>
    </row>
    <row r="24" spans="1:12" ht="25.5">
      <c r="A24" s="16" t="s">
        <v>2909</v>
      </c>
      <c r="B24" s="30" t="s">
        <v>1398</v>
      </c>
      <c r="C24" s="30" t="s">
        <v>1399</v>
      </c>
      <c r="D24" s="41" t="s">
        <v>1</v>
      </c>
      <c r="E24" s="12">
        <v>43279</v>
      </c>
      <c r="F24" s="12">
        <v>44646</v>
      </c>
      <c r="G24" s="72"/>
      <c r="H24" s="14">
        <f>DATE(YEAR(F24),MONTH(F24),DAY(F24)+1)</f>
        <v>44647</v>
      </c>
      <c r="I24" s="15">
        <f t="shared" ca="1" si="3"/>
        <v>0</v>
      </c>
      <c r="J24" s="16" t="str">
        <f t="shared" ca="1" si="1"/>
        <v>NOT DUE</v>
      </c>
      <c r="K24" s="30" t="s">
        <v>1424</v>
      </c>
      <c r="L24" s="19"/>
    </row>
    <row r="25" spans="1:12" ht="26.45" customHeight="1">
      <c r="A25" s="16" t="s">
        <v>2910</v>
      </c>
      <c r="B25" s="30" t="s">
        <v>1400</v>
      </c>
      <c r="C25" s="30" t="s">
        <v>1401</v>
      </c>
      <c r="D25" s="41" t="s">
        <v>1</v>
      </c>
      <c r="E25" s="12">
        <v>43279</v>
      </c>
      <c r="F25" s="12">
        <v>44646</v>
      </c>
      <c r="G25" s="72"/>
      <c r="H25" s="14">
        <f>DATE(YEAR(F25),MONTH(F25),DAY(F25)+1)</f>
        <v>44647</v>
      </c>
      <c r="I25" s="15">
        <f t="shared" ca="1" si="3"/>
        <v>0</v>
      </c>
      <c r="J25" s="16" t="str">
        <f t="shared" ca="1" si="1"/>
        <v>NOT DUE</v>
      </c>
      <c r="K25" s="30" t="s">
        <v>1425</v>
      </c>
      <c r="L25" s="19"/>
    </row>
    <row r="26" spans="1:12" ht="26.45" customHeight="1">
      <c r="A26" s="16" t="s">
        <v>2911</v>
      </c>
      <c r="B26" s="30" t="s">
        <v>1402</v>
      </c>
      <c r="C26" s="30" t="s">
        <v>1403</v>
      </c>
      <c r="D26" s="41" t="s">
        <v>1</v>
      </c>
      <c r="E26" s="12">
        <v>43279</v>
      </c>
      <c r="F26" s="12">
        <v>44646</v>
      </c>
      <c r="G26" s="72"/>
      <c r="H26" s="14">
        <f>DATE(YEAR(F26),MONTH(F26),DAY(F26)+1)</f>
        <v>44647</v>
      </c>
      <c r="I26" s="15">
        <f t="shared" ca="1" si="3"/>
        <v>0</v>
      </c>
      <c r="J26" s="16" t="str">
        <f t="shared" ca="1" si="1"/>
        <v>NOT DUE</v>
      </c>
      <c r="K26" s="30" t="s">
        <v>1425</v>
      </c>
      <c r="L26" s="19"/>
    </row>
    <row r="27" spans="1:12" ht="26.45" customHeight="1">
      <c r="A27" s="16" t="s">
        <v>2912</v>
      </c>
      <c r="B27" s="30" t="s">
        <v>1404</v>
      </c>
      <c r="C27" s="30" t="s">
        <v>1391</v>
      </c>
      <c r="D27" s="41" t="s">
        <v>1</v>
      </c>
      <c r="E27" s="12">
        <v>43279</v>
      </c>
      <c r="F27" s="12">
        <v>44646</v>
      </c>
      <c r="G27" s="72"/>
      <c r="H27" s="14">
        <f>DATE(YEAR(F27),MONTH(F27),DAY(F27)+1)</f>
        <v>44647</v>
      </c>
      <c r="I27" s="15">
        <f t="shared" ca="1" si="3"/>
        <v>0</v>
      </c>
      <c r="J27" s="16" t="str">
        <f t="shared" ca="1" si="1"/>
        <v>NOT DUE</v>
      </c>
      <c r="K27" s="30" t="s">
        <v>1425</v>
      </c>
      <c r="L27" s="19"/>
    </row>
    <row r="28" spans="1:12" ht="26.45" customHeight="1">
      <c r="A28" s="16" t="s">
        <v>2913</v>
      </c>
      <c r="B28" s="30" t="s">
        <v>1405</v>
      </c>
      <c r="C28" s="30" t="s">
        <v>1406</v>
      </c>
      <c r="D28" s="41" t="s">
        <v>0</v>
      </c>
      <c r="E28" s="12">
        <v>43279</v>
      </c>
      <c r="F28" s="12">
        <v>44561</v>
      </c>
      <c r="G28" s="72"/>
      <c r="H28" s="14">
        <f>DATE(YEAR(F28),MONTH(F28)+3,DAY(F28)-1)</f>
        <v>44650</v>
      </c>
      <c r="I28" s="15">
        <f t="shared" ca="1" si="3"/>
        <v>3</v>
      </c>
      <c r="J28" s="16" t="str">
        <f t="shared" ca="1" si="1"/>
        <v>NOT DUE</v>
      </c>
      <c r="K28" s="30" t="s">
        <v>1425</v>
      </c>
      <c r="L28" s="19"/>
    </row>
    <row r="29" spans="1:12" ht="25.5">
      <c r="A29" s="16" t="s">
        <v>2914</v>
      </c>
      <c r="B29" s="30" t="s">
        <v>1407</v>
      </c>
      <c r="C29" s="30"/>
      <c r="D29" s="41" t="s">
        <v>4</v>
      </c>
      <c r="E29" s="12">
        <v>43279</v>
      </c>
      <c r="F29" s="12">
        <v>44635</v>
      </c>
      <c r="G29" s="72"/>
      <c r="H29" s="14">
        <f>EDATE(F29-1,1)</f>
        <v>44665</v>
      </c>
      <c r="I29" s="15">
        <f t="shared" ca="1" si="3"/>
        <v>18</v>
      </c>
      <c r="J29" s="16" t="str">
        <f t="shared" ca="1" si="1"/>
        <v>NOT DUE</v>
      </c>
      <c r="K29" s="30"/>
      <c r="L29" s="19"/>
    </row>
    <row r="30" spans="1:12" ht="26.45" customHeight="1">
      <c r="A30" s="16" t="s">
        <v>2915</v>
      </c>
      <c r="B30" s="30" t="s">
        <v>3960</v>
      </c>
      <c r="C30" s="30" t="s">
        <v>1389</v>
      </c>
      <c r="D30" s="41" t="s">
        <v>1080</v>
      </c>
      <c r="E30" s="12">
        <v>43279</v>
      </c>
      <c r="F30" s="12">
        <v>43279</v>
      </c>
      <c r="G30" s="72"/>
      <c r="H30" s="14">
        <f>DATE(YEAR(F30)+4,MONTH(F30),DAY(F30)-1)</f>
        <v>44739</v>
      </c>
      <c r="I30" s="15">
        <f t="shared" ca="1" si="3"/>
        <v>92</v>
      </c>
      <c r="J30" s="16" t="str">
        <f t="shared" ca="1" si="1"/>
        <v>NOT DUE</v>
      </c>
      <c r="K30" s="30" t="s">
        <v>3851</v>
      </c>
      <c r="L30" s="19"/>
    </row>
    <row r="31" spans="1:12" ht="25.5">
      <c r="A31" s="16" t="s">
        <v>2916</v>
      </c>
      <c r="B31" s="30" t="s">
        <v>3955</v>
      </c>
      <c r="C31" s="30" t="s">
        <v>3888</v>
      </c>
      <c r="D31" s="41" t="s">
        <v>1080</v>
      </c>
      <c r="E31" s="12">
        <v>43279</v>
      </c>
      <c r="F31" s="12">
        <v>43279</v>
      </c>
      <c r="G31" s="72"/>
      <c r="H31" s="14">
        <f>DATE(YEAR(F31)+4,MONTH(F31),DAY(F31)-1)</f>
        <v>44739</v>
      </c>
      <c r="I31" s="15">
        <f t="shared" ca="1" si="3"/>
        <v>92</v>
      </c>
      <c r="J31" s="16" t="str">
        <f t="shared" ca="1" si="1"/>
        <v>NOT DUE</v>
      </c>
      <c r="K31" s="30" t="s">
        <v>3851</v>
      </c>
      <c r="L31" s="19"/>
    </row>
    <row r="32" spans="1:12" ht="26.45" customHeight="1">
      <c r="A32" s="16" t="s">
        <v>2917</v>
      </c>
      <c r="B32" s="30" t="s">
        <v>1408</v>
      </c>
      <c r="C32" s="30" t="s">
        <v>1409</v>
      </c>
      <c r="D32" s="41" t="s">
        <v>0</v>
      </c>
      <c r="E32" s="12">
        <v>43279</v>
      </c>
      <c r="F32" s="12">
        <v>44561</v>
      </c>
      <c r="G32" s="72"/>
      <c r="H32" s="14">
        <f>DATE(YEAR(F32),MONTH(F32)+3,DAY(F32)-1)</f>
        <v>44650</v>
      </c>
      <c r="I32" s="15">
        <f t="shared" ca="1" si="3"/>
        <v>3</v>
      </c>
      <c r="J32" s="16" t="str">
        <f t="shared" ca="1" si="1"/>
        <v>NOT DUE</v>
      </c>
      <c r="K32" s="30" t="s">
        <v>1426</v>
      </c>
      <c r="L32" s="19"/>
    </row>
    <row r="33" spans="1:12" ht="15" customHeight="1">
      <c r="A33" s="16" t="s">
        <v>2918</v>
      </c>
      <c r="B33" s="30" t="s">
        <v>1894</v>
      </c>
      <c r="C33" s="30"/>
      <c r="D33" s="41" t="s">
        <v>1</v>
      </c>
      <c r="E33" s="12">
        <v>43279</v>
      </c>
      <c r="F33" s="12">
        <v>44646</v>
      </c>
      <c r="G33" s="72"/>
      <c r="H33" s="14">
        <f>DATE(YEAR(F33),MONTH(F33),DAY(F33)+1)</f>
        <v>44647</v>
      </c>
      <c r="I33" s="15">
        <f t="shared" ca="1" si="3"/>
        <v>0</v>
      </c>
      <c r="J33" s="16" t="str">
        <f t="shared" ca="1" si="1"/>
        <v>NOT DUE</v>
      </c>
      <c r="K33" s="30" t="s">
        <v>1426</v>
      </c>
      <c r="L33" s="19"/>
    </row>
    <row r="34" spans="1:12" ht="15" customHeight="1">
      <c r="A34" s="16" t="s">
        <v>2919</v>
      </c>
      <c r="B34" s="30" t="s">
        <v>1410</v>
      </c>
      <c r="C34" s="30" t="s">
        <v>1411</v>
      </c>
      <c r="D34" s="41" t="s">
        <v>381</v>
      </c>
      <c r="E34" s="12">
        <v>43279</v>
      </c>
      <c r="F34" s="12">
        <v>44575</v>
      </c>
      <c r="G34" s="72"/>
      <c r="H34" s="14">
        <f t="shared" ref="H34:H39" si="4">DATE(YEAR(F34)+1,MONTH(F34),DAY(F34)-1)</f>
        <v>44939</v>
      </c>
      <c r="I34" s="15">
        <f t="shared" ca="1" si="3"/>
        <v>292</v>
      </c>
      <c r="J34" s="16" t="str">
        <f t="shared" ca="1" si="1"/>
        <v>NOT DUE</v>
      </c>
      <c r="K34" s="30" t="s">
        <v>1426</v>
      </c>
      <c r="L34" s="145"/>
    </row>
    <row r="35" spans="1:12" ht="25.5">
      <c r="A35" s="16" t="s">
        <v>2920</v>
      </c>
      <c r="B35" s="30" t="s">
        <v>1412</v>
      </c>
      <c r="C35" s="30" t="s">
        <v>1413</v>
      </c>
      <c r="D35" s="41" t="s">
        <v>381</v>
      </c>
      <c r="E35" s="12">
        <v>43279</v>
      </c>
      <c r="F35" s="12">
        <v>44575</v>
      </c>
      <c r="G35" s="72"/>
      <c r="H35" s="14">
        <f t="shared" si="4"/>
        <v>44939</v>
      </c>
      <c r="I35" s="15">
        <f t="shared" ca="1" si="3"/>
        <v>292</v>
      </c>
      <c r="J35" s="16" t="str">
        <f t="shared" ca="1" si="1"/>
        <v>NOT DUE</v>
      </c>
      <c r="K35" s="30" t="s">
        <v>1427</v>
      </c>
      <c r="L35" s="19"/>
    </row>
    <row r="36" spans="1:12" ht="25.5">
      <c r="A36" s="16" t="s">
        <v>2921</v>
      </c>
      <c r="B36" s="30" t="s">
        <v>1414</v>
      </c>
      <c r="C36" s="30" t="s">
        <v>1415</v>
      </c>
      <c r="D36" s="41" t="s">
        <v>381</v>
      </c>
      <c r="E36" s="12">
        <v>43279</v>
      </c>
      <c r="F36" s="12">
        <v>44575</v>
      </c>
      <c r="G36" s="72"/>
      <c r="H36" s="14">
        <f t="shared" si="4"/>
        <v>44939</v>
      </c>
      <c r="I36" s="15">
        <f t="shared" ca="1" si="3"/>
        <v>292</v>
      </c>
      <c r="J36" s="16" t="str">
        <f t="shared" ca="1" si="1"/>
        <v>NOT DUE</v>
      </c>
      <c r="K36" s="30" t="s">
        <v>1427</v>
      </c>
      <c r="L36" s="19"/>
    </row>
    <row r="37" spans="1:12" ht="25.5">
      <c r="A37" s="16" t="s">
        <v>2922</v>
      </c>
      <c r="B37" s="30" t="s">
        <v>1416</v>
      </c>
      <c r="C37" s="30" t="s">
        <v>1417</v>
      </c>
      <c r="D37" s="41" t="s">
        <v>381</v>
      </c>
      <c r="E37" s="12">
        <v>43279</v>
      </c>
      <c r="F37" s="12">
        <v>44575</v>
      </c>
      <c r="G37" s="72"/>
      <c r="H37" s="14">
        <f t="shared" si="4"/>
        <v>44939</v>
      </c>
      <c r="I37" s="15">
        <f t="shared" ca="1" si="3"/>
        <v>292</v>
      </c>
      <c r="J37" s="16" t="str">
        <f t="shared" ca="1" si="1"/>
        <v>NOT DUE</v>
      </c>
      <c r="K37" s="30" t="s">
        <v>1427</v>
      </c>
      <c r="L37" s="19"/>
    </row>
    <row r="38" spans="1:12" ht="25.5">
      <c r="A38" s="16" t="s">
        <v>3884</v>
      </c>
      <c r="B38" s="30" t="s">
        <v>1418</v>
      </c>
      <c r="C38" s="30" t="s">
        <v>1419</v>
      </c>
      <c r="D38" s="41" t="s">
        <v>381</v>
      </c>
      <c r="E38" s="12">
        <v>43279</v>
      </c>
      <c r="F38" s="12">
        <v>44575</v>
      </c>
      <c r="G38" s="72"/>
      <c r="H38" s="14">
        <f t="shared" si="4"/>
        <v>44939</v>
      </c>
      <c r="I38" s="15">
        <f t="shared" ca="1" si="3"/>
        <v>292</v>
      </c>
      <c r="J38" s="16" t="str">
        <f t="shared" ca="1" si="1"/>
        <v>NOT DUE</v>
      </c>
      <c r="K38" s="30" t="s">
        <v>1428</v>
      </c>
      <c r="L38" s="19"/>
    </row>
    <row r="39" spans="1:12" ht="15" customHeight="1">
      <c r="A39" s="16" t="s">
        <v>3885</v>
      </c>
      <c r="B39" s="30" t="s">
        <v>1429</v>
      </c>
      <c r="C39" s="30" t="s">
        <v>1430</v>
      </c>
      <c r="D39" s="41" t="s">
        <v>381</v>
      </c>
      <c r="E39" s="12">
        <v>43279</v>
      </c>
      <c r="F39" s="12">
        <v>44575</v>
      </c>
      <c r="G39" s="72"/>
      <c r="H39" s="14">
        <f t="shared" si="4"/>
        <v>44939</v>
      </c>
      <c r="I39" s="15">
        <f t="shared" ca="1" si="3"/>
        <v>292</v>
      </c>
      <c r="J39" s="16" t="str">
        <f t="shared" ca="1" si="1"/>
        <v>NOT DUE</v>
      </c>
      <c r="K39" s="30" t="s">
        <v>1428</v>
      </c>
      <c r="L39" s="19"/>
    </row>
    <row r="40" spans="1:12" ht="15.75" customHeight="1">
      <c r="A40" s="49"/>
      <c r="B40" s="50"/>
      <c r="C40" s="50"/>
      <c r="D40" s="51"/>
      <c r="E40" s="52"/>
      <c r="F40" s="52"/>
      <c r="G40" s="53"/>
      <c r="H40" s="54"/>
      <c r="I40" s="55"/>
      <c r="J40" s="49"/>
      <c r="K40" s="50"/>
      <c r="L40" s="56"/>
    </row>
    <row r="44" spans="1:12">
      <c r="B44" t="s">
        <v>4630</v>
      </c>
      <c r="D44" s="47" t="s">
        <v>4631</v>
      </c>
      <c r="E44" t="s">
        <v>5232</v>
      </c>
      <c r="G44" t="s">
        <v>4632</v>
      </c>
    </row>
    <row r="45" spans="1:12">
      <c r="C45" s="215" t="s">
        <v>5298</v>
      </c>
      <c r="E45" t="s">
        <v>5439</v>
      </c>
      <c r="H45" s="455" t="s">
        <v>5270</v>
      </c>
      <c r="I45" s="455"/>
      <c r="J45" s="455"/>
    </row>
  </sheetData>
  <sheetProtection selectLockedCells="1"/>
  <mergeCells count="10">
    <mergeCell ref="H45:J45"/>
    <mergeCell ref="A4:B4"/>
    <mergeCell ref="D4:E4"/>
    <mergeCell ref="A5:B5"/>
    <mergeCell ref="A1:B1"/>
    <mergeCell ref="D1:E1"/>
    <mergeCell ref="A2:B2"/>
    <mergeCell ref="D2:E2"/>
    <mergeCell ref="A3:B3"/>
    <mergeCell ref="D3:E3"/>
  </mergeCells>
  <conditionalFormatting sqref="J7:J29 J32:J40">
    <cfRule type="cellIs" dxfId="75" priority="2" operator="equal">
      <formula>"overdue"</formula>
    </cfRule>
  </conditionalFormatting>
  <conditionalFormatting sqref="J30:J31">
    <cfRule type="cellIs" dxfId="74" priority="1" operator="equal">
      <formula>"overdue"</formula>
    </cfRule>
  </conditionalFormatting>
  <pageMargins left="0.7" right="0.7" top="0.75" bottom="0.75" header="0.3" footer="0.3"/>
  <pageSetup paperSize="9" orientation="portrait" r:id="rId1"/>
  <drawing r:id="rId2"/>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7"/>
  <sheetViews>
    <sheetView zoomScale="90" zoomScaleNormal="90" workbookViewId="0">
      <selection activeCell="H15" sqref="H15"/>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6" t="s">
        <v>5</v>
      </c>
      <c r="B1" s="376"/>
      <c r="C1" s="34" t="str">
        <f>'[4]Main Engine'!C1</f>
        <v>VALIANT SUMMER</v>
      </c>
      <c r="D1" s="377" t="s">
        <v>7</v>
      </c>
      <c r="E1" s="377"/>
      <c r="F1" s="1" t="str">
        <f>IF(C1="GL COLMENA",'[1]List of Vessels'!B2,IF(C1="GL IGUAZU",'[1]List of Vessels'!B3,IF(C1="GL LA PAZ",'[1]List of Vessels'!B4,IF(C1="GL PIRAPO",'[1]List of Vessels'!B5,IF(C1="VALIANT SPRING",'[1]List of Vessels'!B6,IF(C1="VALIANT SUMMER",'[1]List of Vessels'!B7,""))))))</f>
        <v>NK 160240</v>
      </c>
    </row>
    <row r="2" spans="1:12" ht="19.5" customHeight="1">
      <c r="A2" s="376" t="s">
        <v>8</v>
      </c>
      <c r="B2" s="376"/>
      <c r="C2" s="35" t="str">
        <f>IF(C1="GL COLMENA",'[1]List of Vessels'!D2,IF(C1="GL IGUAZU",'[1]List of Vessels'!D3,IF(C1="GL LA PAZ",'[1]List of Vessels'!D4,IF(C1="GL PIRAPO",'[1]List of Vessels'!D5,IF(C1="VALIANT SPRING",'[1]List of Vessels'!D6,IF(C1="VALIANT SUMMER",'[1]List of Vessels'!D7,""))))))</f>
        <v>SINGAPORE</v>
      </c>
      <c r="D2" s="377" t="s">
        <v>9</v>
      </c>
      <c r="E2" s="377"/>
      <c r="F2" s="2">
        <f>IF(C1="GL COLMENA",'[1]List of Vessels'!C2,IF(C1="GL IGUAZU",'[1]List of Vessels'!C3,IF(C1="GL LA PAZ",'[1]List of Vessels'!C4,IF(C1="GL PIRAPO",'[1]List of Vessels'!C5,IF(C1="VALIANT SPRING",'[1]List of Vessels'!C6,IF(C1="VALIANT SUMMER",'[1]List of Vessels'!C7,""))))))</f>
        <v>9731195</v>
      </c>
    </row>
    <row r="3" spans="1:12" ht="19.5" customHeight="1">
      <c r="A3" s="376" t="s">
        <v>10</v>
      </c>
      <c r="B3" s="376"/>
      <c r="C3" s="36" t="s">
        <v>1959</v>
      </c>
      <c r="D3" s="377" t="s">
        <v>12</v>
      </c>
      <c r="E3" s="377"/>
      <c r="F3" s="4" t="s">
        <v>2801</v>
      </c>
    </row>
    <row r="4" spans="1:12" ht="18" customHeight="1">
      <c r="A4" s="376" t="s">
        <v>77</v>
      </c>
      <c r="B4" s="376"/>
      <c r="C4" s="36" t="s">
        <v>3787</v>
      </c>
      <c r="D4" s="377" t="s">
        <v>14</v>
      </c>
      <c r="E4" s="377"/>
      <c r="F4" s="5">
        <f>'Running Hours'!B27</f>
        <v>24973.1</v>
      </c>
    </row>
    <row r="5" spans="1:12" ht="18" customHeight="1">
      <c r="A5" s="376" t="s">
        <v>78</v>
      </c>
      <c r="B5" s="376"/>
      <c r="C5" s="37" t="s">
        <v>3777</v>
      </c>
      <c r="D5" s="44"/>
      <c r="E5" s="262" t="str">
        <f>'Running Hours'!$C3</f>
        <v>Date updated:</v>
      </c>
      <c r="F5" s="147">
        <f>'Running Hours'!$D3</f>
        <v>44646</v>
      </c>
    </row>
    <row r="6" spans="1:12" ht="7.5" customHeight="1">
      <c r="A6" s="42"/>
      <c r="B6" s="6"/>
      <c r="D6" s="45"/>
      <c r="E6" s="7"/>
      <c r="F6" s="7"/>
      <c r="G6" s="7"/>
      <c r="H6" s="7"/>
      <c r="I6" s="7"/>
      <c r="J6" s="7"/>
      <c r="K6" s="7"/>
    </row>
    <row r="7" spans="1:12" ht="26.45" customHeight="1">
      <c r="A7" s="10" t="s">
        <v>15</v>
      </c>
      <c r="B7" s="10" t="s">
        <v>63</v>
      </c>
      <c r="C7" s="10" t="s">
        <v>17</v>
      </c>
      <c r="D7" s="46" t="s">
        <v>18</v>
      </c>
      <c r="E7" s="10" t="s">
        <v>19</v>
      </c>
      <c r="F7" s="10" t="s">
        <v>64</v>
      </c>
      <c r="G7" s="10" t="s">
        <v>20</v>
      </c>
      <c r="H7" s="10" t="s">
        <v>2</v>
      </c>
      <c r="I7" s="10" t="s">
        <v>21</v>
      </c>
      <c r="J7" s="10" t="s">
        <v>22</v>
      </c>
      <c r="K7" s="10" t="s">
        <v>23</v>
      </c>
      <c r="L7" s="10" t="s">
        <v>59</v>
      </c>
    </row>
    <row r="8" spans="1:12" ht="26.45" customHeight="1">
      <c r="A8" s="16" t="s">
        <v>2802</v>
      </c>
      <c r="B8" s="30" t="s">
        <v>1914</v>
      </c>
      <c r="C8" s="30" t="s">
        <v>1960</v>
      </c>
      <c r="D8" s="41">
        <v>20000</v>
      </c>
      <c r="E8" s="12">
        <v>42549</v>
      </c>
      <c r="F8" s="12">
        <v>44416</v>
      </c>
      <c r="G8" s="26">
        <v>23606.9</v>
      </c>
      <c r="H8" s="21">
        <f>IF(I8&lt;=20000,$F$5+(I8/24),"error")</f>
        <v>45422.408333333333</v>
      </c>
      <c r="I8" s="22">
        <f t="shared" ref="I8:I20" si="0">D8-($F$4-G8)</f>
        <v>18633.800000000003</v>
      </c>
      <c r="J8" s="16" t="str">
        <f>IF(I8="","",IF(I8&lt;0,"OVERDUE","NOT DUE"))</f>
        <v>NOT DUE</v>
      </c>
      <c r="K8" s="30" t="s">
        <v>1971</v>
      </c>
      <c r="L8" s="362"/>
    </row>
    <row r="9" spans="1:12" ht="26.45" customHeight="1">
      <c r="A9" s="16" t="s">
        <v>2803</v>
      </c>
      <c r="B9" s="30" t="s">
        <v>1998</v>
      </c>
      <c r="C9" s="30" t="s">
        <v>1961</v>
      </c>
      <c r="D9" s="41">
        <v>8000</v>
      </c>
      <c r="E9" s="12">
        <v>42549</v>
      </c>
      <c r="F9" s="12">
        <v>44416</v>
      </c>
      <c r="G9" s="26">
        <v>23606.9</v>
      </c>
      <c r="H9" s="21">
        <f>IF(I9&lt;=8000,$F$5+(I9/24),"error")</f>
        <v>44922.408333333333</v>
      </c>
      <c r="I9" s="22">
        <f t="shared" si="0"/>
        <v>6633.8000000000029</v>
      </c>
      <c r="J9" s="16" t="str">
        <f t="shared" ref="J9:J41" si="1">IF(I9="","",IF(I9&lt;0,"OVERDUE","NOT DUE"))</f>
        <v>NOT DUE</v>
      </c>
      <c r="K9" s="30" t="s">
        <v>1972</v>
      </c>
      <c r="L9" s="362"/>
    </row>
    <row r="10" spans="1:12" ht="26.45" customHeight="1">
      <c r="A10" s="16" t="s">
        <v>2804</v>
      </c>
      <c r="B10" s="30" t="s">
        <v>3890</v>
      </c>
      <c r="C10" s="30" t="s">
        <v>1961</v>
      </c>
      <c r="D10" s="41">
        <v>8000</v>
      </c>
      <c r="E10" s="12">
        <v>42549</v>
      </c>
      <c r="F10" s="12">
        <v>44416</v>
      </c>
      <c r="G10" s="26">
        <v>23606.9</v>
      </c>
      <c r="H10" s="21">
        <f>IF(I10&lt;=8000,$F$5+(I10/24),"error")</f>
        <v>44922.408333333333</v>
      </c>
      <c r="I10" s="22">
        <f t="shared" si="0"/>
        <v>6633.8000000000029</v>
      </c>
      <c r="J10" s="16" t="str">
        <f t="shared" si="1"/>
        <v>NOT DUE</v>
      </c>
      <c r="K10" s="30" t="s">
        <v>1972</v>
      </c>
      <c r="L10" s="362"/>
    </row>
    <row r="11" spans="1:12">
      <c r="A11" s="16" t="s">
        <v>2805</v>
      </c>
      <c r="B11" s="30" t="s">
        <v>1918</v>
      </c>
      <c r="C11" s="30" t="s">
        <v>1962</v>
      </c>
      <c r="D11" s="41">
        <v>2000</v>
      </c>
      <c r="E11" s="12">
        <v>42549</v>
      </c>
      <c r="F11" s="12">
        <v>44416</v>
      </c>
      <c r="G11" s="26">
        <v>23606.9</v>
      </c>
      <c r="H11" s="21">
        <f>IF(I11&lt;=2000,$F$5+(I11/24),"error")</f>
        <v>44672.408333333333</v>
      </c>
      <c r="I11" s="22">
        <f t="shared" si="0"/>
        <v>633.80000000000291</v>
      </c>
      <c r="J11" s="16" t="str">
        <f t="shared" si="1"/>
        <v>NOT DUE</v>
      </c>
      <c r="K11" s="30"/>
      <c r="L11" s="145"/>
    </row>
    <row r="12" spans="1:12">
      <c r="A12" s="16" t="s">
        <v>2806</v>
      </c>
      <c r="B12" s="30" t="s">
        <v>1918</v>
      </c>
      <c r="C12" s="30" t="s">
        <v>1963</v>
      </c>
      <c r="D12" s="41">
        <v>8000</v>
      </c>
      <c r="E12" s="12">
        <v>42549</v>
      </c>
      <c r="F12" s="12">
        <v>44416</v>
      </c>
      <c r="G12" s="26">
        <v>23606.9</v>
      </c>
      <c r="H12" s="21">
        <f>IF(I12&lt;=8000,$F$5+(I12/24),"error")</f>
        <v>44922.408333333333</v>
      </c>
      <c r="I12" s="22">
        <f t="shared" si="0"/>
        <v>6633.8000000000029</v>
      </c>
      <c r="J12" s="16" t="str">
        <f t="shared" si="1"/>
        <v>NOT DUE</v>
      </c>
      <c r="K12" s="30"/>
      <c r="L12" s="145"/>
    </row>
    <row r="13" spans="1:12" ht="25.5">
      <c r="A13" s="16" t="s">
        <v>2807</v>
      </c>
      <c r="B13" s="30" t="s">
        <v>1884</v>
      </c>
      <c r="C13" s="30" t="s">
        <v>1964</v>
      </c>
      <c r="D13" s="41">
        <v>20000</v>
      </c>
      <c r="E13" s="12">
        <v>42549</v>
      </c>
      <c r="F13" s="12">
        <v>44416</v>
      </c>
      <c r="G13" s="26">
        <v>23606.9</v>
      </c>
      <c r="H13" s="21">
        <f>IF(I13&lt;=20000,$F$5+(I13/24),"error")</f>
        <v>45422.408333333333</v>
      </c>
      <c r="I13" s="22">
        <f t="shared" si="0"/>
        <v>18633.800000000003</v>
      </c>
      <c r="J13" s="16" t="str">
        <f t="shared" si="1"/>
        <v>NOT DUE</v>
      </c>
      <c r="K13" s="30"/>
      <c r="L13" s="362"/>
    </row>
    <row r="14" spans="1:12" ht="26.45" customHeight="1">
      <c r="A14" s="16" t="s">
        <v>2808</v>
      </c>
      <c r="B14" s="30" t="s">
        <v>3891</v>
      </c>
      <c r="C14" s="30" t="s">
        <v>1961</v>
      </c>
      <c r="D14" s="41">
        <v>8000</v>
      </c>
      <c r="E14" s="12">
        <v>42549</v>
      </c>
      <c r="F14" s="12">
        <v>44416</v>
      </c>
      <c r="G14" s="26">
        <v>23606.9</v>
      </c>
      <c r="H14" s="21">
        <f>IF(I14&lt;=8000,$F$5+(I14/24),"error")</f>
        <v>44922.408333333333</v>
      </c>
      <c r="I14" s="22">
        <f t="shared" si="0"/>
        <v>6633.8000000000029</v>
      </c>
      <c r="J14" s="16" t="str">
        <f t="shared" si="1"/>
        <v>NOT DUE</v>
      </c>
      <c r="K14" s="30" t="s">
        <v>1973</v>
      </c>
      <c r="L14" s="362"/>
    </row>
    <row r="15" spans="1:12" ht="26.45" customHeight="1">
      <c r="A15" s="16" t="s">
        <v>2809</v>
      </c>
      <c r="B15" s="30" t="s">
        <v>1965</v>
      </c>
      <c r="C15" s="30" t="s">
        <v>1961</v>
      </c>
      <c r="D15" s="41">
        <v>8000</v>
      </c>
      <c r="E15" s="12">
        <v>42549</v>
      </c>
      <c r="F15" s="12">
        <v>44416</v>
      </c>
      <c r="G15" s="26">
        <v>23606.9</v>
      </c>
      <c r="H15" s="21">
        <f t="shared" ref="H15" si="2">IF(I15&lt;=8000,$F$5+(I15/24),"error")</f>
        <v>44922.408333333333</v>
      </c>
      <c r="I15" s="22">
        <f t="shared" si="0"/>
        <v>6633.8000000000029</v>
      </c>
      <c r="J15" s="16" t="str">
        <f t="shared" si="1"/>
        <v>NOT DUE</v>
      </c>
      <c r="K15" s="30" t="s">
        <v>1973</v>
      </c>
      <c r="L15" s="362"/>
    </row>
    <row r="16" spans="1:12" ht="25.5">
      <c r="A16" s="16" t="s">
        <v>2810</v>
      </c>
      <c r="B16" s="30" t="s">
        <v>1887</v>
      </c>
      <c r="C16" s="30" t="s">
        <v>1966</v>
      </c>
      <c r="D16" s="41">
        <v>8000</v>
      </c>
      <c r="E16" s="12">
        <v>42549</v>
      </c>
      <c r="F16" s="12">
        <v>44416</v>
      </c>
      <c r="G16" s="26">
        <v>23606.9</v>
      </c>
      <c r="H16" s="21">
        <f>IF(I16&lt;=8000,$F$5+(I16/24),"error")</f>
        <v>44922.408333333333</v>
      </c>
      <c r="I16" s="22">
        <f t="shared" si="0"/>
        <v>6633.8000000000029</v>
      </c>
      <c r="J16" s="16" t="str">
        <f t="shared" si="1"/>
        <v>NOT DUE</v>
      </c>
      <c r="K16" s="30" t="s">
        <v>1974</v>
      </c>
      <c r="L16" s="362"/>
    </row>
    <row r="17" spans="1:12">
      <c r="A17" s="16" t="s">
        <v>2811</v>
      </c>
      <c r="B17" s="30" t="s">
        <v>1887</v>
      </c>
      <c r="C17" s="30" t="s">
        <v>1967</v>
      </c>
      <c r="D17" s="41">
        <v>20000</v>
      </c>
      <c r="E17" s="12">
        <v>42549</v>
      </c>
      <c r="F17" s="12">
        <v>44416</v>
      </c>
      <c r="G17" s="26">
        <v>23606.9</v>
      </c>
      <c r="H17" s="21">
        <f>IF(I17&lt;=20000,$F$5+(I17/24),"error")</f>
        <v>45422.408333333333</v>
      </c>
      <c r="I17" s="22">
        <f t="shared" si="0"/>
        <v>18633.800000000003</v>
      </c>
      <c r="J17" s="16" t="str">
        <f t="shared" si="1"/>
        <v>NOT DUE</v>
      </c>
      <c r="K17" s="30"/>
      <c r="L17" s="362"/>
    </row>
    <row r="18" spans="1:12" ht="26.45" customHeight="1">
      <c r="A18" s="16" t="s">
        <v>2812</v>
      </c>
      <c r="B18" s="30" t="s">
        <v>1535</v>
      </c>
      <c r="C18" s="30" t="s">
        <v>1968</v>
      </c>
      <c r="D18" s="41">
        <v>20000</v>
      </c>
      <c r="E18" s="12">
        <v>42549</v>
      </c>
      <c r="F18" s="12">
        <v>44416</v>
      </c>
      <c r="G18" s="26">
        <v>23606.9</v>
      </c>
      <c r="H18" s="21">
        <f>IF(I18&lt;=20000,$F$5+(I18/24),"error")</f>
        <v>45422.408333333333</v>
      </c>
      <c r="I18" s="22">
        <f t="shared" si="0"/>
        <v>18633.800000000003</v>
      </c>
      <c r="J18" s="16" t="str">
        <f t="shared" si="1"/>
        <v>NOT DUE</v>
      </c>
      <c r="K18" s="30" t="s">
        <v>1975</v>
      </c>
      <c r="L18" s="362"/>
    </row>
    <row r="19" spans="1:12" ht="26.45" customHeight="1">
      <c r="A19" s="16" t="s">
        <v>2813</v>
      </c>
      <c r="B19" s="30" t="s">
        <v>3842</v>
      </c>
      <c r="C19" s="30" t="s">
        <v>3843</v>
      </c>
      <c r="D19" s="41">
        <v>20000</v>
      </c>
      <c r="E19" s="12">
        <v>42549</v>
      </c>
      <c r="F19" s="12">
        <v>44416</v>
      </c>
      <c r="G19" s="26">
        <v>23606.9</v>
      </c>
      <c r="H19" s="21">
        <f>IF(I19&lt;=20000,$F$5+(I19/24),"error")</f>
        <v>45422.408333333333</v>
      </c>
      <c r="I19" s="22">
        <f t="shared" si="0"/>
        <v>18633.800000000003</v>
      </c>
      <c r="J19" s="16" t="str">
        <f t="shared" si="1"/>
        <v>NOT DUE</v>
      </c>
      <c r="K19" s="30" t="s">
        <v>1976</v>
      </c>
      <c r="L19" s="362"/>
    </row>
    <row r="20" spans="1:12" ht="26.45" customHeight="1">
      <c r="A20" s="16" t="s">
        <v>2814</v>
      </c>
      <c r="B20" s="30" t="s">
        <v>3892</v>
      </c>
      <c r="C20" s="30" t="s">
        <v>1970</v>
      </c>
      <c r="D20" s="41">
        <v>8000</v>
      </c>
      <c r="E20" s="12">
        <v>42549</v>
      </c>
      <c r="F20" s="12">
        <v>44416</v>
      </c>
      <c r="G20" s="26">
        <v>23606.9</v>
      </c>
      <c r="H20" s="21">
        <f>IF(I20&lt;=8000,$F$5+(I20/24),"error")</f>
        <v>44922.408333333333</v>
      </c>
      <c r="I20" s="22">
        <f t="shared" si="0"/>
        <v>6633.8000000000029</v>
      </c>
      <c r="J20" s="16" t="str">
        <f t="shared" si="1"/>
        <v>NOT DUE</v>
      </c>
      <c r="K20" s="30" t="s">
        <v>1977</v>
      </c>
      <c r="L20" s="362"/>
    </row>
    <row r="21" spans="1:12" ht="38.25">
      <c r="A21" s="16" t="s">
        <v>2815</v>
      </c>
      <c r="B21" s="30" t="s">
        <v>1390</v>
      </c>
      <c r="C21" s="30" t="s">
        <v>1391</v>
      </c>
      <c r="D21" s="41" t="s">
        <v>1</v>
      </c>
      <c r="E21" s="12">
        <v>42549</v>
      </c>
      <c r="F21" s="12">
        <v>44646</v>
      </c>
      <c r="G21" s="109"/>
      <c r="H21" s="14">
        <f>DATE(YEAR(F21),MONTH(F21),DAY(F21)+1)</f>
        <v>44647</v>
      </c>
      <c r="I21" s="15">
        <f t="shared" ref="I21:I41" ca="1" si="3">IF(ISBLANK(H21),"",H21-DATE(YEAR(NOW()),MONTH(NOW()),DAY(NOW())))</f>
        <v>0</v>
      </c>
      <c r="J21" s="16" t="str">
        <f t="shared" ca="1" si="1"/>
        <v>NOT DUE</v>
      </c>
      <c r="K21" s="30" t="s">
        <v>1420</v>
      </c>
      <c r="L21" s="19"/>
    </row>
    <row r="22" spans="1:12" ht="38.25">
      <c r="A22" s="16" t="s">
        <v>2816</v>
      </c>
      <c r="B22" s="30" t="s">
        <v>1392</v>
      </c>
      <c r="C22" s="30" t="s">
        <v>1393</v>
      </c>
      <c r="D22" s="41" t="s">
        <v>1</v>
      </c>
      <c r="E22" s="12">
        <v>42549</v>
      </c>
      <c r="F22" s="12">
        <v>44646</v>
      </c>
      <c r="G22" s="109"/>
      <c r="H22" s="14">
        <f>DATE(YEAR(F22),MONTH(F22),DAY(F22)+1)</f>
        <v>44647</v>
      </c>
      <c r="I22" s="15">
        <f t="shared" ca="1" si="3"/>
        <v>0</v>
      </c>
      <c r="J22" s="16" t="str">
        <f t="shared" ca="1" si="1"/>
        <v>NOT DUE</v>
      </c>
      <c r="K22" s="30" t="s">
        <v>1421</v>
      </c>
      <c r="L22" s="19"/>
    </row>
    <row r="23" spans="1:12" ht="38.25">
      <c r="A23" s="16" t="s">
        <v>2817</v>
      </c>
      <c r="B23" s="30" t="s">
        <v>1394</v>
      </c>
      <c r="C23" s="30" t="s">
        <v>1395</v>
      </c>
      <c r="D23" s="41" t="s">
        <v>1</v>
      </c>
      <c r="E23" s="12">
        <v>42549</v>
      </c>
      <c r="F23" s="12">
        <v>44646</v>
      </c>
      <c r="G23" s="109"/>
      <c r="H23" s="14">
        <f>DATE(YEAR(F23),MONTH(F23),DAY(F23)+1)</f>
        <v>44647</v>
      </c>
      <c r="I23" s="15">
        <f t="shared" ca="1" si="3"/>
        <v>0</v>
      </c>
      <c r="J23" s="16" t="str">
        <f t="shared" ca="1" si="1"/>
        <v>NOT DUE</v>
      </c>
      <c r="K23" s="30" t="s">
        <v>1422</v>
      </c>
      <c r="L23" s="19"/>
    </row>
    <row r="24" spans="1:12" ht="38.450000000000003" customHeight="1">
      <c r="A24" s="16" t="s">
        <v>2818</v>
      </c>
      <c r="B24" s="30" t="s">
        <v>1396</v>
      </c>
      <c r="C24" s="30" t="s">
        <v>1397</v>
      </c>
      <c r="D24" s="41" t="s">
        <v>4</v>
      </c>
      <c r="E24" s="12">
        <v>42549</v>
      </c>
      <c r="F24" s="12">
        <v>44634</v>
      </c>
      <c r="G24" s="109"/>
      <c r="H24" s="14">
        <f>EDATE(F24-1,1)</f>
        <v>44664</v>
      </c>
      <c r="I24" s="15">
        <f t="shared" ca="1" si="3"/>
        <v>17</v>
      </c>
      <c r="J24" s="16" t="str">
        <f t="shared" ca="1" si="1"/>
        <v>NOT DUE</v>
      </c>
      <c r="K24" s="30" t="s">
        <v>1423</v>
      </c>
      <c r="L24" s="19"/>
    </row>
    <row r="25" spans="1:12" ht="25.5">
      <c r="A25" s="16" t="s">
        <v>2819</v>
      </c>
      <c r="B25" s="30" t="s">
        <v>1398</v>
      </c>
      <c r="C25" s="30" t="s">
        <v>1399</v>
      </c>
      <c r="D25" s="41" t="s">
        <v>1</v>
      </c>
      <c r="E25" s="12">
        <v>42549</v>
      </c>
      <c r="F25" s="12">
        <v>44646</v>
      </c>
      <c r="G25" s="109"/>
      <c r="H25" s="14">
        <f>DATE(YEAR(F25),MONTH(F25),DAY(F25)+1)</f>
        <v>44647</v>
      </c>
      <c r="I25" s="15">
        <f t="shared" ca="1" si="3"/>
        <v>0</v>
      </c>
      <c r="J25" s="16" t="str">
        <f t="shared" ca="1" si="1"/>
        <v>NOT DUE</v>
      </c>
      <c r="K25" s="30" t="s">
        <v>1424</v>
      </c>
      <c r="L25" s="19"/>
    </row>
    <row r="26" spans="1:12" ht="26.45" customHeight="1">
      <c r="A26" s="16" t="s">
        <v>2820</v>
      </c>
      <c r="B26" s="30" t="s">
        <v>1400</v>
      </c>
      <c r="C26" s="30" t="s">
        <v>1401</v>
      </c>
      <c r="D26" s="41" t="s">
        <v>1</v>
      </c>
      <c r="E26" s="12">
        <v>42549</v>
      </c>
      <c r="F26" s="12">
        <v>44646</v>
      </c>
      <c r="G26" s="109"/>
      <c r="H26" s="14">
        <f>DATE(YEAR(F26),MONTH(F26),DAY(F26)+1)</f>
        <v>44647</v>
      </c>
      <c r="I26" s="15">
        <f t="shared" ca="1" si="3"/>
        <v>0</v>
      </c>
      <c r="J26" s="16" t="str">
        <f t="shared" ca="1" si="1"/>
        <v>NOT DUE</v>
      </c>
      <c r="K26" s="30" t="s">
        <v>1425</v>
      </c>
      <c r="L26" s="19"/>
    </row>
    <row r="27" spans="1:12" ht="26.45" customHeight="1">
      <c r="A27" s="16" t="s">
        <v>2821</v>
      </c>
      <c r="B27" s="30" t="s">
        <v>1402</v>
      </c>
      <c r="C27" s="30" t="s">
        <v>1403</v>
      </c>
      <c r="D27" s="41" t="s">
        <v>1</v>
      </c>
      <c r="E27" s="12">
        <v>42549</v>
      </c>
      <c r="F27" s="12">
        <v>44646</v>
      </c>
      <c r="G27" s="109"/>
      <c r="H27" s="14">
        <f>DATE(YEAR(F27),MONTH(F27),DAY(F27)+1)</f>
        <v>44647</v>
      </c>
      <c r="I27" s="15">
        <f t="shared" ca="1" si="3"/>
        <v>0</v>
      </c>
      <c r="J27" s="16" t="str">
        <f t="shared" ca="1" si="1"/>
        <v>NOT DUE</v>
      </c>
      <c r="K27" s="30" t="s">
        <v>1425</v>
      </c>
      <c r="L27" s="19"/>
    </row>
    <row r="28" spans="1:12" ht="26.45" customHeight="1">
      <c r="A28" s="16" t="s">
        <v>2822</v>
      </c>
      <c r="B28" s="30" t="s">
        <v>1404</v>
      </c>
      <c r="C28" s="30" t="s">
        <v>1391</v>
      </c>
      <c r="D28" s="41" t="s">
        <v>1</v>
      </c>
      <c r="E28" s="12">
        <v>42549</v>
      </c>
      <c r="F28" s="12">
        <v>44646</v>
      </c>
      <c r="G28" s="109"/>
      <c r="H28" s="14">
        <f>DATE(YEAR(F28),MONTH(F28),DAY(F28)+1)</f>
        <v>44647</v>
      </c>
      <c r="I28" s="15">
        <f t="shared" ca="1" si="3"/>
        <v>0</v>
      </c>
      <c r="J28" s="16" t="str">
        <f t="shared" ca="1" si="1"/>
        <v>NOT DUE</v>
      </c>
      <c r="K28" s="30" t="s">
        <v>1425</v>
      </c>
      <c r="L28" s="19"/>
    </row>
    <row r="29" spans="1:12" ht="26.45" customHeight="1">
      <c r="A29" s="16" t="s">
        <v>2823</v>
      </c>
      <c r="B29" s="30" t="s">
        <v>3886</v>
      </c>
      <c r="C29" s="30" t="s">
        <v>3887</v>
      </c>
      <c r="D29" s="41" t="s">
        <v>0</v>
      </c>
      <c r="E29" s="12">
        <v>42549</v>
      </c>
      <c r="F29" s="12">
        <v>44561</v>
      </c>
      <c r="G29" s="109"/>
      <c r="H29" s="14">
        <f>DATE(YEAR(F29),MONTH(F29)+3,DAY(F29)-1)</f>
        <v>44650</v>
      </c>
      <c r="I29" s="15">
        <f t="shared" ca="1" si="3"/>
        <v>3</v>
      </c>
      <c r="J29" s="16" t="str">
        <f t="shared" ca="1" si="1"/>
        <v>NOT DUE</v>
      </c>
      <c r="K29" s="30" t="s">
        <v>1425</v>
      </c>
      <c r="L29" s="19"/>
    </row>
    <row r="30" spans="1:12" ht="26.45" customHeight="1">
      <c r="A30" s="16" t="s">
        <v>2824</v>
      </c>
      <c r="B30" s="30" t="s">
        <v>1405</v>
      </c>
      <c r="C30" s="30" t="s">
        <v>1406</v>
      </c>
      <c r="D30" s="41" t="s">
        <v>0</v>
      </c>
      <c r="E30" s="12">
        <v>42549</v>
      </c>
      <c r="F30" s="12">
        <v>44561</v>
      </c>
      <c r="G30" s="109"/>
      <c r="H30" s="14">
        <f>DATE(YEAR(F30),MONTH(F30)+3,DAY(F30)-1)</f>
        <v>44650</v>
      </c>
      <c r="I30" s="15">
        <f t="shared" ca="1" si="3"/>
        <v>3</v>
      </c>
      <c r="J30" s="16" t="str">
        <f t="shared" ca="1" si="1"/>
        <v>NOT DUE</v>
      </c>
      <c r="K30" s="30" t="s">
        <v>1425</v>
      </c>
      <c r="L30" s="19"/>
    </row>
    <row r="31" spans="1:12" ht="25.5">
      <c r="A31" s="16" t="s">
        <v>2825</v>
      </c>
      <c r="B31" s="30" t="s">
        <v>1407</v>
      </c>
      <c r="C31" s="30"/>
      <c r="D31" s="41" t="s">
        <v>4</v>
      </c>
      <c r="E31" s="12">
        <v>42549</v>
      </c>
      <c r="F31" s="12">
        <v>44634</v>
      </c>
      <c r="G31" s="109"/>
      <c r="H31" s="14">
        <f>EDATE(F31-1,1)</f>
        <v>44664</v>
      </c>
      <c r="I31" s="15">
        <f t="shared" ca="1" si="3"/>
        <v>17</v>
      </c>
      <c r="J31" s="16" t="str">
        <f t="shared" ca="1" si="1"/>
        <v>NOT DUE</v>
      </c>
      <c r="K31" s="30"/>
      <c r="L31" s="19"/>
    </row>
    <row r="32" spans="1:12" ht="26.45" customHeight="1">
      <c r="A32" s="16" t="s">
        <v>2826</v>
      </c>
      <c r="B32" s="30" t="s">
        <v>3960</v>
      </c>
      <c r="C32" s="30" t="s">
        <v>1389</v>
      </c>
      <c r="D32" s="41" t="s">
        <v>1080</v>
      </c>
      <c r="E32" s="12">
        <v>42549</v>
      </c>
      <c r="F32" s="12">
        <v>44412</v>
      </c>
      <c r="G32" s="72"/>
      <c r="H32" s="14">
        <f>DATE(YEAR(F32)+4,MONTH(F32),DAY(F32)-1)</f>
        <v>45872</v>
      </c>
      <c r="I32" s="15">
        <f t="shared" ca="1" si="3"/>
        <v>1225</v>
      </c>
      <c r="J32" s="16" t="str">
        <f t="shared" ca="1" si="1"/>
        <v>NOT DUE</v>
      </c>
      <c r="K32" s="30" t="s">
        <v>3851</v>
      </c>
      <c r="L32" s="19"/>
    </row>
    <row r="33" spans="1:12" ht="25.5">
      <c r="A33" s="16" t="s">
        <v>2827</v>
      </c>
      <c r="B33" s="30" t="s">
        <v>3955</v>
      </c>
      <c r="C33" s="30" t="s">
        <v>3888</v>
      </c>
      <c r="D33" s="41" t="s">
        <v>1080</v>
      </c>
      <c r="E33" s="12">
        <v>42549</v>
      </c>
      <c r="F33" s="12">
        <v>44412</v>
      </c>
      <c r="G33" s="72"/>
      <c r="H33" s="14">
        <f>DATE(YEAR(F33)+4,MONTH(F33),DAY(F33)-1)</f>
        <v>45872</v>
      </c>
      <c r="I33" s="15">
        <f t="shared" ca="1" si="3"/>
        <v>1225</v>
      </c>
      <c r="J33" s="16" t="str">
        <f t="shared" ca="1" si="1"/>
        <v>NOT DUE</v>
      </c>
      <c r="K33" s="30" t="s">
        <v>3851</v>
      </c>
      <c r="L33" s="19"/>
    </row>
    <row r="34" spans="1:12" ht="26.45" customHeight="1">
      <c r="A34" s="16" t="s">
        <v>2828</v>
      </c>
      <c r="B34" s="30" t="s">
        <v>1408</v>
      </c>
      <c r="C34" s="30" t="s">
        <v>1409</v>
      </c>
      <c r="D34" s="41" t="s">
        <v>0</v>
      </c>
      <c r="E34" s="12">
        <v>42549</v>
      </c>
      <c r="F34" s="12">
        <v>44561</v>
      </c>
      <c r="G34" s="109"/>
      <c r="H34" s="14">
        <f>DATE(YEAR(F34),MONTH(F34)+3,DAY(F34)-1)</f>
        <v>44650</v>
      </c>
      <c r="I34" s="15">
        <f t="shared" ca="1" si="3"/>
        <v>3</v>
      </c>
      <c r="J34" s="16" t="str">
        <f t="shared" ca="1" si="1"/>
        <v>NOT DUE</v>
      </c>
      <c r="K34" s="30" t="s">
        <v>1426</v>
      </c>
      <c r="L34" s="19"/>
    </row>
    <row r="35" spans="1:12" ht="15" customHeight="1">
      <c r="A35" s="16" t="s">
        <v>2829</v>
      </c>
      <c r="B35" s="30" t="s">
        <v>1894</v>
      </c>
      <c r="C35" s="30"/>
      <c r="D35" s="41" t="s">
        <v>1</v>
      </c>
      <c r="E35" s="12">
        <v>42549</v>
      </c>
      <c r="F35" s="12">
        <v>44646</v>
      </c>
      <c r="G35" s="109"/>
      <c r="H35" s="14">
        <f>DATE(YEAR(F35),MONTH(F35),DAY(F35)+1)</f>
        <v>44647</v>
      </c>
      <c r="I35" s="15">
        <f t="shared" ca="1" si="3"/>
        <v>0</v>
      </c>
      <c r="J35" s="16" t="str">
        <f t="shared" ca="1" si="1"/>
        <v>NOT DUE</v>
      </c>
      <c r="K35" s="30" t="s">
        <v>1426</v>
      </c>
      <c r="L35" s="19"/>
    </row>
    <row r="36" spans="1:12" ht="15" customHeight="1">
      <c r="A36" s="16" t="s">
        <v>2830</v>
      </c>
      <c r="B36" s="30" t="s">
        <v>1410</v>
      </c>
      <c r="C36" s="30" t="s">
        <v>1411</v>
      </c>
      <c r="D36" s="41" t="s">
        <v>381</v>
      </c>
      <c r="E36" s="12">
        <v>42549</v>
      </c>
      <c r="F36" s="12">
        <v>44575</v>
      </c>
      <c r="G36" s="109"/>
      <c r="H36" s="14">
        <f t="shared" ref="H36:H41" si="4">DATE(YEAR(F36)+1,MONTH(F36),DAY(F36)-1)</f>
        <v>44939</v>
      </c>
      <c r="I36" s="15">
        <f t="shared" ca="1" si="3"/>
        <v>292</v>
      </c>
      <c r="J36" s="16" t="str">
        <f t="shared" ca="1" si="1"/>
        <v>NOT DUE</v>
      </c>
      <c r="K36" s="30" t="s">
        <v>1426</v>
      </c>
      <c r="L36" s="145"/>
    </row>
    <row r="37" spans="1:12" ht="25.5">
      <c r="A37" s="16" t="s">
        <v>3893</v>
      </c>
      <c r="B37" s="30" t="s">
        <v>1412</v>
      </c>
      <c r="C37" s="30" t="s">
        <v>1413</v>
      </c>
      <c r="D37" s="41" t="s">
        <v>381</v>
      </c>
      <c r="E37" s="12">
        <v>42549</v>
      </c>
      <c r="F37" s="12">
        <v>44575</v>
      </c>
      <c r="G37" s="109"/>
      <c r="H37" s="14">
        <f t="shared" si="4"/>
        <v>44939</v>
      </c>
      <c r="I37" s="15">
        <f t="shared" ca="1" si="3"/>
        <v>292</v>
      </c>
      <c r="J37" s="16" t="str">
        <f t="shared" ca="1" si="1"/>
        <v>NOT DUE</v>
      </c>
      <c r="K37" s="30" t="s">
        <v>1427</v>
      </c>
      <c r="L37" s="19"/>
    </row>
    <row r="38" spans="1:12" ht="25.5">
      <c r="A38" s="16" t="s">
        <v>3894</v>
      </c>
      <c r="B38" s="30" t="s">
        <v>1414</v>
      </c>
      <c r="C38" s="30" t="s">
        <v>1415</v>
      </c>
      <c r="D38" s="41" t="s">
        <v>381</v>
      </c>
      <c r="E38" s="12">
        <v>42549</v>
      </c>
      <c r="F38" s="12">
        <v>44575</v>
      </c>
      <c r="G38" s="109"/>
      <c r="H38" s="14">
        <f t="shared" si="4"/>
        <v>44939</v>
      </c>
      <c r="I38" s="15">
        <f t="shared" ca="1" si="3"/>
        <v>292</v>
      </c>
      <c r="J38" s="16" t="str">
        <f t="shared" ca="1" si="1"/>
        <v>NOT DUE</v>
      </c>
      <c r="K38" s="30" t="s">
        <v>1427</v>
      </c>
      <c r="L38" s="19"/>
    </row>
    <row r="39" spans="1:12" ht="25.5">
      <c r="A39" s="16" t="s">
        <v>3895</v>
      </c>
      <c r="B39" s="30" t="s">
        <v>1416</v>
      </c>
      <c r="C39" s="30" t="s">
        <v>1417</v>
      </c>
      <c r="D39" s="41" t="s">
        <v>381</v>
      </c>
      <c r="E39" s="12">
        <v>42549</v>
      </c>
      <c r="F39" s="12">
        <v>44575</v>
      </c>
      <c r="G39" s="109"/>
      <c r="H39" s="14">
        <f t="shared" si="4"/>
        <v>44939</v>
      </c>
      <c r="I39" s="15">
        <f t="shared" ca="1" si="3"/>
        <v>292</v>
      </c>
      <c r="J39" s="16" t="str">
        <f t="shared" ca="1" si="1"/>
        <v>NOT DUE</v>
      </c>
      <c r="K39" s="30" t="s">
        <v>1427</v>
      </c>
      <c r="L39" s="19"/>
    </row>
    <row r="40" spans="1:12" ht="25.5">
      <c r="A40" s="16" t="s">
        <v>3896</v>
      </c>
      <c r="B40" s="30" t="s">
        <v>1418</v>
      </c>
      <c r="C40" s="30" t="s">
        <v>1419</v>
      </c>
      <c r="D40" s="41" t="s">
        <v>381</v>
      </c>
      <c r="E40" s="12">
        <v>42549</v>
      </c>
      <c r="F40" s="12">
        <v>44575</v>
      </c>
      <c r="G40" s="109"/>
      <c r="H40" s="14">
        <f t="shared" si="4"/>
        <v>44939</v>
      </c>
      <c r="I40" s="15">
        <f t="shared" ca="1" si="3"/>
        <v>292</v>
      </c>
      <c r="J40" s="16" t="str">
        <f t="shared" ca="1" si="1"/>
        <v>NOT DUE</v>
      </c>
      <c r="K40" s="30" t="s">
        <v>1428</v>
      </c>
      <c r="L40" s="19"/>
    </row>
    <row r="41" spans="1:12" ht="15" customHeight="1">
      <c r="A41" s="16" t="s">
        <v>3897</v>
      </c>
      <c r="B41" s="30" t="s">
        <v>1429</v>
      </c>
      <c r="C41" s="30" t="s">
        <v>1430</v>
      </c>
      <c r="D41" s="41" t="s">
        <v>381</v>
      </c>
      <c r="E41" s="12">
        <v>42549</v>
      </c>
      <c r="F41" s="12">
        <v>44575</v>
      </c>
      <c r="G41" s="109"/>
      <c r="H41" s="14">
        <f t="shared" si="4"/>
        <v>44939</v>
      </c>
      <c r="I41" s="15">
        <f t="shared" ca="1" si="3"/>
        <v>292</v>
      </c>
      <c r="J41" s="16" t="str">
        <f t="shared" ca="1" si="1"/>
        <v>NOT DUE</v>
      </c>
      <c r="K41" s="30" t="s">
        <v>1428</v>
      </c>
      <c r="L41" s="19"/>
    </row>
    <row r="42" spans="1:12" ht="15.75" customHeight="1">
      <c r="A42" s="49"/>
      <c r="B42" s="50"/>
      <c r="C42" s="50"/>
      <c r="D42" s="51"/>
      <c r="E42" s="52"/>
      <c r="F42" s="52"/>
      <c r="G42" s="53"/>
      <c r="H42" s="54"/>
      <c r="I42" s="55"/>
      <c r="J42" s="49"/>
      <c r="K42" s="50"/>
      <c r="L42" s="56"/>
    </row>
    <row r="46" spans="1:12">
      <c r="B46" t="s">
        <v>4630</v>
      </c>
      <c r="D46" s="47" t="s">
        <v>4631</v>
      </c>
      <c r="E46" t="s">
        <v>5232</v>
      </c>
      <c r="G46" t="s">
        <v>4632</v>
      </c>
    </row>
    <row r="47" spans="1:12">
      <c r="C47" s="215" t="s">
        <v>5298</v>
      </c>
      <c r="E47" t="s">
        <v>5441</v>
      </c>
      <c r="H47" s="455" t="s">
        <v>5270</v>
      </c>
      <c r="I47" s="455"/>
      <c r="J47" s="455"/>
    </row>
  </sheetData>
  <sheetProtection selectLockedCells="1"/>
  <mergeCells count="10">
    <mergeCell ref="H47:J47"/>
    <mergeCell ref="A4:B4"/>
    <mergeCell ref="D4:E4"/>
    <mergeCell ref="A5:B5"/>
    <mergeCell ref="A1:B1"/>
    <mergeCell ref="D1:E1"/>
    <mergeCell ref="A2:B2"/>
    <mergeCell ref="D2:E2"/>
    <mergeCell ref="A3:B3"/>
    <mergeCell ref="D3:E3"/>
  </mergeCells>
  <conditionalFormatting sqref="J7:J8 J30:J31 J34:J42 J10:J13 J15:J28">
    <cfRule type="cellIs" dxfId="73" priority="5" operator="equal">
      <formula>"overdue"</formula>
    </cfRule>
  </conditionalFormatting>
  <conditionalFormatting sqref="J29">
    <cfRule type="cellIs" dxfId="72" priority="4" operator="equal">
      <formula>"overdue"</formula>
    </cfRule>
  </conditionalFormatting>
  <conditionalFormatting sqref="J32:J33">
    <cfRule type="cellIs" dxfId="71" priority="3" operator="equal">
      <formula>"overdue"</formula>
    </cfRule>
  </conditionalFormatting>
  <conditionalFormatting sqref="J9">
    <cfRule type="cellIs" dxfId="70" priority="2" operator="equal">
      <formula>"overdue"</formula>
    </cfRule>
  </conditionalFormatting>
  <conditionalFormatting sqref="J14">
    <cfRule type="cellIs" dxfId="69" priority="1" operator="equal">
      <formula>"overdue"</formula>
    </cfRule>
  </conditionalFormatting>
  <pageMargins left="0.7" right="0.7" top="0.75" bottom="0.75" header="0.3" footer="0.3"/>
  <pageSetup paperSize="9" orientation="portrait" r:id="rId1"/>
  <drawing r:id="rId2"/>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7"/>
  <sheetViews>
    <sheetView zoomScale="90" zoomScaleNormal="90" workbookViewId="0">
      <selection activeCell="J10" sqref="J10"/>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6" t="s">
        <v>5</v>
      </c>
      <c r="B1" s="376"/>
      <c r="C1" s="34" t="str">
        <f>'[4]Main Engine'!C1</f>
        <v>VALIANT SUMMER</v>
      </c>
      <c r="D1" s="377" t="s">
        <v>7</v>
      </c>
      <c r="E1" s="377"/>
      <c r="F1" s="1" t="str">
        <f>IF(C1="GL COLMENA",'[1]List of Vessels'!B2,IF(C1="GL IGUAZU",'[1]List of Vessels'!B3,IF(C1="GL LA PAZ",'[1]List of Vessels'!B4,IF(C1="GL PIRAPO",'[1]List of Vessels'!B5,IF(C1="VALIANT SPRING",'[1]List of Vessels'!B6,IF(C1="VALIANT SUMMER",'[1]List of Vessels'!B7,""))))))</f>
        <v>NK 160240</v>
      </c>
    </row>
    <row r="2" spans="1:12" ht="19.5" customHeight="1">
      <c r="A2" s="376" t="s">
        <v>8</v>
      </c>
      <c r="B2" s="376"/>
      <c r="C2" s="35" t="str">
        <f>IF(C1="GL COLMENA",'[1]List of Vessels'!D2,IF(C1="GL IGUAZU",'[1]List of Vessels'!D3,IF(C1="GL LA PAZ",'[1]List of Vessels'!D4,IF(C1="GL PIRAPO",'[1]List of Vessels'!D5,IF(C1="VALIANT SPRING",'[1]List of Vessels'!D6,IF(C1="VALIANT SUMMER",'[1]List of Vessels'!D7,""))))))</f>
        <v>SINGAPORE</v>
      </c>
      <c r="D2" s="377" t="s">
        <v>9</v>
      </c>
      <c r="E2" s="377"/>
      <c r="F2" s="2">
        <f>IF(C1="GL COLMENA",'[1]List of Vessels'!C2,IF(C1="GL IGUAZU",'[1]List of Vessels'!C3,IF(C1="GL LA PAZ",'[1]List of Vessels'!C4,IF(C1="GL PIRAPO",'[1]List of Vessels'!C5,IF(C1="VALIANT SPRING",'[1]List of Vessels'!C6,IF(C1="VALIANT SUMMER",'[1]List of Vessels'!C7,""))))))</f>
        <v>9731195</v>
      </c>
    </row>
    <row r="3" spans="1:12" ht="19.5" customHeight="1">
      <c r="A3" s="376" t="s">
        <v>10</v>
      </c>
      <c r="B3" s="376"/>
      <c r="C3" s="36" t="s">
        <v>1978</v>
      </c>
      <c r="D3" s="377" t="s">
        <v>12</v>
      </c>
      <c r="E3" s="377"/>
      <c r="F3" s="4" t="s">
        <v>2831</v>
      </c>
    </row>
    <row r="4" spans="1:12" ht="18" customHeight="1">
      <c r="A4" s="376" t="s">
        <v>77</v>
      </c>
      <c r="B4" s="376"/>
      <c r="C4" s="36" t="s">
        <v>3787</v>
      </c>
      <c r="D4" s="377" t="s">
        <v>14</v>
      </c>
      <c r="E4" s="377"/>
      <c r="F4" s="5">
        <v>24354</v>
      </c>
    </row>
    <row r="5" spans="1:12" ht="18" customHeight="1">
      <c r="A5" s="376" t="s">
        <v>78</v>
      </c>
      <c r="B5" s="376"/>
      <c r="C5" s="37" t="s">
        <v>3777</v>
      </c>
      <c r="D5" s="44"/>
      <c r="E5" s="262" t="str">
        <f>'Running Hours'!$C3</f>
        <v>Date updated:</v>
      </c>
      <c r="F5" s="147">
        <f>'Running Hours'!$D3</f>
        <v>44646</v>
      </c>
    </row>
    <row r="6" spans="1:12" ht="7.5" customHeight="1">
      <c r="A6" s="42"/>
      <c r="B6" s="6"/>
      <c r="D6" s="45"/>
      <c r="E6" s="7"/>
      <c r="F6" s="7"/>
      <c r="G6" s="7"/>
      <c r="H6" s="7"/>
      <c r="I6" s="7"/>
      <c r="J6" s="7"/>
      <c r="K6" s="7"/>
    </row>
    <row r="7" spans="1:12" ht="26.45" customHeight="1">
      <c r="A7" s="10" t="s">
        <v>15</v>
      </c>
      <c r="B7" s="10" t="s">
        <v>63</v>
      </c>
      <c r="C7" s="10" t="s">
        <v>17</v>
      </c>
      <c r="D7" s="46" t="s">
        <v>18</v>
      </c>
      <c r="E7" s="10" t="s">
        <v>19</v>
      </c>
      <c r="F7" s="10" t="s">
        <v>64</v>
      </c>
      <c r="G7" s="10" t="s">
        <v>20</v>
      </c>
      <c r="H7" s="10" t="s">
        <v>2</v>
      </c>
      <c r="I7" s="10" t="s">
        <v>21</v>
      </c>
      <c r="J7" s="10" t="s">
        <v>22</v>
      </c>
      <c r="K7" s="10" t="s">
        <v>23</v>
      </c>
      <c r="L7" s="10" t="s">
        <v>59</v>
      </c>
    </row>
    <row r="8" spans="1:12" ht="26.45" customHeight="1">
      <c r="A8" s="16" t="s">
        <v>2832</v>
      </c>
      <c r="B8" s="30" t="s">
        <v>1914</v>
      </c>
      <c r="C8" s="30" t="s">
        <v>1960</v>
      </c>
      <c r="D8" s="41">
        <v>20000</v>
      </c>
      <c r="E8" s="12">
        <v>42549</v>
      </c>
      <c r="F8" s="12">
        <v>44416</v>
      </c>
      <c r="G8" s="26">
        <v>20877.599999999999</v>
      </c>
      <c r="H8" s="21">
        <f>IF(I8&lt;=20000,$F$5+(I8/24),"error")</f>
        <v>45334.48333333333</v>
      </c>
      <c r="I8" s="22">
        <f t="shared" ref="I8:I20" si="0">D8-($F$4-G8)</f>
        <v>16523.599999999999</v>
      </c>
      <c r="J8" s="16" t="str">
        <f t="shared" ref="J8:J41" si="1">IF(I8="","",IF(I8&lt;0,"OVERDUE","NOT DUE"))</f>
        <v>NOT DUE</v>
      </c>
      <c r="K8" s="30" t="s">
        <v>1971</v>
      </c>
      <c r="L8" s="362"/>
    </row>
    <row r="9" spans="1:12" ht="26.45" customHeight="1">
      <c r="A9" s="16" t="s">
        <v>2833</v>
      </c>
      <c r="B9" s="30" t="s">
        <v>1998</v>
      </c>
      <c r="C9" s="30" t="s">
        <v>1961</v>
      </c>
      <c r="D9" s="41">
        <v>8000</v>
      </c>
      <c r="E9" s="12">
        <v>42549</v>
      </c>
      <c r="F9" s="12">
        <v>44416</v>
      </c>
      <c r="G9" s="26">
        <v>20877.599999999999</v>
      </c>
      <c r="H9" s="21">
        <f>IF(I9&lt;=8000,$F$5+(I9/24),"error")</f>
        <v>44834.48333333333</v>
      </c>
      <c r="I9" s="22">
        <f t="shared" si="0"/>
        <v>4523.5999999999985</v>
      </c>
      <c r="J9" s="16" t="str">
        <f t="shared" si="1"/>
        <v>NOT DUE</v>
      </c>
      <c r="K9" s="30" t="s">
        <v>1972</v>
      </c>
      <c r="L9" s="362"/>
    </row>
    <row r="10" spans="1:12" ht="26.45" customHeight="1">
      <c r="A10" s="16" t="s">
        <v>2834</v>
      </c>
      <c r="B10" s="30" t="s">
        <v>3890</v>
      </c>
      <c r="C10" s="30" t="s">
        <v>1961</v>
      </c>
      <c r="D10" s="41">
        <v>8000</v>
      </c>
      <c r="E10" s="12">
        <v>42549</v>
      </c>
      <c r="F10" s="12">
        <v>44416</v>
      </c>
      <c r="G10" s="26">
        <v>20877.599999999999</v>
      </c>
      <c r="H10" s="21">
        <f>IF(I10&lt;=8000,$F$5+(I10/24),"error")</f>
        <v>44834.48333333333</v>
      </c>
      <c r="I10" s="22">
        <f t="shared" si="0"/>
        <v>4523.5999999999985</v>
      </c>
      <c r="J10" s="16" t="str">
        <f t="shared" si="1"/>
        <v>NOT DUE</v>
      </c>
      <c r="K10" s="30" t="s">
        <v>1972</v>
      </c>
      <c r="L10" s="362"/>
    </row>
    <row r="11" spans="1:12">
      <c r="A11" s="16" t="s">
        <v>2835</v>
      </c>
      <c r="B11" s="30" t="s">
        <v>1918</v>
      </c>
      <c r="C11" s="30" t="s">
        <v>1962</v>
      </c>
      <c r="D11" s="41">
        <v>2000</v>
      </c>
      <c r="E11" s="12">
        <v>42549</v>
      </c>
      <c r="F11" s="12">
        <v>44590</v>
      </c>
      <c r="G11" s="26">
        <v>24164.5</v>
      </c>
      <c r="H11" s="21">
        <f>IF(I11&lt;=2000,$F$5+(I11/24),"error")</f>
        <v>44721.4375</v>
      </c>
      <c r="I11" s="22">
        <f t="shared" si="0"/>
        <v>1810.5</v>
      </c>
      <c r="J11" s="16" t="str">
        <f t="shared" si="1"/>
        <v>NOT DUE</v>
      </c>
      <c r="K11" s="30"/>
      <c r="L11" s="145"/>
    </row>
    <row r="12" spans="1:12">
      <c r="A12" s="16" t="s">
        <v>2836</v>
      </c>
      <c r="B12" s="30" t="s">
        <v>1918</v>
      </c>
      <c r="C12" s="30" t="s">
        <v>1963</v>
      </c>
      <c r="D12" s="41">
        <v>8000</v>
      </c>
      <c r="E12" s="12">
        <v>42549</v>
      </c>
      <c r="F12" s="12">
        <v>44416</v>
      </c>
      <c r="G12" s="26">
        <v>20877.599999999999</v>
      </c>
      <c r="H12" s="21">
        <f>IF(I12&lt;=8000,$F$5+(I12/24),"error")</f>
        <v>44834.48333333333</v>
      </c>
      <c r="I12" s="22">
        <f t="shared" si="0"/>
        <v>4523.5999999999985</v>
      </c>
      <c r="J12" s="16" t="str">
        <f t="shared" si="1"/>
        <v>NOT DUE</v>
      </c>
      <c r="K12" s="30"/>
      <c r="L12" s="145"/>
    </row>
    <row r="13" spans="1:12" ht="25.5">
      <c r="A13" s="16" t="s">
        <v>2837</v>
      </c>
      <c r="B13" s="30" t="s">
        <v>1884</v>
      </c>
      <c r="C13" s="30" t="s">
        <v>1964</v>
      </c>
      <c r="D13" s="41">
        <v>20000</v>
      </c>
      <c r="E13" s="12">
        <v>42549</v>
      </c>
      <c r="F13" s="12">
        <v>44416</v>
      </c>
      <c r="G13" s="26">
        <v>20877.599999999999</v>
      </c>
      <c r="H13" s="21">
        <f>IF(I13&lt;=20000,$F$5+(I13/24),"error")</f>
        <v>45334.48333333333</v>
      </c>
      <c r="I13" s="22">
        <f t="shared" si="0"/>
        <v>16523.599999999999</v>
      </c>
      <c r="J13" s="16" t="str">
        <f t="shared" si="1"/>
        <v>NOT DUE</v>
      </c>
      <c r="K13" s="30"/>
      <c r="L13" s="362"/>
    </row>
    <row r="14" spans="1:12" ht="25.5">
      <c r="A14" s="16" t="s">
        <v>2838</v>
      </c>
      <c r="B14" s="30" t="s">
        <v>3891</v>
      </c>
      <c r="C14" s="30" t="s">
        <v>1964</v>
      </c>
      <c r="D14" s="41">
        <v>8000</v>
      </c>
      <c r="E14" s="12">
        <v>42549</v>
      </c>
      <c r="F14" s="12">
        <v>44416</v>
      </c>
      <c r="G14" s="26">
        <v>20877.599999999999</v>
      </c>
      <c r="H14" s="21">
        <f>IF(I14&lt;=8000,$F$5+(I14/24),"error")</f>
        <v>44834.48333333333</v>
      </c>
      <c r="I14" s="22">
        <f t="shared" si="0"/>
        <v>4523.5999999999985</v>
      </c>
      <c r="J14" s="16" t="str">
        <f t="shared" si="1"/>
        <v>NOT DUE</v>
      </c>
      <c r="K14" s="30"/>
      <c r="L14" s="362"/>
    </row>
    <row r="15" spans="1:12" ht="26.45" customHeight="1">
      <c r="A15" s="16" t="s">
        <v>2839</v>
      </c>
      <c r="B15" s="30" t="s">
        <v>1965</v>
      </c>
      <c r="C15" s="30" t="s">
        <v>1961</v>
      </c>
      <c r="D15" s="41">
        <v>8000</v>
      </c>
      <c r="E15" s="12">
        <v>42549</v>
      </c>
      <c r="F15" s="12">
        <v>44416</v>
      </c>
      <c r="G15" s="26">
        <v>20877.599999999999</v>
      </c>
      <c r="H15" s="21">
        <f t="shared" ref="H15" si="2">IF(I15&lt;=8000,$F$5+(I15/24),"error")</f>
        <v>44834.48333333333</v>
      </c>
      <c r="I15" s="22">
        <f t="shared" si="0"/>
        <v>4523.5999999999985</v>
      </c>
      <c r="J15" s="16" t="str">
        <f t="shared" si="1"/>
        <v>NOT DUE</v>
      </c>
      <c r="K15" s="30" t="s">
        <v>1973</v>
      </c>
      <c r="L15" s="362"/>
    </row>
    <row r="16" spans="1:12" ht="25.5">
      <c r="A16" s="16" t="s">
        <v>2840</v>
      </c>
      <c r="B16" s="30" t="s">
        <v>1887</v>
      </c>
      <c r="C16" s="30" t="s">
        <v>1966</v>
      </c>
      <c r="D16" s="41">
        <v>8000</v>
      </c>
      <c r="E16" s="12">
        <v>42549</v>
      </c>
      <c r="F16" s="12">
        <v>44416</v>
      </c>
      <c r="G16" s="26">
        <v>20877.599999999999</v>
      </c>
      <c r="H16" s="21">
        <f>IF(I16&lt;=8000,$F$5+(I16/24),"error")</f>
        <v>44834.48333333333</v>
      </c>
      <c r="I16" s="22">
        <f t="shared" si="0"/>
        <v>4523.5999999999985</v>
      </c>
      <c r="J16" s="16" t="str">
        <f t="shared" si="1"/>
        <v>NOT DUE</v>
      </c>
      <c r="K16" s="30" t="s">
        <v>1974</v>
      </c>
      <c r="L16" s="145"/>
    </row>
    <row r="17" spans="1:12">
      <c r="A17" s="16" t="s">
        <v>2841</v>
      </c>
      <c r="B17" s="30" t="s">
        <v>1887</v>
      </c>
      <c r="C17" s="30" t="s">
        <v>1967</v>
      </c>
      <c r="D17" s="41">
        <v>20000</v>
      </c>
      <c r="E17" s="12">
        <v>42549</v>
      </c>
      <c r="F17" s="12">
        <v>44416</v>
      </c>
      <c r="G17" s="26">
        <v>20877.599999999999</v>
      </c>
      <c r="H17" s="21">
        <f>IF(I17&lt;=20000,$F$5+(I17/24),"error")</f>
        <v>45334.48333333333</v>
      </c>
      <c r="I17" s="22">
        <f t="shared" si="0"/>
        <v>16523.599999999999</v>
      </c>
      <c r="J17" s="16" t="str">
        <f t="shared" si="1"/>
        <v>NOT DUE</v>
      </c>
      <c r="K17" s="30"/>
      <c r="L17" s="362"/>
    </row>
    <row r="18" spans="1:12" ht="26.45" customHeight="1">
      <c r="A18" s="16" t="s">
        <v>2842</v>
      </c>
      <c r="B18" s="30" t="s">
        <v>1535</v>
      </c>
      <c r="C18" s="30" t="s">
        <v>1968</v>
      </c>
      <c r="D18" s="41">
        <v>20000</v>
      </c>
      <c r="E18" s="12">
        <v>42549</v>
      </c>
      <c r="F18" s="12">
        <v>44416</v>
      </c>
      <c r="G18" s="26">
        <v>20877.599999999999</v>
      </c>
      <c r="H18" s="21">
        <f>IF(I18&lt;=20000,$F$5+(I18/24),"error")</f>
        <v>45334.48333333333</v>
      </c>
      <c r="I18" s="22">
        <f t="shared" si="0"/>
        <v>16523.599999999999</v>
      </c>
      <c r="J18" s="16" t="str">
        <f t="shared" si="1"/>
        <v>NOT DUE</v>
      </c>
      <c r="K18" s="30" t="s">
        <v>1975</v>
      </c>
      <c r="L18" s="362"/>
    </row>
    <row r="19" spans="1:12" ht="26.45" customHeight="1">
      <c r="A19" s="16" t="s">
        <v>2843</v>
      </c>
      <c r="B19" s="30" t="s">
        <v>3842</v>
      </c>
      <c r="C19" s="30" t="s">
        <v>3843</v>
      </c>
      <c r="D19" s="41">
        <v>20000</v>
      </c>
      <c r="E19" s="12">
        <v>42549</v>
      </c>
      <c r="F19" s="12">
        <v>44416</v>
      </c>
      <c r="G19" s="26">
        <v>20877.599999999999</v>
      </c>
      <c r="H19" s="21">
        <f>IF(I19&lt;=20000,$F$5+(I19/24),"error")</f>
        <v>45334.48333333333</v>
      </c>
      <c r="I19" s="22">
        <f t="shared" si="0"/>
        <v>16523.599999999999</v>
      </c>
      <c r="J19" s="16" t="str">
        <f t="shared" si="1"/>
        <v>NOT DUE</v>
      </c>
      <c r="K19" s="30" t="s">
        <v>1976</v>
      </c>
      <c r="L19" s="362"/>
    </row>
    <row r="20" spans="1:12" ht="26.45" customHeight="1">
      <c r="A20" s="16" t="s">
        <v>2844</v>
      </c>
      <c r="B20" s="30" t="s">
        <v>1969</v>
      </c>
      <c r="C20" s="30" t="s">
        <v>1970</v>
      </c>
      <c r="D20" s="41">
        <v>8000</v>
      </c>
      <c r="E20" s="12">
        <v>42549</v>
      </c>
      <c r="F20" s="12">
        <v>44416</v>
      </c>
      <c r="G20" s="26">
        <v>20877.599999999999</v>
      </c>
      <c r="H20" s="21">
        <f>IF(I20&lt;=8000,$F$5+(I20/24),"error")</f>
        <v>44834.48333333333</v>
      </c>
      <c r="I20" s="22">
        <f t="shared" si="0"/>
        <v>4523.5999999999985</v>
      </c>
      <c r="J20" s="16" t="str">
        <f t="shared" si="1"/>
        <v>NOT DUE</v>
      </c>
      <c r="K20" s="30" t="s">
        <v>1977</v>
      </c>
      <c r="L20" s="19"/>
    </row>
    <row r="21" spans="1:12" ht="38.25">
      <c r="A21" s="16" t="s">
        <v>2845</v>
      </c>
      <c r="B21" s="30" t="s">
        <v>1390</v>
      </c>
      <c r="C21" s="30" t="s">
        <v>1391</v>
      </c>
      <c r="D21" s="41" t="s">
        <v>1</v>
      </c>
      <c r="E21" s="12">
        <v>42549</v>
      </c>
      <c r="F21" s="12">
        <v>44646</v>
      </c>
      <c r="G21" s="109"/>
      <c r="H21" s="14">
        <f>DATE(YEAR(F21),MONTH(F21),DAY(F21)+1)</f>
        <v>44647</v>
      </c>
      <c r="I21" s="15">
        <f t="shared" ref="I21:I41" ca="1" si="3">IF(ISBLANK(H21),"",H21-DATE(YEAR(NOW()),MONTH(NOW()),DAY(NOW())))</f>
        <v>0</v>
      </c>
      <c r="J21" s="16" t="str">
        <f t="shared" ca="1" si="1"/>
        <v>NOT DUE</v>
      </c>
      <c r="K21" s="30" t="s">
        <v>1420</v>
      </c>
      <c r="L21" s="19"/>
    </row>
    <row r="22" spans="1:12" ht="38.25">
      <c r="A22" s="16" t="s">
        <v>2846</v>
      </c>
      <c r="B22" s="30" t="s">
        <v>1392</v>
      </c>
      <c r="C22" s="30" t="s">
        <v>1393</v>
      </c>
      <c r="D22" s="41" t="s">
        <v>1</v>
      </c>
      <c r="E22" s="12">
        <v>42549</v>
      </c>
      <c r="F22" s="12">
        <v>44646</v>
      </c>
      <c r="G22" s="109"/>
      <c r="H22" s="14">
        <f>DATE(YEAR(F22),MONTH(F22),DAY(F22)+1)</f>
        <v>44647</v>
      </c>
      <c r="I22" s="15">
        <f t="shared" ca="1" si="3"/>
        <v>0</v>
      </c>
      <c r="J22" s="16" t="str">
        <f t="shared" ca="1" si="1"/>
        <v>NOT DUE</v>
      </c>
      <c r="K22" s="30" t="s">
        <v>1421</v>
      </c>
      <c r="L22" s="19"/>
    </row>
    <row r="23" spans="1:12" ht="38.25">
      <c r="A23" s="16" t="s">
        <v>2847</v>
      </c>
      <c r="B23" s="30" t="s">
        <v>1394</v>
      </c>
      <c r="C23" s="30" t="s">
        <v>1395</v>
      </c>
      <c r="D23" s="41" t="s">
        <v>1</v>
      </c>
      <c r="E23" s="12">
        <v>42549</v>
      </c>
      <c r="F23" s="12">
        <v>44646</v>
      </c>
      <c r="G23" s="109"/>
      <c r="H23" s="14">
        <f>DATE(YEAR(F23),MONTH(F23),DAY(F23)+1)</f>
        <v>44647</v>
      </c>
      <c r="I23" s="15">
        <f t="shared" ca="1" si="3"/>
        <v>0</v>
      </c>
      <c r="J23" s="16" t="str">
        <f t="shared" ca="1" si="1"/>
        <v>NOT DUE</v>
      </c>
      <c r="K23" s="30" t="s">
        <v>1422</v>
      </c>
      <c r="L23" s="19"/>
    </row>
    <row r="24" spans="1:12" ht="38.450000000000003" customHeight="1">
      <c r="A24" s="16" t="s">
        <v>2848</v>
      </c>
      <c r="B24" s="30" t="s">
        <v>1396</v>
      </c>
      <c r="C24" s="30" t="s">
        <v>1397</v>
      </c>
      <c r="D24" s="41" t="s">
        <v>4</v>
      </c>
      <c r="E24" s="12">
        <v>42549</v>
      </c>
      <c r="F24" s="12">
        <v>44634</v>
      </c>
      <c r="G24" s="109"/>
      <c r="H24" s="14">
        <f>EDATE(F24-1,1)</f>
        <v>44664</v>
      </c>
      <c r="I24" s="15">
        <f t="shared" ca="1" si="3"/>
        <v>17</v>
      </c>
      <c r="J24" s="16" t="str">
        <f t="shared" ca="1" si="1"/>
        <v>NOT DUE</v>
      </c>
      <c r="K24" s="30" t="s">
        <v>1423</v>
      </c>
      <c r="L24" s="19"/>
    </row>
    <row r="25" spans="1:12" ht="25.5">
      <c r="A25" s="16" t="s">
        <v>2849</v>
      </c>
      <c r="B25" s="30" t="s">
        <v>1398</v>
      </c>
      <c r="C25" s="30" t="s">
        <v>1399</v>
      </c>
      <c r="D25" s="41" t="s">
        <v>1</v>
      </c>
      <c r="E25" s="12">
        <v>42549</v>
      </c>
      <c r="F25" s="12">
        <v>44646</v>
      </c>
      <c r="G25" s="109"/>
      <c r="H25" s="14">
        <f>DATE(YEAR(F25),MONTH(F25),DAY(F25)+1)</f>
        <v>44647</v>
      </c>
      <c r="I25" s="15">
        <f t="shared" ca="1" si="3"/>
        <v>0</v>
      </c>
      <c r="J25" s="16" t="str">
        <f t="shared" ca="1" si="1"/>
        <v>NOT DUE</v>
      </c>
      <c r="K25" s="30" t="s">
        <v>1424</v>
      </c>
      <c r="L25" s="19"/>
    </row>
    <row r="26" spans="1:12" ht="26.45" customHeight="1">
      <c r="A26" s="16" t="s">
        <v>2850</v>
      </c>
      <c r="B26" s="30" t="s">
        <v>1400</v>
      </c>
      <c r="C26" s="30" t="s">
        <v>1401</v>
      </c>
      <c r="D26" s="41" t="s">
        <v>1</v>
      </c>
      <c r="E26" s="12">
        <v>42549</v>
      </c>
      <c r="F26" s="12">
        <v>44646</v>
      </c>
      <c r="G26" s="109"/>
      <c r="H26" s="14">
        <f>DATE(YEAR(F26),MONTH(F26),DAY(F26)+1)</f>
        <v>44647</v>
      </c>
      <c r="I26" s="15">
        <f t="shared" ca="1" si="3"/>
        <v>0</v>
      </c>
      <c r="J26" s="16" t="str">
        <f t="shared" ca="1" si="1"/>
        <v>NOT DUE</v>
      </c>
      <c r="K26" s="30" t="s">
        <v>1425</v>
      </c>
      <c r="L26" s="19"/>
    </row>
    <row r="27" spans="1:12" ht="26.45" customHeight="1">
      <c r="A27" s="16" t="s">
        <v>2851</v>
      </c>
      <c r="B27" s="30" t="s">
        <v>1402</v>
      </c>
      <c r="C27" s="30" t="s">
        <v>1403</v>
      </c>
      <c r="D27" s="41" t="s">
        <v>1</v>
      </c>
      <c r="E27" s="12">
        <v>42549</v>
      </c>
      <c r="F27" s="12">
        <v>44646</v>
      </c>
      <c r="G27" s="109"/>
      <c r="H27" s="14">
        <f>DATE(YEAR(F27),MONTH(F27),DAY(F27)+1)</f>
        <v>44647</v>
      </c>
      <c r="I27" s="15">
        <f t="shared" ca="1" si="3"/>
        <v>0</v>
      </c>
      <c r="J27" s="16" t="str">
        <f t="shared" ca="1" si="1"/>
        <v>NOT DUE</v>
      </c>
      <c r="K27" s="30" t="s">
        <v>1425</v>
      </c>
      <c r="L27" s="19"/>
    </row>
    <row r="28" spans="1:12" ht="26.45" customHeight="1">
      <c r="A28" s="16" t="s">
        <v>2852</v>
      </c>
      <c r="B28" s="30" t="s">
        <v>1404</v>
      </c>
      <c r="C28" s="30" t="s">
        <v>1391</v>
      </c>
      <c r="D28" s="41" t="s">
        <v>1</v>
      </c>
      <c r="E28" s="12">
        <v>42549</v>
      </c>
      <c r="F28" s="12">
        <v>44646</v>
      </c>
      <c r="G28" s="109"/>
      <c r="H28" s="14">
        <f>DATE(YEAR(F28),MONTH(F28),DAY(F28)+1)</f>
        <v>44647</v>
      </c>
      <c r="I28" s="15">
        <f t="shared" ca="1" si="3"/>
        <v>0</v>
      </c>
      <c r="J28" s="16" t="str">
        <f t="shared" ca="1" si="1"/>
        <v>NOT DUE</v>
      </c>
      <c r="K28" s="30" t="s">
        <v>1425</v>
      </c>
      <c r="L28" s="19"/>
    </row>
    <row r="29" spans="1:12" ht="26.45" customHeight="1">
      <c r="A29" s="16" t="s">
        <v>2853</v>
      </c>
      <c r="B29" s="30" t="s">
        <v>3886</v>
      </c>
      <c r="C29" s="30" t="s">
        <v>3887</v>
      </c>
      <c r="D29" s="41" t="s">
        <v>0</v>
      </c>
      <c r="E29" s="12">
        <v>42549</v>
      </c>
      <c r="F29" s="12">
        <v>44561</v>
      </c>
      <c r="G29" s="109"/>
      <c r="H29" s="14">
        <f>DATE(YEAR(F29),MONTH(F29)+3,DAY(F29)-1)</f>
        <v>44650</v>
      </c>
      <c r="I29" s="15">
        <f t="shared" ca="1" si="3"/>
        <v>3</v>
      </c>
      <c r="J29" s="16" t="str">
        <f t="shared" ca="1" si="1"/>
        <v>NOT DUE</v>
      </c>
      <c r="K29" s="30" t="s">
        <v>1425</v>
      </c>
      <c r="L29" s="19"/>
    </row>
    <row r="30" spans="1:12" ht="26.45" customHeight="1">
      <c r="A30" s="16" t="s">
        <v>2854</v>
      </c>
      <c r="B30" s="30" t="s">
        <v>1405</v>
      </c>
      <c r="C30" s="30" t="s">
        <v>1406</v>
      </c>
      <c r="D30" s="41" t="s">
        <v>0</v>
      </c>
      <c r="E30" s="12">
        <v>42549</v>
      </c>
      <c r="F30" s="12">
        <v>44561</v>
      </c>
      <c r="G30" s="109"/>
      <c r="H30" s="14">
        <f>DATE(YEAR(F30),MONTH(F30)+3,DAY(F30)-1)</f>
        <v>44650</v>
      </c>
      <c r="I30" s="15">
        <f t="shared" ca="1" si="3"/>
        <v>3</v>
      </c>
      <c r="J30" s="16" t="str">
        <f t="shared" ca="1" si="1"/>
        <v>NOT DUE</v>
      </c>
      <c r="K30" s="30" t="s">
        <v>1425</v>
      </c>
      <c r="L30" s="19"/>
    </row>
    <row r="31" spans="1:12" ht="25.5">
      <c r="A31" s="16" t="s">
        <v>2855</v>
      </c>
      <c r="B31" s="30" t="s">
        <v>1407</v>
      </c>
      <c r="C31" s="30"/>
      <c r="D31" s="41" t="s">
        <v>4</v>
      </c>
      <c r="E31" s="12">
        <v>42549</v>
      </c>
      <c r="F31" s="12">
        <v>44634</v>
      </c>
      <c r="G31" s="109"/>
      <c r="H31" s="14">
        <f>EDATE(F31-1,1)</f>
        <v>44664</v>
      </c>
      <c r="I31" s="15">
        <f t="shared" ca="1" si="3"/>
        <v>17</v>
      </c>
      <c r="J31" s="16" t="str">
        <f t="shared" ca="1" si="1"/>
        <v>NOT DUE</v>
      </c>
      <c r="K31" s="30"/>
      <c r="L31" s="19"/>
    </row>
    <row r="32" spans="1:12" ht="26.45" customHeight="1">
      <c r="A32" s="16" t="s">
        <v>2856</v>
      </c>
      <c r="B32" s="30" t="s">
        <v>3960</v>
      </c>
      <c r="C32" s="30" t="s">
        <v>1389</v>
      </c>
      <c r="D32" s="41" t="s">
        <v>1080</v>
      </c>
      <c r="E32" s="12">
        <v>42549</v>
      </c>
      <c r="F32" s="12">
        <v>44412</v>
      </c>
      <c r="G32" s="72"/>
      <c r="H32" s="14">
        <f>DATE(YEAR(F32)+4,MONTH(F32),DAY(F32)-1)</f>
        <v>45872</v>
      </c>
      <c r="I32" s="15">
        <f t="shared" ca="1" si="3"/>
        <v>1225</v>
      </c>
      <c r="J32" s="16" t="str">
        <f t="shared" ca="1" si="1"/>
        <v>NOT DUE</v>
      </c>
      <c r="K32" s="30" t="s">
        <v>3851</v>
      </c>
      <c r="L32" s="19"/>
    </row>
    <row r="33" spans="1:12" ht="25.5">
      <c r="A33" s="16" t="s">
        <v>2857</v>
      </c>
      <c r="B33" s="30" t="s">
        <v>3955</v>
      </c>
      <c r="C33" s="30" t="s">
        <v>3888</v>
      </c>
      <c r="D33" s="41" t="s">
        <v>1080</v>
      </c>
      <c r="E33" s="12">
        <v>42549</v>
      </c>
      <c r="F33" s="12">
        <v>44412</v>
      </c>
      <c r="G33" s="72"/>
      <c r="H33" s="14">
        <f>DATE(YEAR(F33)+4,MONTH(F33),DAY(F33)-1)</f>
        <v>45872</v>
      </c>
      <c r="I33" s="15">
        <f t="shared" ca="1" si="3"/>
        <v>1225</v>
      </c>
      <c r="J33" s="16" t="str">
        <f t="shared" ca="1" si="1"/>
        <v>NOT DUE</v>
      </c>
      <c r="K33" s="30" t="s">
        <v>3851</v>
      </c>
      <c r="L33" s="19"/>
    </row>
    <row r="34" spans="1:12" ht="26.45" customHeight="1">
      <c r="A34" s="16" t="s">
        <v>2858</v>
      </c>
      <c r="B34" s="30" t="s">
        <v>1408</v>
      </c>
      <c r="C34" s="30" t="s">
        <v>1409</v>
      </c>
      <c r="D34" s="41" t="s">
        <v>0</v>
      </c>
      <c r="E34" s="12">
        <v>42549</v>
      </c>
      <c r="F34" s="12">
        <v>44561</v>
      </c>
      <c r="G34" s="109"/>
      <c r="H34" s="14">
        <f>DATE(YEAR(F34),MONTH(F34)+3,DAY(F34)-1)</f>
        <v>44650</v>
      </c>
      <c r="I34" s="15">
        <f t="shared" ca="1" si="3"/>
        <v>3</v>
      </c>
      <c r="J34" s="16" t="str">
        <f t="shared" ca="1" si="1"/>
        <v>NOT DUE</v>
      </c>
      <c r="K34" s="30" t="s">
        <v>1426</v>
      </c>
      <c r="L34" s="19"/>
    </row>
    <row r="35" spans="1:12" ht="15" customHeight="1">
      <c r="A35" s="16" t="s">
        <v>2859</v>
      </c>
      <c r="B35" s="30" t="s">
        <v>1894</v>
      </c>
      <c r="C35" s="30"/>
      <c r="D35" s="41" t="s">
        <v>1</v>
      </c>
      <c r="E35" s="12">
        <v>42549</v>
      </c>
      <c r="F35" s="12">
        <v>44646</v>
      </c>
      <c r="G35" s="109"/>
      <c r="H35" s="14">
        <f>DATE(YEAR(F35),MONTH(F35),DAY(F35)+1)</f>
        <v>44647</v>
      </c>
      <c r="I35" s="15">
        <f t="shared" ca="1" si="3"/>
        <v>0</v>
      </c>
      <c r="J35" s="16" t="str">
        <f t="shared" ca="1" si="1"/>
        <v>NOT DUE</v>
      </c>
      <c r="K35" s="30" t="s">
        <v>1426</v>
      </c>
      <c r="L35" s="19"/>
    </row>
    <row r="36" spans="1:12" ht="15" customHeight="1">
      <c r="A36" s="16" t="s">
        <v>2860</v>
      </c>
      <c r="B36" s="30" t="s">
        <v>1410</v>
      </c>
      <c r="C36" s="30" t="s">
        <v>1411</v>
      </c>
      <c r="D36" s="41" t="s">
        <v>381</v>
      </c>
      <c r="E36" s="12">
        <v>42549</v>
      </c>
      <c r="F36" s="12">
        <v>44575</v>
      </c>
      <c r="G36" s="109"/>
      <c r="H36" s="14">
        <f t="shared" ref="H36:H41" si="4">DATE(YEAR(F36)+1,MONTH(F36),DAY(F36)-1)</f>
        <v>44939</v>
      </c>
      <c r="I36" s="15">
        <f t="shared" ca="1" si="3"/>
        <v>292</v>
      </c>
      <c r="J36" s="16" t="str">
        <f t="shared" ca="1" si="1"/>
        <v>NOT DUE</v>
      </c>
      <c r="K36" s="30" t="s">
        <v>1426</v>
      </c>
      <c r="L36" s="145"/>
    </row>
    <row r="37" spans="1:12" ht="25.5">
      <c r="A37" s="16" t="s">
        <v>3898</v>
      </c>
      <c r="B37" s="30" t="s">
        <v>1412</v>
      </c>
      <c r="C37" s="30" t="s">
        <v>1413</v>
      </c>
      <c r="D37" s="41" t="s">
        <v>381</v>
      </c>
      <c r="E37" s="12">
        <v>42549</v>
      </c>
      <c r="F37" s="12">
        <v>44575</v>
      </c>
      <c r="G37" s="109"/>
      <c r="H37" s="14">
        <f t="shared" si="4"/>
        <v>44939</v>
      </c>
      <c r="I37" s="15">
        <f t="shared" ca="1" si="3"/>
        <v>292</v>
      </c>
      <c r="J37" s="16" t="str">
        <f t="shared" ca="1" si="1"/>
        <v>NOT DUE</v>
      </c>
      <c r="K37" s="30" t="s">
        <v>1427</v>
      </c>
      <c r="L37" s="19"/>
    </row>
    <row r="38" spans="1:12" ht="25.5">
      <c r="A38" s="16" t="s">
        <v>3899</v>
      </c>
      <c r="B38" s="30" t="s">
        <v>1414</v>
      </c>
      <c r="C38" s="30" t="s">
        <v>1415</v>
      </c>
      <c r="D38" s="41" t="s">
        <v>381</v>
      </c>
      <c r="E38" s="12">
        <v>42549</v>
      </c>
      <c r="F38" s="12">
        <v>44575</v>
      </c>
      <c r="G38" s="109"/>
      <c r="H38" s="14">
        <f t="shared" si="4"/>
        <v>44939</v>
      </c>
      <c r="I38" s="15">
        <f t="shared" ca="1" si="3"/>
        <v>292</v>
      </c>
      <c r="J38" s="16" t="str">
        <f t="shared" ca="1" si="1"/>
        <v>NOT DUE</v>
      </c>
      <c r="K38" s="30" t="s">
        <v>1427</v>
      </c>
      <c r="L38" s="19"/>
    </row>
    <row r="39" spans="1:12" ht="25.5">
      <c r="A39" s="16" t="s">
        <v>3900</v>
      </c>
      <c r="B39" s="30" t="s">
        <v>1416</v>
      </c>
      <c r="C39" s="30" t="s">
        <v>1417</v>
      </c>
      <c r="D39" s="41" t="s">
        <v>381</v>
      </c>
      <c r="E39" s="12">
        <v>42549</v>
      </c>
      <c r="F39" s="12">
        <v>44575</v>
      </c>
      <c r="G39" s="109"/>
      <c r="H39" s="14">
        <f t="shared" si="4"/>
        <v>44939</v>
      </c>
      <c r="I39" s="15">
        <f t="shared" ca="1" si="3"/>
        <v>292</v>
      </c>
      <c r="J39" s="16" t="str">
        <f t="shared" ca="1" si="1"/>
        <v>NOT DUE</v>
      </c>
      <c r="K39" s="30" t="s">
        <v>1427</v>
      </c>
      <c r="L39" s="19"/>
    </row>
    <row r="40" spans="1:12" ht="25.5">
      <c r="A40" s="16" t="s">
        <v>3901</v>
      </c>
      <c r="B40" s="30" t="s">
        <v>1418</v>
      </c>
      <c r="C40" s="30" t="s">
        <v>1419</v>
      </c>
      <c r="D40" s="41" t="s">
        <v>381</v>
      </c>
      <c r="E40" s="12">
        <v>42549</v>
      </c>
      <c r="F40" s="12">
        <v>44575</v>
      </c>
      <c r="G40" s="109"/>
      <c r="H40" s="14">
        <f t="shared" si="4"/>
        <v>44939</v>
      </c>
      <c r="I40" s="15">
        <f t="shared" ca="1" si="3"/>
        <v>292</v>
      </c>
      <c r="J40" s="16" t="str">
        <f t="shared" ca="1" si="1"/>
        <v>NOT DUE</v>
      </c>
      <c r="K40" s="30" t="s">
        <v>1428</v>
      </c>
      <c r="L40" s="19"/>
    </row>
    <row r="41" spans="1:12" ht="15" customHeight="1">
      <c r="A41" s="16" t="s">
        <v>3902</v>
      </c>
      <c r="B41" s="30" t="s">
        <v>1429</v>
      </c>
      <c r="C41" s="30" t="s">
        <v>1430</v>
      </c>
      <c r="D41" s="41" t="s">
        <v>381</v>
      </c>
      <c r="E41" s="12">
        <v>42549</v>
      </c>
      <c r="F41" s="12">
        <v>44575</v>
      </c>
      <c r="G41" s="109"/>
      <c r="H41" s="14">
        <f t="shared" si="4"/>
        <v>44939</v>
      </c>
      <c r="I41" s="15">
        <f t="shared" ca="1" si="3"/>
        <v>292</v>
      </c>
      <c r="J41" s="16" t="str">
        <f t="shared" ca="1" si="1"/>
        <v>NOT DUE</v>
      </c>
      <c r="K41" s="30" t="s">
        <v>1428</v>
      </c>
      <c r="L41" s="19"/>
    </row>
    <row r="42" spans="1:12" ht="15.75" customHeight="1">
      <c r="A42" s="49"/>
      <c r="B42" s="50"/>
      <c r="C42" s="50"/>
      <c r="D42" s="51"/>
      <c r="E42" s="52"/>
      <c r="F42" s="52"/>
      <c r="G42" s="53"/>
      <c r="H42" s="54"/>
      <c r="I42" s="55"/>
      <c r="J42" s="49"/>
      <c r="K42" s="50"/>
      <c r="L42" s="56"/>
    </row>
    <row r="46" spans="1:12">
      <c r="B46" t="s">
        <v>4630</v>
      </c>
      <c r="D46" s="47" t="s">
        <v>4631</v>
      </c>
      <c r="E46" t="s">
        <v>5232</v>
      </c>
      <c r="G46" t="s">
        <v>4632</v>
      </c>
    </row>
    <row r="47" spans="1:12">
      <c r="C47" s="215" t="s">
        <v>5298</v>
      </c>
      <c r="E47" t="s">
        <v>5439</v>
      </c>
      <c r="H47" s="455" t="s">
        <v>5271</v>
      </c>
      <c r="I47" s="455"/>
      <c r="J47" s="455"/>
    </row>
  </sheetData>
  <sheetProtection selectLockedCells="1"/>
  <mergeCells count="10">
    <mergeCell ref="H47:J47"/>
    <mergeCell ref="A4:B4"/>
    <mergeCell ref="D4:E4"/>
    <mergeCell ref="A5:B5"/>
    <mergeCell ref="A1:B1"/>
    <mergeCell ref="D1:E1"/>
    <mergeCell ref="A2:B2"/>
    <mergeCell ref="D2:E2"/>
    <mergeCell ref="A3:B3"/>
    <mergeCell ref="D3:E3"/>
  </mergeCells>
  <conditionalFormatting sqref="J7:J8 J10:J12 J14:J28 J34:J42 J30:J31">
    <cfRule type="cellIs" dxfId="68" priority="5" operator="equal">
      <formula>"overdue"</formula>
    </cfRule>
  </conditionalFormatting>
  <conditionalFormatting sqref="J9">
    <cfRule type="cellIs" dxfId="67" priority="4" operator="equal">
      <formula>"overdue"</formula>
    </cfRule>
  </conditionalFormatting>
  <conditionalFormatting sqref="J13">
    <cfRule type="cellIs" dxfId="66" priority="3" operator="equal">
      <formula>"overdue"</formula>
    </cfRule>
  </conditionalFormatting>
  <conditionalFormatting sqref="J32:J33">
    <cfRule type="cellIs" dxfId="65" priority="2" operator="equal">
      <formula>"overdue"</formula>
    </cfRule>
  </conditionalFormatting>
  <conditionalFormatting sqref="J29">
    <cfRule type="cellIs" dxfId="64" priority="1" operator="equal">
      <formula>"overdue"</formula>
    </cfRule>
  </conditionalFormatting>
  <pageMargins left="0.7" right="0.7" top="0.75" bottom="0.75" header="0.3" footer="0.3"/>
  <pageSetup paperSize="9" orientation="portrait" r:id="rId1"/>
  <drawing r:id="rId2"/>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3"/>
  <sheetViews>
    <sheetView zoomScale="90" zoomScaleNormal="90" workbookViewId="0">
      <selection activeCell="G13" sqref="G13"/>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6" t="s">
        <v>5</v>
      </c>
      <c r="B1" s="376"/>
      <c r="C1" s="34" t="str">
        <f>'[4]Main Engine'!C1</f>
        <v>VALIANT SUMMER</v>
      </c>
      <c r="D1" s="377" t="s">
        <v>7</v>
      </c>
      <c r="E1" s="377"/>
      <c r="F1" s="1" t="str">
        <f>IF(C1="GL COLMENA",'[1]List of Vessels'!B2,IF(C1="GL IGUAZU",'[1]List of Vessels'!B3,IF(C1="GL LA PAZ",'[1]List of Vessels'!B4,IF(C1="GL PIRAPO",'[1]List of Vessels'!B5,IF(C1="VALIANT SPRING",'[1]List of Vessels'!B6,IF(C1="VALIANT SUMMER",'[1]List of Vessels'!B7,""))))))</f>
        <v>NK 160240</v>
      </c>
    </row>
    <row r="2" spans="1:12" ht="19.5" customHeight="1">
      <c r="A2" s="376" t="s">
        <v>8</v>
      </c>
      <c r="B2" s="376"/>
      <c r="C2" s="35" t="str">
        <f>IF(C1="GL COLMENA",'[1]List of Vessels'!D2,IF(C1="GL IGUAZU",'[1]List of Vessels'!D3,IF(C1="GL LA PAZ",'[1]List of Vessels'!D4,IF(C1="GL PIRAPO",'[1]List of Vessels'!D5,IF(C1="VALIANT SPRING",'[1]List of Vessels'!D6,IF(C1="VALIANT SUMMER",'[1]List of Vessels'!D7,""))))))</f>
        <v>SINGAPORE</v>
      </c>
      <c r="D2" s="377" t="s">
        <v>9</v>
      </c>
      <c r="E2" s="377"/>
      <c r="F2" s="2">
        <f>IF(C1="GL COLMENA",'[1]List of Vessels'!C2,IF(C1="GL IGUAZU",'[1]List of Vessels'!C3,IF(C1="GL LA PAZ",'[1]List of Vessels'!C4,IF(C1="GL PIRAPO",'[1]List of Vessels'!C5,IF(C1="VALIANT SPRING",'[1]List of Vessels'!C6,IF(C1="VALIANT SUMMER",'[1]List of Vessels'!C7,""))))))</f>
        <v>9731195</v>
      </c>
    </row>
    <row r="3" spans="1:12" ht="19.5" customHeight="1">
      <c r="A3" s="376" t="s">
        <v>10</v>
      </c>
      <c r="B3" s="376"/>
      <c r="C3" s="36" t="s">
        <v>1995</v>
      </c>
      <c r="D3" s="377" t="s">
        <v>12</v>
      </c>
      <c r="E3" s="377"/>
      <c r="F3" s="4" t="s">
        <v>2557</v>
      </c>
    </row>
    <row r="4" spans="1:12" ht="18" customHeight="1">
      <c r="A4" s="376" t="s">
        <v>77</v>
      </c>
      <c r="B4" s="376"/>
      <c r="C4" s="36" t="s">
        <v>3788</v>
      </c>
      <c r="D4" s="377" t="s">
        <v>14</v>
      </c>
      <c r="E4" s="377"/>
      <c r="F4" s="109"/>
    </row>
    <row r="5" spans="1:12" ht="18" customHeight="1">
      <c r="A5" s="376" t="s">
        <v>78</v>
      </c>
      <c r="B5" s="376"/>
      <c r="C5" s="37" t="s">
        <v>3785</v>
      </c>
      <c r="D5" s="44"/>
      <c r="E5" s="262" t="str">
        <f>'Running Hours'!$C3</f>
        <v>Date updated:</v>
      </c>
      <c r="F5" s="147">
        <f>'Running Hours'!$D3</f>
        <v>44646</v>
      </c>
    </row>
    <row r="6" spans="1:12" ht="7.5" customHeight="1">
      <c r="A6" s="42"/>
      <c r="B6" s="6"/>
      <c r="D6" s="45"/>
      <c r="E6" s="7"/>
      <c r="F6" s="7"/>
      <c r="G6" s="7"/>
      <c r="H6" s="7"/>
      <c r="I6" s="7"/>
      <c r="J6" s="7"/>
      <c r="K6" s="7"/>
    </row>
    <row r="7" spans="1:12" ht="26.45" customHeight="1">
      <c r="A7" s="10" t="s">
        <v>15</v>
      </c>
      <c r="B7" s="10" t="s">
        <v>63</v>
      </c>
      <c r="C7" s="10" t="s">
        <v>17</v>
      </c>
      <c r="D7" s="46" t="s">
        <v>18</v>
      </c>
      <c r="E7" s="10" t="s">
        <v>19</v>
      </c>
      <c r="F7" s="10" t="s">
        <v>64</v>
      </c>
      <c r="G7" s="10" t="s">
        <v>20</v>
      </c>
      <c r="H7" s="10" t="s">
        <v>2</v>
      </c>
      <c r="I7" s="10" t="s">
        <v>21</v>
      </c>
      <c r="J7" s="10" t="s">
        <v>22</v>
      </c>
      <c r="K7" s="10" t="s">
        <v>23</v>
      </c>
      <c r="L7" s="10" t="s">
        <v>59</v>
      </c>
    </row>
    <row r="8" spans="1:12" ht="15" customHeight="1">
      <c r="A8" s="16" t="s">
        <v>2775</v>
      </c>
      <c r="B8" s="30" t="s">
        <v>1979</v>
      </c>
      <c r="C8" s="30" t="s">
        <v>1980</v>
      </c>
      <c r="D8" s="41" t="s">
        <v>605</v>
      </c>
      <c r="E8" s="12">
        <v>42549</v>
      </c>
      <c r="F8" s="12">
        <v>44499</v>
      </c>
      <c r="G8" s="109"/>
      <c r="H8" s="14">
        <f>DATE(YEAR(F8)+2,MONTH(F8),DAY(F8)-1)</f>
        <v>45228</v>
      </c>
      <c r="I8" s="15">
        <f t="shared" ref="I8:I37" ca="1" si="0">IF(ISBLANK(H8),"",H8-DATE(YEAR(NOW()),MONTH(NOW()),DAY(NOW())))</f>
        <v>581</v>
      </c>
      <c r="J8" s="16" t="str">
        <f t="shared" ref="J8:J37" ca="1" si="1">IF(I8="","",IF(I8&lt;0,"OVERDUE","NOT DUE"))</f>
        <v>NOT DUE</v>
      </c>
      <c r="K8" s="30" t="s">
        <v>1994</v>
      </c>
      <c r="L8" s="145"/>
    </row>
    <row r="9" spans="1:12" ht="25.5">
      <c r="A9" s="16" t="s">
        <v>2776</v>
      </c>
      <c r="B9" s="30" t="s">
        <v>1981</v>
      </c>
      <c r="C9" s="30" t="s">
        <v>1982</v>
      </c>
      <c r="D9" s="41" t="s">
        <v>605</v>
      </c>
      <c r="E9" s="12">
        <v>42549</v>
      </c>
      <c r="F9" s="12">
        <v>44499</v>
      </c>
      <c r="G9" s="109"/>
      <c r="H9" s="14">
        <f>DATE(YEAR(F9)+2,MONTH(F9),DAY(F9)-1)</f>
        <v>45228</v>
      </c>
      <c r="I9" s="15">
        <f t="shared" ca="1" si="0"/>
        <v>581</v>
      </c>
      <c r="J9" s="16" t="str">
        <f t="shared" ca="1" si="1"/>
        <v>NOT DUE</v>
      </c>
      <c r="K9" s="30"/>
      <c r="L9" s="145"/>
    </row>
    <row r="10" spans="1:12" ht="25.5">
      <c r="A10" s="16" t="s">
        <v>2777</v>
      </c>
      <c r="B10" s="30" t="s">
        <v>1983</v>
      </c>
      <c r="C10" s="30" t="s">
        <v>1984</v>
      </c>
      <c r="D10" s="41" t="s">
        <v>0</v>
      </c>
      <c r="E10" s="12">
        <v>42549</v>
      </c>
      <c r="F10" s="12">
        <v>44561</v>
      </c>
      <c r="G10" s="109"/>
      <c r="H10" s="14">
        <f>DATE(YEAR(F10),MONTH(F10)+3,DAY(F10)-1)</f>
        <v>44650</v>
      </c>
      <c r="I10" s="15">
        <f t="shared" ca="1" si="0"/>
        <v>3</v>
      </c>
      <c r="J10" s="16" t="str">
        <f t="shared" ca="1" si="1"/>
        <v>NOT DUE</v>
      </c>
      <c r="K10" s="30"/>
      <c r="L10" s="145"/>
    </row>
    <row r="11" spans="1:12" ht="25.5">
      <c r="A11" s="16" t="s">
        <v>2778</v>
      </c>
      <c r="B11" s="30" t="s">
        <v>1985</v>
      </c>
      <c r="C11" s="30" t="s">
        <v>1986</v>
      </c>
      <c r="D11" s="41" t="s">
        <v>381</v>
      </c>
      <c r="E11" s="12">
        <v>42549</v>
      </c>
      <c r="F11" s="12">
        <v>44499</v>
      </c>
      <c r="G11" s="109"/>
      <c r="H11" s="14">
        <f>DATE(YEAR(F11)+1,MONTH(F11),DAY(F11)-1)</f>
        <v>44863</v>
      </c>
      <c r="I11" s="15">
        <f t="shared" ca="1" si="0"/>
        <v>216</v>
      </c>
      <c r="J11" s="16" t="str">
        <f t="shared" ca="1" si="1"/>
        <v>NOT DUE</v>
      </c>
      <c r="K11" s="30"/>
      <c r="L11" s="145"/>
    </row>
    <row r="12" spans="1:12">
      <c r="A12" s="16" t="s">
        <v>2779</v>
      </c>
      <c r="B12" s="30" t="s">
        <v>3903</v>
      </c>
      <c r="C12" s="30" t="s">
        <v>3904</v>
      </c>
      <c r="D12" s="41" t="s">
        <v>381</v>
      </c>
      <c r="E12" s="12">
        <v>42549</v>
      </c>
      <c r="F12" s="12">
        <v>44499</v>
      </c>
      <c r="G12" s="109"/>
      <c r="H12" s="14">
        <f>DATE(YEAR(F12)+1,MONTH(F12),DAY(F12)-1)</f>
        <v>44863</v>
      </c>
      <c r="I12" s="15">
        <f t="shared" ca="1" si="0"/>
        <v>216</v>
      </c>
      <c r="J12" s="16" t="str">
        <f t="shared" ca="1" si="1"/>
        <v>NOT DUE</v>
      </c>
      <c r="K12" s="30"/>
      <c r="L12" s="145"/>
    </row>
    <row r="13" spans="1:12" ht="25.5">
      <c r="A13" s="16" t="s">
        <v>2780</v>
      </c>
      <c r="B13" s="30" t="s">
        <v>1987</v>
      </c>
      <c r="C13" s="30" t="s">
        <v>1988</v>
      </c>
      <c r="D13" s="41" t="s">
        <v>381</v>
      </c>
      <c r="E13" s="12">
        <v>42549</v>
      </c>
      <c r="F13" s="12">
        <v>44499</v>
      </c>
      <c r="G13" s="109"/>
      <c r="H13" s="14">
        <f>DATE(YEAR(F13)+1,MONTH(F13),DAY(F13)-1)</f>
        <v>44863</v>
      </c>
      <c r="I13" s="15">
        <f t="shared" ca="1" si="0"/>
        <v>216</v>
      </c>
      <c r="J13" s="16" t="str">
        <f t="shared" ca="1" si="1"/>
        <v>NOT DUE</v>
      </c>
      <c r="K13" s="30"/>
      <c r="L13" s="145"/>
    </row>
    <row r="14" spans="1:12" ht="25.5">
      <c r="A14" s="16" t="s">
        <v>2781</v>
      </c>
      <c r="B14" s="30" t="s">
        <v>1989</v>
      </c>
      <c r="C14" s="30" t="s">
        <v>1990</v>
      </c>
      <c r="D14" s="41" t="s">
        <v>381</v>
      </c>
      <c r="E14" s="12">
        <v>42549</v>
      </c>
      <c r="F14" s="12">
        <v>44499</v>
      </c>
      <c r="G14" s="109"/>
      <c r="H14" s="14">
        <f>DATE(YEAR(F14)+1,MONTH(F14),DAY(F14)-1)</f>
        <v>44863</v>
      </c>
      <c r="I14" s="15">
        <f t="shared" ca="1" si="0"/>
        <v>216</v>
      </c>
      <c r="J14" s="16" t="str">
        <f t="shared" ca="1" si="1"/>
        <v>NOT DUE</v>
      </c>
      <c r="K14" s="30"/>
      <c r="L14" s="145"/>
    </row>
    <row r="15" spans="1:12" ht="25.5">
      <c r="A15" s="16" t="s">
        <v>2782</v>
      </c>
      <c r="B15" s="30" t="s">
        <v>1991</v>
      </c>
      <c r="C15" s="30" t="s">
        <v>1992</v>
      </c>
      <c r="D15" s="41" t="s">
        <v>381</v>
      </c>
      <c r="E15" s="12">
        <v>42549</v>
      </c>
      <c r="F15" s="12">
        <v>44499</v>
      </c>
      <c r="G15" s="109"/>
      <c r="H15" s="14">
        <f>DATE(YEAR(F15)+1,MONTH(F15),DAY(F15)-1)</f>
        <v>44863</v>
      </c>
      <c r="I15" s="15">
        <f t="shared" ca="1" si="0"/>
        <v>216</v>
      </c>
      <c r="J15" s="16" t="str">
        <f t="shared" ca="1" si="1"/>
        <v>NOT DUE</v>
      </c>
      <c r="K15" s="30"/>
      <c r="L15" s="145"/>
    </row>
    <row r="16" spans="1:12" ht="25.5">
      <c r="A16" s="16" t="s">
        <v>2783</v>
      </c>
      <c r="B16" s="30" t="s">
        <v>1993</v>
      </c>
      <c r="C16" s="30" t="s">
        <v>1992</v>
      </c>
      <c r="D16" s="41" t="s">
        <v>0</v>
      </c>
      <c r="E16" s="12">
        <v>42549</v>
      </c>
      <c r="F16" s="12">
        <v>44561</v>
      </c>
      <c r="G16" s="109"/>
      <c r="H16" s="14">
        <f>DATE(YEAR(F16),MONTH(F16)+3,DAY(F16)-1)</f>
        <v>44650</v>
      </c>
      <c r="I16" s="15">
        <f t="shared" ca="1" si="0"/>
        <v>3</v>
      </c>
      <c r="J16" s="16" t="str">
        <f t="shared" ca="1" si="1"/>
        <v>NOT DUE</v>
      </c>
      <c r="K16" s="30"/>
      <c r="L16" s="19"/>
    </row>
    <row r="17" spans="1:12" ht="38.25">
      <c r="A17" s="16" t="s">
        <v>2784</v>
      </c>
      <c r="B17" s="30" t="s">
        <v>1390</v>
      </c>
      <c r="C17" s="30" t="s">
        <v>1391</v>
      </c>
      <c r="D17" s="41" t="s">
        <v>1</v>
      </c>
      <c r="E17" s="12">
        <v>42549</v>
      </c>
      <c r="F17" s="12">
        <v>44646</v>
      </c>
      <c r="G17" s="109"/>
      <c r="H17" s="14">
        <f>DATE(YEAR(F17),MONTH(F17),DAY(F17)+1)</f>
        <v>44647</v>
      </c>
      <c r="I17" s="15">
        <f t="shared" ca="1" si="0"/>
        <v>0</v>
      </c>
      <c r="J17" s="16" t="str">
        <f t="shared" ca="1" si="1"/>
        <v>NOT DUE</v>
      </c>
      <c r="K17" s="30" t="s">
        <v>1420</v>
      </c>
      <c r="L17" s="19"/>
    </row>
    <row r="18" spans="1:12" ht="38.25">
      <c r="A18" s="16" t="s">
        <v>2785</v>
      </c>
      <c r="B18" s="30" t="s">
        <v>1392</v>
      </c>
      <c r="C18" s="30" t="s">
        <v>1393</v>
      </c>
      <c r="D18" s="41" t="s">
        <v>1</v>
      </c>
      <c r="E18" s="12">
        <v>42549</v>
      </c>
      <c r="F18" s="12">
        <v>44646</v>
      </c>
      <c r="G18" s="109"/>
      <c r="H18" s="14">
        <f>DATE(YEAR(F18),MONTH(F18),DAY(F18)+1)</f>
        <v>44647</v>
      </c>
      <c r="I18" s="15">
        <f t="shared" ca="1" si="0"/>
        <v>0</v>
      </c>
      <c r="J18" s="16" t="str">
        <f t="shared" ca="1" si="1"/>
        <v>NOT DUE</v>
      </c>
      <c r="K18" s="30" t="s">
        <v>1421</v>
      </c>
      <c r="L18" s="19"/>
    </row>
    <row r="19" spans="1:12" ht="38.25">
      <c r="A19" s="16" t="s">
        <v>2786</v>
      </c>
      <c r="B19" s="30" t="s">
        <v>1394</v>
      </c>
      <c r="C19" s="30" t="s">
        <v>1395</v>
      </c>
      <c r="D19" s="41" t="s">
        <v>1</v>
      </c>
      <c r="E19" s="12">
        <v>42549</v>
      </c>
      <c r="F19" s="12">
        <v>44646</v>
      </c>
      <c r="G19" s="109"/>
      <c r="H19" s="14">
        <f>DATE(YEAR(F19),MONTH(F19),DAY(F19)+1)</f>
        <v>44647</v>
      </c>
      <c r="I19" s="15">
        <f t="shared" ca="1" si="0"/>
        <v>0</v>
      </c>
      <c r="J19" s="16" t="str">
        <f t="shared" ca="1" si="1"/>
        <v>NOT DUE</v>
      </c>
      <c r="K19" s="30" t="s">
        <v>1422</v>
      </c>
      <c r="L19" s="19"/>
    </row>
    <row r="20" spans="1:12" ht="38.450000000000003" customHeight="1">
      <c r="A20" s="16" t="s">
        <v>2787</v>
      </c>
      <c r="B20" s="30" t="s">
        <v>1396</v>
      </c>
      <c r="C20" s="30" t="s">
        <v>1397</v>
      </c>
      <c r="D20" s="41" t="s">
        <v>4</v>
      </c>
      <c r="E20" s="12">
        <v>42549</v>
      </c>
      <c r="F20" s="12">
        <v>44634</v>
      </c>
      <c r="G20" s="109"/>
      <c r="H20" s="14">
        <f>EDATE(F20-1,1)</f>
        <v>44664</v>
      </c>
      <c r="I20" s="15">
        <f t="shared" ca="1" si="0"/>
        <v>17</v>
      </c>
      <c r="J20" s="16" t="str">
        <f t="shared" ca="1" si="1"/>
        <v>NOT DUE</v>
      </c>
      <c r="K20" s="30" t="s">
        <v>1423</v>
      </c>
      <c r="L20" s="19"/>
    </row>
    <row r="21" spans="1:12" ht="25.5">
      <c r="A21" s="16" t="s">
        <v>2788</v>
      </c>
      <c r="B21" s="30" t="s">
        <v>1398</v>
      </c>
      <c r="C21" s="30" t="s">
        <v>1399</v>
      </c>
      <c r="D21" s="41" t="s">
        <v>1</v>
      </c>
      <c r="E21" s="12">
        <v>42549</v>
      </c>
      <c r="F21" s="12">
        <v>44646</v>
      </c>
      <c r="G21" s="109"/>
      <c r="H21" s="14">
        <f>DATE(YEAR(F21),MONTH(F21),DAY(F21)+1)</f>
        <v>44647</v>
      </c>
      <c r="I21" s="15">
        <f t="shared" ca="1" si="0"/>
        <v>0</v>
      </c>
      <c r="J21" s="16" t="str">
        <f t="shared" ca="1" si="1"/>
        <v>NOT DUE</v>
      </c>
      <c r="K21" s="30" t="s">
        <v>1424</v>
      </c>
      <c r="L21" s="19"/>
    </row>
    <row r="22" spans="1:12" ht="26.45" customHeight="1">
      <c r="A22" s="16" t="s">
        <v>2789</v>
      </c>
      <c r="B22" s="30" t="s">
        <v>1400</v>
      </c>
      <c r="C22" s="30" t="s">
        <v>1401</v>
      </c>
      <c r="D22" s="41" t="s">
        <v>1</v>
      </c>
      <c r="E22" s="12">
        <v>42549</v>
      </c>
      <c r="F22" s="12">
        <v>44646</v>
      </c>
      <c r="G22" s="109"/>
      <c r="H22" s="14">
        <f>DATE(YEAR(F22),MONTH(F22),DAY(F22)+1)</f>
        <v>44647</v>
      </c>
      <c r="I22" s="15">
        <f t="shared" ca="1" si="0"/>
        <v>0</v>
      </c>
      <c r="J22" s="16" t="str">
        <f t="shared" ca="1" si="1"/>
        <v>NOT DUE</v>
      </c>
      <c r="K22" s="30" t="s">
        <v>1425</v>
      </c>
      <c r="L22" s="19"/>
    </row>
    <row r="23" spans="1:12" ht="26.45" customHeight="1">
      <c r="A23" s="16" t="s">
        <v>2790</v>
      </c>
      <c r="B23" s="30" t="s">
        <v>1402</v>
      </c>
      <c r="C23" s="30" t="s">
        <v>1403</v>
      </c>
      <c r="D23" s="41" t="s">
        <v>1</v>
      </c>
      <c r="E23" s="12">
        <v>42549</v>
      </c>
      <c r="F23" s="12">
        <v>44646</v>
      </c>
      <c r="G23" s="109"/>
      <c r="H23" s="14">
        <f>DATE(YEAR(F23),MONTH(F23),DAY(F23)+1)</f>
        <v>44647</v>
      </c>
      <c r="I23" s="15">
        <f t="shared" ca="1" si="0"/>
        <v>0</v>
      </c>
      <c r="J23" s="16" t="str">
        <f t="shared" ca="1" si="1"/>
        <v>NOT DUE</v>
      </c>
      <c r="K23" s="30" t="s">
        <v>1425</v>
      </c>
      <c r="L23" s="19"/>
    </row>
    <row r="24" spans="1:12" ht="26.45" customHeight="1">
      <c r="A24" s="16" t="s">
        <v>2791</v>
      </c>
      <c r="B24" s="30" t="s">
        <v>1404</v>
      </c>
      <c r="C24" s="30" t="s">
        <v>1391</v>
      </c>
      <c r="D24" s="41" t="s">
        <v>1</v>
      </c>
      <c r="E24" s="12">
        <v>42549</v>
      </c>
      <c r="F24" s="12">
        <v>44646</v>
      </c>
      <c r="G24" s="109"/>
      <c r="H24" s="14">
        <f>DATE(YEAR(F24),MONTH(F24),DAY(F24)+1)</f>
        <v>44647</v>
      </c>
      <c r="I24" s="15">
        <f t="shared" ca="1" si="0"/>
        <v>0</v>
      </c>
      <c r="J24" s="16" t="str">
        <f t="shared" ca="1" si="1"/>
        <v>NOT DUE</v>
      </c>
      <c r="K24" s="30" t="s">
        <v>1425</v>
      </c>
      <c r="L24" s="19"/>
    </row>
    <row r="25" spans="1:12" ht="26.45" customHeight="1">
      <c r="A25" s="16" t="s">
        <v>2792</v>
      </c>
      <c r="B25" s="30" t="s">
        <v>3886</v>
      </c>
      <c r="C25" s="30" t="s">
        <v>3887</v>
      </c>
      <c r="D25" s="41" t="s">
        <v>0</v>
      </c>
      <c r="E25" s="12">
        <v>42549</v>
      </c>
      <c r="F25" s="12">
        <v>44561</v>
      </c>
      <c r="G25" s="109"/>
      <c r="H25" s="14">
        <f>DATE(YEAR(F25),MONTH(F25)+3,DAY(F25)-1)</f>
        <v>44650</v>
      </c>
      <c r="I25" s="15">
        <f t="shared" ca="1" si="0"/>
        <v>3</v>
      </c>
      <c r="J25" s="16" t="str">
        <f t="shared" ca="1" si="1"/>
        <v>NOT DUE</v>
      </c>
      <c r="K25" s="30" t="s">
        <v>1425</v>
      </c>
      <c r="L25" s="19"/>
    </row>
    <row r="26" spans="1:12" ht="26.45" customHeight="1">
      <c r="A26" s="16" t="s">
        <v>2793</v>
      </c>
      <c r="B26" s="30" t="s">
        <v>1405</v>
      </c>
      <c r="C26" s="30" t="s">
        <v>1406</v>
      </c>
      <c r="D26" s="41" t="s">
        <v>0</v>
      </c>
      <c r="E26" s="12">
        <v>42549</v>
      </c>
      <c r="F26" s="12">
        <v>44561</v>
      </c>
      <c r="G26" s="109"/>
      <c r="H26" s="14">
        <f>DATE(YEAR(F26),MONTH(F26)+3,DAY(F26)-1)</f>
        <v>44650</v>
      </c>
      <c r="I26" s="15">
        <f t="shared" ca="1" si="0"/>
        <v>3</v>
      </c>
      <c r="J26" s="16" t="str">
        <f t="shared" ca="1" si="1"/>
        <v>NOT DUE</v>
      </c>
      <c r="K26" s="30" t="s">
        <v>1425</v>
      </c>
      <c r="L26" s="19"/>
    </row>
    <row r="27" spans="1:12" ht="25.5">
      <c r="A27" s="16" t="s">
        <v>2794</v>
      </c>
      <c r="B27" s="30" t="s">
        <v>1407</v>
      </c>
      <c r="C27" s="30"/>
      <c r="D27" s="41" t="s">
        <v>4</v>
      </c>
      <c r="E27" s="12">
        <v>42549</v>
      </c>
      <c r="F27" s="12">
        <v>44634</v>
      </c>
      <c r="G27" s="109"/>
      <c r="H27" s="14">
        <f>EDATE(F27-1,1)</f>
        <v>44664</v>
      </c>
      <c r="I27" s="15">
        <f t="shared" ca="1" si="0"/>
        <v>17</v>
      </c>
      <c r="J27" s="16" t="str">
        <f t="shared" ca="1" si="1"/>
        <v>NOT DUE</v>
      </c>
      <c r="K27" s="30"/>
      <c r="L27" s="19"/>
    </row>
    <row r="28" spans="1:12" ht="26.45" customHeight="1">
      <c r="A28" s="16" t="s">
        <v>2795</v>
      </c>
      <c r="B28" s="30" t="s">
        <v>3960</v>
      </c>
      <c r="C28" s="30" t="s">
        <v>1389</v>
      </c>
      <c r="D28" s="41" t="s">
        <v>1080</v>
      </c>
      <c r="E28" s="12">
        <v>42549</v>
      </c>
      <c r="F28" s="12">
        <v>44565</v>
      </c>
      <c r="G28" s="72"/>
      <c r="H28" s="14">
        <f>DATE(YEAR(F28)+4,MONTH(F28),DAY(F28)-1)</f>
        <v>46025</v>
      </c>
      <c r="I28" s="15">
        <f t="shared" ca="1" si="0"/>
        <v>1378</v>
      </c>
      <c r="J28" s="16" t="str">
        <f t="shared" ca="1" si="1"/>
        <v>NOT DUE</v>
      </c>
      <c r="K28" s="30" t="s">
        <v>3851</v>
      </c>
      <c r="L28" s="145" t="s">
        <v>5209</v>
      </c>
    </row>
    <row r="29" spans="1:12" ht="25.5">
      <c r="A29" s="16" t="s">
        <v>2796</v>
      </c>
      <c r="B29" s="30" t="s">
        <v>3955</v>
      </c>
      <c r="C29" s="30" t="s">
        <v>3888</v>
      </c>
      <c r="D29" s="41" t="s">
        <v>1080</v>
      </c>
      <c r="E29" s="12">
        <v>42549</v>
      </c>
      <c r="F29" s="12">
        <v>44565</v>
      </c>
      <c r="G29" s="72"/>
      <c r="H29" s="14">
        <f>DATE(YEAR(F29)+4,MONTH(F29),DAY(F29)-1)</f>
        <v>46025</v>
      </c>
      <c r="I29" s="15">
        <f t="shared" ca="1" si="0"/>
        <v>1378</v>
      </c>
      <c r="J29" s="16" t="str">
        <f t="shared" ca="1" si="1"/>
        <v>NOT DUE</v>
      </c>
      <c r="K29" s="30" t="s">
        <v>3851</v>
      </c>
      <c r="L29" s="145" t="s">
        <v>5209</v>
      </c>
    </row>
    <row r="30" spans="1:12" ht="26.45" customHeight="1">
      <c r="A30" s="16" t="s">
        <v>2797</v>
      </c>
      <c r="B30" s="30" t="s">
        <v>1408</v>
      </c>
      <c r="C30" s="30" t="s">
        <v>1409</v>
      </c>
      <c r="D30" s="41" t="s">
        <v>0</v>
      </c>
      <c r="E30" s="12">
        <v>42549</v>
      </c>
      <c r="F30" s="12">
        <v>44561</v>
      </c>
      <c r="G30" s="109"/>
      <c r="H30" s="14">
        <f>DATE(YEAR(F30),MONTH(F30)+3,DAY(F30)-1)</f>
        <v>44650</v>
      </c>
      <c r="I30" s="15">
        <f t="shared" ca="1" si="0"/>
        <v>3</v>
      </c>
      <c r="J30" s="16" t="str">
        <f t="shared" ca="1" si="1"/>
        <v>NOT DUE</v>
      </c>
      <c r="K30" s="30" t="s">
        <v>1426</v>
      </c>
      <c r="L30" s="19"/>
    </row>
    <row r="31" spans="1:12" ht="15" customHeight="1">
      <c r="A31" s="16" t="s">
        <v>2798</v>
      </c>
      <c r="B31" s="30" t="s">
        <v>1894</v>
      </c>
      <c r="C31" s="30"/>
      <c r="D31" s="41" t="s">
        <v>1</v>
      </c>
      <c r="E31" s="12">
        <v>42549</v>
      </c>
      <c r="F31" s="12">
        <v>44646</v>
      </c>
      <c r="G31" s="109"/>
      <c r="H31" s="14">
        <f>DATE(YEAR(F31),MONTH(F31),DAY(F31)+1)</f>
        <v>44647</v>
      </c>
      <c r="I31" s="15">
        <f t="shared" ca="1" si="0"/>
        <v>0</v>
      </c>
      <c r="J31" s="16" t="str">
        <f t="shared" ca="1" si="1"/>
        <v>NOT DUE</v>
      </c>
      <c r="K31" s="30" t="s">
        <v>1426</v>
      </c>
      <c r="L31" s="19"/>
    </row>
    <row r="32" spans="1:12" ht="15" customHeight="1">
      <c r="A32" s="16" t="s">
        <v>2799</v>
      </c>
      <c r="B32" s="30" t="s">
        <v>1410</v>
      </c>
      <c r="C32" s="30" t="s">
        <v>1411</v>
      </c>
      <c r="D32" s="41" t="s">
        <v>381</v>
      </c>
      <c r="E32" s="12">
        <v>42549</v>
      </c>
      <c r="F32" s="12">
        <v>44469</v>
      </c>
      <c r="G32" s="109"/>
      <c r="H32" s="14">
        <f t="shared" ref="H32:H37" si="2">DATE(YEAR(F32)+1,MONTH(F32),DAY(F32)-1)</f>
        <v>44833</v>
      </c>
      <c r="I32" s="15">
        <f t="shared" ca="1" si="0"/>
        <v>186</v>
      </c>
      <c r="J32" s="16" t="str">
        <f t="shared" ca="1" si="1"/>
        <v>NOT DUE</v>
      </c>
      <c r="K32" s="30" t="s">
        <v>1426</v>
      </c>
      <c r="L32" s="145"/>
    </row>
    <row r="33" spans="1:12" ht="25.5">
      <c r="A33" s="16" t="s">
        <v>2800</v>
      </c>
      <c r="B33" s="30" t="s">
        <v>1412</v>
      </c>
      <c r="C33" s="30" t="s">
        <v>1413</v>
      </c>
      <c r="D33" s="41" t="s">
        <v>381</v>
      </c>
      <c r="E33" s="12">
        <v>42549</v>
      </c>
      <c r="F33" s="12">
        <v>44469</v>
      </c>
      <c r="G33" s="109"/>
      <c r="H33" s="14">
        <f t="shared" si="2"/>
        <v>44833</v>
      </c>
      <c r="I33" s="15">
        <f t="shared" ca="1" si="0"/>
        <v>186</v>
      </c>
      <c r="J33" s="16" t="str">
        <f t="shared" ca="1" si="1"/>
        <v>NOT DUE</v>
      </c>
      <c r="K33" s="30" t="s">
        <v>1427</v>
      </c>
      <c r="L33" s="145"/>
    </row>
    <row r="34" spans="1:12" ht="25.5">
      <c r="A34" s="16" t="s">
        <v>3905</v>
      </c>
      <c r="B34" s="30" t="s">
        <v>1414</v>
      </c>
      <c r="C34" s="30" t="s">
        <v>1415</v>
      </c>
      <c r="D34" s="41" t="s">
        <v>381</v>
      </c>
      <c r="E34" s="12">
        <v>42549</v>
      </c>
      <c r="F34" s="12">
        <v>44469</v>
      </c>
      <c r="G34" s="109"/>
      <c r="H34" s="14">
        <f t="shared" si="2"/>
        <v>44833</v>
      </c>
      <c r="I34" s="15">
        <f t="shared" ca="1" si="0"/>
        <v>186</v>
      </c>
      <c r="J34" s="16" t="str">
        <f t="shared" ca="1" si="1"/>
        <v>NOT DUE</v>
      </c>
      <c r="K34" s="30" t="s">
        <v>1427</v>
      </c>
      <c r="L34" s="145"/>
    </row>
    <row r="35" spans="1:12" ht="25.5">
      <c r="A35" s="16" t="s">
        <v>3906</v>
      </c>
      <c r="B35" s="30" t="s">
        <v>1416</v>
      </c>
      <c r="C35" s="30" t="s">
        <v>1417</v>
      </c>
      <c r="D35" s="41" t="s">
        <v>381</v>
      </c>
      <c r="E35" s="12">
        <v>42549</v>
      </c>
      <c r="F35" s="12">
        <v>44469</v>
      </c>
      <c r="G35" s="109"/>
      <c r="H35" s="14">
        <f t="shared" si="2"/>
        <v>44833</v>
      </c>
      <c r="I35" s="15">
        <f t="shared" ca="1" si="0"/>
        <v>186</v>
      </c>
      <c r="J35" s="16" t="str">
        <f t="shared" ca="1" si="1"/>
        <v>NOT DUE</v>
      </c>
      <c r="K35" s="30" t="s">
        <v>1427</v>
      </c>
      <c r="L35" s="145"/>
    </row>
    <row r="36" spans="1:12" ht="25.5">
      <c r="A36" s="16" t="s">
        <v>3907</v>
      </c>
      <c r="B36" s="30" t="s">
        <v>1418</v>
      </c>
      <c r="C36" s="30" t="s">
        <v>1419</v>
      </c>
      <c r="D36" s="41" t="s">
        <v>381</v>
      </c>
      <c r="E36" s="12">
        <v>42549</v>
      </c>
      <c r="F36" s="12">
        <v>44469</v>
      </c>
      <c r="G36" s="109"/>
      <c r="H36" s="14">
        <f t="shared" si="2"/>
        <v>44833</v>
      </c>
      <c r="I36" s="15">
        <f t="shared" ca="1" si="0"/>
        <v>186</v>
      </c>
      <c r="J36" s="16" t="str">
        <f t="shared" ca="1" si="1"/>
        <v>NOT DUE</v>
      </c>
      <c r="K36" s="30" t="s">
        <v>1428</v>
      </c>
      <c r="L36" s="145"/>
    </row>
    <row r="37" spans="1:12" ht="15" customHeight="1">
      <c r="A37" s="16" t="s">
        <v>3908</v>
      </c>
      <c r="B37" s="30" t="s">
        <v>1429</v>
      </c>
      <c r="C37" s="30" t="s">
        <v>1430</v>
      </c>
      <c r="D37" s="41" t="s">
        <v>381</v>
      </c>
      <c r="E37" s="12">
        <v>42549</v>
      </c>
      <c r="F37" s="12">
        <v>44469</v>
      </c>
      <c r="G37" s="109"/>
      <c r="H37" s="14">
        <f t="shared" si="2"/>
        <v>44833</v>
      </c>
      <c r="I37" s="15">
        <f t="shared" ca="1" si="0"/>
        <v>186</v>
      </c>
      <c r="J37" s="16" t="str">
        <f t="shared" ca="1" si="1"/>
        <v>NOT DUE</v>
      </c>
      <c r="K37" s="30" t="s">
        <v>1428</v>
      </c>
      <c r="L37" s="145"/>
    </row>
    <row r="38" spans="1:12" ht="15.75" customHeight="1">
      <c r="A38" s="49"/>
      <c r="B38" s="50"/>
      <c r="C38" s="50"/>
      <c r="D38" s="51"/>
      <c r="E38" s="52"/>
      <c r="F38" s="52"/>
      <c r="G38" s="53"/>
      <c r="H38" s="54"/>
      <c r="I38" s="55"/>
      <c r="J38" s="49"/>
      <c r="K38" s="50"/>
      <c r="L38" s="56"/>
    </row>
    <row r="42" spans="1:12">
      <c r="B42" t="s">
        <v>4630</v>
      </c>
      <c r="D42" s="47" t="s">
        <v>4631</v>
      </c>
      <c r="E42" t="s">
        <v>5232</v>
      </c>
      <c r="G42" t="s">
        <v>4632</v>
      </c>
    </row>
    <row r="43" spans="1:12">
      <c r="C43" s="215" t="s">
        <v>5298</v>
      </c>
      <c r="E43" t="s">
        <v>5439</v>
      </c>
      <c r="H43" s="455" t="s">
        <v>5270</v>
      </c>
      <c r="I43" s="455"/>
      <c r="J43" s="455"/>
    </row>
  </sheetData>
  <sheetProtection selectLockedCells="1"/>
  <mergeCells count="10">
    <mergeCell ref="H43:J43"/>
    <mergeCell ref="A4:B4"/>
    <mergeCell ref="D4:E4"/>
    <mergeCell ref="A5:B5"/>
    <mergeCell ref="A1:B1"/>
    <mergeCell ref="D1:E1"/>
    <mergeCell ref="A2:B2"/>
    <mergeCell ref="D2:E2"/>
    <mergeCell ref="A3:B3"/>
    <mergeCell ref="D3:E3"/>
  </mergeCells>
  <conditionalFormatting sqref="J7:J24 J30:J38 J26:J27">
    <cfRule type="cellIs" dxfId="63" priority="3" operator="equal">
      <formula>"overdue"</formula>
    </cfRule>
  </conditionalFormatting>
  <conditionalFormatting sqref="J28:J29">
    <cfRule type="cellIs" dxfId="62" priority="2" operator="equal">
      <formula>"overdue"</formula>
    </cfRule>
  </conditionalFormatting>
  <conditionalFormatting sqref="J25">
    <cfRule type="cellIs" dxfId="61" priority="1" operator="equal">
      <formula>"overdue"</formula>
    </cfRule>
  </conditionalFormatting>
  <pageMargins left="0.7" right="0.7" top="0.75" bottom="0.75" header="0.3" footer="0.3"/>
  <pageSetup paperSize="9" orientation="portrait" r:id="rId1"/>
  <drawing r:id="rId2"/>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9"/>
  <sheetViews>
    <sheetView zoomScale="90" zoomScaleNormal="90" workbookViewId="0">
      <selection activeCell="J11" sqref="J11"/>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6" t="s">
        <v>5</v>
      </c>
      <c r="B1" s="376"/>
      <c r="C1" s="34" t="str">
        <f>'[4]Main Engine'!C1</f>
        <v>VALIANT SUMMER</v>
      </c>
      <c r="D1" s="377" t="s">
        <v>7</v>
      </c>
      <c r="E1" s="377"/>
      <c r="F1" s="1" t="str">
        <f>IF(C1="GL COLMENA",'[1]List of Vessels'!B2,IF(C1="GL IGUAZU",'[1]List of Vessels'!B3,IF(C1="GL LA PAZ",'[1]List of Vessels'!B4,IF(C1="GL PIRAPO",'[1]List of Vessels'!B5,IF(C1="VALIANT SPRING",'[1]List of Vessels'!B6,IF(C1="VALIANT SUMMER",'[1]List of Vessels'!B7,""))))))</f>
        <v>NK 160240</v>
      </c>
    </row>
    <row r="2" spans="1:12" ht="19.5" customHeight="1">
      <c r="A2" s="376" t="s">
        <v>8</v>
      </c>
      <c r="B2" s="376"/>
      <c r="C2" s="35" t="str">
        <f>IF(C1="GL COLMENA",'[1]List of Vessels'!D2,IF(C1="GL IGUAZU",'[1]List of Vessels'!D3,IF(C1="GL LA PAZ",'[1]List of Vessels'!D4,IF(C1="GL PIRAPO",'[1]List of Vessels'!D5,IF(C1="VALIANT SPRING",'[1]List of Vessels'!D6,IF(C1="VALIANT SUMMER",'[1]List of Vessels'!D7,""))))))</f>
        <v>SINGAPORE</v>
      </c>
      <c r="D2" s="377" t="s">
        <v>9</v>
      </c>
      <c r="E2" s="377"/>
      <c r="F2" s="2">
        <f>IF(C1="GL COLMENA",'[1]List of Vessels'!C2,IF(C1="GL IGUAZU",'[1]List of Vessels'!C3,IF(C1="GL LA PAZ",'[1]List of Vessels'!C4,IF(C1="GL PIRAPO",'[1]List of Vessels'!C5,IF(C1="VALIANT SPRING",'[1]List of Vessels'!C6,IF(C1="VALIANT SUMMER",'[1]List of Vessels'!C7,""))))))</f>
        <v>9731195</v>
      </c>
    </row>
    <row r="3" spans="1:12" ht="19.5" customHeight="1">
      <c r="A3" s="376" t="s">
        <v>10</v>
      </c>
      <c r="B3" s="376"/>
      <c r="C3" s="36" t="s">
        <v>1996</v>
      </c>
      <c r="D3" s="377" t="s">
        <v>12</v>
      </c>
      <c r="E3" s="377"/>
      <c r="F3" s="4" t="s">
        <v>2558</v>
      </c>
    </row>
    <row r="4" spans="1:12" ht="18" customHeight="1">
      <c r="A4" s="376" t="s">
        <v>77</v>
      </c>
      <c r="B4" s="376"/>
      <c r="C4" s="36" t="s">
        <v>1997</v>
      </c>
      <c r="D4" s="377" t="s">
        <v>14</v>
      </c>
      <c r="E4" s="377"/>
      <c r="F4" s="109"/>
    </row>
    <row r="5" spans="1:12" ht="18" customHeight="1">
      <c r="A5" s="376" t="s">
        <v>78</v>
      </c>
      <c r="B5" s="376"/>
      <c r="C5" s="37" t="s">
        <v>3785</v>
      </c>
      <c r="D5" s="44"/>
      <c r="E5" s="262" t="str">
        <f>'Running Hours'!$C3</f>
        <v>Date updated:</v>
      </c>
      <c r="F5" s="147">
        <f>'Running Hours'!$D3</f>
        <v>44646</v>
      </c>
    </row>
    <row r="6" spans="1:12" ht="7.5" customHeight="1">
      <c r="A6" s="42"/>
      <c r="B6" s="6"/>
      <c r="D6" s="45"/>
      <c r="E6" s="7"/>
      <c r="F6" s="7"/>
      <c r="G6" s="7"/>
      <c r="H6" s="7"/>
      <c r="I6" s="7"/>
      <c r="J6" s="7"/>
      <c r="K6" s="7"/>
    </row>
    <row r="7" spans="1:12" ht="26.45" customHeight="1">
      <c r="A7" s="10" t="s">
        <v>15</v>
      </c>
      <c r="B7" s="10" t="s">
        <v>63</v>
      </c>
      <c r="C7" s="10" t="s">
        <v>17</v>
      </c>
      <c r="D7" s="46" t="s">
        <v>18</v>
      </c>
      <c r="E7" s="10" t="s">
        <v>19</v>
      </c>
      <c r="F7" s="10" t="s">
        <v>64</v>
      </c>
      <c r="G7" s="10" t="s">
        <v>20</v>
      </c>
      <c r="H7" s="10" t="s">
        <v>2</v>
      </c>
      <c r="I7" s="10" t="s">
        <v>21</v>
      </c>
      <c r="J7" s="10" t="s">
        <v>22</v>
      </c>
      <c r="K7" s="10" t="s">
        <v>23</v>
      </c>
      <c r="L7" s="10" t="s">
        <v>59</v>
      </c>
    </row>
    <row r="8" spans="1:12" ht="25.5">
      <c r="A8" s="16" t="s">
        <v>2746</v>
      </c>
      <c r="B8" s="30" t="s">
        <v>3909</v>
      </c>
      <c r="C8" s="30" t="s">
        <v>1999</v>
      </c>
      <c r="D8" s="41" t="s">
        <v>2013</v>
      </c>
      <c r="E8" s="12">
        <v>42549</v>
      </c>
      <c r="F8" s="12">
        <v>44431</v>
      </c>
      <c r="G8" s="109"/>
      <c r="H8" s="14">
        <f t="shared" ref="H8:H16" si="0">DATE(YEAR(F8)+4,MONTH(F8),DAY(F8)-1)</f>
        <v>45891</v>
      </c>
      <c r="I8" s="15">
        <f t="shared" ref="I8:I43" ca="1" si="1">IF(ISBLANK(H8),"",H8-DATE(YEAR(NOW()),MONTH(NOW()),DAY(NOW())))</f>
        <v>1244</v>
      </c>
      <c r="J8" s="16" t="str">
        <f t="shared" ref="J8:J43" ca="1" si="2">IF(I8="","",IF(I8&lt;0,"OVERDUE","NOT DUE"))</f>
        <v>NOT DUE</v>
      </c>
      <c r="K8" s="30"/>
      <c r="L8" s="145"/>
    </row>
    <row r="9" spans="1:12" ht="25.5">
      <c r="A9" s="16" t="s">
        <v>2747</v>
      </c>
      <c r="B9" s="30" t="s">
        <v>3910</v>
      </c>
      <c r="C9" s="30" t="s">
        <v>3922</v>
      </c>
      <c r="D9" s="41" t="s">
        <v>2013</v>
      </c>
      <c r="E9" s="12">
        <v>42549</v>
      </c>
      <c r="F9" s="12">
        <v>44431</v>
      </c>
      <c r="G9" s="109"/>
      <c r="H9" s="14">
        <f t="shared" si="0"/>
        <v>45891</v>
      </c>
      <c r="I9" s="15">
        <f t="shared" ca="1" si="1"/>
        <v>1244</v>
      </c>
      <c r="J9" s="16" t="str">
        <f t="shared" ca="1" si="2"/>
        <v>NOT DUE</v>
      </c>
      <c r="K9" s="30"/>
      <c r="L9" s="145"/>
    </row>
    <row r="10" spans="1:12">
      <c r="A10" s="16" t="s">
        <v>2748</v>
      </c>
      <c r="B10" s="30" t="s">
        <v>3911</v>
      </c>
      <c r="C10" s="30" t="s">
        <v>3912</v>
      </c>
      <c r="D10" s="41" t="s">
        <v>2013</v>
      </c>
      <c r="E10" s="12">
        <v>42549</v>
      </c>
      <c r="F10" s="12">
        <v>44431</v>
      </c>
      <c r="G10" s="109"/>
      <c r="H10" s="14">
        <f t="shared" si="0"/>
        <v>45891</v>
      </c>
      <c r="I10" s="15">
        <f t="shared" ca="1" si="1"/>
        <v>1244</v>
      </c>
      <c r="J10" s="16" t="str">
        <f t="shared" ca="1" si="2"/>
        <v>NOT DUE</v>
      </c>
      <c r="K10" s="30"/>
      <c r="L10" s="145"/>
    </row>
    <row r="11" spans="1:12">
      <c r="A11" s="16" t="s">
        <v>2749</v>
      </c>
      <c r="B11" s="30" t="s">
        <v>3913</v>
      </c>
      <c r="C11" s="30" t="s">
        <v>3914</v>
      </c>
      <c r="D11" s="41" t="s">
        <v>2013</v>
      </c>
      <c r="E11" s="12">
        <v>42549</v>
      </c>
      <c r="F11" s="12">
        <v>44431</v>
      </c>
      <c r="G11" s="109"/>
      <c r="H11" s="14">
        <f t="shared" si="0"/>
        <v>45891</v>
      </c>
      <c r="I11" s="15">
        <f t="shared" ca="1" si="1"/>
        <v>1244</v>
      </c>
      <c r="J11" s="16" t="str">
        <f t="shared" ca="1" si="2"/>
        <v>NOT DUE</v>
      </c>
      <c r="K11" s="30"/>
      <c r="L11" s="145"/>
    </row>
    <row r="12" spans="1:12">
      <c r="A12" s="16" t="s">
        <v>2750</v>
      </c>
      <c r="B12" s="30" t="s">
        <v>3917</v>
      </c>
      <c r="C12" s="30" t="s">
        <v>3915</v>
      </c>
      <c r="D12" s="41" t="s">
        <v>2013</v>
      </c>
      <c r="E12" s="12">
        <v>42549</v>
      </c>
      <c r="F12" s="12">
        <v>44431</v>
      </c>
      <c r="G12" s="109"/>
      <c r="H12" s="14">
        <f t="shared" si="0"/>
        <v>45891</v>
      </c>
      <c r="I12" s="15">
        <f t="shared" ca="1" si="1"/>
        <v>1244</v>
      </c>
      <c r="J12" s="16" t="str">
        <f t="shared" ca="1" si="2"/>
        <v>NOT DUE</v>
      </c>
      <c r="K12" s="30"/>
      <c r="L12" s="145"/>
    </row>
    <row r="13" spans="1:12">
      <c r="A13" s="16" t="s">
        <v>2751</v>
      </c>
      <c r="B13" s="30" t="s">
        <v>1655</v>
      </c>
      <c r="C13" s="30" t="s">
        <v>3916</v>
      </c>
      <c r="D13" s="41" t="s">
        <v>2013</v>
      </c>
      <c r="E13" s="12">
        <v>42549</v>
      </c>
      <c r="F13" s="12">
        <v>44431</v>
      </c>
      <c r="G13" s="109"/>
      <c r="H13" s="14">
        <f t="shared" si="0"/>
        <v>45891</v>
      </c>
      <c r="I13" s="15">
        <f t="shared" ca="1" si="1"/>
        <v>1244</v>
      </c>
      <c r="J13" s="16" t="str">
        <f t="shared" ca="1" si="2"/>
        <v>NOT DUE</v>
      </c>
      <c r="K13" s="30"/>
      <c r="L13" s="145"/>
    </row>
    <row r="14" spans="1:12" ht="25.5">
      <c r="A14" s="16" t="s">
        <v>2752</v>
      </c>
      <c r="B14" s="30" t="s">
        <v>3918</v>
      </c>
      <c r="C14" s="30" t="s">
        <v>3919</v>
      </c>
      <c r="D14" s="41" t="s">
        <v>2013</v>
      </c>
      <c r="E14" s="12">
        <v>42549</v>
      </c>
      <c r="F14" s="12">
        <v>44431</v>
      </c>
      <c r="G14" s="109"/>
      <c r="H14" s="14">
        <f t="shared" si="0"/>
        <v>45891</v>
      </c>
      <c r="I14" s="15">
        <f t="shared" ca="1" si="1"/>
        <v>1244</v>
      </c>
      <c r="J14" s="16" t="str">
        <f t="shared" ca="1" si="2"/>
        <v>NOT DUE</v>
      </c>
      <c r="K14" s="30"/>
      <c r="L14" s="145"/>
    </row>
    <row r="15" spans="1:12" ht="25.5">
      <c r="A15" s="16" t="s">
        <v>2753</v>
      </c>
      <c r="B15" s="30" t="s">
        <v>3920</v>
      </c>
      <c r="C15" s="30" t="s">
        <v>3921</v>
      </c>
      <c r="D15" s="41" t="s">
        <v>2013</v>
      </c>
      <c r="E15" s="12">
        <v>42549</v>
      </c>
      <c r="F15" s="12">
        <v>44431</v>
      </c>
      <c r="G15" s="109"/>
      <c r="H15" s="14">
        <f t="shared" si="0"/>
        <v>45891</v>
      </c>
      <c r="I15" s="15">
        <f t="shared" ca="1" si="1"/>
        <v>1244</v>
      </c>
      <c r="J15" s="16" t="str">
        <f t="shared" ca="1" si="2"/>
        <v>NOT DUE</v>
      </c>
      <c r="K15" s="30"/>
      <c r="L15" s="145"/>
    </row>
    <row r="16" spans="1:12" ht="25.5">
      <c r="A16" s="16" t="s">
        <v>2754</v>
      </c>
      <c r="B16" s="30" t="s">
        <v>1914</v>
      </c>
      <c r="C16" s="30" t="s">
        <v>2000</v>
      </c>
      <c r="D16" s="41" t="s">
        <v>2013</v>
      </c>
      <c r="E16" s="12">
        <v>42549</v>
      </c>
      <c r="F16" s="12">
        <v>44431</v>
      </c>
      <c r="G16" s="109"/>
      <c r="H16" s="14">
        <f t="shared" si="0"/>
        <v>45891</v>
      </c>
      <c r="I16" s="15">
        <f t="shared" ca="1" si="1"/>
        <v>1244</v>
      </c>
      <c r="J16" s="16" t="str">
        <f t="shared" ca="1" si="2"/>
        <v>NOT DUE</v>
      </c>
      <c r="K16" s="30"/>
      <c r="L16" s="145"/>
    </row>
    <row r="17" spans="1:12" ht="25.5">
      <c r="A17" s="16" t="s">
        <v>2755</v>
      </c>
      <c r="B17" s="30" t="s">
        <v>2001</v>
      </c>
      <c r="C17" s="30" t="s">
        <v>2002</v>
      </c>
      <c r="D17" s="41" t="s">
        <v>0</v>
      </c>
      <c r="E17" s="12">
        <v>42549</v>
      </c>
      <c r="F17" s="12">
        <v>44561</v>
      </c>
      <c r="G17" s="109"/>
      <c r="H17" s="14">
        <f>DATE(YEAR(F17),MONTH(F17)+3,DAY(F17)-1)</f>
        <v>44650</v>
      </c>
      <c r="I17" s="15">
        <f t="shared" ca="1" si="1"/>
        <v>3</v>
      </c>
      <c r="J17" s="16" t="str">
        <f t="shared" ca="1" si="2"/>
        <v>NOT DUE</v>
      </c>
      <c r="K17" s="30"/>
      <c r="L17" s="19"/>
    </row>
    <row r="18" spans="1:12" ht="25.5">
      <c r="A18" s="16" t="s">
        <v>2756</v>
      </c>
      <c r="B18" s="30" t="s">
        <v>3923</v>
      </c>
      <c r="C18" s="30" t="s">
        <v>2002</v>
      </c>
      <c r="D18" s="41" t="s">
        <v>0</v>
      </c>
      <c r="E18" s="12">
        <v>42549</v>
      </c>
      <c r="F18" s="12">
        <v>44561</v>
      </c>
      <c r="G18" s="109"/>
      <c r="H18" s="14">
        <f>DATE(YEAR(F18),MONTH(F18)+3,DAY(F18)-1)</f>
        <v>44650</v>
      </c>
      <c r="I18" s="15">
        <f t="shared" ca="1" si="1"/>
        <v>3</v>
      </c>
      <c r="J18" s="16" t="str">
        <f t="shared" ca="1" si="2"/>
        <v>NOT DUE</v>
      </c>
      <c r="K18" s="30"/>
      <c r="L18" s="19"/>
    </row>
    <row r="19" spans="1:12" ht="25.5">
      <c r="A19" s="16" t="s">
        <v>2757</v>
      </c>
      <c r="B19" s="30" t="s">
        <v>2003</v>
      </c>
      <c r="C19" s="30" t="s">
        <v>2004</v>
      </c>
      <c r="D19" s="41" t="s">
        <v>381</v>
      </c>
      <c r="E19" s="12">
        <v>42549</v>
      </c>
      <c r="F19" s="12">
        <v>44561</v>
      </c>
      <c r="G19" s="109"/>
      <c r="H19" s="14">
        <f>DATE(YEAR(F19)+1,MONTH(F19),DAY(F19)-1)</f>
        <v>44925</v>
      </c>
      <c r="I19" s="15">
        <f t="shared" ca="1" si="1"/>
        <v>278</v>
      </c>
      <c r="J19" s="16" t="str">
        <f t="shared" ca="1" si="2"/>
        <v>NOT DUE</v>
      </c>
      <c r="K19" s="30"/>
      <c r="L19" s="19"/>
    </row>
    <row r="20" spans="1:12">
      <c r="A20" s="16" t="s">
        <v>2758</v>
      </c>
      <c r="B20" s="30" t="s">
        <v>2005</v>
      </c>
      <c r="C20" s="30" t="s">
        <v>3889</v>
      </c>
      <c r="D20" s="41" t="s">
        <v>2013</v>
      </c>
      <c r="E20" s="12">
        <v>42549</v>
      </c>
      <c r="F20" s="12">
        <v>44344</v>
      </c>
      <c r="G20" s="109"/>
      <c r="H20" s="14">
        <f>DATE(YEAR(F20)+4,MONTH(F20),DAY(F20)-1)</f>
        <v>45804</v>
      </c>
      <c r="I20" s="15">
        <f t="shared" ca="1" si="1"/>
        <v>1157</v>
      </c>
      <c r="J20" s="16" t="str">
        <f t="shared" ca="1" si="2"/>
        <v>NOT DUE</v>
      </c>
      <c r="K20" s="30"/>
      <c r="L20" s="19" t="s">
        <v>5200</v>
      </c>
    </row>
    <row r="21" spans="1:12" ht="25.5">
      <c r="A21" s="16" t="s">
        <v>2759</v>
      </c>
      <c r="B21" s="30" t="s">
        <v>581</v>
      </c>
      <c r="C21" s="30" t="s">
        <v>2008</v>
      </c>
      <c r="D21" s="41" t="s">
        <v>381</v>
      </c>
      <c r="E21" s="12">
        <v>42549</v>
      </c>
      <c r="F21" s="12">
        <v>44466</v>
      </c>
      <c r="G21" s="109"/>
      <c r="H21" s="14">
        <f>DATE(YEAR(F21)+1,MONTH(F21),DAY(F21)-1)</f>
        <v>44830</v>
      </c>
      <c r="I21" s="15">
        <f t="shared" ca="1" si="1"/>
        <v>183</v>
      </c>
      <c r="J21" s="16" t="str">
        <f t="shared" ca="1" si="2"/>
        <v>NOT DUE</v>
      </c>
      <c r="K21" s="30"/>
      <c r="L21" s="19"/>
    </row>
    <row r="22" spans="1:12" ht="25.5">
      <c r="A22" s="16" t="s">
        <v>2760</v>
      </c>
      <c r="B22" s="30" t="s">
        <v>2009</v>
      </c>
      <c r="C22" s="30" t="s">
        <v>2007</v>
      </c>
      <c r="D22" s="41" t="s">
        <v>0</v>
      </c>
      <c r="E22" s="12">
        <v>42549</v>
      </c>
      <c r="F22" s="12">
        <v>44561</v>
      </c>
      <c r="G22" s="109"/>
      <c r="H22" s="14">
        <f>DATE(YEAR(F22),MONTH(F22)+3,DAY(F22)-1)</f>
        <v>44650</v>
      </c>
      <c r="I22" s="15">
        <f t="shared" ca="1" si="1"/>
        <v>3</v>
      </c>
      <c r="J22" s="16" t="str">
        <f t="shared" ca="1" si="2"/>
        <v>NOT DUE</v>
      </c>
      <c r="K22" s="30"/>
      <c r="L22" s="19"/>
    </row>
    <row r="23" spans="1:12">
      <c r="A23" s="16" t="s">
        <v>2761</v>
      </c>
      <c r="B23" s="30" t="s">
        <v>1926</v>
      </c>
      <c r="C23" s="30" t="s">
        <v>2010</v>
      </c>
      <c r="D23" s="41" t="s">
        <v>381</v>
      </c>
      <c r="E23" s="12">
        <v>42549</v>
      </c>
      <c r="F23" s="12">
        <v>44561</v>
      </c>
      <c r="G23" s="109"/>
      <c r="H23" s="14">
        <f>DATE(YEAR(F23)+1,MONTH(F23),DAY(F23)-1)</f>
        <v>44925</v>
      </c>
      <c r="I23" s="15">
        <f t="shared" ca="1" si="1"/>
        <v>278</v>
      </c>
      <c r="J23" s="16" t="str">
        <f t="shared" ca="1" si="2"/>
        <v>NOT DUE</v>
      </c>
      <c r="K23" s="30"/>
      <c r="L23" s="19"/>
    </row>
    <row r="24" spans="1:12">
      <c r="A24" s="16" t="s">
        <v>2762</v>
      </c>
      <c r="B24" s="30" t="s">
        <v>2011</v>
      </c>
      <c r="C24" s="30" t="s">
        <v>2012</v>
      </c>
      <c r="D24" s="41" t="s">
        <v>381</v>
      </c>
      <c r="E24" s="12">
        <v>42549</v>
      </c>
      <c r="F24" s="12">
        <v>44561</v>
      </c>
      <c r="G24" s="109"/>
      <c r="H24" s="14">
        <f>DATE(YEAR(F24)+1,MONTH(F24),DAY(F24)-1)</f>
        <v>44925</v>
      </c>
      <c r="I24" s="15">
        <f t="shared" ca="1" si="1"/>
        <v>278</v>
      </c>
      <c r="J24" s="16" t="str">
        <f t="shared" ca="1" si="2"/>
        <v>NOT DUE</v>
      </c>
      <c r="K24" s="30"/>
      <c r="L24" s="19"/>
    </row>
    <row r="25" spans="1:12" ht="38.25">
      <c r="A25" s="16" t="s">
        <v>2763</v>
      </c>
      <c r="B25" s="30" t="s">
        <v>1390</v>
      </c>
      <c r="C25" s="30" t="s">
        <v>1391</v>
      </c>
      <c r="D25" s="41" t="s">
        <v>1</v>
      </c>
      <c r="E25" s="12">
        <v>42549</v>
      </c>
      <c r="F25" s="12">
        <v>44646</v>
      </c>
      <c r="G25" s="109"/>
      <c r="H25" s="14">
        <f>DATE(YEAR(F25),MONTH(F25),DAY(F25)+1)</f>
        <v>44647</v>
      </c>
      <c r="I25" s="15">
        <f t="shared" ca="1" si="1"/>
        <v>0</v>
      </c>
      <c r="J25" s="16" t="str">
        <f t="shared" ca="1" si="2"/>
        <v>NOT DUE</v>
      </c>
      <c r="K25" s="30" t="s">
        <v>1420</v>
      </c>
      <c r="L25" s="19"/>
    </row>
    <row r="26" spans="1:12" ht="38.25">
      <c r="A26" s="16" t="s">
        <v>2764</v>
      </c>
      <c r="B26" s="30" t="s">
        <v>1392</v>
      </c>
      <c r="C26" s="30" t="s">
        <v>1393</v>
      </c>
      <c r="D26" s="41" t="s">
        <v>1</v>
      </c>
      <c r="E26" s="12">
        <v>42549</v>
      </c>
      <c r="F26" s="12">
        <v>44646</v>
      </c>
      <c r="G26" s="109"/>
      <c r="H26" s="14">
        <f>DATE(YEAR(F26),MONTH(F26),DAY(F26)+1)</f>
        <v>44647</v>
      </c>
      <c r="I26" s="15">
        <f t="shared" ca="1" si="1"/>
        <v>0</v>
      </c>
      <c r="J26" s="16" t="str">
        <f t="shared" ca="1" si="2"/>
        <v>NOT DUE</v>
      </c>
      <c r="K26" s="30" t="s">
        <v>1421</v>
      </c>
      <c r="L26" s="19"/>
    </row>
    <row r="27" spans="1:12" ht="38.25">
      <c r="A27" s="16" t="s">
        <v>2765</v>
      </c>
      <c r="B27" s="30" t="s">
        <v>1394</v>
      </c>
      <c r="C27" s="30" t="s">
        <v>1395</v>
      </c>
      <c r="D27" s="41" t="s">
        <v>1</v>
      </c>
      <c r="E27" s="12">
        <v>42549</v>
      </c>
      <c r="F27" s="12">
        <v>44646</v>
      </c>
      <c r="G27" s="109"/>
      <c r="H27" s="14">
        <f>DATE(YEAR(F27),MONTH(F27),DAY(F27)+1)</f>
        <v>44647</v>
      </c>
      <c r="I27" s="15">
        <f t="shared" ca="1" si="1"/>
        <v>0</v>
      </c>
      <c r="J27" s="16" t="str">
        <f t="shared" ca="1" si="2"/>
        <v>NOT DUE</v>
      </c>
      <c r="K27" s="30" t="s">
        <v>1422</v>
      </c>
      <c r="L27" s="19"/>
    </row>
    <row r="28" spans="1:12" ht="38.450000000000003" customHeight="1">
      <c r="A28" s="16" t="s">
        <v>2766</v>
      </c>
      <c r="B28" s="30" t="s">
        <v>1396</v>
      </c>
      <c r="C28" s="30" t="s">
        <v>1397</v>
      </c>
      <c r="D28" s="41" t="s">
        <v>4</v>
      </c>
      <c r="E28" s="12">
        <v>42549</v>
      </c>
      <c r="F28" s="12">
        <v>44639</v>
      </c>
      <c r="G28" s="109"/>
      <c r="H28" s="14">
        <f>EDATE(F28-1,1)</f>
        <v>44669</v>
      </c>
      <c r="I28" s="15">
        <f t="shared" ca="1" si="1"/>
        <v>22</v>
      </c>
      <c r="J28" s="16" t="str">
        <f t="shared" ca="1" si="2"/>
        <v>NOT DUE</v>
      </c>
      <c r="K28" s="30" t="s">
        <v>1423</v>
      </c>
      <c r="L28" s="19"/>
    </row>
    <row r="29" spans="1:12" ht="25.5">
      <c r="A29" s="16" t="s">
        <v>2767</v>
      </c>
      <c r="B29" s="30" t="s">
        <v>1398</v>
      </c>
      <c r="C29" s="30" t="s">
        <v>1399</v>
      </c>
      <c r="D29" s="41" t="s">
        <v>1</v>
      </c>
      <c r="E29" s="12">
        <v>42549</v>
      </c>
      <c r="F29" s="12">
        <v>44646</v>
      </c>
      <c r="G29" s="109"/>
      <c r="H29" s="14">
        <f>DATE(YEAR(F29),MONTH(F29),DAY(F29)+1)</f>
        <v>44647</v>
      </c>
      <c r="I29" s="15">
        <f t="shared" ca="1" si="1"/>
        <v>0</v>
      </c>
      <c r="J29" s="16" t="str">
        <f t="shared" ca="1" si="2"/>
        <v>NOT DUE</v>
      </c>
      <c r="K29" s="30" t="s">
        <v>1424</v>
      </c>
      <c r="L29" s="19"/>
    </row>
    <row r="30" spans="1:12" ht="26.45" customHeight="1">
      <c r="A30" s="16" t="s">
        <v>2768</v>
      </c>
      <c r="B30" s="30" t="s">
        <v>1400</v>
      </c>
      <c r="C30" s="30" t="s">
        <v>1401</v>
      </c>
      <c r="D30" s="41" t="s">
        <v>1</v>
      </c>
      <c r="E30" s="12">
        <v>42549</v>
      </c>
      <c r="F30" s="12">
        <v>44646</v>
      </c>
      <c r="G30" s="109"/>
      <c r="H30" s="14">
        <f>DATE(YEAR(F30),MONTH(F30),DAY(F30)+1)</f>
        <v>44647</v>
      </c>
      <c r="I30" s="15">
        <f t="shared" ca="1" si="1"/>
        <v>0</v>
      </c>
      <c r="J30" s="16" t="str">
        <f t="shared" ca="1" si="2"/>
        <v>NOT DUE</v>
      </c>
      <c r="K30" s="30" t="s">
        <v>1425</v>
      </c>
      <c r="L30" s="19"/>
    </row>
    <row r="31" spans="1:12" ht="26.45" customHeight="1">
      <c r="A31" s="16" t="s">
        <v>2769</v>
      </c>
      <c r="B31" s="30" t="s">
        <v>1402</v>
      </c>
      <c r="C31" s="30" t="s">
        <v>1403</v>
      </c>
      <c r="D31" s="41" t="s">
        <v>1</v>
      </c>
      <c r="E31" s="12">
        <v>42549</v>
      </c>
      <c r="F31" s="12">
        <v>44646</v>
      </c>
      <c r="G31" s="109"/>
      <c r="H31" s="14">
        <f>DATE(YEAR(F31),MONTH(F31),DAY(F31)+1)</f>
        <v>44647</v>
      </c>
      <c r="I31" s="15">
        <f t="shared" ca="1" si="1"/>
        <v>0</v>
      </c>
      <c r="J31" s="16" t="str">
        <f t="shared" ca="1" si="2"/>
        <v>NOT DUE</v>
      </c>
      <c r="K31" s="30" t="s">
        <v>1425</v>
      </c>
      <c r="L31" s="19"/>
    </row>
    <row r="32" spans="1:12" ht="26.45" customHeight="1">
      <c r="A32" s="16" t="s">
        <v>2770</v>
      </c>
      <c r="B32" s="30" t="s">
        <v>1404</v>
      </c>
      <c r="C32" s="30" t="s">
        <v>1391</v>
      </c>
      <c r="D32" s="41" t="s">
        <v>1</v>
      </c>
      <c r="E32" s="12">
        <v>42549</v>
      </c>
      <c r="F32" s="12">
        <v>44646</v>
      </c>
      <c r="G32" s="109"/>
      <c r="H32" s="14">
        <f>DATE(YEAR(F32),MONTH(F32),DAY(F32)+1)</f>
        <v>44647</v>
      </c>
      <c r="I32" s="15">
        <f t="shared" ca="1" si="1"/>
        <v>0</v>
      </c>
      <c r="J32" s="16" t="str">
        <f t="shared" ca="1" si="2"/>
        <v>NOT DUE</v>
      </c>
      <c r="K32" s="30" t="s">
        <v>1425</v>
      </c>
      <c r="L32" s="19"/>
    </row>
    <row r="33" spans="1:12" ht="26.45" customHeight="1">
      <c r="A33" s="16" t="s">
        <v>2771</v>
      </c>
      <c r="B33" s="30" t="s">
        <v>3960</v>
      </c>
      <c r="C33" s="30" t="s">
        <v>1389</v>
      </c>
      <c r="D33" s="41" t="s">
        <v>1080</v>
      </c>
      <c r="E33" s="12">
        <v>42549</v>
      </c>
      <c r="F33" s="12">
        <v>44565</v>
      </c>
      <c r="G33" s="72"/>
      <c r="H33" s="14">
        <f>DATE(YEAR(F33)+4,MONTH(F33),DAY(F33)-1)</f>
        <v>46025</v>
      </c>
      <c r="I33" s="15">
        <f t="shared" ca="1" si="1"/>
        <v>1378</v>
      </c>
      <c r="J33" s="16" t="str">
        <f t="shared" ca="1" si="2"/>
        <v>NOT DUE</v>
      </c>
      <c r="K33" s="30" t="s">
        <v>3851</v>
      </c>
      <c r="L33" s="19" t="s">
        <v>5200</v>
      </c>
    </row>
    <row r="34" spans="1:12" ht="25.5">
      <c r="A34" s="16" t="s">
        <v>2772</v>
      </c>
      <c r="B34" s="30" t="s">
        <v>3955</v>
      </c>
      <c r="C34" s="30" t="s">
        <v>3888</v>
      </c>
      <c r="D34" s="41" t="s">
        <v>1080</v>
      </c>
      <c r="E34" s="12">
        <v>42549</v>
      </c>
      <c r="F34" s="12">
        <v>44565</v>
      </c>
      <c r="G34" s="72"/>
      <c r="H34" s="14">
        <f>DATE(YEAR(F34)+4,MONTH(F34),DAY(F34)-1)</f>
        <v>46025</v>
      </c>
      <c r="I34" s="15">
        <f t="shared" ca="1" si="1"/>
        <v>1378</v>
      </c>
      <c r="J34" s="16" t="str">
        <f t="shared" ca="1" si="2"/>
        <v>NOT DUE</v>
      </c>
      <c r="K34" s="30" t="s">
        <v>3851</v>
      </c>
      <c r="L34" s="19" t="s">
        <v>5200</v>
      </c>
    </row>
    <row r="35" spans="1:12" ht="26.45" customHeight="1">
      <c r="A35" s="16" t="s">
        <v>2773</v>
      </c>
      <c r="B35" s="30" t="s">
        <v>1408</v>
      </c>
      <c r="C35" s="30" t="s">
        <v>1409</v>
      </c>
      <c r="D35" s="41" t="s">
        <v>0</v>
      </c>
      <c r="E35" s="12">
        <v>42549</v>
      </c>
      <c r="F35" s="12">
        <v>44561</v>
      </c>
      <c r="G35" s="109"/>
      <c r="H35" s="14">
        <f>DATE(YEAR(F35),MONTH(F35)+3,DAY(F35)-1)</f>
        <v>44650</v>
      </c>
      <c r="I35" s="15">
        <f t="shared" ca="1" si="1"/>
        <v>3</v>
      </c>
      <c r="J35" s="16" t="str">
        <f t="shared" ca="1" si="2"/>
        <v>NOT DUE</v>
      </c>
      <c r="K35" s="30" t="s">
        <v>1426</v>
      </c>
      <c r="L35" s="19"/>
    </row>
    <row r="36" spans="1:12" ht="15" customHeight="1">
      <c r="A36" s="16" t="s">
        <v>2774</v>
      </c>
      <c r="B36" s="30" t="s">
        <v>1894</v>
      </c>
      <c r="C36" s="30"/>
      <c r="D36" s="41" t="s">
        <v>1</v>
      </c>
      <c r="E36" s="12">
        <v>42549</v>
      </c>
      <c r="F36" s="12">
        <v>44646</v>
      </c>
      <c r="G36" s="109"/>
      <c r="H36" s="14">
        <f>DATE(YEAR(F36),MONTH(F36),DAY(F36)+1)</f>
        <v>44647</v>
      </c>
      <c r="I36" s="15">
        <f t="shared" ca="1" si="1"/>
        <v>0</v>
      </c>
      <c r="J36" s="16" t="str">
        <f t="shared" ca="1" si="2"/>
        <v>NOT DUE</v>
      </c>
      <c r="K36" s="30" t="s">
        <v>1426</v>
      </c>
      <c r="L36" s="19"/>
    </row>
    <row r="37" spans="1:12" ht="15" customHeight="1">
      <c r="A37" s="16" t="s">
        <v>3924</v>
      </c>
      <c r="B37" s="30" t="s">
        <v>1410</v>
      </c>
      <c r="C37" s="30" t="s">
        <v>1411</v>
      </c>
      <c r="D37" s="41" t="s">
        <v>381</v>
      </c>
      <c r="E37" s="12">
        <v>42549</v>
      </c>
      <c r="F37" s="12">
        <v>44575</v>
      </c>
      <c r="G37" s="109"/>
      <c r="H37" s="14">
        <f t="shared" ref="H37:H42" si="3">DATE(YEAR(F37)+1,MONTH(F37),DAY(F37)-1)</f>
        <v>44939</v>
      </c>
      <c r="I37" s="15">
        <f t="shared" ca="1" si="1"/>
        <v>292</v>
      </c>
      <c r="J37" s="16" t="str">
        <f t="shared" ca="1" si="2"/>
        <v>NOT DUE</v>
      </c>
      <c r="K37" s="30" t="s">
        <v>1426</v>
      </c>
      <c r="L37" s="145"/>
    </row>
    <row r="38" spans="1:12" ht="25.5">
      <c r="A38" s="16" t="s">
        <v>3925</v>
      </c>
      <c r="B38" s="30" t="s">
        <v>1412</v>
      </c>
      <c r="C38" s="30" t="s">
        <v>1413</v>
      </c>
      <c r="D38" s="41" t="s">
        <v>381</v>
      </c>
      <c r="E38" s="12">
        <v>42549</v>
      </c>
      <c r="F38" s="12">
        <v>44575</v>
      </c>
      <c r="G38" s="109"/>
      <c r="H38" s="14">
        <f t="shared" si="3"/>
        <v>44939</v>
      </c>
      <c r="I38" s="15">
        <f t="shared" ca="1" si="1"/>
        <v>292</v>
      </c>
      <c r="J38" s="16" t="str">
        <f t="shared" ca="1" si="2"/>
        <v>NOT DUE</v>
      </c>
      <c r="K38" s="30" t="s">
        <v>1427</v>
      </c>
      <c r="L38" s="19"/>
    </row>
    <row r="39" spans="1:12" ht="25.5">
      <c r="A39" s="16" t="s">
        <v>3926</v>
      </c>
      <c r="B39" s="30" t="s">
        <v>1414</v>
      </c>
      <c r="C39" s="30" t="s">
        <v>1415</v>
      </c>
      <c r="D39" s="41" t="s">
        <v>381</v>
      </c>
      <c r="E39" s="12">
        <v>42549</v>
      </c>
      <c r="F39" s="12">
        <v>44575</v>
      </c>
      <c r="G39" s="109"/>
      <c r="H39" s="14">
        <f t="shared" si="3"/>
        <v>44939</v>
      </c>
      <c r="I39" s="15">
        <f t="shared" ca="1" si="1"/>
        <v>292</v>
      </c>
      <c r="J39" s="16" t="str">
        <f t="shared" ca="1" si="2"/>
        <v>NOT DUE</v>
      </c>
      <c r="K39" s="30" t="s">
        <v>1427</v>
      </c>
      <c r="L39" s="19"/>
    </row>
    <row r="40" spans="1:12" ht="25.5">
      <c r="A40" s="16" t="s">
        <v>3927</v>
      </c>
      <c r="B40" s="30" t="s">
        <v>1416</v>
      </c>
      <c r="C40" s="30" t="s">
        <v>1417</v>
      </c>
      <c r="D40" s="41" t="s">
        <v>381</v>
      </c>
      <c r="E40" s="12">
        <v>42549</v>
      </c>
      <c r="F40" s="12">
        <v>44575</v>
      </c>
      <c r="G40" s="109"/>
      <c r="H40" s="14">
        <f t="shared" si="3"/>
        <v>44939</v>
      </c>
      <c r="I40" s="15">
        <f t="shared" ca="1" si="1"/>
        <v>292</v>
      </c>
      <c r="J40" s="16" t="str">
        <f t="shared" ca="1" si="2"/>
        <v>NOT DUE</v>
      </c>
      <c r="K40" s="30" t="s">
        <v>1427</v>
      </c>
      <c r="L40" s="19"/>
    </row>
    <row r="41" spans="1:12" ht="25.5">
      <c r="A41" s="16" t="s">
        <v>3928</v>
      </c>
      <c r="B41" s="30" t="s">
        <v>1418</v>
      </c>
      <c r="C41" s="30" t="s">
        <v>1419</v>
      </c>
      <c r="D41" s="41" t="s">
        <v>381</v>
      </c>
      <c r="E41" s="12">
        <v>42549</v>
      </c>
      <c r="F41" s="12">
        <v>44575</v>
      </c>
      <c r="G41" s="109"/>
      <c r="H41" s="14">
        <f t="shared" si="3"/>
        <v>44939</v>
      </c>
      <c r="I41" s="15">
        <f t="shared" ca="1" si="1"/>
        <v>292</v>
      </c>
      <c r="J41" s="16" t="str">
        <f t="shared" ca="1" si="2"/>
        <v>NOT DUE</v>
      </c>
      <c r="K41" s="30" t="s">
        <v>1428</v>
      </c>
      <c r="L41" s="19"/>
    </row>
    <row r="42" spans="1:12" ht="15" customHeight="1">
      <c r="A42" s="16" t="s">
        <v>3929</v>
      </c>
      <c r="B42" s="30" t="s">
        <v>1429</v>
      </c>
      <c r="C42" s="30" t="s">
        <v>1430</v>
      </c>
      <c r="D42" s="41" t="s">
        <v>381</v>
      </c>
      <c r="E42" s="12">
        <v>42549</v>
      </c>
      <c r="F42" s="12">
        <v>44575</v>
      </c>
      <c r="G42" s="109"/>
      <c r="H42" s="14">
        <f t="shared" si="3"/>
        <v>44939</v>
      </c>
      <c r="I42" s="15">
        <f t="shared" ca="1" si="1"/>
        <v>292</v>
      </c>
      <c r="J42" s="16" t="str">
        <f t="shared" ca="1" si="2"/>
        <v>NOT DUE</v>
      </c>
      <c r="K42" s="30" t="s">
        <v>1428</v>
      </c>
      <c r="L42" s="19"/>
    </row>
    <row r="43" spans="1:12" ht="23.25" customHeight="1">
      <c r="A43" s="16" t="s">
        <v>3930</v>
      </c>
      <c r="B43" s="30" t="s">
        <v>3996</v>
      </c>
      <c r="C43" s="30" t="s">
        <v>3997</v>
      </c>
      <c r="D43" s="41" t="s">
        <v>4</v>
      </c>
      <c r="E43" s="12">
        <v>42549</v>
      </c>
      <c r="F43" s="12">
        <v>44643</v>
      </c>
      <c r="G43" s="109"/>
      <c r="H43" s="14">
        <f>EDATE(F43-1,1)</f>
        <v>44673</v>
      </c>
      <c r="I43" s="15">
        <f t="shared" ca="1" si="1"/>
        <v>26</v>
      </c>
      <c r="J43" s="16" t="str">
        <f t="shared" ca="1" si="2"/>
        <v>NOT DUE</v>
      </c>
      <c r="K43" s="30"/>
      <c r="L43" s="19"/>
    </row>
    <row r="44" spans="1:12" ht="15.75" customHeight="1">
      <c r="A44" s="49"/>
      <c r="B44" s="50"/>
      <c r="C44" s="50"/>
      <c r="D44" s="51"/>
      <c r="E44" s="52"/>
      <c r="F44" s="52"/>
      <c r="G44" s="53"/>
      <c r="H44" s="54"/>
      <c r="I44" s="55"/>
      <c r="J44" s="49"/>
      <c r="K44" s="50"/>
      <c r="L44" s="56"/>
    </row>
    <row r="48" spans="1:12">
      <c r="B48" t="s">
        <v>4630</v>
      </c>
      <c r="D48" s="47" t="s">
        <v>4631</v>
      </c>
      <c r="E48" t="s">
        <v>5232</v>
      </c>
      <c r="G48" t="s">
        <v>4632</v>
      </c>
    </row>
    <row r="49" spans="3:10">
      <c r="C49" s="215" t="s">
        <v>5298</v>
      </c>
      <c r="E49" t="s">
        <v>5439</v>
      </c>
      <c r="H49" s="455" t="s">
        <v>5270</v>
      </c>
      <c r="I49" s="455"/>
      <c r="J49" s="455"/>
    </row>
  </sheetData>
  <sheetProtection selectLockedCells="1"/>
  <mergeCells count="10">
    <mergeCell ref="H49:J49"/>
    <mergeCell ref="A4:B4"/>
    <mergeCell ref="D4:E4"/>
    <mergeCell ref="A5:B5"/>
    <mergeCell ref="A1:B1"/>
    <mergeCell ref="D1:E1"/>
    <mergeCell ref="A2:B2"/>
    <mergeCell ref="D2:E2"/>
    <mergeCell ref="A3:B3"/>
    <mergeCell ref="D3:E3"/>
  </mergeCells>
  <conditionalFormatting sqref="J7:J8 J16 J35:J41 J18:J32 J43:J44">
    <cfRule type="cellIs" dxfId="60" priority="10" operator="equal">
      <formula>"overdue"</formula>
    </cfRule>
  </conditionalFormatting>
  <conditionalFormatting sqref="J9">
    <cfRule type="cellIs" dxfId="59" priority="9" operator="equal">
      <formula>"overdue"</formula>
    </cfRule>
  </conditionalFormatting>
  <conditionalFormatting sqref="J10">
    <cfRule type="cellIs" dxfId="58" priority="8" operator="equal">
      <formula>"overdue"</formula>
    </cfRule>
  </conditionalFormatting>
  <conditionalFormatting sqref="J11">
    <cfRule type="cellIs" dxfId="57" priority="7" operator="equal">
      <formula>"overdue"</formula>
    </cfRule>
  </conditionalFormatting>
  <conditionalFormatting sqref="J12">
    <cfRule type="cellIs" dxfId="56" priority="6" operator="equal">
      <formula>"overdue"</formula>
    </cfRule>
  </conditionalFormatting>
  <conditionalFormatting sqref="J13">
    <cfRule type="cellIs" dxfId="55" priority="5" operator="equal">
      <formula>"overdue"</formula>
    </cfRule>
  </conditionalFormatting>
  <conditionalFormatting sqref="J14:J15">
    <cfRule type="cellIs" dxfId="54" priority="4" operator="equal">
      <formula>"overdue"</formula>
    </cfRule>
  </conditionalFormatting>
  <conditionalFormatting sqref="J17">
    <cfRule type="cellIs" dxfId="53" priority="3" operator="equal">
      <formula>"overdue"</formula>
    </cfRule>
  </conditionalFormatting>
  <conditionalFormatting sqref="J33:J34">
    <cfRule type="cellIs" dxfId="52" priority="2" operator="equal">
      <formula>"overdue"</formula>
    </cfRule>
  </conditionalFormatting>
  <conditionalFormatting sqref="J42">
    <cfRule type="cellIs" dxfId="51" priority="1" operator="equal">
      <formula>"overdue"</formula>
    </cfRule>
  </conditionalFormatting>
  <pageMargins left="0.7" right="0.7" top="0.75" bottom="0.75" header="0.3" footer="0.3"/>
  <pageSetup paperSize="9" orientation="portrait" r:id="rId1"/>
  <drawing r:id="rId2"/>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9"/>
  <sheetViews>
    <sheetView zoomScale="90" zoomScaleNormal="90" workbookViewId="0">
      <selection activeCell="H15" sqref="H15"/>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6" t="s">
        <v>5</v>
      </c>
      <c r="B1" s="376"/>
      <c r="C1" s="34" t="str">
        <f>'[4]Main Engine'!C1</f>
        <v>VALIANT SUMMER</v>
      </c>
      <c r="D1" s="377" t="s">
        <v>7</v>
      </c>
      <c r="E1" s="377"/>
      <c r="F1" s="1" t="str">
        <f>IF(C1="GL COLMENA",'[1]List of Vessels'!B2,IF(C1="GL IGUAZU",'[1]List of Vessels'!B3,IF(C1="GL LA PAZ",'[1]List of Vessels'!B4,IF(C1="GL PIRAPO",'[1]List of Vessels'!B5,IF(C1="VALIANT SPRING",'[1]List of Vessels'!B6,IF(C1="VALIANT SUMMER",'[1]List of Vessels'!B7,""))))))</f>
        <v>NK 160240</v>
      </c>
    </row>
    <row r="2" spans="1:12" ht="19.5" customHeight="1">
      <c r="A2" s="376" t="s">
        <v>8</v>
      </c>
      <c r="B2" s="376"/>
      <c r="C2" s="35" t="str">
        <f>IF(C1="GL COLMENA",'[1]List of Vessels'!D2,IF(C1="GL IGUAZU",'[1]List of Vessels'!D3,IF(C1="GL LA PAZ",'[1]List of Vessels'!D4,IF(C1="GL PIRAPO",'[1]List of Vessels'!D5,IF(C1="VALIANT SPRING",'[1]List of Vessels'!D6,IF(C1="VALIANT SUMMER",'[1]List of Vessels'!D7,""))))))</f>
        <v>SINGAPORE</v>
      </c>
      <c r="D2" s="377" t="s">
        <v>9</v>
      </c>
      <c r="E2" s="377"/>
      <c r="F2" s="2">
        <f>IF(C1="GL COLMENA",'[1]List of Vessels'!C2,IF(C1="GL IGUAZU",'[1]List of Vessels'!C3,IF(C1="GL LA PAZ",'[1]List of Vessels'!C4,IF(C1="GL PIRAPO",'[1]List of Vessels'!C5,IF(C1="VALIANT SPRING",'[1]List of Vessels'!C6,IF(C1="VALIANT SUMMER",'[1]List of Vessels'!C7,""))))))</f>
        <v>9731195</v>
      </c>
    </row>
    <row r="3" spans="1:12" ht="19.5" customHeight="1">
      <c r="A3" s="376" t="s">
        <v>10</v>
      </c>
      <c r="B3" s="376"/>
      <c r="C3" s="36" t="s">
        <v>2014</v>
      </c>
      <c r="D3" s="377" t="s">
        <v>12</v>
      </c>
      <c r="E3" s="377"/>
      <c r="F3" s="4" t="s">
        <v>2559</v>
      </c>
    </row>
    <row r="4" spans="1:12" ht="18" customHeight="1">
      <c r="A4" s="376" t="s">
        <v>77</v>
      </c>
      <c r="B4" s="376"/>
      <c r="C4" s="36" t="s">
        <v>1997</v>
      </c>
      <c r="D4" s="377" t="s">
        <v>14</v>
      </c>
      <c r="E4" s="377"/>
      <c r="F4" s="109"/>
    </row>
    <row r="5" spans="1:12" ht="18" customHeight="1">
      <c r="A5" s="376" t="s">
        <v>78</v>
      </c>
      <c r="B5" s="376"/>
      <c r="C5" s="37" t="s">
        <v>3785</v>
      </c>
      <c r="D5" s="44"/>
      <c r="E5" s="262" t="str">
        <f>'Running Hours'!$C3</f>
        <v>Date updated:</v>
      </c>
      <c r="F5" s="147">
        <f>'Running Hours'!$D3</f>
        <v>44646</v>
      </c>
    </row>
    <row r="6" spans="1:12" ht="7.5" customHeight="1">
      <c r="A6" s="42"/>
      <c r="B6" s="6"/>
      <c r="D6" s="45"/>
      <c r="E6" s="7"/>
      <c r="F6" s="7"/>
      <c r="G6" s="7"/>
      <c r="H6" s="7"/>
      <c r="I6" s="7"/>
      <c r="J6" s="7"/>
      <c r="K6" s="7"/>
    </row>
    <row r="7" spans="1:12" ht="26.45" customHeight="1">
      <c r="A7" s="10" t="s">
        <v>15</v>
      </c>
      <c r="B7" s="10" t="s">
        <v>63</v>
      </c>
      <c r="C7" s="10" t="s">
        <v>17</v>
      </c>
      <c r="D7" s="46" t="s">
        <v>18</v>
      </c>
      <c r="E7" s="10" t="s">
        <v>19</v>
      </c>
      <c r="F7" s="10" t="s">
        <v>64</v>
      </c>
      <c r="G7" s="10" t="s">
        <v>20</v>
      </c>
      <c r="H7" s="10" t="s">
        <v>2</v>
      </c>
      <c r="I7" s="10" t="s">
        <v>21</v>
      </c>
      <c r="J7" s="10" t="s">
        <v>22</v>
      </c>
      <c r="K7" s="10" t="s">
        <v>23</v>
      </c>
      <c r="L7" s="10" t="s">
        <v>59</v>
      </c>
    </row>
    <row r="8" spans="1:12" ht="25.5">
      <c r="A8" s="16" t="s">
        <v>2746</v>
      </c>
      <c r="B8" s="30" t="s">
        <v>3909</v>
      </c>
      <c r="C8" s="30" t="s">
        <v>1999</v>
      </c>
      <c r="D8" s="41" t="s">
        <v>2013</v>
      </c>
      <c r="E8" s="12">
        <v>42549</v>
      </c>
      <c r="F8" s="12">
        <v>44430</v>
      </c>
      <c r="G8" s="109"/>
      <c r="H8" s="14">
        <f t="shared" ref="H8:H16" si="0">DATE(YEAR(F8)+4,MONTH(F8),DAY(F8)-1)</f>
        <v>45890</v>
      </c>
      <c r="I8" s="15">
        <f t="shared" ref="I8:I43" ca="1" si="1">IF(ISBLANK(H8),"",H8-DATE(YEAR(NOW()),MONTH(NOW()),DAY(NOW())))</f>
        <v>1243</v>
      </c>
      <c r="J8" s="16" t="str">
        <f t="shared" ref="J8:J43" ca="1" si="2">IF(I8="","",IF(I8&lt;0,"OVERDUE","NOT DUE"))</f>
        <v>NOT DUE</v>
      </c>
      <c r="K8" s="30"/>
      <c r="L8" s="145"/>
    </row>
    <row r="9" spans="1:12" ht="25.5">
      <c r="A9" s="16" t="s">
        <v>2747</v>
      </c>
      <c r="B9" s="30" t="s">
        <v>3910</v>
      </c>
      <c r="C9" s="30" t="s">
        <v>3922</v>
      </c>
      <c r="D9" s="41" t="s">
        <v>2013</v>
      </c>
      <c r="E9" s="12">
        <v>42549</v>
      </c>
      <c r="F9" s="12">
        <v>44431</v>
      </c>
      <c r="G9" s="109"/>
      <c r="H9" s="14">
        <f t="shared" si="0"/>
        <v>45891</v>
      </c>
      <c r="I9" s="15">
        <f t="shared" ca="1" si="1"/>
        <v>1244</v>
      </c>
      <c r="J9" s="16" t="str">
        <f t="shared" ca="1" si="2"/>
        <v>NOT DUE</v>
      </c>
      <c r="K9" s="30"/>
      <c r="L9" s="145"/>
    </row>
    <row r="10" spans="1:12">
      <c r="A10" s="16" t="s">
        <v>2748</v>
      </c>
      <c r="B10" s="30" t="s">
        <v>3911</v>
      </c>
      <c r="C10" s="30" t="s">
        <v>3912</v>
      </c>
      <c r="D10" s="41" t="s">
        <v>2013</v>
      </c>
      <c r="E10" s="12">
        <v>42549</v>
      </c>
      <c r="F10" s="12">
        <v>44431</v>
      </c>
      <c r="G10" s="109"/>
      <c r="H10" s="14">
        <f t="shared" si="0"/>
        <v>45891</v>
      </c>
      <c r="I10" s="15">
        <f t="shared" ca="1" si="1"/>
        <v>1244</v>
      </c>
      <c r="J10" s="16" t="str">
        <f t="shared" ca="1" si="2"/>
        <v>NOT DUE</v>
      </c>
      <c r="K10" s="30"/>
      <c r="L10" s="145"/>
    </row>
    <row r="11" spans="1:12">
      <c r="A11" s="16" t="s">
        <v>2749</v>
      </c>
      <c r="B11" s="30" t="s">
        <v>3913</v>
      </c>
      <c r="C11" s="30" t="s">
        <v>3914</v>
      </c>
      <c r="D11" s="41" t="s">
        <v>2013</v>
      </c>
      <c r="E11" s="12">
        <v>42549</v>
      </c>
      <c r="F11" s="12">
        <v>44431</v>
      </c>
      <c r="G11" s="109"/>
      <c r="H11" s="14">
        <f t="shared" si="0"/>
        <v>45891</v>
      </c>
      <c r="I11" s="15">
        <f t="shared" ca="1" si="1"/>
        <v>1244</v>
      </c>
      <c r="J11" s="16" t="str">
        <f t="shared" ca="1" si="2"/>
        <v>NOT DUE</v>
      </c>
      <c r="K11" s="30"/>
      <c r="L11" s="145"/>
    </row>
    <row r="12" spans="1:12">
      <c r="A12" s="16" t="s">
        <v>2750</v>
      </c>
      <c r="B12" s="30" t="s">
        <v>3917</v>
      </c>
      <c r="C12" s="30" t="s">
        <v>3915</v>
      </c>
      <c r="D12" s="41" t="s">
        <v>2013</v>
      </c>
      <c r="E12" s="12">
        <v>42549</v>
      </c>
      <c r="F12" s="12">
        <v>44431</v>
      </c>
      <c r="G12" s="109"/>
      <c r="H12" s="14">
        <f t="shared" si="0"/>
        <v>45891</v>
      </c>
      <c r="I12" s="15">
        <f t="shared" ca="1" si="1"/>
        <v>1244</v>
      </c>
      <c r="J12" s="16" t="str">
        <f t="shared" ca="1" si="2"/>
        <v>NOT DUE</v>
      </c>
      <c r="K12" s="30"/>
      <c r="L12" s="145"/>
    </row>
    <row r="13" spans="1:12">
      <c r="A13" s="16" t="s">
        <v>2751</v>
      </c>
      <c r="B13" s="30" t="s">
        <v>1655</v>
      </c>
      <c r="C13" s="30" t="s">
        <v>3916</v>
      </c>
      <c r="D13" s="41" t="s">
        <v>2013</v>
      </c>
      <c r="E13" s="12">
        <v>42549</v>
      </c>
      <c r="F13" s="12">
        <v>44431</v>
      </c>
      <c r="G13" s="109"/>
      <c r="H13" s="14">
        <f t="shared" si="0"/>
        <v>45891</v>
      </c>
      <c r="I13" s="15">
        <f t="shared" ca="1" si="1"/>
        <v>1244</v>
      </c>
      <c r="J13" s="16" t="str">
        <f t="shared" ca="1" si="2"/>
        <v>NOT DUE</v>
      </c>
      <c r="K13" s="30"/>
      <c r="L13" s="145"/>
    </row>
    <row r="14" spans="1:12" ht="25.5">
      <c r="A14" s="16" t="s">
        <v>2752</v>
      </c>
      <c r="B14" s="30" t="s">
        <v>3918</v>
      </c>
      <c r="C14" s="30" t="s">
        <v>3919</v>
      </c>
      <c r="D14" s="41" t="s">
        <v>2013</v>
      </c>
      <c r="E14" s="12">
        <v>42549</v>
      </c>
      <c r="F14" s="12">
        <v>44431</v>
      </c>
      <c r="G14" s="109"/>
      <c r="H14" s="14">
        <f t="shared" si="0"/>
        <v>45891</v>
      </c>
      <c r="I14" s="15">
        <f t="shared" ca="1" si="1"/>
        <v>1244</v>
      </c>
      <c r="J14" s="16" t="str">
        <f t="shared" ca="1" si="2"/>
        <v>NOT DUE</v>
      </c>
      <c r="K14" s="30"/>
      <c r="L14" s="145"/>
    </row>
    <row r="15" spans="1:12" ht="25.5">
      <c r="A15" s="16" t="s">
        <v>2753</v>
      </c>
      <c r="B15" s="30" t="s">
        <v>3920</v>
      </c>
      <c r="C15" s="30" t="s">
        <v>3921</v>
      </c>
      <c r="D15" s="41" t="s">
        <v>2013</v>
      </c>
      <c r="E15" s="12">
        <v>42549</v>
      </c>
      <c r="F15" s="12">
        <v>44431</v>
      </c>
      <c r="G15" s="109"/>
      <c r="H15" s="14">
        <f t="shared" si="0"/>
        <v>45891</v>
      </c>
      <c r="I15" s="15">
        <f t="shared" ca="1" si="1"/>
        <v>1244</v>
      </c>
      <c r="J15" s="16" t="str">
        <f t="shared" ca="1" si="2"/>
        <v>NOT DUE</v>
      </c>
      <c r="K15" s="30"/>
      <c r="L15" s="145"/>
    </row>
    <row r="16" spans="1:12" ht="25.5">
      <c r="A16" s="16" t="s">
        <v>2754</v>
      </c>
      <c r="B16" s="30" t="s">
        <v>1914</v>
      </c>
      <c r="C16" s="30" t="s">
        <v>2000</v>
      </c>
      <c r="D16" s="41" t="s">
        <v>2013</v>
      </c>
      <c r="E16" s="12">
        <v>42549</v>
      </c>
      <c r="F16" s="12">
        <v>44431</v>
      </c>
      <c r="G16" s="109"/>
      <c r="H16" s="14">
        <f t="shared" si="0"/>
        <v>45891</v>
      </c>
      <c r="I16" s="15">
        <f t="shared" ca="1" si="1"/>
        <v>1244</v>
      </c>
      <c r="J16" s="16" t="str">
        <f t="shared" ca="1" si="2"/>
        <v>NOT DUE</v>
      </c>
      <c r="K16" s="30"/>
      <c r="L16" s="145"/>
    </row>
    <row r="17" spans="1:12" ht="25.5">
      <c r="A17" s="16" t="s">
        <v>2755</v>
      </c>
      <c r="B17" s="30" t="s">
        <v>2001</v>
      </c>
      <c r="C17" s="30" t="s">
        <v>2002</v>
      </c>
      <c r="D17" s="41" t="s">
        <v>0</v>
      </c>
      <c r="E17" s="12">
        <v>42549</v>
      </c>
      <c r="F17" s="12">
        <v>44561</v>
      </c>
      <c r="G17" s="109"/>
      <c r="H17" s="14">
        <f>DATE(YEAR(F17),MONTH(F17)+3,DAY(F17)-1)</f>
        <v>44650</v>
      </c>
      <c r="I17" s="15">
        <f t="shared" ca="1" si="1"/>
        <v>3</v>
      </c>
      <c r="J17" s="16" t="str">
        <f t="shared" ca="1" si="2"/>
        <v>NOT DUE</v>
      </c>
      <c r="K17" s="30"/>
      <c r="L17" s="19"/>
    </row>
    <row r="18" spans="1:12" ht="25.5">
      <c r="A18" s="16" t="s">
        <v>2756</v>
      </c>
      <c r="B18" s="30" t="s">
        <v>3923</v>
      </c>
      <c r="C18" s="30" t="s">
        <v>2002</v>
      </c>
      <c r="D18" s="41" t="s">
        <v>0</v>
      </c>
      <c r="E18" s="12">
        <v>42549</v>
      </c>
      <c r="F18" s="12">
        <v>44561</v>
      </c>
      <c r="G18" s="109"/>
      <c r="H18" s="14">
        <f>DATE(YEAR(F18),MONTH(F18)+3,DAY(F18)-1)</f>
        <v>44650</v>
      </c>
      <c r="I18" s="15">
        <f t="shared" ca="1" si="1"/>
        <v>3</v>
      </c>
      <c r="J18" s="16" t="str">
        <f t="shared" ca="1" si="2"/>
        <v>NOT DUE</v>
      </c>
      <c r="K18" s="30"/>
      <c r="L18" s="19"/>
    </row>
    <row r="19" spans="1:12" ht="25.5">
      <c r="A19" s="16" t="s">
        <v>2757</v>
      </c>
      <c r="B19" s="30" t="s">
        <v>2003</v>
      </c>
      <c r="C19" s="30" t="s">
        <v>2004</v>
      </c>
      <c r="D19" s="41" t="s">
        <v>381</v>
      </c>
      <c r="E19" s="12">
        <v>42549</v>
      </c>
      <c r="F19" s="12">
        <v>44561</v>
      </c>
      <c r="G19" s="109"/>
      <c r="H19" s="14">
        <f>DATE(YEAR(F19)+1,MONTH(F19),DAY(F19)-1)</f>
        <v>44925</v>
      </c>
      <c r="I19" s="15">
        <f t="shared" ca="1" si="1"/>
        <v>278</v>
      </c>
      <c r="J19" s="16" t="str">
        <f t="shared" ca="1" si="2"/>
        <v>NOT DUE</v>
      </c>
      <c r="K19" s="30"/>
      <c r="L19" s="19"/>
    </row>
    <row r="20" spans="1:12">
      <c r="A20" s="16" t="s">
        <v>2758</v>
      </c>
      <c r="B20" s="30" t="s">
        <v>2005</v>
      </c>
      <c r="C20" s="30" t="s">
        <v>2006</v>
      </c>
      <c r="D20" s="41" t="s">
        <v>2013</v>
      </c>
      <c r="E20" s="12">
        <v>42549</v>
      </c>
      <c r="F20" s="12">
        <v>44565</v>
      </c>
      <c r="G20" s="109"/>
      <c r="H20" s="14">
        <f>DATE(YEAR(F20)+4,MONTH(F20),DAY(F20)-1)</f>
        <v>46025</v>
      </c>
      <c r="I20" s="15">
        <f t="shared" ca="1" si="1"/>
        <v>1378</v>
      </c>
      <c r="J20" s="16" t="str">
        <f t="shared" ca="1" si="2"/>
        <v>NOT DUE</v>
      </c>
      <c r="K20" s="30"/>
      <c r="L20" s="145" t="s">
        <v>5200</v>
      </c>
    </row>
    <row r="21" spans="1:12" ht="25.5">
      <c r="A21" s="16" t="s">
        <v>2759</v>
      </c>
      <c r="B21" s="30" t="s">
        <v>581</v>
      </c>
      <c r="C21" s="30" t="s">
        <v>2008</v>
      </c>
      <c r="D21" s="41" t="s">
        <v>381</v>
      </c>
      <c r="E21" s="12">
        <v>42549</v>
      </c>
      <c r="F21" s="12">
        <v>44466</v>
      </c>
      <c r="G21" s="109"/>
      <c r="H21" s="14">
        <f>DATE(YEAR(F21)+1,MONTH(F21),DAY(F21)-1)</f>
        <v>44830</v>
      </c>
      <c r="I21" s="15">
        <f t="shared" ca="1" si="1"/>
        <v>183</v>
      </c>
      <c r="J21" s="16" t="str">
        <f t="shared" ca="1" si="2"/>
        <v>NOT DUE</v>
      </c>
      <c r="K21" s="30"/>
      <c r="L21" s="19"/>
    </row>
    <row r="22" spans="1:12" ht="38.450000000000003" customHeight="1">
      <c r="A22" s="16" t="s">
        <v>2760</v>
      </c>
      <c r="B22" s="30" t="s">
        <v>2009</v>
      </c>
      <c r="C22" s="30" t="s">
        <v>2007</v>
      </c>
      <c r="D22" s="41" t="s">
        <v>0</v>
      </c>
      <c r="E22" s="12">
        <v>42549</v>
      </c>
      <c r="F22" s="12">
        <v>44561</v>
      </c>
      <c r="G22" s="109"/>
      <c r="H22" s="14">
        <f>DATE(YEAR(F22),MONTH(F22)+3,DAY(F22)-1)</f>
        <v>44650</v>
      </c>
      <c r="I22" s="15">
        <f t="shared" ca="1" si="1"/>
        <v>3</v>
      </c>
      <c r="J22" s="16" t="str">
        <f t="shared" ca="1" si="2"/>
        <v>NOT DUE</v>
      </c>
      <c r="K22" s="30"/>
      <c r="L22" s="19"/>
    </row>
    <row r="23" spans="1:12">
      <c r="A23" s="16" t="s">
        <v>2761</v>
      </c>
      <c r="B23" s="30" t="s">
        <v>1926</v>
      </c>
      <c r="C23" s="30" t="s">
        <v>2010</v>
      </c>
      <c r="D23" s="41" t="s">
        <v>381</v>
      </c>
      <c r="E23" s="12">
        <v>42549</v>
      </c>
      <c r="F23" s="12">
        <v>44466</v>
      </c>
      <c r="G23" s="109"/>
      <c r="H23" s="14">
        <f>DATE(YEAR(F23)+1,MONTH(F23),DAY(F23)-1)</f>
        <v>44830</v>
      </c>
      <c r="I23" s="15">
        <f t="shared" ca="1" si="1"/>
        <v>183</v>
      </c>
      <c r="J23" s="16" t="str">
        <f t="shared" ca="1" si="2"/>
        <v>NOT DUE</v>
      </c>
      <c r="K23" s="30"/>
      <c r="L23" s="19"/>
    </row>
    <row r="24" spans="1:12" ht="26.45" customHeight="1">
      <c r="A24" s="16" t="s">
        <v>2762</v>
      </c>
      <c r="B24" s="30" t="s">
        <v>2011</v>
      </c>
      <c r="C24" s="30" t="s">
        <v>2012</v>
      </c>
      <c r="D24" s="41" t="s">
        <v>381</v>
      </c>
      <c r="E24" s="12">
        <v>42549</v>
      </c>
      <c r="F24" s="12">
        <v>44466</v>
      </c>
      <c r="G24" s="109"/>
      <c r="H24" s="14">
        <f>DATE(YEAR(F24)+1,MONTH(F24),DAY(F24)-1)</f>
        <v>44830</v>
      </c>
      <c r="I24" s="15">
        <f t="shared" ca="1" si="1"/>
        <v>183</v>
      </c>
      <c r="J24" s="16" t="str">
        <f t="shared" ca="1" si="2"/>
        <v>NOT DUE</v>
      </c>
      <c r="K24" s="30"/>
      <c r="L24" s="19"/>
    </row>
    <row r="25" spans="1:12" ht="35.25" customHeight="1">
      <c r="A25" s="16" t="s">
        <v>2763</v>
      </c>
      <c r="B25" s="30" t="s">
        <v>1390</v>
      </c>
      <c r="C25" s="30" t="s">
        <v>1391</v>
      </c>
      <c r="D25" s="41" t="s">
        <v>1</v>
      </c>
      <c r="E25" s="12">
        <v>42549</v>
      </c>
      <c r="F25" s="12">
        <v>44646</v>
      </c>
      <c r="G25" s="109"/>
      <c r="H25" s="14">
        <f>DATE(YEAR(F25),MONTH(F25),DAY(F25)+1)</f>
        <v>44647</v>
      </c>
      <c r="I25" s="15">
        <f t="shared" ca="1" si="1"/>
        <v>0</v>
      </c>
      <c r="J25" s="16" t="str">
        <f t="shared" ca="1" si="2"/>
        <v>NOT DUE</v>
      </c>
      <c r="K25" s="30" t="s">
        <v>1420</v>
      </c>
      <c r="L25" s="19"/>
    </row>
    <row r="26" spans="1:12" ht="39" customHeight="1">
      <c r="A26" s="16" t="s">
        <v>2764</v>
      </c>
      <c r="B26" s="30" t="s">
        <v>1392</v>
      </c>
      <c r="C26" s="30" t="s">
        <v>1393</v>
      </c>
      <c r="D26" s="41" t="s">
        <v>1</v>
      </c>
      <c r="E26" s="12">
        <v>42549</v>
      </c>
      <c r="F26" s="12">
        <v>44646</v>
      </c>
      <c r="G26" s="109"/>
      <c r="H26" s="14">
        <f>DATE(YEAR(F26),MONTH(F26),DAY(F26)+1)</f>
        <v>44647</v>
      </c>
      <c r="I26" s="15">
        <f t="shared" ca="1" si="1"/>
        <v>0</v>
      </c>
      <c r="J26" s="16" t="str">
        <f t="shared" ca="1" si="2"/>
        <v>NOT DUE</v>
      </c>
      <c r="K26" s="30" t="s">
        <v>1421</v>
      </c>
      <c r="L26" s="19"/>
    </row>
    <row r="27" spans="1:12" ht="35.25" customHeight="1">
      <c r="A27" s="16" t="s">
        <v>2765</v>
      </c>
      <c r="B27" s="30" t="s">
        <v>1394</v>
      </c>
      <c r="C27" s="30" t="s">
        <v>1395</v>
      </c>
      <c r="D27" s="41" t="s">
        <v>1</v>
      </c>
      <c r="E27" s="12">
        <v>42549</v>
      </c>
      <c r="F27" s="12">
        <v>44646</v>
      </c>
      <c r="G27" s="109"/>
      <c r="H27" s="14">
        <f>DATE(YEAR(F27),MONTH(F27),DAY(F27)+1)</f>
        <v>44647</v>
      </c>
      <c r="I27" s="15">
        <f t="shared" ca="1" si="1"/>
        <v>0</v>
      </c>
      <c r="J27" s="16" t="str">
        <f t="shared" ca="1" si="2"/>
        <v>NOT DUE</v>
      </c>
      <c r="K27" s="30" t="s">
        <v>1422</v>
      </c>
      <c r="L27" s="19"/>
    </row>
    <row r="28" spans="1:12" ht="51">
      <c r="A28" s="16" t="s">
        <v>2766</v>
      </c>
      <c r="B28" s="30" t="s">
        <v>1396</v>
      </c>
      <c r="C28" s="30" t="s">
        <v>1397</v>
      </c>
      <c r="D28" s="41" t="s">
        <v>4</v>
      </c>
      <c r="E28" s="12">
        <v>42549</v>
      </c>
      <c r="F28" s="12">
        <v>44620</v>
      </c>
      <c r="G28" s="109"/>
      <c r="H28" s="14">
        <f>EDATE(F28-1,1)</f>
        <v>44647</v>
      </c>
      <c r="I28" s="15">
        <f t="shared" ca="1" si="1"/>
        <v>0</v>
      </c>
      <c r="J28" s="16" t="str">
        <f t="shared" ca="1" si="2"/>
        <v>NOT DUE</v>
      </c>
      <c r="K28" s="30" t="s">
        <v>1423</v>
      </c>
      <c r="L28" s="19"/>
    </row>
    <row r="29" spans="1:12" ht="26.45" customHeight="1">
      <c r="A29" s="16" t="s">
        <v>2767</v>
      </c>
      <c r="B29" s="30" t="s">
        <v>1398</v>
      </c>
      <c r="C29" s="30" t="s">
        <v>1399</v>
      </c>
      <c r="D29" s="41" t="s">
        <v>1</v>
      </c>
      <c r="E29" s="12">
        <v>42549</v>
      </c>
      <c r="F29" s="12">
        <v>44646</v>
      </c>
      <c r="G29" s="109"/>
      <c r="H29" s="14">
        <f>DATE(YEAR(F29),MONTH(F29),DAY(F29)+1)</f>
        <v>44647</v>
      </c>
      <c r="I29" s="15">
        <f t="shared" ca="1" si="1"/>
        <v>0</v>
      </c>
      <c r="J29" s="16" t="str">
        <f t="shared" ca="1" si="2"/>
        <v>NOT DUE</v>
      </c>
      <c r="K29" s="30" t="s">
        <v>1424</v>
      </c>
      <c r="L29" s="19"/>
    </row>
    <row r="30" spans="1:12" ht="23.25" customHeight="1">
      <c r="A30" s="16" t="s">
        <v>2768</v>
      </c>
      <c r="B30" s="30" t="s">
        <v>1400</v>
      </c>
      <c r="C30" s="30" t="s">
        <v>1401</v>
      </c>
      <c r="D30" s="41" t="s">
        <v>1</v>
      </c>
      <c r="E30" s="12">
        <v>42549</v>
      </c>
      <c r="F30" s="12">
        <v>44646</v>
      </c>
      <c r="G30" s="109"/>
      <c r="H30" s="14">
        <f>DATE(YEAR(F30),MONTH(F30),DAY(F30)+1)</f>
        <v>44647</v>
      </c>
      <c r="I30" s="15">
        <f t="shared" ca="1" si="1"/>
        <v>0</v>
      </c>
      <c r="J30" s="16" t="str">
        <f t="shared" ca="1" si="2"/>
        <v>NOT DUE</v>
      </c>
      <c r="K30" s="30" t="s">
        <v>1425</v>
      </c>
      <c r="L30" s="19"/>
    </row>
    <row r="31" spans="1:12" ht="27" customHeight="1">
      <c r="A31" s="16" t="s">
        <v>2769</v>
      </c>
      <c r="B31" s="30" t="s">
        <v>1402</v>
      </c>
      <c r="C31" s="30" t="s">
        <v>1403</v>
      </c>
      <c r="D31" s="41" t="s">
        <v>1</v>
      </c>
      <c r="E31" s="12">
        <v>42549</v>
      </c>
      <c r="F31" s="12">
        <v>44646</v>
      </c>
      <c r="G31" s="109"/>
      <c r="H31" s="14">
        <f>DATE(YEAR(F31),MONTH(F31),DAY(F31)+1)</f>
        <v>44647</v>
      </c>
      <c r="I31" s="15">
        <f t="shared" ca="1" si="1"/>
        <v>0</v>
      </c>
      <c r="J31" s="16" t="str">
        <f t="shared" ca="1" si="2"/>
        <v>NOT DUE</v>
      </c>
      <c r="K31" s="30" t="s">
        <v>1425</v>
      </c>
      <c r="L31" s="19"/>
    </row>
    <row r="32" spans="1:12" ht="25.5" customHeight="1">
      <c r="A32" s="16" t="s">
        <v>2770</v>
      </c>
      <c r="B32" s="30" t="s">
        <v>1404</v>
      </c>
      <c r="C32" s="30" t="s">
        <v>1391</v>
      </c>
      <c r="D32" s="41" t="s">
        <v>1</v>
      </c>
      <c r="E32" s="12">
        <v>42549</v>
      </c>
      <c r="F32" s="12">
        <v>44646</v>
      </c>
      <c r="G32" s="109"/>
      <c r="H32" s="14">
        <f>DATE(YEAR(F32),MONTH(F32),DAY(F32)+1)</f>
        <v>44647</v>
      </c>
      <c r="I32" s="15">
        <f t="shared" ca="1" si="1"/>
        <v>0</v>
      </c>
      <c r="J32" s="16" t="str">
        <f t="shared" ca="1" si="2"/>
        <v>NOT DUE</v>
      </c>
      <c r="K32" s="30" t="s">
        <v>1425</v>
      </c>
      <c r="L32" s="19"/>
    </row>
    <row r="33" spans="1:12" ht="15.75" customHeight="1">
      <c r="A33" s="16" t="s">
        <v>2771</v>
      </c>
      <c r="B33" s="30" t="s">
        <v>3960</v>
      </c>
      <c r="C33" s="30" t="s">
        <v>1389</v>
      </c>
      <c r="D33" s="41" t="s">
        <v>1080</v>
      </c>
      <c r="E33" s="12">
        <v>42549</v>
      </c>
      <c r="F33" s="12">
        <v>44565</v>
      </c>
      <c r="G33" s="109"/>
      <c r="H33" s="14">
        <f>DATE(YEAR(F33)+4,MONTH(F33),DAY(F33)-1)</f>
        <v>46025</v>
      </c>
      <c r="I33" s="15">
        <f t="shared" ca="1" si="1"/>
        <v>1378</v>
      </c>
      <c r="J33" s="16" t="str">
        <f t="shared" ca="1" si="2"/>
        <v>NOT DUE</v>
      </c>
      <c r="K33" s="30" t="s">
        <v>3851</v>
      </c>
      <c r="L33" s="19" t="s">
        <v>5200</v>
      </c>
    </row>
    <row r="34" spans="1:12" ht="15" customHeight="1">
      <c r="A34" s="16" t="s">
        <v>2772</v>
      </c>
      <c r="B34" s="30" t="s">
        <v>3955</v>
      </c>
      <c r="C34" s="30" t="s">
        <v>3888</v>
      </c>
      <c r="D34" s="41" t="s">
        <v>1080</v>
      </c>
      <c r="E34" s="12">
        <v>42549</v>
      </c>
      <c r="F34" s="12">
        <v>44565</v>
      </c>
      <c r="G34" s="109"/>
      <c r="H34" s="14">
        <f>DATE(YEAR(F34)+4,MONTH(F34),DAY(F34)-1)</f>
        <v>46025</v>
      </c>
      <c r="I34" s="15">
        <f t="shared" ca="1" si="1"/>
        <v>1378</v>
      </c>
      <c r="J34" s="16" t="str">
        <f t="shared" ca="1" si="2"/>
        <v>NOT DUE</v>
      </c>
      <c r="K34" s="30" t="s">
        <v>3851</v>
      </c>
      <c r="L34" s="19" t="s">
        <v>5200</v>
      </c>
    </row>
    <row r="35" spans="1:12" ht="23.25" customHeight="1">
      <c r="A35" s="16" t="s">
        <v>2773</v>
      </c>
      <c r="B35" s="30" t="s">
        <v>1408</v>
      </c>
      <c r="C35" s="30" t="s">
        <v>1409</v>
      </c>
      <c r="D35" s="41" t="s">
        <v>0</v>
      </c>
      <c r="E35" s="12">
        <v>42549</v>
      </c>
      <c r="F35" s="12">
        <v>44561</v>
      </c>
      <c r="G35" s="109"/>
      <c r="H35" s="14">
        <f>DATE(YEAR(F35),MONTH(F35)+3,DAY(F35)-1)</f>
        <v>44650</v>
      </c>
      <c r="I35" s="15">
        <f t="shared" ca="1" si="1"/>
        <v>3</v>
      </c>
      <c r="J35" s="16" t="str">
        <f t="shared" ca="1" si="2"/>
        <v>NOT DUE</v>
      </c>
      <c r="K35" s="30" t="s">
        <v>1426</v>
      </c>
      <c r="L35" s="19"/>
    </row>
    <row r="36" spans="1:12" ht="12" customHeight="1">
      <c r="A36" s="16" t="s">
        <v>2774</v>
      </c>
      <c r="B36" s="30" t="s">
        <v>1894</v>
      </c>
      <c r="C36" s="30"/>
      <c r="D36" s="41" t="s">
        <v>1</v>
      </c>
      <c r="E36" s="12">
        <v>42549</v>
      </c>
      <c r="F36" s="12">
        <v>44646</v>
      </c>
      <c r="G36" s="109"/>
      <c r="H36" s="14">
        <f>DATE(YEAR(F36),MONTH(F36),DAY(F36)+1)</f>
        <v>44647</v>
      </c>
      <c r="I36" s="15">
        <f t="shared" ca="1" si="1"/>
        <v>0</v>
      </c>
      <c r="J36" s="16" t="str">
        <f t="shared" ca="1" si="2"/>
        <v>NOT DUE</v>
      </c>
      <c r="K36" s="30" t="s">
        <v>1426</v>
      </c>
      <c r="L36" s="19"/>
    </row>
    <row r="37" spans="1:12" ht="18" customHeight="1">
      <c r="A37" s="16" t="s">
        <v>3924</v>
      </c>
      <c r="B37" s="30" t="s">
        <v>1410</v>
      </c>
      <c r="C37" s="30" t="s">
        <v>1411</v>
      </c>
      <c r="D37" s="41" t="s">
        <v>381</v>
      </c>
      <c r="E37" s="12">
        <v>42549</v>
      </c>
      <c r="F37" s="12">
        <v>44575</v>
      </c>
      <c r="G37" s="109"/>
      <c r="H37" s="14">
        <f t="shared" ref="H37:H42" si="3">DATE(YEAR(F37)+1,MONTH(F37),DAY(F37)-1)</f>
        <v>44939</v>
      </c>
      <c r="I37" s="15">
        <f t="shared" ca="1" si="1"/>
        <v>292</v>
      </c>
      <c r="J37" s="16" t="str">
        <f t="shared" ca="1" si="2"/>
        <v>NOT DUE</v>
      </c>
      <c r="K37" s="30" t="s">
        <v>1426</v>
      </c>
      <c r="L37" s="145"/>
    </row>
    <row r="38" spans="1:12" ht="25.5">
      <c r="A38" s="16" t="s">
        <v>3925</v>
      </c>
      <c r="B38" s="30" t="s">
        <v>1412</v>
      </c>
      <c r="C38" s="30" t="s">
        <v>1413</v>
      </c>
      <c r="D38" s="41" t="s">
        <v>381</v>
      </c>
      <c r="E38" s="12">
        <v>42549</v>
      </c>
      <c r="F38" s="12">
        <v>44575</v>
      </c>
      <c r="G38" s="109"/>
      <c r="H38" s="14">
        <f t="shared" si="3"/>
        <v>44939</v>
      </c>
      <c r="I38" s="15">
        <f t="shared" ca="1" si="1"/>
        <v>292</v>
      </c>
      <c r="J38" s="16" t="str">
        <f t="shared" ca="1" si="2"/>
        <v>NOT DUE</v>
      </c>
      <c r="K38" s="30" t="s">
        <v>1427</v>
      </c>
      <c r="L38" s="19"/>
    </row>
    <row r="39" spans="1:12" ht="25.5">
      <c r="A39" s="16" t="s">
        <v>3926</v>
      </c>
      <c r="B39" s="30" t="s">
        <v>1414</v>
      </c>
      <c r="C39" s="30" t="s">
        <v>1415</v>
      </c>
      <c r="D39" s="41" t="s">
        <v>381</v>
      </c>
      <c r="E39" s="12">
        <v>42549</v>
      </c>
      <c r="F39" s="12">
        <v>44575</v>
      </c>
      <c r="G39" s="109"/>
      <c r="H39" s="14">
        <f t="shared" si="3"/>
        <v>44939</v>
      </c>
      <c r="I39" s="15">
        <f t="shared" ca="1" si="1"/>
        <v>292</v>
      </c>
      <c r="J39" s="16" t="str">
        <f t="shared" ca="1" si="2"/>
        <v>NOT DUE</v>
      </c>
      <c r="K39" s="30" t="s">
        <v>1427</v>
      </c>
      <c r="L39" s="19"/>
    </row>
    <row r="40" spans="1:12" ht="22.5" customHeight="1">
      <c r="A40" s="16" t="s">
        <v>3927</v>
      </c>
      <c r="B40" s="30" t="s">
        <v>1416</v>
      </c>
      <c r="C40" s="30" t="s">
        <v>1417</v>
      </c>
      <c r="D40" s="41" t="s">
        <v>381</v>
      </c>
      <c r="E40" s="12">
        <v>42549</v>
      </c>
      <c r="F40" s="12">
        <v>44575</v>
      </c>
      <c r="G40" s="109"/>
      <c r="H40" s="14">
        <f t="shared" si="3"/>
        <v>44939</v>
      </c>
      <c r="I40" s="15">
        <f t="shared" ca="1" si="1"/>
        <v>292</v>
      </c>
      <c r="J40" s="16" t="str">
        <f t="shared" ca="1" si="2"/>
        <v>NOT DUE</v>
      </c>
      <c r="K40" s="30" t="s">
        <v>1427</v>
      </c>
      <c r="L40" s="19"/>
    </row>
    <row r="41" spans="1:12" ht="25.5">
      <c r="A41" s="16" t="s">
        <v>3928</v>
      </c>
      <c r="B41" s="30" t="s">
        <v>1418</v>
      </c>
      <c r="C41" s="30" t="s">
        <v>1419</v>
      </c>
      <c r="D41" s="41" t="s">
        <v>381</v>
      </c>
      <c r="E41" s="12">
        <v>42549</v>
      </c>
      <c r="F41" s="12">
        <v>44575</v>
      </c>
      <c r="G41" s="109"/>
      <c r="H41" s="14">
        <f t="shared" si="3"/>
        <v>44939</v>
      </c>
      <c r="I41" s="15">
        <f t="shared" ca="1" si="1"/>
        <v>292</v>
      </c>
      <c r="J41" s="16" t="str">
        <f t="shared" ca="1" si="2"/>
        <v>NOT DUE</v>
      </c>
      <c r="K41" s="30" t="s">
        <v>1428</v>
      </c>
      <c r="L41" s="19"/>
    </row>
    <row r="42" spans="1:12" ht="25.5">
      <c r="A42" s="16" t="s">
        <v>3929</v>
      </c>
      <c r="B42" s="30" t="s">
        <v>1429</v>
      </c>
      <c r="C42" s="30" t="s">
        <v>1430</v>
      </c>
      <c r="D42" s="41" t="s">
        <v>381</v>
      </c>
      <c r="E42" s="12">
        <v>42549</v>
      </c>
      <c r="F42" s="12">
        <v>44575</v>
      </c>
      <c r="G42" s="109"/>
      <c r="H42" s="14">
        <f t="shared" si="3"/>
        <v>44939</v>
      </c>
      <c r="I42" s="15">
        <f t="shared" ca="1" si="1"/>
        <v>292</v>
      </c>
      <c r="J42" s="16" t="str">
        <f t="shared" ca="1" si="2"/>
        <v>NOT DUE</v>
      </c>
      <c r="K42" s="30" t="s">
        <v>1428</v>
      </c>
      <c r="L42" s="19"/>
    </row>
    <row r="43" spans="1:12" ht="25.5">
      <c r="A43" s="16" t="s">
        <v>3930</v>
      </c>
      <c r="B43" s="30" t="s">
        <v>3996</v>
      </c>
      <c r="C43" s="30" t="s">
        <v>3997</v>
      </c>
      <c r="D43" s="41" t="s">
        <v>4</v>
      </c>
      <c r="E43" s="12">
        <v>42549</v>
      </c>
      <c r="F43" s="12">
        <v>44643</v>
      </c>
      <c r="G43" s="109"/>
      <c r="H43" s="14">
        <f>EDATE(F43-1,1)</f>
        <v>44673</v>
      </c>
      <c r="I43" s="15">
        <f t="shared" ca="1" si="1"/>
        <v>26</v>
      </c>
      <c r="J43" s="16" t="str">
        <f t="shared" ca="1" si="2"/>
        <v>NOT DUE</v>
      </c>
      <c r="K43" s="30"/>
      <c r="L43" s="19"/>
    </row>
    <row r="44" spans="1:12" ht="15.75" customHeight="1">
      <c r="A44" s="49"/>
      <c r="B44" s="50"/>
      <c r="C44" s="50"/>
      <c r="D44" s="51"/>
      <c r="E44" s="52"/>
      <c r="F44" s="52"/>
      <c r="G44" s="53"/>
      <c r="H44" s="54"/>
      <c r="I44" s="55"/>
      <c r="J44" s="49"/>
      <c r="K44" s="50"/>
      <c r="L44" s="56"/>
    </row>
    <row r="48" spans="1:12">
      <c r="B48" t="s">
        <v>4630</v>
      </c>
      <c r="D48" s="47" t="s">
        <v>4631</v>
      </c>
      <c r="E48" t="s">
        <v>5232</v>
      </c>
      <c r="G48" t="s">
        <v>4632</v>
      </c>
    </row>
    <row r="49" spans="3:10">
      <c r="C49" s="215" t="s">
        <v>5298</v>
      </c>
      <c r="E49" t="s">
        <v>5439</v>
      </c>
      <c r="H49" s="455" t="s">
        <v>5270</v>
      </c>
      <c r="I49" s="455"/>
      <c r="J49" s="455"/>
    </row>
  </sheetData>
  <sheetProtection selectLockedCells="1"/>
  <mergeCells count="10">
    <mergeCell ref="H49:J49"/>
    <mergeCell ref="A4:B4"/>
    <mergeCell ref="D4:E4"/>
    <mergeCell ref="A5:B5"/>
    <mergeCell ref="A1:B1"/>
    <mergeCell ref="D1:E1"/>
    <mergeCell ref="A2:B2"/>
    <mergeCell ref="D2:E2"/>
    <mergeCell ref="A3:B3"/>
    <mergeCell ref="D3:E3"/>
  </mergeCells>
  <conditionalFormatting sqref="J41 J43:J44 J7:J37">
    <cfRule type="cellIs" dxfId="50" priority="4" operator="equal">
      <formula>"overdue"</formula>
    </cfRule>
  </conditionalFormatting>
  <conditionalFormatting sqref="J38:J40">
    <cfRule type="cellIs" dxfId="49" priority="2" operator="equal">
      <formula>"overdue"</formula>
    </cfRule>
  </conditionalFormatting>
  <conditionalFormatting sqref="J42">
    <cfRule type="cellIs" dxfId="48" priority="1" operator="equal">
      <formula>"overdue"</formula>
    </cfRule>
  </conditionalFormatting>
  <pageMargins left="0.7" right="0.7" top="0.75" bottom="0.75" header="0.3" footer="0.3"/>
  <pageSetup paperSize="9" orientation="portrait" r:id="rId1"/>
  <drawing r:id="rId2"/>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4"/>
  <sheetViews>
    <sheetView zoomScale="90" zoomScaleNormal="90" workbookViewId="0">
      <selection activeCell="K12" sqref="K12"/>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6" t="s">
        <v>5</v>
      </c>
      <c r="B1" s="376"/>
      <c r="C1" s="34" t="str">
        <f>'[4]Main Engine'!C1</f>
        <v>VALIANT SUMMER</v>
      </c>
      <c r="D1" s="377" t="s">
        <v>7</v>
      </c>
      <c r="E1" s="377"/>
      <c r="F1" s="1" t="str">
        <f>IF(C1="GL COLMENA",'[1]List of Vessels'!B2,IF(C1="GL IGUAZU",'[1]List of Vessels'!B3,IF(C1="GL LA PAZ",'[1]List of Vessels'!B4,IF(C1="GL PIRAPO",'[1]List of Vessels'!B5,IF(C1="VALIANT SPRING",'[1]List of Vessels'!B6,IF(C1="VALIANT SUMMER",'[1]List of Vessels'!B7,""))))))</f>
        <v>NK 160240</v>
      </c>
    </row>
    <row r="2" spans="1:12" ht="19.5" customHeight="1">
      <c r="A2" s="376" t="s">
        <v>8</v>
      </c>
      <c r="B2" s="376"/>
      <c r="C2" s="35" t="str">
        <f>IF(C1="GL COLMENA",'[1]List of Vessels'!D2,IF(C1="GL IGUAZU",'[1]List of Vessels'!D3,IF(C1="GL LA PAZ",'[1]List of Vessels'!D4,IF(C1="GL PIRAPO",'[1]List of Vessels'!D5,IF(C1="VALIANT SPRING",'[1]List of Vessels'!D6,IF(C1="VALIANT SUMMER",'[1]List of Vessels'!D7,""))))))</f>
        <v>SINGAPORE</v>
      </c>
      <c r="D2" s="377" t="s">
        <v>9</v>
      </c>
      <c r="E2" s="377"/>
      <c r="F2" s="2">
        <f>IF(C1="GL COLMENA",'[1]List of Vessels'!C2,IF(C1="GL IGUAZU",'[1]List of Vessels'!C3,IF(C1="GL LA PAZ",'[1]List of Vessels'!C4,IF(C1="GL PIRAPO",'[1]List of Vessels'!C5,IF(C1="VALIANT SPRING",'[1]List of Vessels'!C6,IF(C1="VALIANT SUMMER",'[1]List of Vessels'!C7,""))))))</f>
        <v>9731195</v>
      </c>
    </row>
    <row r="3" spans="1:12" ht="19.5" customHeight="1">
      <c r="A3" s="376" t="s">
        <v>10</v>
      </c>
      <c r="B3" s="376"/>
      <c r="C3" s="36" t="s">
        <v>2341</v>
      </c>
      <c r="D3" s="377" t="s">
        <v>12</v>
      </c>
      <c r="E3" s="377"/>
      <c r="F3" s="4" t="s">
        <v>2560</v>
      </c>
    </row>
    <row r="4" spans="1:12" ht="18" customHeight="1">
      <c r="A4" s="376" t="s">
        <v>77</v>
      </c>
      <c r="B4" s="376"/>
      <c r="C4" s="36" t="s">
        <v>3789</v>
      </c>
      <c r="D4" s="377" t="s">
        <v>14</v>
      </c>
      <c r="E4" s="377"/>
      <c r="F4" s="5">
        <f>'Running Hours'!B10</f>
        <v>937.9</v>
      </c>
    </row>
    <row r="5" spans="1:12" ht="18" customHeight="1">
      <c r="A5" s="376" t="s">
        <v>78</v>
      </c>
      <c r="B5" s="376"/>
      <c r="C5" s="37" t="s">
        <v>2342</v>
      </c>
      <c r="D5" s="44"/>
      <c r="E5" s="262" t="str">
        <f>'Running Hours'!$C3</f>
        <v>Date updated:</v>
      </c>
      <c r="F5" s="147">
        <f>'Running Hours'!$D3</f>
        <v>44646</v>
      </c>
    </row>
    <row r="6" spans="1:12" ht="7.5" customHeight="1">
      <c r="A6" s="42"/>
      <c r="B6" s="6"/>
      <c r="D6" s="45"/>
      <c r="E6" s="7"/>
      <c r="F6" s="7"/>
      <c r="G6" s="7"/>
      <c r="H6" s="7"/>
      <c r="I6" s="7"/>
      <c r="J6" s="7"/>
      <c r="K6" s="7"/>
    </row>
    <row r="7" spans="1:12" ht="26.45" customHeight="1">
      <c r="A7" s="10" t="s">
        <v>15</v>
      </c>
      <c r="B7" s="10" t="s">
        <v>63</v>
      </c>
      <c r="C7" s="10" t="s">
        <v>17</v>
      </c>
      <c r="D7" s="46" t="s">
        <v>18</v>
      </c>
      <c r="E7" s="10" t="s">
        <v>19</v>
      </c>
      <c r="F7" s="10" t="s">
        <v>64</v>
      </c>
      <c r="G7" s="10" t="s">
        <v>20</v>
      </c>
      <c r="H7" s="10" t="s">
        <v>2</v>
      </c>
      <c r="I7" s="10" t="s">
        <v>21</v>
      </c>
      <c r="J7" s="10" t="s">
        <v>22</v>
      </c>
      <c r="K7" s="10" t="s">
        <v>23</v>
      </c>
      <c r="L7" s="10" t="s">
        <v>59</v>
      </c>
    </row>
    <row r="8" spans="1:12" ht="89.25">
      <c r="A8" s="59" t="s">
        <v>2740</v>
      </c>
      <c r="B8" s="30" t="s">
        <v>2343</v>
      </c>
      <c r="C8" s="30" t="s">
        <v>2344</v>
      </c>
      <c r="D8" s="41" t="s">
        <v>1</v>
      </c>
      <c r="E8" s="12" t="s">
        <v>4565</v>
      </c>
      <c r="F8" s="12">
        <v>44646</v>
      </c>
      <c r="G8" s="109"/>
      <c r="H8" s="14">
        <f>DATE(YEAR(F8),MONTH(F8),DAY(F8)+1)</f>
        <v>44647</v>
      </c>
      <c r="I8" s="15">
        <f t="shared" ref="I8" ca="1" si="0">IF(ISBLANK(H8),"",H8-DATE(YEAR(NOW()),MONTH(NOW()),DAY(NOW())))</f>
        <v>0</v>
      </c>
      <c r="J8" s="16" t="str">
        <f t="shared" ref="J8:J18" ca="1" si="1">IF(I8="","",IF(I8&lt;0,"OVERDUE","NOT DUE"))</f>
        <v>NOT DUE</v>
      </c>
      <c r="K8" s="30" t="s">
        <v>2352</v>
      </c>
      <c r="L8" s="19"/>
    </row>
    <row r="9" spans="1:12" ht="15" customHeight="1">
      <c r="A9" s="59" t="s">
        <v>2741</v>
      </c>
      <c r="B9" s="30" t="s">
        <v>2345</v>
      </c>
      <c r="C9" s="30" t="s">
        <v>2346</v>
      </c>
      <c r="D9" s="41">
        <v>2500</v>
      </c>
      <c r="E9" s="12" t="s">
        <v>4565</v>
      </c>
      <c r="F9" s="12">
        <v>43890</v>
      </c>
      <c r="G9" s="285">
        <v>818</v>
      </c>
      <c r="H9" s="21">
        <f>IF(I9&lt;=2500,$F$5+(I9/24),"error")</f>
        <v>44745.17083333333</v>
      </c>
      <c r="I9" s="22">
        <f t="shared" ref="I9:I18" si="2">D9-($F$4-G9)</f>
        <v>2380.1</v>
      </c>
      <c r="J9" s="16" t="str">
        <f t="shared" si="1"/>
        <v>NOT DUE</v>
      </c>
      <c r="K9" s="30" t="s">
        <v>2355</v>
      </c>
      <c r="L9" s="19"/>
    </row>
    <row r="10" spans="1:12" ht="15" customHeight="1">
      <c r="A10" s="59" t="s">
        <v>2742</v>
      </c>
      <c r="B10" s="30" t="s">
        <v>2347</v>
      </c>
      <c r="C10" s="30" t="s">
        <v>2348</v>
      </c>
      <c r="D10" s="41">
        <v>1000</v>
      </c>
      <c r="E10" s="12" t="s">
        <v>4565</v>
      </c>
      <c r="F10" s="12">
        <v>43890</v>
      </c>
      <c r="G10" s="285">
        <v>818</v>
      </c>
      <c r="H10" s="21">
        <f>IF(I10&lt;=1000,$F$5+(I10/24),"error")</f>
        <v>44682.67083333333</v>
      </c>
      <c r="I10" s="22">
        <f t="shared" si="2"/>
        <v>880.1</v>
      </c>
      <c r="J10" s="16" t="str">
        <f t="shared" si="1"/>
        <v>NOT DUE</v>
      </c>
      <c r="K10" s="30" t="s">
        <v>2353</v>
      </c>
      <c r="L10" s="19"/>
    </row>
    <row r="11" spans="1:12" ht="15" customHeight="1">
      <c r="A11" s="59" t="s">
        <v>2743</v>
      </c>
      <c r="B11" s="30" t="s">
        <v>2347</v>
      </c>
      <c r="C11" s="30" t="s">
        <v>2349</v>
      </c>
      <c r="D11" s="41">
        <v>20000</v>
      </c>
      <c r="E11" s="12" t="s">
        <v>4565</v>
      </c>
      <c r="F11" s="12" t="s">
        <v>5197</v>
      </c>
      <c r="G11" s="285">
        <v>0</v>
      </c>
      <c r="H11" s="21">
        <f>IF(I11&lt;=20000,$F$5+(I11/24),"error")</f>
        <v>45440.254166666666</v>
      </c>
      <c r="I11" s="22">
        <f t="shared" si="2"/>
        <v>19062.099999999999</v>
      </c>
      <c r="J11" s="16" t="str">
        <f t="shared" si="1"/>
        <v>NOT DUE</v>
      </c>
      <c r="K11" s="30" t="s">
        <v>2353</v>
      </c>
      <c r="L11" s="19"/>
    </row>
    <row r="12" spans="1:12" ht="15" customHeight="1">
      <c r="A12" s="59" t="s">
        <v>2744</v>
      </c>
      <c r="B12" s="30" t="s">
        <v>2350</v>
      </c>
      <c r="C12" s="30" t="s">
        <v>2351</v>
      </c>
      <c r="D12" s="41">
        <v>1000</v>
      </c>
      <c r="E12" s="12" t="s">
        <v>4565</v>
      </c>
      <c r="F12" s="12">
        <v>43890</v>
      </c>
      <c r="G12" s="285">
        <v>818</v>
      </c>
      <c r="H12" s="21">
        <f>IF(I12&lt;=1000,$F$5+(I12/24),"error")</f>
        <v>44682.67083333333</v>
      </c>
      <c r="I12" s="22">
        <f t="shared" si="2"/>
        <v>880.1</v>
      </c>
      <c r="J12" s="16" t="str">
        <f t="shared" si="1"/>
        <v>NOT DUE</v>
      </c>
      <c r="K12" s="30" t="s">
        <v>2353</v>
      </c>
      <c r="L12" s="19"/>
    </row>
    <row r="13" spans="1:12" ht="15" customHeight="1">
      <c r="A13" s="59" t="s">
        <v>2745</v>
      </c>
      <c r="B13" s="30" t="s">
        <v>3960</v>
      </c>
      <c r="C13" s="30" t="s">
        <v>3937</v>
      </c>
      <c r="D13" s="41">
        <v>20000</v>
      </c>
      <c r="E13" s="12" t="s">
        <v>4565</v>
      </c>
      <c r="F13" s="12" t="s">
        <v>5197</v>
      </c>
      <c r="G13" s="285">
        <v>0</v>
      </c>
      <c r="H13" s="21">
        <f>IF(I13&lt;=20000,$F$5+(I13/24),"error")</f>
        <v>45440.254166666666</v>
      </c>
      <c r="I13" s="22">
        <f t="shared" si="2"/>
        <v>19062.099999999999</v>
      </c>
      <c r="J13" s="16" t="str">
        <f t="shared" si="1"/>
        <v>NOT DUE</v>
      </c>
      <c r="K13" s="30" t="s">
        <v>2354</v>
      </c>
      <c r="L13" s="19"/>
    </row>
    <row r="14" spans="1:12" ht="15" customHeight="1">
      <c r="A14" s="59" t="s">
        <v>2745</v>
      </c>
      <c r="B14" s="30" t="s">
        <v>3955</v>
      </c>
      <c r="C14" s="30" t="s">
        <v>37</v>
      </c>
      <c r="D14" s="41">
        <v>20000</v>
      </c>
      <c r="E14" s="12" t="s">
        <v>4565</v>
      </c>
      <c r="F14" s="12" t="s">
        <v>5197</v>
      </c>
      <c r="G14" s="285">
        <v>0</v>
      </c>
      <c r="H14" s="21">
        <f t="shared" ref="H14:H17" si="3">IF(I14&lt;=20000,$F$5+(I14/24),"error")</f>
        <v>45440.254166666666</v>
      </c>
      <c r="I14" s="22">
        <f t="shared" si="2"/>
        <v>19062.099999999999</v>
      </c>
      <c r="J14" s="16" t="str">
        <f t="shared" si="1"/>
        <v>NOT DUE</v>
      </c>
      <c r="K14" s="30" t="s">
        <v>2354</v>
      </c>
      <c r="L14" s="19"/>
    </row>
    <row r="15" spans="1:12" ht="15" customHeight="1">
      <c r="A15" s="59" t="s">
        <v>2742</v>
      </c>
      <c r="B15" s="30" t="s">
        <v>3931</v>
      </c>
      <c r="C15" s="30" t="s">
        <v>37</v>
      </c>
      <c r="D15" s="41">
        <v>20000</v>
      </c>
      <c r="E15" s="12" t="s">
        <v>4565</v>
      </c>
      <c r="F15" s="12" t="s">
        <v>5197</v>
      </c>
      <c r="G15" s="285">
        <v>0</v>
      </c>
      <c r="H15" s="21">
        <f t="shared" si="3"/>
        <v>45440.254166666666</v>
      </c>
      <c r="I15" s="22">
        <f t="shared" si="2"/>
        <v>19062.099999999999</v>
      </c>
      <c r="J15" s="16" t="str">
        <f t="shared" si="1"/>
        <v>NOT DUE</v>
      </c>
      <c r="K15" s="30" t="s">
        <v>2353</v>
      </c>
      <c r="L15" s="19"/>
    </row>
    <row r="16" spans="1:12" ht="15" customHeight="1">
      <c r="A16" s="59" t="s">
        <v>2743</v>
      </c>
      <c r="B16" s="30" t="s">
        <v>1881</v>
      </c>
      <c r="C16" s="30" t="s">
        <v>3932</v>
      </c>
      <c r="D16" s="41">
        <v>20000</v>
      </c>
      <c r="E16" s="12" t="s">
        <v>4565</v>
      </c>
      <c r="F16" s="12" t="s">
        <v>5197</v>
      </c>
      <c r="G16" s="285">
        <v>0</v>
      </c>
      <c r="H16" s="21">
        <f t="shared" si="3"/>
        <v>45440.254166666666</v>
      </c>
      <c r="I16" s="22">
        <f t="shared" si="2"/>
        <v>19062.099999999999</v>
      </c>
      <c r="J16" s="16" t="str">
        <f t="shared" si="1"/>
        <v>NOT DUE</v>
      </c>
      <c r="K16" s="30" t="s">
        <v>2353</v>
      </c>
      <c r="L16" s="19"/>
    </row>
    <row r="17" spans="1:12" ht="15" customHeight="1">
      <c r="A17" s="59" t="s">
        <v>2744</v>
      </c>
      <c r="B17" s="30" t="s">
        <v>3933</v>
      </c>
      <c r="C17" s="30" t="s">
        <v>3934</v>
      </c>
      <c r="D17" s="41">
        <v>20000</v>
      </c>
      <c r="E17" s="12" t="s">
        <v>4565</v>
      </c>
      <c r="F17" s="12" t="s">
        <v>5197</v>
      </c>
      <c r="G17" s="285">
        <v>0</v>
      </c>
      <c r="H17" s="21">
        <f t="shared" si="3"/>
        <v>45440.254166666666</v>
      </c>
      <c r="I17" s="22">
        <f t="shared" si="2"/>
        <v>19062.099999999999</v>
      </c>
      <c r="J17" s="16" t="str">
        <f t="shared" si="1"/>
        <v>NOT DUE</v>
      </c>
      <c r="K17" s="30" t="s">
        <v>2353</v>
      </c>
      <c r="L17" s="19"/>
    </row>
    <row r="18" spans="1:12" ht="15" customHeight="1">
      <c r="A18" s="59" t="s">
        <v>2745</v>
      </c>
      <c r="B18" s="30" t="s">
        <v>3935</v>
      </c>
      <c r="C18" s="30" t="s">
        <v>3936</v>
      </c>
      <c r="D18" s="41">
        <v>20000</v>
      </c>
      <c r="E18" s="12" t="s">
        <v>4565</v>
      </c>
      <c r="F18" s="12" t="s">
        <v>5197</v>
      </c>
      <c r="G18" s="285">
        <v>0</v>
      </c>
      <c r="H18" s="21">
        <f>IF(I18&lt;=20000,$F$5+(I18/24),"error")</f>
        <v>45440.254166666666</v>
      </c>
      <c r="I18" s="22">
        <f t="shared" si="2"/>
        <v>19062.099999999999</v>
      </c>
      <c r="J18" s="16" t="str">
        <f t="shared" si="1"/>
        <v>NOT DUE</v>
      </c>
      <c r="K18" s="30" t="s">
        <v>2354</v>
      </c>
      <c r="L18" s="19"/>
    </row>
    <row r="19" spans="1:12" ht="15" customHeight="1">
      <c r="A19" s="49"/>
      <c r="B19" s="50"/>
      <c r="C19" s="50"/>
      <c r="D19" s="51"/>
      <c r="E19" s="52"/>
      <c r="F19" s="52"/>
      <c r="G19" s="53"/>
      <c r="H19" s="54"/>
      <c r="I19" s="55"/>
      <c r="J19" s="49"/>
      <c r="K19" s="50"/>
      <c r="L19" s="56"/>
    </row>
    <row r="23" spans="1:12">
      <c r="B23" t="s">
        <v>4630</v>
      </c>
      <c r="D23" s="47" t="s">
        <v>4631</v>
      </c>
      <c r="E23" t="s">
        <v>5232</v>
      </c>
      <c r="G23" t="s">
        <v>4632</v>
      </c>
    </row>
    <row r="24" spans="1:12">
      <c r="C24" s="215" t="s">
        <v>5298</v>
      </c>
      <c r="E24" t="s">
        <v>5439</v>
      </c>
      <c r="H24" s="455" t="s">
        <v>5270</v>
      </c>
      <c r="I24" s="455"/>
      <c r="J24" s="455"/>
    </row>
  </sheetData>
  <sheetProtection selectLockedCells="1"/>
  <mergeCells count="10">
    <mergeCell ref="H24:J24"/>
    <mergeCell ref="A4:B4"/>
    <mergeCell ref="D4:E4"/>
    <mergeCell ref="A5:B5"/>
    <mergeCell ref="A1:B1"/>
    <mergeCell ref="D1:E1"/>
    <mergeCell ref="A2:B2"/>
    <mergeCell ref="D2:E2"/>
    <mergeCell ref="A3:B3"/>
    <mergeCell ref="D3:E3"/>
  </mergeCells>
  <conditionalFormatting sqref="J7:J9 J15:J19">
    <cfRule type="cellIs" dxfId="47" priority="3" operator="equal">
      <formula>"overdue"</formula>
    </cfRule>
  </conditionalFormatting>
  <conditionalFormatting sqref="J10:J12 J14">
    <cfRule type="cellIs" dxfId="46" priority="2" operator="equal">
      <formula>"overdue"</formula>
    </cfRule>
  </conditionalFormatting>
  <conditionalFormatting sqref="J13">
    <cfRule type="cellIs" dxfId="45" priority="1" operator="equal">
      <formula>"overdue"</formula>
    </cfRule>
  </conditionalFormatting>
  <pageMargins left="0.7" right="0.7" top="0.75" bottom="0.75" header="0.3" footer="0.3"/>
  <pageSetup paperSize="9" orientation="portrait" r:id="rId1"/>
  <drawing r:id="rId2"/>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4"/>
  <sheetViews>
    <sheetView zoomScale="90" zoomScaleNormal="90" workbookViewId="0">
      <selection activeCell="J14" sqref="J14"/>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6" t="s">
        <v>5</v>
      </c>
      <c r="B1" s="376"/>
      <c r="C1" s="34" t="str">
        <f>'[4]Main Engine'!C1</f>
        <v>VALIANT SUMMER</v>
      </c>
      <c r="D1" s="377" t="s">
        <v>7</v>
      </c>
      <c r="E1" s="377"/>
      <c r="F1" s="1" t="str">
        <f>IF(C1="GL COLMENA",'[1]List of Vessels'!B2,IF(C1="GL IGUAZU",'[1]List of Vessels'!B3,IF(C1="GL LA PAZ",'[1]List of Vessels'!B4,IF(C1="GL PIRAPO",'[1]List of Vessels'!B5,IF(C1="VALIANT SPRING",'[1]List of Vessels'!B6,IF(C1="VALIANT SUMMER",'[1]List of Vessels'!B7,""))))))</f>
        <v>NK 160240</v>
      </c>
    </row>
    <row r="2" spans="1:12" ht="19.5" customHeight="1">
      <c r="A2" s="376" t="s">
        <v>8</v>
      </c>
      <c r="B2" s="376"/>
      <c r="C2" s="35" t="str">
        <f>IF(C1="GL COLMENA",'[1]List of Vessels'!D2,IF(C1="GL IGUAZU",'[1]List of Vessels'!D3,IF(C1="GL LA PAZ",'[1]List of Vessels'!D4,IF(C1="GL PIRAPO",'[1]List of Vessels'!D5,IF(C1="VALIANT SPRING",'[1]List of Vessels'!D6,IF(C1="VALIANT SUMMER",'[1]List of Vessels'!D7,""))))))</f>
        <v>SINGAPORE</v>
      </c>
      <c r="D2" s="377" t="s">
        <v>9</v>
      </c>
      <c r="E2" s="377"/>
      <c r="F2" s="2">
        <f>IF(C1="GL COLMENA",'[1]List of Vessels'!C2,IF(C1="GL IGUAZU",'[1]List of Vessels'!C3,IF(C1="GL LA PAZ",'[1]List of Vessels'!C4,IF(C1="GL PIRAPO",'[1]List of Vessels'!C5,IF(C1="VALIANT SPRING",'[1]List of Vessels'!C6,IF(C1="VALIANT SUMMER",'[1]List of Vessels'!C7,""))))))</f>
        <v>9731195</v>
      </c>
    </row>
    <row r="3" spans="1:12" ht="19.5" customHeight="1">
      <c r="A3" s="376" t="s">
        <v>10</v>
      </c>
      <c r="B3" s="376"/>
      <c r="C3" s="36" t="s">
        <v>2406</v>
      </c>
      <c r="D3" s="377" t="s">
        <v>12</v>
      </c>
      <c r="E3" s="377"/>
      <c r="F3" s="4" t="s">
        <v>2708</v>
      </c>
    </row>
    <row r="4" spans="1:12" ht="18" customHeight="1">
      <c r="A4" s="376" t="s">
        <v>77</v>
      </c>
      <c r="B4" s="376"/>
      <c r="C4" s="36" t="s">
        <v>3790</v>
      </c>
      <c r="D4" s="377" t="s">
        <v>14</v>
      </c>
      <c r="E4" s="377"/>
      <c r="F4" s="5"/>
    </row>
    <row r="5" spans="1:12" ht="18" customHeight="1">
      <c r="A5" s="376" t="s">
        <v>78</v>
      </c>
      <c r="B5" s="376"/>
      <c r="C5" s="37" t="s">
        <v>3777</v>
      </c>
      <c r="D5" s="44"/>
      <c r="E5" s="262" t="str">
        <f>'Running Hours'!$C3</f>
        <v>Date updated:</v>
      </c>
      <c r="F5" s="147">
        <f>'Running Hours'!$D3</f>
        <v>44646</v>
      </c>
    </row>
    <row r="6" spans="1:12" ht="7.5" customHeight="1">
      <c r="A6" s="42"/>
      <c r="B6" s="6"/>
      <c r="D6" s="45"/>
      <c r="E6" s="7"/>
      <c r="F6" s="7"/>
      <c r="G6" s="7"/>
      <c r="H6" s="7"/>
      <c r="I6" s="7"/>
      <c r="J6" s="7"/>
      <c r="K6" s="7"/>
    </row>
    <row r="7" spans="1:12" ht="26.45" customHeight="1">
      <c r="A7" s="10" t="s">
        <v>15</v>
      </c>
      <c r="B7" s="10" t="s">
        <v>63</v>
      </c>
      <c r="C7" s="10" t="s">
        <v>17</v>
      </c>
      <c r="D7" s="46" t="s">
        <v>18</v>
      </c>
      <c r="E7" s="10" t="s">
        <v>19</v>
      </c>
      <c r="F7" s="10" t="s">
        <v>64</v>
      </c>
      <c r="G7" s="10" t="s">
        <v>20</v>
      </c>
      <c r="H7" s="10" t="s">
        <v>2</v>
      </c>
      <c r="I7" s="10" t="s">
        <v>21</v>
      </c>
      <c r="J7" s="10" t="s">
        <v>22</v>
      </c>
      <c r="K7" s="10" t="s">
        <v>23</v>
      </c>
      <c r="L7" s="10" t="s">
        <v>59</v>
      </c>
    </row>
    <row r="8" spans="1:12" ht="26.45" customHeight="1">
      <c r="A8" s="275" t="s">
        <v>2709</v>
      </c>
      <c r="B8" s="211" t="s">
        <v>1877</v>
      </c>
      <c r="C8" s="211" t="s">
        <v>1878</v>
      </c>
      <c r="D8" s="276" t="s">
        <v>2138</v>
      </c>
      <c r="E8" s="12">
        <v>42549</v>
      </c>
      <c r="F8" s="12">
        <v>44411</v>
      </c>
      <c r="G8" s="109"/>
      <c r="H8" s="218">
        <f>DATE(YEAR(F8)+5,MONTH(F8),DAY(F8)-1)</f>
        <v>46236</v>
      </c>
      <c r="I8" s="274">
        <f t="shared" ref="I8:I21" ca="1" si="0">IF(ISBLANK(H8),"",H8-DATE(YEAR(NOW()),MONTH(NOW()),DAY(NOW())))</f>
        <v>1589</v>
      </c>
      <c r="J8" s="16" t="str">
        <f t="shared" ref="J8:J39" ca="1" si="1">IF(I8="","",IF(I8&lt;0,"OVERDUE","NOT DUE"))</f>
        <v>NOT DUE</v>
      </c>
      <c r="K8" s="30" t="s">
        <v>1896</v>
      </c>
      <c r="L8" s="19"/>
    </row>
    <row r="9" spans="1:12" ht="25.5">
      <c r="A9" s="16" t="s">
        <v>2710</v>
      </c>
      <c r="B9" s="30" t="s">
        <v>1879</v>
      </c>
      <c r="C9" s="30" t="s">
        <v>1880</v>
      </c>
      <c r="D9" s="41" t="s">
        <v>0</v>
      </c>
      <c r="E9" s="12">
        <v>42549</v>
      </c>
      <c r="F9" s="12">
        <v>44611</v>
      </c>
      <c r="G9" s="109"/>
      <c r="H9" s="14">
        <f>DATE(YEAR(F9),MONTH(F9)+3,DAY(F9)-1)</f>
        <v>44699</v>
      </c>
      <c r="I9" s="15">
        <f t="shared" ca="1" si="0"/>
        <v>52</v>
      </c>
      <c r="J9" s="16" t="str">
        <f t="shared" ca="1" si="1"/>
        <v>NOT DUE</v>
      </c>
      <c r="K9" s="30"/>
      <c r="L9" s="19"/>
    </row>
    <row r="10" spans="1:12" ht="26.45" customHeight="1">
      <c r="A10" s="275" t="s">
        <v>2711</v>
      </c>
      <c r="B10" s="211" t="s">
        <v>1884</v>
      </c>
      <c r="C10" s="211" t="s">
        <v>1885</v>
      </c>
      <c r="D10" s="276" t="s">
        <v>56</v>
      </c>
      <c r="E10" s="12">
        <v>42549</v>
      </c>
      <c r="F10" s="12">
        <v>44411</v>
      </c>
      <c r="G10" s="109"/>
      <c r="H10" s="273">
        <f>DATE(YEAR(F10)+3,MONTH(F10),DAY(F10)-1)</f>
        <v>45506</v>
      </c>
      <c r="I10" s="274">
        <f t="shared" ca="1" si="0"/>
        <v>859</v>
      </c>
      <c r="J10" s="16" t="str">
        <f t="shared" ca="1" si="1"/>
        <v>NOT DUE</v>
      </c>
      <c r="K10" s="30" t="s">
        <v>1897</v>
      </c>
      <c r="L10" s="145"/>
    </row>
    <row r="11" spans="1:12" ht="25.5">
      <c r="A11" s="275" t="s">
        <v>2712</v>
      </c>
      <c r="B11" s="211" t="s">
        <v>1884</v>
      </c>
      <c r="C11" s="211" t="s">
        <v>1886</v>
      </c>
      <c r="D11" s="276" t="s">
        <v>2138</v>
      </c>
      <c r="E11" s="12">
        <v>42549</v>
      </c>
      <c r="F11" s="12">
        <v>44411</v>
      </c>
      <c r="G11" s="109"/>
      <c r="H11" s="273">
        <f>DATE(YEAR(F11)+5,MONTH(F11),DAY(F11)-1)</f>
        <v>46236</v>
      </c>
      <c r="I11" s="274">
        <f t="shared" ca="1" si="0"/>
        <v>1589</v>
      </c>
      <c r="J11" s="16" t="str">
        <f t="shared" ca="1" si="1"/>
        <v>NOT DUE</v>
      </c>
      <c r="K11" s="30"/>
      <c r="L11" s="19"/>
    </row>
    <row r="12" spans="1:12" ht="25.5">
      <c r="A12" s="275" t="s">
        <v>2713</v>
      </c>
      <c r="B12" s="211" t="s">
        <v>1887</v>
      </c>
      <c r="C12" s="211" t="s">
        <v>1888</v>
      </c>
      <c r="D12" s="276" t="s">
        <v>56</v>
      </c>
      <c r="E12" s="12">
        <v>42549</v>
      </c>
      <c r="F12" s="12">
        <v>44411</v>
      </c>
      <c r="G12" s="109"/>
      <c r="H12" s="273">
        <f>DATE(YEAR(F12)+3,MONTH(F12),DAY(F12)-1)</f>
        <v>45506</v>
      </c>
      <c r="I12" s="274">
        <f t="shared" ca="1" si="0"/>
        <v>859</v>
      </c>
      <c r="J12" s="16" t="str">
        <f t="shared" ca="1" si="1"/>
        <v>NOT DUE</v>
      </c>
      <c r="K12" s="30"/>
      <c r="L12" s="145"/>
    </row>
    <row r="13" spans="1:12">
      <c r="A13" s="275" t="s">
        <v>2714</v>
      </c>
      <c r="B13" s="211" t="s">
        <v>1887</v>
      </c>
      <c r="C13" s="211" t="s">
        <v>1883</v>
      </c>
      <c r="D13" s="276" t="s">
        <v>2138</v>
      </c>
      <c r="E13" s="12">
        <v>42549</v>
      </c>
      <c r="F13" s="12">
        <v>44411</v>
      </c>
      <c r="G13" s="109"/>
      <c r="H13" s="273">
        <f>DATE(YEAR(F13)+5,MONTH(F13),DAY(F13)-1)</f>
        <v>46236</v>
      </c>
      <c r="I13" s="274">
        <f t="shared" ca="1" si="0"/>
        <v>1589</v>
      </c>
      <c r="J13" s="16" t="str">
        <f t="shared" ca="1" si="1"/>
        <v>NOT DUE</v>
      </c>
      <c r="K13" s="30"/>
      <c r="L13" s="19"/>
    </row>
    <row r="14" spans="1:12" ht="38.450000000000003" customHeight="1">
      <c r="A14" s="275" t="s">
        <v>2715</v>
      </c>
      <c r="B14" s="211" t="s">
        <v>1535</v>
      </c>
      <c r="C14" s="211" t="s">
        <v>1889</v>
      </c>
      <c r="D14" s="276" t="s">
        <v>2138</v>
      </c>
      <c r="E14" s="12">
        <v>42549</v>
      </c>
      <c r="F14" s="12">
        <v>44411</v>
      </c>
      <c r="G14" s="109"/>
      <c r="H14" s="273">
        <f>DATE(YEAR(F14)+5,MONTH(F14),DAY(F14)-1)</f>
        <v>46236</v>
      </c>
      <c r="I14" s="274">
        <f t="shared" ca="1" si="0"/>
        <v>1589</v>
      </c>
      <c r="J14" s="16" t="str">
        <f t="shared" ca="1" si="1"/>
        <v>NOT DUE</v>
      </c>
      <c r="K14" s="30" t="s">
        <v>1898</v>
      </c>
      <c r="L14" s="19"/>
    </row>
    <row r="15" spans="1:12" ht="26.45" customHeight="1">
      <c r="A15" s="275" t="s">
        <v>2716</v>
      </c>
      <c r="B15" s="211" t="s">
        <v>3846</v>
      </c>
      <c r="C15" s="211" t="s">
        <v>1891</v>
      </c>
      <c r="D15" s="276" t="s">
        <v>2138</v>
      </c>
      <c r="E15" s="12">
        <v>42549</v>
      </c>
      <c r="F15" s="12">
        <v>44411</v>
      </c>
      <c r="G15" s="109"/>
      <c r="H15" s="273">
        <f>DATE(YEAR(F15)+5,MONTH(F15),DAY(F15)-1)</f>
        <v>46236</v>
      </c>
      <c r="I15" s="274">
        <f t="shared" ca="1" si="0"/>
        <v>1589</v>
      </c>
      <c r="J15" s="16" t="str">
        <f t="shared" ca="1" si="1"/>
        <v>NOT DUE</v>
      </c>
      <c r="K15" s="30" t="s">
        <v>1899</v>
      </c>
      <c r="L15" s="362" t="s">
        <v>5401</v>
      </c>
    </row>
    <row r="16" spans="1:12" ht="26.45" customHeight="1">
      <c r="A16" s="275" t="s">
        <v>2717</v>
      </c>
      <c r="B16" s="211" t="s">
        <v>1890</v>
      </c>
      <c r="C16" s="211" t="s">
        <v>1891</v>
      </c>
      <c r="D16" s="276" t="s">
        <v>2138</v>
      </c>
      <c r="E16" s="12">
        <v>42549</v>
      </c>
      <c r="F16" s="12">
        <v>44411</v>
      </c>
      <c r="G16" s="109"/>
      <c r="H16" s="273">
        <f>DATE(YEAR(F16)+5,MONTH(F16),DAY(F16)-1)</f>
        <v>46236</v>
      </c>
      <c r="I16" s="274">
        <f t="shared" ca="1" si="0"/>
        <v>1589</v>
      </c>
      <c r="J16" s="16" t="str">
        <f t="shared" ca="1" si="1"/>
        <v>NOT DUE</v>
      </c>
      <c r="K16" s="30" t="s">
        <v>1899</v>
      </c>
      <c r="L16" s="362" t="s">
        <v>5401</v>
      </c>
    </row>
    <row r="17" spans="1:12" ht="26.45" customHeight="1">
      <c r="A17" s="275" t="s">
        <v>2718</v>
      </c>
      <c r="B17" s="211" t="s">
        <v>3938</v>
      </c>
      <c r="C17" s="211" t="s">
        <v>1891</v>
      </c>
      <c r="D17" s="276" t="s">
        <v>56</v>
      </c>
      <c r="E17" s="12">
        <v>42549</v>
      </c>
      <c r="F17" s="12">
        <v>44416</v>
      </c>
      <c r="G17" s="109"/>
      <c r="H17" s="273">
        <f>DATE(YEAR(F17)+3,MONTH(F17),DAY(F17)-1)</f>
        <v>45511</v>
      </c>
      <c r="I17" s="274">
        <f t="shared" ca="1" si="0"/>
        <v>864</v>
      </c>
      <c r="J17" s="16" t="str">
        <f t="shared" ca="1" si="1"/>
        <v>NOT DUE</v>
      </c>
      <c r="K17" s="30" t="s">
        <v>1899</v>
      </c>
      <c r="L17" s="362" t="s">
        <v>5401</v>
      </c>
    </row>
    <row r="18" spans="1:12" ht="26.45" customHeight="1">
      <c r="A18" s="275" t="s">
        <v>2719</v>
      </c>
      <c r="B18" s="211" t="s">
        <v>3939</v>
      </c>
      <c r="C18" s="211" t="s">
        <v>1891</v>
      </c>
      <c r="D18" s="276" t="s">
        <v>56</v>
      </c>
      <c r="E18" s="12">
        <v>42549</v>
      </c>
      <c r="F18" s="12">
        <v>44416</v>
      </c>
      <c r="G18" s="109"/>
      <c r="H18" s="273">
        <f>DATE(YEAR(F18)+3,MONTH(F18),DAY(F18)-1)</f>
        <v>45511</v>
      </c>
      <c r="I18" s="274">
        <f t="shared" ca="1" si="0"/>
        <v>864</v>
      </c>
      <c r="J18" s="16" t="str">
        <f t="shared" ca="1" si="1"/>
        <v>NOT DUE</v>
      </c>
      <c r="K18" s="30" t="s">
        <v>1899</v>
      </c>
      <c r="L18" s="362" t="s">
        <v>5401</v>
      </c>
    </row>
    <row r="19" spans="1:12" ht="26.45" customHeight="1">
      <c r="A19" s="275" t="s">
        <v>2720</v>
      </c>
      <c r="B19" s="211" t="s">
        <v>3940</v>
      </c>
      <c r="C19" s="211" t="s">
        <v>1891</v>
      </c>
      <c r="D19" s="276" t="s">
        <v>56</v>
      </c>
      <c r="E19" s="12">
        <v>42549</v>
      </c>
      <c r="F19" s="12">
        <v>44416</v>
      </c>
      <c r="G19" s="109"/>
      <c r="H19" s="273">
        <f>DATE(YEAR(F19)+3,MONTH(F19),DAY(F19)-1)</f>
        <v>45511</v>
      </c>
      <c r="I19" s="274">
        <f t="shared" ca="1" si="0"/>
        <v>864</v>
      </c>
      <c r="J19" s="16" t="str">
        <f t="shared" ca="1" si="1"/>
        <v>NOT DUE</v>
      </c>
      <c r="K19" s="30" t="s">
        <v>1899</v>
      </c>
      <c r="L19" s="362" t="s">
        <v>5401</v>
      </c>
    </row>
    <row r="20" spans="1:12" ht="26.45" customHeight="1">
      <c r="A20" s="275" t="s">
        <v>2721</v>
      </c>
      <c r="B20" s="211" t="s">
        <v>3941</v>
      </c>
      <c r="C20" s="211" t="s">
        <v>1891</v>
      </c>
      <c r="D20" s="276" t="s">
        <v>56</v>
      </c>
      <c r="E20" s="12">
        <v>42549</v>
      </c>
      <c r="F20" s="12">
        <v>44416</v>
      </c>
      <c r="G20" s="109"/>
      <c r="H20" s="273">
        <f>DATE(YEAR(F20)+3,MONTH(F20),DAY(F20)-1)</f>
        <v>45511</v>
      </c>
      <c r="I20" s="274">
        <f t="shared" ca="1" si="0"/>
        <v>864</v>
      </c>
      <c r="J20" s="16" t="str">
        <f t="shared" ca="1" si="1"/>
        <v>NOT DUE</v>
      </c>
      <c r="K20" s="30" t="s">
        <v>1899</v>
      </c>
      <c r="L20" s="362" t="s">
        <v>5401</v>
      </c>
    </row>
    <row r="21" spans="1:12" ht="25.5">
      <c r="A21" s="275" t="s">
        <v>2722</v>
      </c>
      <c r="B21" s="211" t="s">
        <v>3943</v>
      </c>
      <c r="C21" s="211" t="s">
        <v>1893</v>
      </c>
      <c r="D21" s="276" t="s">
        <v>381</v>
      </c>
      <c r="E21" s="12">
        <v>42549</v>
      </c>
      <c r="F21" s="12">
        <v>44411</v>
      </c>
      <c r="G21" s="109"/>
      <c r="H21" s="273">
        <f>DATE(YEAR(F21)+1,MONTH(F21),DAY(F21)-1)</f>
        <v>44775</v>
      </c>
      <c r="I21" s="274">
        <f t="shared" ca="1" si="0"/>
        <v>128</v>
      </c>
      <c r="J21" s="16" t="str">
        <f t="shared" ca="1" si="1"/>
        <v>NOT DUE</v>
      </c>
      <c r="K21" s="30"/>
      <c r="L21" s="19"/>
    </row>
    <row r="22" spans="1:12" ht="38.25">
      <c r="A22" s="16" t="s">
        <v>2723</v>
      </c>
      <c r="B22" s="30" t="s">
        <v>1390</v>
      </c>
      <c r="C22" s="30" t="s">
        <v>1391</v>
      </c>
      <c r="D22" s="41" t="s">
        <v>1</v>
      </c>
      <c r="E22" s="12">
        <v>42549</v>
      </c>
      <c r="F22" s="12">
        <v>44646</v>
      </c>
      <c r="G22" s="109"/>
      <c r="H22" s="14">
        <f>DATE(YEAR(F22),MONTH(F22),DAY(F22)+1)</f>
        <v>44647</v>
      </c>
      <c r="I22" s="15">
        <f t="shared" ref="I22:I39" ca="1" si="2">IF(ISBLANK(H22),"",H22-DATE(YEAR(NOW()),MONTH(NOW()),DAY(NOW())))</f>
        <v>0</v>
      </c>
      <c r="J22" s="16" t="str">
        <f t="shared" ca="1" si="1"/>
        <v>NOT DUE</v>
      </c>
      <c r="K22" s="30" t="s">
        <v>1420</v>
      </c>
      <c r="L22" s="19"/>
    </row>
    <row r="23" spans="1:12" ht="38.25">
      <c r="A23" s="16" t="s">
        <v>2724</v>
      </c>
      <c r="B23" s="30" t="s">
        <v>1392</v>
      </c>
      <c r="C23" s="30" t="s">
        <v>1393</v>
      </c>
      <c r="D23" s="41" t="s">
        <v>1</v>
      </c>
      <c r="E23" s="12">
        <v>42549</v>
      </c>
      <c r="F23" s="12">
        <v>44646</v>
      </c>
      <c r="G23" s="109"/>
      <c r="H23" s="14">
        <f>DATE(YEAR(F23),MONTH(F23),DAY(F23)+1)</f>
        <v>44647</v>
      </c>
      <c r="I23" s="15">
        <f t="shared" ca="1" si="2"/>
        <v>0</v>
      </c>
      <c r="J23" s="16" t="str">
        <f t="shared" ca="1" si="1"/>
        <v>NOT DUE</v>
      </c>
      <c r="K23" s="30" t="s">
        <v>1421</v>
      </c>
      <c r="L23" s="19"/>
    </row>
    <row r="24" spans="1:12" ht="38.25">
      <c r="A24" s="16" t="s">
        <v>2725</v>
      </c>
      <c r="B24" s="30" t="s">
        <v>1394</v>
      </c>
      <c r="C24" s="30" t="s">
        <v>1395</v>
      </c>
      <c r="D24" s="41" t="s">
        <v>1</v>
      </c>
      <c r="E24" s="12">
        <v>42549</v>
      </c>
      <c r="F24" s="12">
        <v>44646</v>
      </c>
      <c r="G24" s="109"/>
      <c r="H24" s="14">
        <f>DATE(YEAR(F24),MONTH(F24),DAY(F24)+1)</f>
        <v>44647</v>
      </c>
      <c r="I24" s="15">
        <f t="shared" ca="1" si="2"/>
        <v>0</v>
      </c>
      <c r="J24" s="16" t="str">
        <f t="shared" ca="1" si="1"/>
        <v>NOT DUE</v>
      </c>
      <c r="K24" s="30" t="s">
        <v>1422</v>
      </c>
      <c r="L24" s="19"/>
    </row>
    <row r="25" spans="1:12" ht="38.450000000000003" customHeight="1">
      <c r="A25" s="16" t="s">
        <v>2726</v>
      </c>
      <c r="B25" s="30" t="s">
        <v>1396</v>
      </c>
      <c r="C25" s="30" t="s">
        <v>1397</v>
      </c>
      <c r="D25" s="41" t="s">
        <v>4</v>
      </c>
      <c r="E25" s="12">
        <v>42549</v>
      </c>
      <c r="F25" s="12">
        <v>44639</v>
      </c>
      <c r="G25" s="109"/>
      <c r="H25" s="14">
        <f>EDATE(F25-1,1)</f>
        <v>44669</v>
      </c>
      <c r="I25" s="15">
        <f t="shared" ca="1" si="2"/>
        <v>22</v>
      </c>
      <c r="J25" s="16" t="str">
        <f t="shared" ca="1" si="1"/>
        <v>NOT DUE</v>
      </c>
      <c r="K25" s="30" t="s">
        <v>1423</v>
      </c>
      <c r="L25" s="19"/>
    </row>
    <row r="26" spans="1:12" ht="25.5">
      <c r="A26" s="16" t="s">
        <v>2727</v>
      </c>
      <c r="B26" s="30" t="s">
        <v>1398</v>
      </c>
      <c r="C26" s="30" t="s">
        <v>1399</v>
      </c>
      <c r="D26" s="41" t="s">
        <v>1</v>
      </c>
      <c r="E26" s="12">
        <v>42549</v>
      </c>
      <c r="F26" s="12">
        <v>44646</v>
      </c>
      <c r="G26" s="109"/>
      <c r="H26" s="14">
        <f>DATE(YEAR(F26),MONTH(F26),DAY(F26)+1)</f>
        <v>44647</v>
      </c>
      <c r="I26" s="15">
        <f t="shared" ca="1" si="2"/>
        <v>0</v>
      </c>
      <c r="J26" s="16" t="str">
        <f t="shared" ca="1" si="1"/>
        <v>NOT DUE</v>
      </c>
      <c r="K26" s="30" t="s">
        <v>1424</v>
      </c>
      <c r="L26" s="19"/>
    </row>
    <row r="27" spans="1:12" ht="26.45" customHeight="1">
      <c r="A27" s="16" t="s">
        <v>2728</v>
      </c>
      <c r="B27" s="30" t="s">
        <v>1400</v>
      </c>
      <c r="C27" s="30" t="s">
        <v>1401</v>
      </c>
      <c r="D27" s="41" t="s">
        <v>1</v>
      </c>
      <c r="E27" s="12">
        <v>42549</v>
      </c>
      <c r="F27" s="12">
        <v>44646</v>
      </c>
      <c r="G27" s="109"/>
      <c r="H27" s="14">
        <f>DATE(YEAR(F27),MONTH(F27),DAY(F27)+1)</f>
        <v>44647</v>
      </c>
      <c r="I27" s="15">
        <f t="shared" ca="1" si="2"/>
        <v>0</v>
      </c>
      <c r="J27" s="16" t="str">
        <f t="shared" ca="1" si="1"/>
        <v>NOT DUE</v>
      </c>
      <c r="K27" s="30" t="s">
        <v>1425</v>
      </c>
      <c r="L27" s="19"/>
    </row>
    <row r="28" spans="1:12" ht="26.45" customHeight="1">
      <c r="A28" s="16" t="s">
        <v>2729</v>
      </c>
      <c r="B28" s="30" t="s">
        <v>1402</v>
      </c>
      <c r="C28" s="30" t="s">
        <v>1403</v>
      </c>
      <c r="D28" s="41" t="s">
        <v>1</v>
      </c>
      <c r="E28" s="12">
        <v>42549</v>
      </c>
      <c r="F28" s="12">
        <v>44646</v>
      </c>
      <c r="G28" s="109"/>
      <c r="H28" s="14">
        <f>DATE(YEAR(F28),MONTH(F28),DAY(F28)+1)</f>
        <v>44647</v>
      </c>
      <c r="I28" s="15">
        <f t="shared" ca="1" si="2"/>
        <v>0</v>
      </c>
      <c r="J28" s="16" t="str">
        <f t="shared" ca="1" si="1"/>
        <v>NOT DUE</v>
      </c>
      <c r="K28" s="30" t="s">
        <v>1425</v>
      </c>
      <c r="L28" s="19"/>
    </row>
    <row r="29" spans="1:12" ht="26.45" customHeight="1">
      <c r="A29" s="16" t="s">
        <v>2730</v>
      </c>
      <c r="B29" s="30" t="s">
        <v>1404</v>
      </c>
      <c r="C29" s="30" t="s">
        <v>1391</v>
      </c>
      <c r="D29" s="41" t="s">
        <v>1</v>
      </c>
      <c r="E29" s="12">
        <v>42549</v>
      </c>
      <c r="F29" s="12">
        <v>44646</v>
      </c>
      <c r="G29" s="109"/>
      <c r="H29" s="14">
        <f>DATE(YEAR(F29),MONTH(F29),DAY(F29)+1)</f>
        <v>44647</v>
      </c>
      <c r="I29" s="15">
        <f t="shared" ca="1" si="2"/>
        <v>0</v>
      </c>
      <c r="J29" s="16" t="str">
        <f t="shared" ca="1" si="1"/>
        <v>NOT DUE</v>
      </c>
      <c r="K29" s="30" t="s">
        <v>1425</v>
      </c>
      <c r="L29" s="19"/>
    </row>
    <row r="30" spans="1:12" ht="15.75" customHeight="1">
      <c r="A30" s="275" t="s">
        <v>2731</v>
      </c>
      <c r="B30" s="211" t="s">
        <v>3958</v>
      </c>
      <c r="C30" s="211" t="s">
        <v>1389</v>
      </c>
      <c r="D30" s="276" t="s">
        <v>4857</v>
      </c>
      <c r="E30" s="12">
        <v>42549</v>
      </c>
      <c r="F30" s="12">
        <v>44416</v>
      </c>
      <c r="G30" s="109"/>
      <c r="H30" s="273">
        <f>DATE(YEAR(F30)+5,MONTH(F30),DAY(F30)-1)</f>
        <v>46241</v>
      </c>
      <c r="I30" s="274">
        <f t="shared" ca="1" si="2"/>
        <v>1594</v>
      </c>
      <c r="J30" s="16" t="str">
        <f t="shared" ca="1" si="1"/>
        <v>NOT DUE</v>
      </c>
      <c r="K30" s="30" t="s">
        <v>3851</v>
      </c>
      <c r="L30" s="19" t="s">
        <v>5223</v>
      </c>
    </row>
    <row r="31" spans="1:12" ht="15" customHeight="1">
      <c r="A31" s="275" t="s">
        <v>2732</v>
      </c>
      <c r="B31" s="211" t="s">
        <v>3959</v>
      </c>
      <c r="C31" s="211" t="s">
        <v>3888</v>
      </c>
      <c r="D31" s="276" t="s">
        <v>4857</v>
      </c>
      <c r="E31" s="12">
        <v>42549</v>
      </c>
      <c r="F31" s="12">
        <v>44416</v>
      </c>
      <c r="G31" s="109"/>
      <c r="H31" s="273">
        <f>DATE(YEAR(F31)+5,MONTH(F31),DAY(F31)-1)</f>
        <v>46241</v>
      </c>
      <c r="I31" s="274">
        <f t="shared" ca="1" si="2"/>
        <v>1594</v>
      </c>
      <c r="J31" s="16" t="str">
        <f t="shared" ca="1" si="1"/>
        <v>NOT DUE</v>
      </c>
      <c r="K31" s="30" t="s">
        <v>3851</v>
      </c>
      <c r="L31" s="19" t="s">
        <v>5223</v>
      </c>
    </row>
    <row r="32" spans="1:12" ht="26.45" customHeight="1">
      <c r="A32" s="16" t="s">
        <v>2733</v>
      </c>
      <c r="B32" s="30" t="s">
        <v>1408</v>
      </c>
      <c r="C32" s="30" t="s">
        <v>1409</v>
      </c>
      <c r="D32" s="41" t="s">
        <v>0</v>
      </c>
      <c r="E32" s="12">
        <v>42549</v>
      </c>
      <c r="F32" s="12">
        <v>44561</v>
      </c>
      <c r="G32" s="109"/>
      <c r="H32" s="14">
        <f>DATE(YEAR(F32),MONTH(F32)+3,DAY(F32)-1)</f>
        <v>44650</v>
      </c>
      <c r="I32" s="15">
        <f t="shared" ca="1" si="2"/>
        <v>3</v>
      </c>
      <c r="J32" s="16" t="str">
        <f t="shared" ca="1" si="1"/>
        <v>NOT DUE</v>
      </c>
      <c r="K32" s="30" t="s">
        <v>1426</v>
      </c>
      <c r="L32" s="19"/>
    </row>
    <row r="33" spans="1:12" ht="15" customHeight="1">
      <c r="A33" s="16" t="s">
        <v>2734</v>
      </c>
      <c r="B33" s="30" t="s">
        <v>1894</v>
      </c>
      <c r="C33" s="30"/>
      <c r="D33" s="41" t="s">
        <v>1</v>
      </c>
      <c r="E33" s="12">
        <v>42549</v>
      </c>
      <c r="F33" s="12">
        <v>44646</v>
      </c>
      <c r="G33" s="109"/>
      <c r="H33" s="14">
        <f>DATE(YEAR(F33),MONTH(F33),DAY(F33)+1)</f>
        <v>44647</v>
      </c>
      <c r="I33" s="15">
        <f t="shared" ca="1" si="2"/>
        <v>0</v>
      </c>
      <c r="J33" s="16" t="str">
        <f t="shared" ca="1" si="1"/>
        <v>NOT DUE</v>
      </c>
      <c r="K33" s="30" t="s">
        <v>1426</v>
      </c>
      <c r="L33" s="19"/>
    </row>
    <row r="34" spans="1:12" ht="15" customHeight="1">
      <c r="A34" s="16" t="s">
        <v>2735</v>
      </c>
      <c r="B34" s="30" t="s">
        <v>1410</v>
      </c>
      <c r="C34" s="30" t="s">
        <v>1411</v>
      </c>
      <c r="D34" s="41" t="s">
        <v>381</v>
      </c>
      <c r="E34" s="12">
        <v>42549</v>
      </c>
      <c r="F34" s="12">
        <v>44575</v>
      </c>
      <c r="G34" s="109"/>
      <c r="H34" s="14">
        <f t="shared" ref="H34:H39" si="3">DATE(YEAR(F34)+1,MONTH(F34),DAY(F34)-1)</f>
        <v>44939</v>
      </c>
      <c r="I34" s="15">
        <f t="shared" ca="1" si="2"/>
        <v>292</v>
      </c>
      <c r="J34" s="16" t="str">
        <f t="shared" ca="1" si="1"/>
        <v>NOT DUE</v>
      </c>
      <c r="K34" s="30" t="s">
        <v>1426</v>
      </c>
      <c r="L34" s="145"/>
    </row>
    <row r="35" spans="1:12" ht="25.5">
      <c r="A35" s="16" t="s">
        <v>2736</v>
      </c>
      <c r="B35" s="30" t="s">
        <v>1412</v>
      </c>
      <c r="C35" s="30" t="s">
        <v>1413</v>
      </c>
      <c r="D35" s="41" t="s">
        <v>381</v>
      </c>
      <c r="E35" s="12">
        <v>42549</v>
      </c>
      <c r="F35" s="12">
        <v>44575</v>
      </c>
      <c r="G35" s="109"/>
      <c r="H35" s="14">
        <f t="shared" si="3"/>
        <v>44939</v>
      </c>
      <c r="I35" s="15">
        <f t="shared" ca="1" si="2"/>
        <v>292</v>
      </c>
      <c r="J35" s="16" t="str">
        <f t="shared" ca="1" si="1"/>
        <v>NOT DUE</v>
      </c>
      <c r="K35" s="30" t="s">
        <v>1427</v>
      </c>
      <c r="L35" s="19"/>
    </row>
    <row r="36" spans="1:12" ht="25.5">
      <c r="A36" s="16" t="s">
        <v>2737</v>
      </c>
      <c r="B36" s="30" t="s">
        <v>1414</v>
      </c>
      <c r="C36" s="30" t="s">
        <v>1415</v>
      </c>
      <c r="D36" s="41" t="s">
        <v>381</v>
      </c>
      <c r="E36" s="12">
        <v>42549</v>
      </c>
      <c r="F36" s="12">
        <v>44575</v>
      </c>
      <c r="G36" s="109"/>
      <c r="H36" s="14">
        <f t="shared" si="3"/>
        <v>44939</v>
      </c>
      <c r="I36" s="15">
        <f t="shared" ca="1" si="2"/>
        <v>292</v>
      </c>
      <c r="J36" s="16" t="str">
        <f t="shared" ca="1" si="1"/>
        <v>NOT DUE</v>
      </c>
      <c r="K36" s="30" t="s">
        <v>1427</v>
      </c>
      <c r="L36" s="19"/>
    </row>
    <row r="37" spans="1:12" ht="25.5">
      <c r="A37" s="16" t="s">
        <v>2738</v>
      </c>
      <c r="B37" s="30" t="s">
        <v>1416</v>
      </c>
      <c r="C37" s="30" t="s">
        <v>1417</v>
      </c>
      <c r="D37" s="41" t="s">
        <v>381</v>
      </c>
      <c r="E37" s="12">
        <v>42549</v>
      </c>
      <c r="F37" s="12">
        <v>44575</v>
      </c>
      <c r="G37" s="109"/>
      <c r="H37" s="14">
        <f t="shared" si="3"/>
        <v>44939</v>
      </c>
      <c r="I37" s="15">
        <f t="shared" ca="1" si="2"/>
        <v>292</v>
      </c>
      <c r="J37" s="16" t="str">
        <f t="shared" ca="1" si="1"/>
        <v>NOT DUE</v>
      </c>
      <c r="K37" s="30" t="s">
        <v>1427</v>
      </c>
      <c r="L37" s="19"/>
    </row>
    <row r="38" spans="1:12" ht="25.5">
      <c r="A38" s="16" t="s">
        <v>2739</v>
      </c>
      <c r="B38" s="30" t="s">
        <v>1418</v>
      </c>
      <c r="C38" s="30" t="s">
        <v>1419</v>
      </c>
      <c r="D38" s="41" t="s">
        <v>381</v>
      </c>
      <c r="E38" s="12">
        <v>42549</v>
      </c>
      <c r="F38" s="12">
        <v>44575</v>
      </c>
      <c r="G38" s="109"/>
      <c r="H38" s="14">
        <f t="shared" si="3"/>
        <v>44939</v>
      </c>
      <c r="I38" s="15">
        <f t="shared" ca="1" si="2"/>
        <v>292</v>
      </c>
      <c r="J38" s="16" t="str">
        <f t="shared" ca="1" si="1"/>
        <v>NOT DUE</v>
      </c>
      <c r="K38" s="30" t="s">
        <v>1428</v>
      </c>
      <c r="L38" s="19"/>
    </row>
    <row r="39" spans="1:12" ht="15" customHeight="1">
      <c r="A39" s="16" t="s">
        <v>3942</v>
      </c>
      <c r="B39" s="30" t="s">
        <v>1429</v>
      </c>
      <c r="C39" s="30" t="s">
        <v>1430</v>
      </c>
      <c r="D39" s="41" t="s">
        <v>381</v>
      </c>
      <c r="E39" s="12">
        <v>42549</v>
      </c>
      <c r="F39" s="12">
        <v>44575</v>
      </c>
      <c r="G39" s="109"/>
      <c r="H39" s="14">
        <f t="shared" si="3"/>
        <v>44939</v>
      </c>
      <c r="I39" s="15">
        <f t="shared" ca="1" si="2"/>
        <v>292</v>
      </c>
      <c r="J39" s="16" t="str">
        <f t="shared" ca="1" si="1"/>
        <v>NOT DUE</v>
      </c>
      <c r="K39" s="30" t="s">
        <v>1428</v>
      </c>
      <c r="L39" s="19"/>
    </row>
    <row r="41" spans="1:12">
      <c r="A41" s="38"/>
      <c r="B41" s="38"/>
      <c r="G41" s="38"/>
      <c r="H41" s="38"/>
      <c r="I41" s="38"/>
      <c r="J41" s="38"/>
    </row>
    <row r="42" spans="1:12">
      <c r="A42" s="38"/>
      <c r="B42" s="38"/>
      <c r="G42" s="38"/>
      <c r="H42" s="38"/>
      <c r="I42" s="38"/>
      <c r="J42" s="38"/>
    </row>
    <row r="43" spans="1:12">
      <c r="B43" t="s">
        <v>4630</v>
      </c>
      <c r="D43" s="47" t="s">
        <v>4631</v>
      </c>
      <c r="E43" t="s">
        <v>5232</v>
      </c>
      <c r="G43" t="s">
        <v>4632</v>
      </c>
    </row>
    <row r="44" spans="1:12">
      <c r="C44" s="215" t="s">
        <v>5298</v>
      </c>
      <c r="E44" t="s">
        <v>5439</v>
      </c>
      <c r="H44" s="455" t="s">
        <v>5270</v>
      </c>
      <c r="I44" s="455"/>
      <c r="J44" s="455"/>
    </row>
  </sheetData>
  <sheetProtection selectLockedCells="1"/>
  <mergeCells count="10">
    <mergeCell ref="H44:J44"/>
    <mergeCell ref="A4:B4"/>
    <mergeCell ref="D4:E4"/>
    <mergeCell ref="A5:B5"/>
    <mergeCell ref="A1:B1"/>
    <mergeCell ref="D1:E1"/>
    <mergeCell ref="A2:B2"/>
    <mergeCell ref="D2:E2"/>
    <mergeCell ref="A3:B3"/>
    <mergeCell ref="D3:E3"/>
  </mergeCells>
  <conditionalFormatting sqref="J18 J32:J39 J21:J29 J7:J14">
    <cfRule type="cellIs" dxfId="44" priority="8" operator="equal">
      <formula>"overdue"</formula>
    </cfRule>
  </conditionalFormatting>
  <conditionalFormatting sqref="J17">
    <cfRule type="cellIs" dxfId="43" priority="7" operator="equal">
      <formula>"overdue"</formula>
    </cfRule>
  </conditionalFormatting>
  <conditionalFormatting sqref="J15">
    <cfRule type="cellIs" dxfId="42" priority="5" operator="equal">
      <formula>"overdue"</formula>
    </cfRule>
  </conditionalFormatting>
  <conditionalFormatting sqref="J16">
    <cfRule type="cellIs" dxfId="41" priority="6" operator="equal">
      <formula>"overdue"</formula>
    </cfRule>
  </conditionalFormatting>
  <conditionalFormatting sqref="J20">
    <cfRule type="cellIs" dxfId="40" priority="4" operator="equal">
      <formula>"overdue"</formula>
    </cfRule>
  </conditionalFormatting>
  <conditionalFormatting sqref="J19">
    <cfRule type="cellIs" dxfId="39" priority="3" operator="equal">
      <formula>"overdue"</formula>
    </cfRule>
  </conditionalFormatting>
  <conditionalFormatting sqref="J31">
    <cfRule type="cellIs" dxfId="38" priority="2" operator="equal">
      <formula>"overdue"</formula>
    </cfRule>
  </conditionalFormatting>
  <conditionalFormatting sqref="J30">
    <cfRule type="cellIs" dxfId="37" priority="1" operator="equal">
      <formula>"overdue"</formula>
    </cfRule>
  </conditionalFormatting>
  <pageMargins left="0.7" right="0.7" top="0.75" bottom="0.75" header="0.3" footer="0.3"/>
  <pageSetup paperSize="9" orientation="portrait" r:id="rId1"/>
  <drawing r:id="rId2"/>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7"/>
  <sheetViews>
    <sheetView topLeftCell="B1" zoomScale="90" zoomScaleNormal="90" workbookViewId="0">
      <selection activeCell="H15" sqref="H15"/>
    </sheetView>
  </sheetViews>
  <sheetFormatPr defaultRowHeight="15"/>
  <cols>
    <col min="1" max="1" width="10.7109375" style="43" customWidth="1"/>
    <col min="2" max="2" width="34.570312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6" t="s">
        <v>5</v>
      </c>
      <c r="B1" s="376"/>
      <c r="C1" s="34" t="str">
        <f>'[4]Main Engine'!C1</f>
        <v>VALIANT SUMMER</v>
      </c>
      <c r="D1" s="377" t="s">
        <v>7</v>
      </c>
      <c r="E1" s="377"/>
      <c r="F1" s="1" t="str">
        <f>IF(C1="GL COLMENA",'[1]List of Vessels'!B2,IF(C1="GL IGUAZU",'[1]List of Vessels'!B3,IF(C1="GL LA PAZ",'[1]List of Vessels'!B4,IF(C1="GL PIRAPO",'[1]List of Vessels'!B5,IF(C1="VALIANT SPRING",'[1]List of Vessels'!B6,IF(C1="VALIANT SUMMER",'[1]List of Vessels'!B7,""))))))</f>
        <v>NK 160240</v>
      </c>
    </row>
    <row r="2" spans="1:12" ht="19.5" customHeight="1">
      <c r="A2" s="376" t="s">
        <v>8</v>
      </c>
      <c r="B2" s="376"/>
      <c r="C2" s="35" t="str">
        <f>IF(C1="GL COLMENA",'[1]List of Vessels'!D2,IF(C1="GL IGUAZU",'[1]List of Vessels'!D3,IF(C1="GL LA PAZ",'[1]List of Vessels'!D4,IF(C1="GL PIRAPO",'[1]List of Vessels'!D5,IF(C1="VALIANT SPRING",'[1]List of Vessels'!D6,IF(C1="VALIANT SUMMER",'[1]List of Vessels'!D7,""))))))</f>
        <v>SINGAPORE</v>
      </c>
      <c r="D2" s="377" t="s">
        <v>9</v>
      </c>
      <c r="E2" s="377"/>
      <c r="F2" s="2">
        <f>IF(C1="GL COLMENA",'[1]List of Vessels'!C2,IF(C1="GL IGUAZU",'[1]List of Vessels'!C3,IF(C1="GL LA PAZ",'[1]List of Vessels'!C4,IF(C1="GL PIRAPO",'[1]List of Vessels'!C5,IF(C1="VALIANT SPRING",'[1]List of Vessels'!C6,IF(C1="VALIANT SUMMER",'[1]List of Vessels'!C7,""))))))</f>
        <v>9731195</v>
      </c>
    </row>
    <row r="3" spans="1:12" ht="19.5" customHeight="1">
      <c r="A3" s="376" t="s">
        <v>10</v>
      </c>
      <c r="B3" s="376"/>
      <c r="C3" s="36" t="s">
        <v>2015</v>
      </c>
      <c r="D3" s="377" t="s">
        <v>12</v>
      </c>
      <c r="E3" s="377"/>
      <c r="F3" s="4" t="s">
        <v>2561</v>
      </c>
    </row>
    <row r="4" spans="1:12" ht="18" customHeight="1">
      <c r="A4" s="376" t="s">
        <v>77</v>
      </c>
      <c r="B4" s="376"/>
      <c r="C4" s="36" t="s">
        <v>4002</v>
      </c>
      <c r="D4" s="377" t="s">
        <v>14</v>
      </c>
      <c r="E4" s="377"/>
      <c r="F4" s="109"/>
    </row>
    <row r="5" spans="1:12" ht="18" customHeight="1">
      <c r="A5" s="376" t="s">
        <v>78</v>
      </c>
      <c r="B5" s="376"/>
      <c r="C5" s="37" t="s">
        <v>4003</v>
      </c>
      <c r="D5" s="44"/>
      <c r="E5" s="262" t="str">
        <f>'Running Hours'!$C3</f>
        <v>Date updated:</v>
      </c>
      <c r="F5" s="147">
        <f>'Running Hours'!$D3</f>
        <v>44646</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c r="A8" s="16" t="s">
        <v>2019</v>
      </c>
      <c r="B8" s="30" t="s">
        <v>2016</v>
      </c>
      <c r="C8" s="30" t="s">
        <v>2017</v>
      </c>
      <c r="D8" s="41" t="s">
        <v>1</v>
      </c>
      <c r="E8" s="12">
        <v>42549</v>
      </c>
      <c r="F8" s="12">
        <v>44646</v>
      </c>
      <c r="G8" s="109"/>
      <c r="H8" s="14">
        <f>DATE(YEAR(F8),MONTH(F8),DAY(F8)+1)</f>
        <v>44647</v>
      </c>
      <c r="I8" s="15">
        <f t="shared" ref="I8:I9" ca="1" si="0">IF(ISBLANK(H8),"",H8-DATE(YEAR(NOW()),MONTH(NOW()),DAY(NOW())))</f>
        <v>0</v>
      </c>
      <c r="J8" s="16" t="str">
        <f t="shared" ref="J8:J9" ca="1" si="1">IF(I8="","",IF(I8&lt;0,"OVERDUE","NOT DUE"))</f>
        <v>NOT DUE</v>
      </c>
      <c r="K8" s="30"/>
      <c r="L8" s="145"/>
    </row>
    <row r="9" spans="1:12" ht="25.5">
      <c r="A9" s="16" t="s">
        <v>2020</v>
      </c>
      <c r="B9" s="30" t="s">
        <v>4004</v>
      </c>
      <c r="C9" s="30" t="s">
        <v>4005</v>
      </c>
      <c r="D9" s="41" t="s">
        <v>381</v>
      </c>
      <c r="E9" s="12">
        <v>42549</v>
      </c>
      <c r="F9" s="12">
        <v>44490</v>
      </c>
      <c r="G9" s="109"/>
      <c r="H9" s="14">
        <f>DATE(YEAR(F9)+1,MONTH(F9),DAY(F9)-1)</f>
        <v>44854</v>
      </c>
      <c r="I9" s="15">
        <f t="shared" ca="1" si="0"/>
        <v>207</v>
      </c>
      <c r="J9" s="16" t="str">
        <f t="shared" ca="1" si="1"/>
        <v>NOT DUE</v>
      </c>
      <c r="K9" s="30"/>
      <c r="L9" s="145"/>
    </row>
    <row r="10" spans="1:12">
      <c r="A10" s="16" t="s">
        <v>2021</v>
      </c>
      <c r="B10" s="30" t="s">
        <v>4006</v>
      </c>
      <c r="C10" s="30" t="s">
        <v>2018</v>
      </c>
      <c r="D10" s="41" t="s">
        <v>3</v>
      </c>
      <c r="E10" s="12">
        <v>42549</v>
      </c>
      <c r="F10" s="12">
        <v>44489</v>
      </c>
      <c r="G10" s="109"/>
      <c r="H10" s="14">
        <f t="shared" ref="H10:H18" si="2">DATE(YEAR(F10),MONTH(F10)+6,DAY(F10)-1)</f>
        <v>44670</v>
      </c>
      <c r="I10" s="15">
        <f t="shared" ref="I10:I21" ca="1" si="3">IF(ISBLANK(H10),"",H10-DATE(YEAR(NOW()),MONTH(NOW()),DAY(NOW())))</f>
        <v>23</v>
      </c>
      <c r="J10" s="16" t="str">
        <f t="shared" ref="J10:J21" ca="1" si="4">IF(I10="","",IF(I10&lt;0,"OVERDUE","NOT DUE"))</f>
        <v>NOT DUE</v>
      </c>
      <c r="K10" s="30"/>
      <c r="L10" s="145"/>
    </row>
    <row r="11" spans="1:12">
      <c r="A11" s="16" t="s">
        <v>4796</v>
      </c>
      <c r="B11" s="235" t="s">
        <v>4800</v>
      </c>
      <c r="C11" s="235" t="s">
        <v>4832</v>
      </c>
      <c r="D11" s="236" t="s">
        <v>3</v>
      </c>
      <c r="E11" s="12">
        <v>42549</v>
      </c>
      <c r="F11" s="233">
        <v>44415</v>
      </c>
      <c r="G11" s="109"/>
      <c r="H11" s="14">
        <f t="shared" si="2"/>
        <v>44598</v>
      </c>
      <c r="I11" s="15">
        <f t="shared" ca="1" si="3"/>
        <v>-49</v>
      </c>
      <c r="J11" s="16" t="str">
        <f t="shared" ca="1" si="4"/>
        <v>OVERDUE</v>
      </c>
      <c r="K11" s="30"/>
      <c r="L11" s="362" t="s">
        <v>5417</v>
      </c>
    </row>
    <row r="12" spans="1:12">
      <c r="A12" s="16" t="s">
        <v>4797</v>
      </c>
      <c r="B12" s="235" t="s">
        <v>4801</v>
      </c>
      <c r="C12" s="235" t="s">
        <v>4832</v>
      </c>
      <c r="D12" s="236" t="s">
        <v>3</v>
      </c>
      <c r="E12" s="12">
        <v>42549</v>
      </c>
      <c r="F12" s="233">
        <v>44415</v>
      </c>
      <c r="G12" s="109"/>
      <c r="H12" s="14">
        <f t="shared" si="2"/>
        <v>44598</v>
      </c>
      <c r="I12" s="15">
        <f t="shared" ca="1" si="3"/>
        <v>-49</v>
      </c>
      <c r="J12" s="16" t="str">
        <f t="shared" ca="1" si="4"/>
        <v>OVERDUE</v>
      </c>
      <c r="K12" s="30"/>
      <c r="L12" s="362" t="s">
        <v>5440</v>
      </c>
    </row>
    <row r="13" spans="1:12">
      <c r="A13" s="16" t="s">
        <v>4798</v>
      </c>
      <c r="B13" s="235" t="s">
        <v>4802</v>
      </c>
      <c r="C13" s="235" t="s">
        <v>4832</v>
      </c>
      <c r="D13" s="236" t="s">
        <v>3</v>
      </c>
      <c r="E13" s="12">
        <v>42549</v>
      </c>
      <c r="F13" s="233">
        <v>44489</v>
      </c>
      <c r="G13" s="109"/>
      <c r="H13" s="14">
        <f t="shared" si="2"/>
        <v>44670</v>
      </c>
      <c r="I13" s="15">
        <f t="shared" ca="1" si="3"/>
        <v>23</v>
      </c>
      <c r="J13" s="16" t="str">
        <f t="shared" ca="1" si="4"/>
        <v>NOT DUE</v>
      </c>
      <c r="K13" s="30"/>
      <c r="L13" s="145"/>
    </row>
    <row r="14" spans="1:12">
      <c r="A14" s="16" t="s">
        <v>4799</v>
      </c>
      <c r="B14" s="235" t="s">
        <v>4803</v>
      </c>
      <c r="C14" s="235" t="s">
        <v>4832</v>
      </c>
      <c r="D14" s="236" t="s">
        <v>3</v>
      </c>
      <c r="E14" s="12">
        <v>42549</v>
      </c>
      <c r="F14" s="233">
        <v>44489</v>
      </c>
      <c r="G14" s="109"/>
      <c r="H14" s="14">
        <f t="shared" si="2"/>
        <v>44670</v>
      </c>
      <c r="I14" s="15">
        <f t="shared" ca="1" si="3"/>
        <v>23</v>
      </c>
      <c r="J14" s="16" t="str">
        <f t="shared" ca="1" si="4"/>
        <v>NOT DUE</v>
      </c>
      <c r="K14" s="30"/>
      <c r="L14" s="145"/>
    </row>
    <row r="15" spans="1:12">
      <c r="A15" s="16" t="s">
        <v>4811</v>
      </c>
      <c r="B15" s="235" t="s">
        <v>4804</v>
      </c>
      <c r="C15" s="235" t="s">
        <v>4832</v>
      </c>
      <c r="D15" s="236" t="s">
        <v>3</v>
      </c>
      <c r="E15" s="12">
        <v>42549</v>
      </c>
      <c r="F15" s="233">
        <v>44490</v>
      </c>
      <c r="G15" s="109"/>
      <c r="H15" s="14">
        <f t="shared" si="2"/>
        <v>44671</v>
      </c>
      <c r="I15" s="15">
        <f t="shared" ca="1" si="3"/>
        <v>24</v>
      </c>
      <c r="J15" s="16" t="str">
        <f t="shared" ca="1" si="4"/>
        <v>NOT DUE</v>
      </c>
      <c r="K15" s="30"/>
      <c r="L15" s="145"/>
    </row>
    <row r="16" spans="1:12">
      <c r="A16" s="16" t="s">
        <v>4812</v>
      </c>
      <c r="B16" s="235" t="s">
        <v>4805</v>
      </c>
      <c r="C16" s="235" t="s">
        <v>4832</v>
      </c>
      <c r="D16" s="236" t="s">
        <v>3</v>
      </c>
      <c r="E16" s="12">
        <v>42549</v>
      </c>
      <c r="F16" s="233">
        <v>44490</v>
      </c>
      <c r="G16" s="109"/>
      <c r="H16" s="14">
        <f>DATE(YEAR(F16),MONTH(F16)+6,DAY(F16)-1)</f>
        <v>44671</v>
      </c>
      <c r="I16" s="15">
        <f t="shared" ca="1" si="3"/>
        <v>24</v>
      </c>
      <c r="J16" s="16" t="str">
        <f t="shared" ca="1" si="4"/>
        <v>NOT DUE</v>
      </c>
      <c r="K16" s="30"/>
      <c r="L16" s="145"/>
    </row>
    <row r="17" spans="1:12">
      <c r="A17" s="16" t="s">
        <v>4813</v>
      </c>
      <c r="B17" s="235" t="s">
        <v>4806</v>
      </c>
      <c r="C17" s="235" t="s">
        <v>4832</v>
      </c>
      <c r="D17" s="236" t="s">
        <v>3</v>
      </c>
      <c r="E17" s="12">
        <v>42549</v>
      </c>
      <c r="F17" s="233">
        <v>44490</v>
      </c>
      <c r="G17" s="109"/>
      <c r="H17" s="14">
        <f>DATE(YEAR(F17),MONTH(F17)+6,DAY(F17)-1)</f>
        <v>44671</v>
      </c>
      <c r="I17" s="15">
        <f t="shared" ca="1" si="3"/>
        <v>24</v>
      </c>
      <c r="J17" s="16" t="str">
        <f t="shared" ca="1" si="4"/>
        <v>NOT DUE</v>
      </c>
      <c r="K17" s="30"/>
      <c r="L17" s="145"/>
    </row>
    <row r="18" spans="1:12">
      <c r="A18" s="16" t="s">
        <v>4814</v>
      </c>
      <c r="B18" s="235" t="s">
        <v>4807</v>
      </c>
      <c r="C18" s="235" t="s">
        <v>4832</v>
      </c>
      <c r="D18" s="236" t="s">
        <v>3</v>
      </c>
      <c r="E18" s="12">
        <v>42549</v>
      </c>
      <c r="F18" s="233">
        <v>44490</v>
      </c>
      <c r="G18" s="109"/>
      <c r="H18" s="14">
        <f t="shared" si="2"/>
        <v>44671</v>
      </c>
      <c r="I18" s="15">
        <f t="shared" ca="1" si="3"/>
        <v>24</v>
      </c>
      <c r="J18" s="16" t="str">
        <f t="shared" ca="1" si="4"/>
        <v>NOT DUE</v>
      </c>
      <c r="K18" s="30"/>
      <c r="L18" s="145"/>
    </row>
    <row r="19" spans="1:12">
      <c r="A19" s="16" t="s">
        <v>4815</v>
      </c>
      <c r="B19" s="235" t="s">
        <v>4808</v>
      </c>
      <c r="C19" s="235" t="s">
        <v>4832</v>
      </c>
      <c r="D19" s="236" t="s">
        <v>4818</v>
      </c>
      <c r="E19" s="12">
        <v>42549</v>
      </c>
      <c r="F19" s="233">
        <v>44419</v>
      </c>
      <c r="G19" s="109"/>
      <c r="H19" s="14">
        <f>DATE(YEAR(F19)+4,MONTH(F19),DAY(F19)-1)</f>
        <v>45879</v>
      </c>
      <c r="I19" s="15">
        <f t="shared" ca="1" si="3"/>
        <v>1232</v>
      </c>
      <c r="J19" s="16" t="str">
        <f t="shared" ca="1" si="4"/>
        <v>NOT DUE</v>
      </c>
      <c r="K19" s="30"/>
      <c r="L19" s="362"/>
    </row>
    <row r="20" spans="1:12">
      <c r="A20" s="16" t="s">
        <v>4816</v>
      </c>
      <c r="B20" s="234" t="s">
        <v>4809</v>
      </c>
      <c r="C20" s="235" t="s">
        <v>4832</v>
      </c>
      <c r="D20" s="236" t="s">
        <v>3</v>
      </c>
      <c r="E20" s="12">
        <v>42549</v>
      </c>
      <c r="F20" s="232">
        <v>44418</v>
      </c>
      <c r="G20" s="109"/>
      <c r="H20" s="14">
        <f>DATE(YEAR(F20),MONTH(F20)+6,DAY(F20)-1)</f>
        <v>44601</v>
      </c>
      <c r="I20" s="15">
        <f t="shared" ca="1" si="3"/>
        <v>-46</v>
      </c>
      <c r="J20" s="16" t="str">
        <f t="shared" ca="1" si="4"/>
        <v>OVERDUE</v>
      </c>
      <c r="K20" s="30"/>
      <c r="L20" s="362" t="s">
        <v>5417</v>
      </c>
    </row>
    <row r="21" spans="1:12">
      <c r="A21" s="16" t="s">
        <v>4817</v>
      </c>
      <c r="B21" s="234" t="s">
        <v>4810</v>
      </c>
      <c r="C21" s="235" t="s">
        <v>4832</v>
      </c>
      <c r="D21" s="236" t="s">
        <v>3</v>
      </c>
      <c r="E21" s="12">
        <v>42549</v>
      </c>
      <c r="F21" s="232">
        <v>44418</v>
      </c>
      <c r="G21" s="109"/>
      <c r="H21" s="14">
        <f>DATE(YEAR(F21),MONTH(F21)+6,DAY(F21)-1)</f>
        <v>44601</v>
      </c>
      <c r="I21" s="15">
        <f t="shared" ca="1" si="3"/>
        <v>-46</v>
      </c>
      <c r="J21" s="16" t="str">
        <f t="shared" ca="1" si="4"/>
        <v>OVERDUE</v>
      </c>
      <c r="K21" s="30"/>
      <c r="L21" s="362" t="s">
        <v>5417</v>
      </c>
    </row>
    <row r="26" spans="1:12">
      <c r="B26" t="s">
        <v>4630</v>
      </c>
      <c r="D26" s="47" t="s">
        <v>4631</v>
      </c>
      <c r="E26" t="s">
        <v>5232</v>
      </c>
      <c r="G26" t="s">
        <v>4632</v>
      </c>
    </row>
    <row r="27" spans="1:12">
      <c r="C27" s="215" t="s">
        <v>5298</v>
      </c>
      <c r="E27" t="s">
        <v>5439</v>
      </c>
      <c r="H27" s="455" t="s">
        <v>5270</v>
      </c>
      <c r="I27" s="455"/>
      <c r="J27" s="455"/>
    </row>
  </sheetData>
  <sheetProtection selectLockedCells="1"/>
  <mergeCells count="10">
    <mergeCell ref="H27:J27"/>
    <mergeCell ref="A4:B4"/>
    <mergeCell ref="D4:E4"/>
    <mergeCell ref="A5:B5"/>
    <mergeCell ref="A1:B1"/>
    <mergeCell ref="D1:E1"/>
    <mergeCell ref="A2:B2"/>
    <mergeCell ref="D2:E2"/>
    <mergeCell ref="A3:B3"/>
    <mergeCell ref="D3:E3"/>
  </mergeCells>
  <phoneticPr fontId="37" type="noConversion"/>
  <conditionalFormatting sqref="J8:J21">
    <cfRule type="cellIs" dxfId="36" priority="2" operator="equal">
      <formula>"overdue"</formula>
    </cfRule>
  </conditionalFormatting>
  <pageMargins left="0.7" right="0.7" top="0.75" bottom="0.75" header="0.3" footer="0.3"/>
  <pageSetup paperSize="9" orientation="portrait" r:id="rId1"/>
  <drawing r:id="rId2"/>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54"/>
  <sheetViews>
    <sheetView zoomScaleNormal="100" workbookViewId="0">
      <selection activeCell="F11" sqref="F11"/>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6" t="s">
        <v>5</v>
      </c>
      <c r="B1" s="376"/>
      <c r="C1" s="34" t="str">
        <f>'[4]Main Engine'!C1</f>
        <v>VALIANT SUMMER</v>
      </c>
      <c r="D1" s="377" t="s">
        <v>7</v>
      </c>
      <c r="E1" s="377"/>
      <c r="F1" s="1" t="str">
        <f>IF(C1="GL COLMENA",'[1]List of Vessels'!B2,IF(C1="GL IGUAZU",'[1]List of Vessels'!B3,IF(C1="GL LA PAZ",'[1]List of Vessels'!B4,IF(C1="GL PIRAPO",'[1]List of Vessels'!B5,IF(C1="VALIANT SPRING",'[1]List of Vessels'!B6,IF(C1="VALIANT SUMMER",'[1]List of Vessels'!B7,""))))))</f>
        <v>NK 160240</v>
      </c>
    </row>
    <row r="2" spans="1:12" ht="19.5" customHeight="1">
      <c r="A2" s="376" t="s">
        <v>8</v>
      </c>
      <c r="B2" s="376"/>
      <c r="C2" s="35" t="str">
        <f>IF(C1="GL COLMENA",'[1]List of Vessels'!D2,IF(C1="GL IGUAZU",'[1]List of Vessels'!D3,IF(C1="GL LA PAZ",'[1]List of Vessels'!D4,IF(C1="GL PIRAPO",'[1]List of Vessels'!D5,IF(C1="VALIANT SPRING",'[1]List of Vessels'!D6,IF(C1="VALIANT SUMMER",'[1]List of Vessels'!D7,""))))))</f>
        <v>SINGAPORE</v>
      </c>
      <c r="D2" s="377" t="s">
        <v>9</v>
      </c>
      <c r="E2" s="377"/>
      <c r="F2" s="2">
        <f>IF(C1="GL COLMENA",'[1]List of Vessels'!C2,IF(C1="GL IGUAZU",'[1]List of Vessels'!C3,IF(C1="GL LA PAZ",'[1]List of Vessels'!C4,IF(C1="GL PIRAPO",'[1]List of Vessels'!C5,IF(C1="VALIANT SPRING",'[1]List of Vessels'!C6,IF(C1="VALIANT SUMMER",'[1]List of Vessels'!C7,""))))))</f>
        <v>9731195</v>
      </c>
    </row>
    <row r="3" spans="1:12" ht="19.5" customHeight="1">
      <c r="A3" s="376" t="s">
        <v>10</v>
      </c>
      <c r="B3" s="376"/>
      <c r="C3" s="36" t="s">
        <v>2022</v>
      </c>
      <c r="D3" s="377" t="s">
        <v>12</v>
      </c>
      <c r="E3" s="377"/>
      <c r="F3" s="4" t="s">
        <v>2562</v>
      </c>
    </row>
    <row r="4" spans="1:12" ht="18" customHeight="1">
      <c r="A4" s="376" t="s">
        <v>77</v>
      </c>
      <c r="B4" s="376"/>
      <c r="C4" s="36" t="s">
        <v>3791</v>
      </c>
      <c r="D4" s="377" t="s">
        <v>14</v>
      </c>
      <c r="E4" s="377"/>
      <c r="F4" s="109"/>
    </row>
    <row r="5" spans="1:12" ht="18" customHeight="1">
      <c r="A5" s="376" t="s">
        <v>78</v>
      </c>
      <c r="B5" s="376"/>
      <c r="C5" s="37" t="s">
        <v>2023</v>
      </c>
      <c r="D5" s="44"/>
      <c r="E5" s="262" t="str">
        <f>'Running Hours'!$C3</f>
        <v>Date updated:</v>
      </c>
      <c r="F5" s="147">
        <f>'Running Hours'!$D3</f>
        <v>44646</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5.5">
      <c r="A8" s="16" t="s">
        <v>2024</v>
      </c>
      <c r="B8" s="30" t="s">
        <v>2045</v>
      </c>
      <c r="C8" s="30" t="s">
        <v>831</v>
      </c>
      <c r="D8" s="39" t="s">
        <v>2137</v>
      </c>
      <c r="E8" s="12">
        <v>42549</v>
      </c>
      <c r="F8" s="12">
        <v>42549</v>
      </c>
      <c r="G8" s="109"/>
      <c r="H8" s="14">
        <f>DATE(YEAR(F8)+7,MONTH(F8),DAY(F8)-1)</f>
        <v>45104</v>
      </c>
      <c r="I8" s="15">
        <f t="shared" ref="I8:I48" ca="1" si="0">IF(ISBLANK(H8),"",H8-DATE(YEAR(NOW()),MONTH(NOW()),DAY(NOW())))</f>
        <v>457</v>
      </c>
      <c r="J8" s="16" t="str">
        <f t="shared" ref="J8:J48" ca="1" si="1">IF(I8="","",IF(I8&lt;0,"OVERDUE","NOT DUE"))</f>
        <v>NOT DUE</v>
      </c>
      <c r="K8" s="30"/>
      <c r="L8" s="19"/>
    </row>
    <row r="9" spans="1:12" ht="25.5">
      <c r="A9" s="16" t="s">
        <v>2097</v>
      </c>
      <c r="B9" s="30" t="s">
        <v>2046</v>
      </c>
      <c r="C9" s="30" t="s">
        <v>2047</v>
      </c>
      <c r="D9" s="39" t="s">
        <v>1146</v>
      </c>
      <c r="E9" s="12">
        <v>42549</v>
      </c>
      <c r="F9" s="12">
        <v>44592</v>
      </c>
      <c r="G9" s="109"/>
      <c r="H9" s="14">
        <f>DATE(YEAR(F9),MONTH(F9)+2,DAY(F9)-1)</f>
        <v>44650</v>
      </c>
      <c r="I9" s="15">
        <f t="shared" ca="1" si="0"/>
        <v>3</v>
      </c>
      <c r="J9" s="16" t="str">
        <f t="shared" ca="1" si="1"/>
        <v>NOT DUE</v>
      </c>
      <c r="K9" s="30" t="s">
        <v>4751</v>
      </c>
      <c r="L9" s="239"/>
    </row>
    <row r="10" spans="1:12" ht="25.5">
      <c r="A10" s="16" t="s">
        <v>2098</v>
      </c>
      <c r="B10" s="30" t="s">
        <v>2046</v>
      </c>
      <c r="C10" s="30" t="s">
        <v>2048</v>
      </c>
      <c r="D10" s="39" t="s">
        <v>2138</v>
      </c>
      <c r="E10" s="12">
        <v>42549</v>
      </c>
      <c r="F10" s="12">
        <v>44416</v>
      </c>
      <c r="G10" s="109"/>
      <c r="H10" s="14">
        <f>DATE(YEAR(F10)+5,MONTH(F10),DAY(F10)-1)</f>
        <v>46241</v>
      </c>
      <c r="I10" s="15">
        <f t="shared" ca="1" si="0"/>
        <v>1594</v>
      </c>
      <c r="J10" s="16" t="str">
        <f t="shared" ca="1" si="1"/>
        <v>NOT DUE</v>
      </c>
      <c r="K10" s="30" t="s">
        <v>5400</v>
      </c>
      <c r="L10" s="19" t="s">
        <v>4756</v>
      </c>
    </row>
    <row r="11" spans="1:12" ht="15" customHeight="1">
      <c r="A11" s="16" t="s">
        <v>2099</v>
      </c>
      <c r="B11" s="30" t="s">
        <v>2049</v>
      </c>
      <c r="C11" s="30" t="s">
        <v>3944</v>
      </c>
      <c r="D11" s="39" t="s">
        <v>3</v>
      </c>
      <c r="E11" s="12">
        <v>42549</v>
      </c>
      <c r="F11" s="12">
        <v>44469</v>
      </c>
      <c r="G11" s="109"/>
      <c r="H11" s="14">
        <f>DATE(YEAR(F11),MONTH(F11)+6,DAY(F11)-1)</f>
        <v>44649</v>
      </c>
      <c r="I11" s="15">
        <f t="shared" ca="1" si="0"/>
        <v>2</v>
      </c>
      <c r="J11" s="16" t="str">
        <f t="shared" ca="1" si="1"/>
        <v>NOT DUE</v>
      </c>
      <c r="K11" s="30" t="s">
        <v>2026</v>
      </c>
      <c r="L11" s="19"/>
    </row>
    <row r="12" spans="1:12" ht="25.5">
      <c r="A12" s="16" t="s">
        <v>2100</v>
      </c>
      <c r="B12" s="30" t="s">
        <v>2050</v>
      </c>
      <c r="C12" s="30" t="s">
        <v>2051</v>
      </c>
      <c r="D12" s="39" t="s">
        <v>1146</v>
      </c>
      <c r="E12" s="12">
        <v>42549</v>
      </c>
      <c r="F12" s="12">
        <v>44592</v>
      </c>
      <c r="G12" s="109"/>
      <c r="H12" s="14">
        <f>DATE(YEAR(F12),MONTH(F12)+2,DAY(F12)-1)</f>
        <v>44650</v>
      </c>
      <c r="I12" s="15">
        <f t="shared" ca="1" si="0"/>
        <v>3</v>
      </c>
      <c r="J12" s="16" t="str">
        <f t="shared" ca="1" si="1"/>
        <v>NOT DUE</v>
      </c>
      <c r="K12" s="30" t="s">
        <v>2027</v>
      </c>
      <c r="L12" s="239"/>
    </row>
    <row r="13" spans="1:12" ht="15" customHeight="1">
      <c r="A13" s="16" t="s">
        <v>2101</v>
      </c>
      <c r="B13" s="30" t="s">
        <v>2052</v>
      </c>
      <c r="C13" s="30" t="s">
        <v>2053</v>
      </c>
      <c r="D13" s="39" t="s">
        <v>3</v>
      </c>
      <c r="E13" s="12">
        <v>42549</v>
      </c>
      <c r="F13" s="12">
        <v>44469</v>
      </c>
      <c r="G13" s="109"/>
      <c r="H13" s="14">
        <f>DATE(YEAR(F13),MONTH(F13)+6,DAY(F13)-1)</f>
        <v>44649</v>
      </c>
      <c r="I13" s="15">
        <f t="shared" ca="1" si="0"/>
        <v>2</v>
      </c>
      <c r="J13" s="16" t="str">
        <f t="shared" ca="1" si="1"/>
        <v>NOT DUE</v>
      </c>
      <c r="K13" s="30" t="s">
        <v>2028</v>
      </c>
      <c r="L13" s="19"/>
    </row>
    <row r="14" spans="1:12" ht="25.5">
      <c r="A14" s="16" t="s">
        <v>2102</v>
      </c>
      <c r="B14" s="30" t="s">
        <v>2054</v>
      </c>
      <c r="C14" s="30" t="s">
        <v>2055</v>
      </c>
      <c r="D14" s="39" t="s">
        <v>1146</v>
      </c>
      <c r="E14" s="12">
        <v>42549</v>
      </c>
      <c r="F14" s="12">
        <v>44592</v>
      </c>
      <c r="G14" s="109"/>
      <c r="H14" s="14">
        <f>DATE(YEAR(F14),MONTH(F14)+2,DAY(F14)-1)</f>
        <v>44650</v>
      </c>
      <c r="I14" s="15">
        <f t="shared" ca="1" si="0"/>
        <v>3</v>
      </c>
      <c r="J14" s="16" t="str">
        <f t="shared" ca="1" si="1"/>
        <v>NOT DUE</v>
      </c>
      <c r="K14" s="30" t="s">
        <v>2025</v>
      </c>
      <c r="L14" s="239"/>
    </row>
    <row r="15" spans="1:12" ht="25.5">
      <c r="A15" s="16" t="s">
        <v>2103</v>
      </c>
      <c r="B15" s="30" t="s">
        <v>2056</v>
      </c>
      <c r="C15" s="30" t="s">
        <v>2057</v>
      </c>
      <c r="D15" s="39" t="s">
        <v>3</v>
      </c>
      <c r="E15" s="12">
        <v>42549</v>
      </c>
      <c r="F15" s="12">
        <v>44469</v>
      </c>
      <c r="G15" s="109"/>
      <c r="H15" s="14">
        <f>DATE(YEAR(F15),MONTH(F15)+6,DAY(F15)-1)</f>
        <v>44649</v>
      </c>
      <c r="I15" s="15">
        <f t="shared" ca="1" si="0"/>
        <v>2</v>
      </c>
      <c r="J15" s="16" t="str">
        <f t="shared" ca="1" si="1"/>
        <v>NOT DUE</v>
      </c>
      <c r="K15" s="30" t="s">
        <v>2029</v>
      </c>
      <c r="L15" s="19"/>
    </row>
    <row r="16" spans="1:12" ht="25.5">
      <c r="A16" s="16" t="s">
        <v>2104</v>
      </c>
      <c r="B16" s="30" t="s">
        <v>2058</v>
      </c>
      <c r="C16" s="30" t="s">
        <v>2059</v>
      </c>
      <c r="D16" s="39" t="s">
        <v>3</v>
      </c>
      <c r="E16" s="12">
        <v>42549</v>
      </c>
      <c r="F16" s="12">
        <v>44469</v>
      </c>
      <c r="G16" s="109"/>
      <c r="H16" s="14">
        <f>DATE(YEAR(F16),MONTH(F16)+6,DAY(F16)-1)</f>
        <v>44649</v>
      </c>
      <c r="I16" s="15">
        <f t="shared" ca="1" si="0"/>
        <v>2</v>
      </c>
      <c r="J16" s="16" t="str">
        <f t="shared" ca="1" si="1"/>
        <v>NOT DUE</v>
      </c>
      <c r="K16" s="30" t="s">
        <v>2030</v>
      </c>
      <c r="L16" s="19"/>
    </row>
    <row r="17" spans="1:12" ht="25.5">
      <c r="A17" s="16" t="s">
        <v>2105</v>
      </c>
      <c r="B17" s="30" t="s">
        <v>2060</v>
      </c>
      <c r="C17" s="30" t="s">
        <v>2051</v>
      </c>
      <c r="D17" s="39" t="s">
        <v>1146</v>
      </c>
      <c r="E17" s="12">
        <v>42549</v>
      </c>
      <c r="F17" s="12">
        <v>44592</v>
      </c>
      <c r="G17" s="109"/>
      <c r="H17" s="14">
        <f>DATE(YEAR(F17),MONTH(F17)+2,DAY(F17)-1)</f>
        <v>44650</v>
      </c>
      <c r="I17" s="15">
        <f t="shared" ca="1" si="0"/>
        <v>3</v>
      </c>
      <c r="J17" s="16" t="str">
        <f t="shared" ca="1" si="1"/>
        <v>NOT DUE</v>
      </c>
      <c r="K17" s="30" t="s">
        <v>2027</v>
      </c>
      <c r="L17" s="239"/>
    </row>
    <row r="18" spans="1:12" ht="38.25" customHeight="1">
      <c r="A18" s="16" t="s">
        <v>2106</v>
      </c>
      <c r="B18" s="30" t="s">
        <v>2061</v>
      </c>
      <c r="C18" s="30" t="s">
        <v>2062</v>
      </c>
      <c r="D18" s="39" t="s">
        <v>3</v>
      </c>
      <c r="E18" s="12">
        <v>42549</v>
      </c>
      <c r="F18" s="12">
        <v>44469</v>
      </c>
      <c r="G18" s="109"/>
      <c r="H18" s="14">
        <f>DATE(YEAR(F18),MONTH(F18)+6,DAY(F18)-1)</f>
        <v>44649</v>
      </c>
      <c r="I18" s="15">
        <f t="shared" ca="1" si="0"/>
        <v>2</v>
      </c>
      <c r="J18" s="16" t="str">
        <f t="shared" ca="1" si="1"/>
        <v>NOT DUE</v>
      </c>
      <c r="K18" s="30" t="s">
        <v>2028</v>
      </c>
      <c r="L18" s="19"/>
    </row>
    <row r="19" spans="1:12" ht="38.25" customHeight="1">
      <c r="A19" s="16" t="s">
        <v>2107</v>
      </c>
      <c r="B19" s="30" t="s">
        <v>2063</v>
      </c>
      <c r="C19" s="30" t="s">
        <v>2064</v>
      </c>
      <c r="D19" s="39" t="s">
        <v>3</v>
      </c>
      <c r="E19" s="12">
        <v>42549</v>
      </c>
      <c r="F19" s="12">
        <v>44469</v>
      </c>
      <c r="G19" s="109"/>
      <c r="H19" s="14">
        <f>DATE(YEAR(F19),MONTH(F19)+6,DAY(F19)-1)</f>
        <v>44649</v>
      </c>
      <c r="I19" s="15">
        <f t="shared" ca="1" si="0"/>
        <v>2</v>
      </c>
      <c r="J19" s="16" t="str">
        <f t="shared" ca="1" si="1"/>
        <v>NOT DUE</v>
      </c>
      <c r="K19" s="30" t="s">
        <v>2028</v>
      </c>
      <c r="L19" s="19"/>
    </row>
    <row r="20" spans="1:12" ht="38.25">
      <c r="A20" s="16" t="s">
        <v>2108</v>
      </c>
      <c r="B20" s="30" t="s">
        <v>2065</v>
      </c>
      <c r="C20" s="30" t="s">
        <v>2066</v>
      </c>
      <c r="D20" s="39" t="s">
        <v>2139</v>
      </c>
      <c r="E20" s="12">
        <v>42549</v>
      </c>
      <c r="F20" s="12">
        <v>44620</v>
      </c>
      <c r="G20" s="109"/>
      <c r="H20" s="14">
        <f>EDATE(F20-1,1)</f>
        <v>44647</v>
      </c>
      <c r="I20" s="15">
        <f t="shared" ca="1" si="0"/>
        <v>0</v>
      </c>
      <c r="J20" s="16" t="str">
        <f t="shared" ca="1" si="1"/>
        <v>NOT DUE</v>
      </c>
      <c r="K20" s="30" t="s">
        <v>2031</v>
      </c>
      <c r="L20" s="239"/>
    </row>
    <row r="21" spans="1:12" ht="38.25">
      <c r="A21" s="16" t="s">
        <v>2109</v>
      </c>
      <c r="B21" s="30" t="s">
        <v>2065</v>
      </c>
      <c r="C21" s="30" t="s">
        <v>2048</v>
      </c>
      <c r="D21" s="39" t="s">
        <v>2137</v>
      </c>
      <c r="E21" s="12">
        <v>42549</v>
      </c>
      <c r="F21" s="12">
        <v>42549</v>
      </c>
      <c r="G21" s="109"/>
      <c r="H21" s="14">
        <f>DATE(YEAR(F21)+7,MONTH(F21),DAY(F21)-1)</f>
        <v>45104</v>
      </c>
      <c r="I21" s="15">
        <f t="shared" ca="1" si="0"/>
        <v>457</v>
      </c>
      <c r="J21" s="16" t="str">
        <f t="shared" ca="1" si="1"/>
        <v>NOT DUE</v>
      </c>
      <c r="K21" s="30"/>
      <c r="L21" s="19"/>
    </row>
    <row r="22" spans="1:12" ht="25.5">
      <c r="A22" s="16" t="s">
        <v>2110</v>
      </c>
      <c r="B22" s="30" t="s">
        <v>2067</v>
      </c>
      <c r="C22" s="30" t="s">
        <v>2055</v>
      </c>
      <c r="D22" s="39" t="s">
        <v>1146</v>
      </c>
      <c r="E22" s="12">
        <v>42549</v>
      </c>
      <c r="F22" s="12">
        <v>44592</v>
      </c>
      <c r="G22" s="109"/>
      <c r="H22" s="14">
        <f>DATE(YEAR(F22),MONTH(F22)+2,DAY(F22)-1)</f>
        <v>44650</v>
      </c>
      <c r="I22" s="15">
        <f t="shared" ca="1" si="0"/>
        <v>3</v>
      </c>
      <c r="J22" s="16" t="str">
        <f t="shared" ca="1" si="1"/>
        <v>NOT DUE</v>
      </c>
      <c r="K22" s="30" t="s">
        <v>2025</v>
      </c>
      <c r="L22" s="239"/>
    </row>
    <row r="23" spans="1:12" ht="25.5">
      <c r="A23" s="16" t="s">
        <v>2111</v>
      </c>
      <c r="B23" s="30" t="s">
        <v>2068</v>
      </c>
      <c r="C23" s="30" t="s">
        <v>2057</v>
      </c>
      <c r="D23" s="39" t="s">
        <v>3</v>
      </c>
      <c r="E23" s="12">
        <v>42549</v>
      </c>
      <c r="F23" s="12">
        <v>44469</v>
      </c>
      <c r="G23" s="109"/>
      <c r="H23" s="14">
        <f>DATE(YEAR(F23),MONTH(F23)+6,DAY(F23)-1)</f>
        <v>44649</v>
      </c>
      <c r="I23" s="15">
        <f t="shared" ca="1" si="0"/>
        <v>2</v>
      </c>
      <c r="J23" s="16" t="str">
        <f t="shared" ca="1" si="1"/>
        <v>NOT DUE</v>
      </c>
      <c r="K23" s="30" t="s">
        <v>2029</v>
      </c>
      <c r="L23" s="19"/>
    </row>
    <row r="24" spans="1:12" ht="25.5">
      <c r="A24" s="16" t="s">
        <v>2112</v>
      </c>
      <c r="B24" s="30" t="s">
        <v>2069</v>
      </c>
      <c r="C24" s="30" t="s">
        <v>2059</v>
      </c>
      <c r="D24" s="39" t="s">
        <v>3</v>
      </c>
      <c r="E24" s="12">
        <v>42549</v>
      </c>
      <c r="F24" s="12">
        <v>44469</v>
      </c>
      <c r="G24" s="109"/>
      <c r="H24" s="14">
        <f>DATE(YEAR(F24),MONTH(F24)+6,DAY(F24)-1)</f>
        <v>44649</v>
      </c>
      <c r="I24" s="15">
        <f t="shared" ca="1" si="0"/>
        <v>2</v>
      </c>
      <c r="J24" s="16" t="str">
        <f t="shared" ca="1" si="1"/>
        <v>NOT DUE</v>
      </c>
      <c r="K24" s="30" t="s">
        <v>2030</v>
      </c>
      <c r="L24" s="19"/>
    </row>
    <row r="25" spans="1:12" ht="25.5">
      <c r="A25" s="16" t="s">
        <v>2113</v>
      </c>
      <c r="B25" s="30" t="s">
        <v>2070</v>
      </c>
      <c r="C25" s="30" t="s">
        <v>2071</v>
      </c>
      <c r="D25" s="39" t="s">
        <v>1146</v>
      </c>
      <c r="E25" s="12">
        <v>42549</v>
      </c>
      <c r="F25" s="12">
        <v>44592</v>
      </c>
      <c r="G25" s="109"/>
      <c r="H25" s="14">
        <f>DATE(YEAR(F25),MONTH(F25)+2,DAY(F25)-1)</f>
        <v>44650</v>
      </c>
      <c r="I25" s="15">
        <f t="shared" ca="1" si="0"/>
        <v>3</v>
      </c>
      <c r="J25" s="16" t="str">
        <f t="shared" ca="1" si="1"/>
        <v>NOT DUE</v>
      </c>
      <c r="K25" s="30" t="s">
        <v>2032</v>
      </c>
      <c r="L25" s="239"/>
    </row>
    <row r="26" spans="1:12" ht="25.5">
      <c r="A26" s="16" t="s">
        <v>2114</v>
      </c>
      <c r="B26" s="30" t="s">
        <v>2072</v>
      </c>
      <c r="C26" s="30" t="s">
        <v>2071</v>
      </c>
      <c r="D26" s="39" t="s">
        <v>1146</v>
      </c>
      <c r="E26" s="12">
        <v>42549</v>
      </c>
      <c r="F26" s="12">
        <v>44592</v>
      </c>
      <c r="G26" s="109"/>
      <c r="H26" s="14">
        <f>DATE(YEAR(F26),MONTH(F26)+2,DAY(F26)-1)</f>
        <v>44650</v>
      </c>
      <c r="I26" s="15">
        <f t="shared" ca="1" si="0"/>
        <v>3</v>
      </c>
      <c r="J26" s="16" t="str">
        <f t="shared" ca="1" si="1"/>
        <v>NOT DUE</v>
      </c>
      <c r="K26" s="30" t="s">
        <v>2033</v>
      </c>
      <c r="L26" s="239"/>
    </row>
    <row r="27" spans="1:12" ht="25.5">
      <c r="A27" s="16" t="s">
        <v>2115</v>
      </c>
      <c r="B27" s="30" t="s">
        <v>2073</v>
      </c>
      <c r="C27" s="30" t="s">
        <v>2071</v>
      </c>
      <c r="D27" s="39" t="s">
        <v>3</v>
      </c>
      <c r="E27" s="12">
        <v>42549</v>
      </c>
      <c r="F27" s="12">
        <v>44469</v>
      </c>
      <c r="G27" s="109"/>
      <c r="H27" s="14">
        <f>DATE(YEAR(F27),MONTH(F27)+6,DAY(F27)-1)</f>
        <v>44649</v>
      </c>
      <c r="I27" s="15">
        <f t="shared" ca="1" si="0"/>
        <v>2</v>
      </c>
      <c r="J27" s="16" t="str">
        <f t="shared" ca="1" si="1"/>
        <v>NOT DUE</v>
      </c>
      <c r="K27" s="30" t="s">
        <v>2034</v>
      </c>
      <c r="L27" s="19"/>
    </row>
    <row r="28" spans="1:12" ht="25.5">
      <c r="A28" s="16" t="s">
        <v>2116</v>
      </c>
      <c r="B28" s="30" t="s">
        <v>2074</v>
      </c>
      <c r="C28" s="30" t="s">
        <v>2062</v>
      </c>
      <c r="D28" s="39" t="s">
        <v>1146</v>
      </c>
      <c r="E28" s="12">
        <v>42549</v>
      </c>
      <c r="F28" s="12">
        <v>44592</v>
      </c>
      <c r="G28" s="109"/>
      <c r="H28" s="14">
        <f>DATE(YEAR(F28),MONTH(F28)+2,DAY(F28)-1)</f>
        <v>44650</v>
      </c>
      <c r="I28" s="15">
        <f t="shared" ca="1" si="0"/>
        <v>3</v>
      </c>
      <c r="J28" s="16" t="str">
        <f t="shared" ca="1" si="1"/>
        <v>NOT DUE</v>
      </c>
      <c r="K28" s="30" t="s">
        <v>2035</v>
      </c>
      <c r="L28" s="239"/>
    </row>
    <row r="29" spans="1:12" ht="26.45" customHeight="1">
      <c r="A29" s="16" t="s">
        <v>2117</v>
      </c>
      <c r="B29" s="30" t="s">
        <v>2075</v>
      </c>
      <c r="C29" s="30" t="s">
        <v>2062</v>
      </c>
      <c r="D29" s="39" t="s">
        <v>3</v>
      </c>
      <c r="E29" s="12">
        <v>42549</v>
      </c>
      <c r="F29" s="12">
        <v>44469</v>
      </c>
      <c r="G29" s="109"/>
      <c r="H29" s="14">
        <f>DATE(YEAR(F29),MONTH(F29)+6,DAY(F29)-1)</f>
        <v>44649</v>
      </c>
      <c r="I29" s="15">
        <f t="shared" ca="1" si="0"/>
        <v>2</v>
      </c>
      <c r="J29" s="16" t="str">
        <f t="shared" ca="1" si="1"/>
        <v>NOT DUE</v>
      </c>
      <c r="K29" s="30" t="s">
        <v>2028</v>
      </c>
      <c r="L29" s="19"/>
    </row>
    <row r="30" spans="1:12" ht="23.25" customHeight="1">
      <c r="A30" s="16" t="s">
        <v>2118</v>
      </c>
      <c r="B30" s="211" t="s">
        <v>2076</v>
      </c>
      <c r="C30" s="211" t="s">
        <v>2048</v>
      </c>
      <c r="D30" s="277" t="s">
        <v>2138</v>
      </c>
      <c r="E30" s="12">
        <v>42549</v>
      </c>
      <c r="F30" s="12">
        <v>44469</v>
      </c>
      <c r="G30" s="109"/>
      <c r="H30" s="14">
        <f>DATE(YEAR(F30)+5,MONTH(F30),DAY(F30)-1)</f>
        <v>46294</v>
      </c>
      <c r="I30" s="14">
        <f t="shared" ca="1" si="0"/>
        <v>1647</v>
      </c>
      <c r="J30" s="16" t="str">
        <f t="shared" ca="1" si="1"/>
        <v>NOT DUE</v>
      </c>
      <c r="K30" s="30" t="s">
        <v>2036</v>
      </c>
      <c r="L30" s="19"/>
    </row>
    <row r="31" spans="1:12" ht="21.75" customHeight="1">
      <c r="A31" s="16" t="s">
        <v>2119</v>
      </c>
      <c r="B31" s="30" t="s">
        <v>2077</v>
      </c>
      <c r="C31" s="30" t="s">
        <v>2057</v>
      </c>
      <c r="D31" s="39" t="s">
        <v>3</v>
      </c>
      <c r="E31" s="12">
        <v>42549</v>
      </c>
      <c r="F31" s="12">
        <v>44469</v>
      </c>
      <c r="G31" s="109"/>
      <c r="H31" s="14">
        <f>DATE(YEAR(F31),MONTH(F31)+6,DAY(F31)-1)</f>
        <v>44649</v>
      </c>
      <c r="I31" s="15">
        <f t="shared" ca="1" si="0"/>
        <v>2</v>
      </c>
      <c r="J31" s="16" t="str">
        <f t="shared" ca="1" si="1"/>
        <v>NOT DUE</v>
      </c>
      <c r="K31" s="30" t="s">
        <v>2037</v>
      </c>
      <c r="L31" s="19"/>
    </row>
    <row r="32" spans="1:12" ht="18.75" customHeight="1">
      <c r="A32" s="16" t="s">
        <v>2120</v>
      </c>
      <c r="B32" s="30" t="s">
        <v>2078</v>
      </c>
      <c r="C32" s="30" t="s">
        <v>2079</v>
      </c>
      <c r="D32" s="39" t="s">
        <v>2139</v>
      </c>
      <c r="E32" s="12">
        <v>42549</v>
      </c>
      <c r="F32" s="12">
        <v>44620</v>
      </c>
      <c r="G32" s="109"/>
      <c r="H32" s="14">
        <f>EDATE(F32-1,1)</f>
        <v>44647</v>
      </c>
      <c r="I32" s="15">
        <f t="shared" ca="1" si="0"/>
        <v>0</v>
      </c>
      <c r="J32" s="16" t="str">
        <f t="shared" ca="1" si="1"/>
        <v>NOT DUE</v>
      </c>
      <c r="K32" s="30" t="s">
        <v>2038</v>
      </c>
      <c r="L32" s="239"/>
    </row>
    <row r="33" spans="1:12" ht="25.5">
      <c r="A33" s="16" t="s">
        <v>2121</v>
      </c>
      <c r="B33" s="30" t="s">
        <v>2080</v>
      </c>
      <c r="C33" s="30" t="s">
        <v>2081</v>
      </c>
      <c r="D33" s="39" t="s">
        <v>4</v>
      </c>
      <c r="E33" s="12">
        <v>42549</v>
      </c>
      <c r="F33" s="12">
        <v>44620</v>
      </c>
      <c r="G33" s="109"/>
      <c r="H33" s="14">
        <f>EDATE(F33-1,1)</f>
        <v>44647</v>
      </c>
      <c r="I33" s="15">
        <f t="shared" ca="1" si="0"/>
        <v>0</v>
      </c>
      <c r="J33" s="16" t="str">
        <f t="shared" ca="1" si="1"/>
        <v>NOT DUE</v>
      </c>
      <c r="K33" s="30" t="s">
        <v>2039</v>
      </c>
      <c r="L33" s="239"/>
    </row>
    <row r="34" spans="1:12" ht="25.5">
      <c r="A34" s="16" t="s">
        <v>2122</v>
      </c>
      <c r="B34" s="30" t="s">
        <v>2080</v>
      </c>
      <c r="C34" s="30" t="s">
        <v>831</v>
      </c>
      <c r="D34" s="39" t="s">
        <v>2137</v>
      </c>
      <c r="E34" s="12">
        <v>42549</v>
      </c>
      <c r="F34" s="12">
        <v>42348</v>
      </c>
      <c r="G34" s="109"/>
      <c r="H34" s="14">
        <f>DATE(YEAR(F34)+7,MONTH(F34),DAY(F34)-1)</f>
        <v>44904</v>
      </c>
      <c r="I34" s="15">
        <f t="shared" ca="1" si="0"/>
        <v>257</v>
      </c>
      <c r="J34" s="16" t="str">
        <f t="shared" ca="1" si="1"/>
        <v>NOT DUE</v>
      </c>
      <c r="K34" s="30"/>
      <c r="L34" s="19"/>
    </row>
    <row r="35" spans="1:12" ht="64.5" customHeight="1">
      <c r="A35" s="16" t="s">
        <v>2123</v>
      </c>
      <c r="B35" s="30" t="s">
        <v>2082</v>
      </c>
      <c r="C35" s="30" t="s">
        <v>2083</v>
      </c>
      <c r="D35" s="39" t="s">
        <v>3</v>
      </c>
      <c r="E35" s="12">
        <v>42549</v>
      </c>
      <c r="F35" s="12">
        <v>44469</v>
      </c>
      <c r="G35" s="109"/>
      <c r="H35" s="14">
        <f>DATE(YEAR(F35),MONTH(F35)+6,DAY(F35)-1)</f>
        <v>44649</v>
      </c>
      <c r="I35" s="15">
        <f t="shared" ca="1" si="0"/>
        <v>2</v>
      </c>
      <c r="J35" s="16" t="str">
        <f t="shared" ca="1" si="1"/>
        <v>NOT DUE</v>
      </c>
      <c r="K35" s="30" t="s">
        <v>2040</v>
      </c>
      <c r="L35" s="19"/>
    </row>
    <row r="36" spans="1:12" ht="25.5">
      <c r="A36" s="16" t="s">
        <v>2124</v>
      </c>
      <c r="B36" s="30" t="s">
        <v>2084</v>
      </c>
      <c r="C36" s="30" t="s">
        <v>2048</v>
      </c>
      <c r="D36" s="39" t="s">
        <v>2138</v>
      </c>
      <c r="E36" s="12">
        <v>42549</v>
      </c>
      <c r="F36" s="12">
        <v>44416</v>
      </c>
      <c r="G36" s="109"/>
      <c r="H36" s="14">
        <f>DATE(YEAR(F36)+5,MONTH(F36),DAY(F36)-1)</f>
        <v>46241</v>
      </c>
      <c r="I36" s="15">
        <f t="shared" ca="1" si="0"/>
        <v>1594</v>
      </c>
      <c r="J36" s="16" t="str">
        <f t="shared" ca="1" si="1"/>
        <v>NOT DUE</v>
      </c>
      <c r="K36" s="30"/>
      <c r="L36" s="19" t="s">
        <v>4756</v>
      </c>
    </row>
    <row r="37" spans="1:12" ht="25.5">
      <c r="A37" s="16" t="s">
        <v>2125</v>
      </c>
      <c r="B37" s="30" t="s">
        <v>2085</v>
      </c>
      <c r="C37" s="30" t="s">
        <v>2048</v>
      </c>
      <c r="D37" s="39" t="s">
        <v>2137</v>
      </c>
      <c r="E37" s="12">
        <v>42549</v>
      </c>
      <c r="F37" s="12">
        <v>42549</v>
      </c>
      <c r="G37" s="109"/>
      <c r="H37" s="14">
        <f>DATE(YEAR(F37)+7,MONTH(F37),DAY(F37)-1)</f>
        <v>45104</v>
      </c>
      <c r="I37" s="15">
        <f t="shared" ca="1" si="0"/>
        <v>457</v>
      </c>
      <c r="J37" s="16" t="str">
        <f t="shared" ca="1" si="1"/>
        <v>NOT DUE</v>
      </c>
      <c r="K37" s="30"/>
      <c r="L37" s="19"/>
    </row>
    <row r="38" spans="1:12" ht="25.5">
      <c r="A38" s="16" t="s">
        <v>2126</v>
      </c>
      <c r="B38" s="30" t="s">
        <v>2086</v>
      </c>
      <c r="C38" s="30" t="s">
        <v>831</v>
      </c>
      <c r="D38" s="39" t="s">
        <v>2137</v>
      </c>
      <c r="E38" s="12">
        <v>42549</v>
      </c>
      <c r="F38" s="12">
        <v>42549</v>
      </c>
      <c r="G38" s="109"/>
      <c r="H38" s="14">
        <f>DATE(YEAR(F38)+7,MONTH(F38),DAY(F38)-1)</f>
        <v>45104</v>
      </c>
      <c r="I38" s="15">
        <f t="shared" ca="1" si="0"/>
        <v>457</v>
      </c>
      <c r="J38" s="16" t="str">
        <f t="shared" ca="1" si="1"/>
        <v>NOT DUE</v>
      </c>
      <c r="K38" s="30"/>
      <c r="L38" s="19"/>
    </row>
    <row r="39" spans="1:12" ht="25.5">
      <c r="A39" s="16" t="s">
        <v>2127</v>
      </c>
      <c r="B39" s="30" t="s">
        <v>2087</v>
      </c>
      <c r="C39" s="30" t="s">
        <v>2048</v>
      </c>
      <c r="D39" s="39" t="s">
        <v>2137</v>
      </c>
      <c r="E39" s="12">
        <v>42549</v>
      </c>
      <c r="F39" s="12">
        <v>42549</v>
      </c>
      <c r="G39" s="109"/>
      <c r="H39" s="14">
        <f>DATE(YEAR(F39)+7,MONTH(F39),DAY(F39)-1)</f>
        <v>45104</v>
      </c>
      <c r="I39" s="15">
        <f t="shared" ca="1" si="0"/>
        <v>457</v>
      </c>
      <c r="J39" s="16" t="str">
        <f t="shared" ca="1" si="1"/>
        <v>NOT DUE</v>
      </c>
      <c r="K39" s="30"/>
      <c r="L39" s="19"/>
    </row>
    <row r="40" spans="1:12" ht="25.5">
      <c r="A40" s="16" t="s">
        <v>2128</v>
      </c>
      <c r="B40" s="30" t="s">
        <v>2088</v>
      </c>
      <c r="C40" s="30" t="s">
        <v>831</v>
      </c>
      <c r="D40" s="39" t="s">
        <v>56</v>
      </c>
      <c r="E40" s="12">
        <v>42549</v>
      </c>
      <c r="F40" s="12">
        <v>44416</v>
      </c>
      <c r="G40" s="109"/>
      <c r="H40" s="14">
        <f>DATE(YEAR(F40)+3,MONTH(F40),DAY(F40)-1)</f>
        <v>45511</v>
      </c>
      <c r="I40" s="15">
        <f t="shared" ca="1" si="0"/>
        <v>864</v>
      </c>
      <c r="J40" s="16" t="str">
        <f t="shared" ca="1" si="1"/>
        <v>NOT DUE</v>
      </c>
      <c r="K40" s="30"/>
      <c r="L40" s="19" t="s">
        <v>4756</v>
      </c>
    </row>
    <row r="41" spans="1:12" ht="25.5">
      <c r="A41" s="16" t="s">
        <v>2129</v>
      </c>
      <c r="B41" s="30" t="s">
        <v>2089</v>
      </c>
      <c r="C41" s="30" t="s">
        <v>2048</v>
      </c>
      <c r="D41" s="39" t="s">
        <v>56</v>
      </c>
      <c r="E41" s="12">
        <v>42549</v>
      </c>
      <c r="F41" s="12">
        <v>44416</v>
      </c>
      <c r="G41" s="109"/>
      <c r="H41" s="14">
        <f>DATE(YEAR(F41)+3,MONTH(F41),DAY(F41)-1)</f>
        <v>45511</v>
      </c>
      <c r="I41" s="15">
        <f t="shared" ca="1" si="0"/>
        <v>864</v>
      </c>
      <c r="J41" s="16" t="str">
        <f t="shared" ca="1" si="1"/>
        <v>NOT DUE</v>
      </c>
      <c r="K41" s="30"/>
      <c r="L41" s="19" t="s">
        <v>4756</v>
      </c>
    </row>
    <row r="42" spans="1:12" ht="24.75" customHeight="1">
      <c r="A42" s="16" t="s">
        <v>2130</v>
      </c>
      <c r="B42" s="30" t="s">
        <v>2090</v>
      </c>
      <c r="C42" s="30" t="s">
        <v>2091</v>
      </c>
      <c r="D42" s="39" t="s">
        <v>1146</v>
      </c>
      <c r="E42" s="12">
        <v>42549</v>
      </c>
      <c r="F42" s="12">
        <v>44592</v>
      </c>
      <c r="G42" s="109"/>
      <c r="H42" s="14">
        <f>DATE(YEAR(F42),MONTH(F42)+2,DAY(F42)-1)</f>
        <v>44650</v>
      </c>
      <c r="I42" s="15">
        <f t="shared" ca="1" si="0"/>
        <v>3</v>
      </c>
      <c r="J42" s="16" t="str">
        <f t="shared" ca="1" si="1"/>
        <v>NOT DUE</v>
      </c>
      <c r="K42" s="30" t="s">
        <v>2041</v>
      </c>
      <c r="L42" s="225"/>
    </row>
    <row r="43" spans="1:12" ht="22.5" customHeight="1">
      <c r="A43" s="16" t="s">
        <v>2131</v>
      </c>
      <c r="B43" s="30" t="s">
        <v>2090</v>
      </c>
      <c r="C43" s="30" t="s">
        <v>2048</v>
      </c>
      <c r="D43" s="39" t="s">
        <v>2137</v>
      </c>
      <c r="E43" s="12">
        <v>42549</v>
      </c>
      <c r="F43" s="12">
        <v>42549</v>
      </c>
      <c r="G43" s="109"/>
      <c r="H43" s="14">
        <f>DATE(YEAR(F43)+7,MONTH(F43),DAY(F43)-1)</f>
        <v>45104</v>
      </c>
      <c r="I43" s="15">
        <f t="shared" ca="1" si="0"/>
        <v>457</v>
      </c>
      <c r="J43" s="16" t="str">
        <f t="shared" ca="1" si="1"/>
        <v>NOT DUE</v>
      </c>
      <c r="K43" s="30"/>
      <c r="L43" s="19"/>
    </row>
    <row r="44" spans="1:12" ht="25.5">
      <c r="A44" s="16" t="s">
        <v>2132</v>
      </c>
      <c r="B44" s="30" t="s">
        <v>2092</v>
      </c>
      <c r="C44" s="30" t="s">
        <v>2066</v>
      </c>
      <c r="D44" s="39" t="s">
        <v>1146</v>
      </c>
      <c r="E44" s="12">
        <v>42549</v>
      </c>
      <c r="F44" s="12">
        <v>44592</v>
      </c>
      <c r="G44" s="109"/>
      <c r="H44" s="14">
        <f>DATE(YEAR(F44),MONTH(F44)+2,DAY(F44)-1)</f>
        <v>44650</v>
      </c>
      <c r="I44" s="15">
        <f t="shared" ca="1" si="0"/>
        <v>3</v>
      </c>
      <c r="J44" s="16" t="str">
        <f t="shared" ca="1" si="1"/>
        <v>NOT DUE</v>
      </c>
      <c r="K44" s="30" t="s">
        <v>2042</v>
      </c>
      <c r="L44" s="239"/>
    </row>
    <row r="45" spans="1:12">
      <c r="A45" s="16" t="s">
        <v>2133</v>
      </c>
      <c r="B45" s="30" t="s">
        <v>2093</v>
      </c>
      <c r="C45" s="30" t="s">
        <v>2047</v>
      </c>
      <c r="D45" s="39" t="s">
        <v>3</v>
      </c>
      <c r="E45" s="12">
        <v>42549</v>
      </c>
      <c r="F45" s="12">
        <v>44469</v>
      </c>
      <c r="G45" s="109"/>
      <c r="H45" s="14">
        <f>DATE(YEAR(F45),MONTH(F45)+6,DAY(F45)-1)</f>
        <v>44649</v>
      </c>
      <c r="I45" s="15">
        <f t="shared" ca="1" si="0"/>
        <v>2</v>
      </c>
      <c r="J45" s="16" t="str">
        <f t="shared" ca="1" si="1"/>
        <v>NOT DUE</v>
      </c>
      <c r="K45" s="30" t="s">
        <v>2043</v>
      </c>
      <c r="L45" s="19"/>
    </row>
    <row r="46" spans="1:12" ht="25.5">
      <c r="A46" s="16" t="s">
        <v>2134</v>
      </c>
      <c r="B46" s="30" t="s">
        <v>2094</v>
      </c>
      <c r="C46" s="30" t="s">
        <v>2095</v>
      </c>
      <c r="D46" s="39" t="s">
        <v>1146</v>
      </c>
      <c r="E46" s="12">
        <v>42549</v>
      </c>
      <c r="F46" s="12">
        <v>44592</v>
      </c>
      <c r="G46" s="109"/>
      <c r="H46" s="14">
        <f>DATE(YEAR(F46),MONTH(F46)+2,DAY(F46)-1)</f>
        <v>44650</v>
      </c>
      <c r="I46" s="15">
        <f t="shared" ca="1" si="0"/>
        <v>3</v>
      </c>
      <c r="J46" s="16" t="str">
        <f t="shared" ca="1" si="1"/>
        <v>NOT DUE</v>
      </c>
      <c r="K46" s="30" t="s">
        <v>2044</v>
      </c>
      <c r="L46" s="239"/>
    </row>
    <row r="47" spans="1:12" ht="25.5">
      <c r="A47" s="16" t="s">
        <v>2135</v>
      </c>
      <c r="B47" s="30" t="s">
        <v>4757</v>
      </c>
      <c r="C47" s="30" t="s">
        <v>2048</v>
      </c>
      <c r="D47" s="39" t="s">
        <v>56</v>
      </c>
      <c r="E47" s="12">
        <v>42549</v>
      </c>
      <c r="F47" s="12">
        <v>44416</v>
      </c>
      <c r="G47" s="109"/>
      <c r="H47" s="14">
        <f>DATE(YEAR(F47)+3,MONTH(F47),DAY(F47)-1)</f>
        <v>45511</v>
      </c>
      <c r="I47" s="15">
        <f t="shared" ca="1" si="0"/>
        <v>864</v>
      </c>
      <c r="J47" s="16" t="str">
        <f t="shared" ca="1" si="1"/>
        <v>NOT DUE</v>
      </c>
      <c r="K47" s="30" t="s">
        <v>2044</v>
      </c>
      <c r="L47" s="19" t="s">
        <v>4756</v>
      </c>
    </row>
    <row r="48" spans="1:12" ht="38.25" customHeight="1">
      <c r="A48" s="16" t="s">
        <v>2136</v>
      </c>
      <c r="B48" s="30" t="s">
        <v>2096</v>
      </c>
      <c r="C48" s="30" t="s">
        <v>831</v>
      </c>
      <c r="D48" s="39" t="s">
        <v>2137</v>
      </c>
      <c r="E48" s="12">
        <v>42549</v>
      </c>
      <c r="F48" s="12">
        <v>42348</v>
      </c>
      <c r="G48" s="109"/>
      <c r="H48" s="14">
        <f>DATE(YEAR(F48)+7,MONTH(F48),DAY(F48)-1)</f>
        <v>44904</v>
      </c>
      <c r="I48" s="15">
        <f t="shared" ca="1" si="0"/>
        <v>257</v>
      </c>
      <c r="J48" s="16" t="str">
        <f t="shared" ca="1" si="1"/>
        <v>NOT DUE</v>
      </c>
      <c r="K48" s="30"/>
      <c r="L48" s="19"/>
    </row>
    <row r="50" spans="1:10">
      <c r="A50" s="249"/>
      <c r="B50" s="38"/>
      <c r="G50" s="38"/>
      <c r="H50" s="38"/>
      <c r="I50" s="38"/>
      <c r="J50" s="38"/>
    </row>
    <row r="51" spans="1:10">
      <c r="B51" s="38"/>
      <c r="G51" s="38"/>
      <c r="H51" s="38"/>
      <c r="I51" s="38"/>
      <c r="J51" s="38"/>
    </row>
    <row r="53" spans="1:10">
      <c r="B53" t="s">
        <v>4630</v>
      </c>
      <c r="D53" s="47" t="s">
        <v>4631</v>
      </c>
      <c r="E53" t="s">
        <v>5232</v>
      </c>
      <c r="G53" t="s">
        <v>4632</v>
      </c>
    </row>
    <row r="54" spans="1:10">
      <c r="C54" s="215" t="s">
        <v>5298</v>
      </c>
      <c r="E54" t="s">
        <v>5439</v>
      </c>
      <c r="H54" s="455" t="s">
        <v>5270</v>
      </c>
      <c r="I54" s="455"/>
      <c r="J54" s="455"/>
    </row>
  </sheetData>
  <sheetProtection selectLockedCells="1"/>
  <mergeCells count="10">
    <mergeCell ref="H54:J54"/>
    <mergeCell ref="A4:B4"/>
    <mergeCell ref="D4:E4"/>
    <mergeCell ref="A5:B5"/>
    <mergeCell ref="A1:B1"/>
    <mergeCell ref="D1:E1"/>
    <mergeCell ref="A2:B2"/>
    <mergeCell ref="D2:E2"/>
    <mergeCell ref="A3:B3"/>
    <mergeCell ref="D3:E3"/>
  </mergeCells>
  <conditionalFormatting sqref="J8:J48">
    <cfRule type="cellIs" dxfId="35" priority="1" operator="equal">
      <formula>"overdue"</formula>
    </cfRule>
  </conditionalFormatting>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7"/>
  <sheetViews>
    <sheetView workbookViewId="0">
      <selection activeCell="L17" sqref="L17"/>
    </sheetView>
  </sheetViews>
  <sheetFormatPr defaultRowHeight="15"/>
  <cols>
    <col min="1" max="5" width="15.85546875" customWidth="1"/>
  </cols>
  <sheetData>
    <row r="1" spans="1:12" ht="24.75" customHeight="1">
      <c r="A1" s="385" t="s">
        <v>3673</v>
      </c>
      <c r="B1" s="385"/>
      <c r="C1" s="385"/>
      <c r="D1" s="385"/>
    </row>
    <row r="2" spans="1:12" ht="30.75" customHeight="1">
      <c r="A2" s="114" t="s">
        <v>3674</v>
      </c>
      <c r="B2" s="114" t="s">
        <v>3675</v>
      </c>
      <c r="C2" s="114" t="s">
        <v>3676</v>
      </c>
      <c r="D2" s="114" t="s">
        <v>2472</v>
      </c>
      <c r="E2" s="114" t="s">
        <v>59</v>
      </c>
    </row>
    <row r="3" spans="1:12" ht="30.75" customHeight="1">
      <c r="A3" s="115">
        <v>1</v>
      </c>
      <c r="B3" s="116" t="s">
        <v>3679</v>
      </c>
      <c r="C3" s="116" t="s">
        <v>3679</v>
      </c>
      <c r="D3" s="12">
        <v>44415</v>
      </c>
      <c r="E3" s="116" t="s">
        <v>3677</v>
      </c>
      <c r="F3" s="390" t="s">
        <v>5304</v>
      </c>
      <c r="G3" s="391"/>
      <c r="H3" s="391"/>
      <c r="I3" s="391"/>
      <c r="J3" s="391"/>
      <c r="K3" s="391"/>
      <c r="L3" s="391"/>
    </row>
    <row r="4" spans="1:12" ht="30.75" customHeight="1">
      <c r="A4" s="115">
        <v>2</v>
      </c>
      <c r="B4" s="116" t="s">
        <v>3679</v>
      </c>
      <c r="C4" s="116" t="s">
        <v>3679</v>
      </c>
      <c r="D4" s="12">
        <v>44362</v>
      </c>
      <c r="E4" s="116" t="s">
        <v>3677</v>
      </c>
      <c r="F4" s="388" t="s">
        <v>5266</v>
      </c>
      <c r="G4" s="389"/>
      <c r="H4" s="389"/>
      <c r="I4" s="389"/>
      <c r="J4" s="389"/>
      <c r="K4" s="389"/>
    </row>
    <row r="5" spans="1:12" ht="30.75" customHeight="1">
      <c r="A5" s="115">
        <v>3</v>
      </c>
      <c r="B5" s="116" t="s">
        <v>3679</v>
      </c>
      <c r="C5" s="116" t="s">
        <v>3679</v>
      </c>
      <c r="D5" s="12">
        <v>44411</v>
      </c>
      <c r="E5" s="116" t="s">
        <v>3677</v>
      </c>
      <c r="F5" s="390" t="s">
        <v>5304</v>
      </c>
      <c r="G5" s="391"/>
      <c r="H5" s="391"/>
      <c r="I5" s="391"/>
      <c r="J5" s="391"/>
      <c r="K5" s="391"/>
      <c r="L5" s="391"/>
    </row>
    <row r="6" spans="1:12" ht="30.75" customHeight="1">
      <c r="A6" s="115">
        <v>4</v>
      </c>
      <c r="B6" s="116" t="s">
        <v>3679</v>
      </c>
      <c r="C6" s="116" t="s">
        <v>3679</v>
      </c>
      <c r="D6" s="12">
        <v>44416</v>
      </c>
      <c r="E6" s="116" t="s">
        <v>3677</v>
      </c>
      <c r="F6" s="390" t="s">
        <v>5304</v>
      </c>
      <c r="G6" s="391"/>
      <c r="H6" s="391"/>
      <c r="I6" s="391"/>
      <c r="J6" s="391"/>
      <c r="K6" s="391"/>
      <c r="L6" s="391"/>
    </row>
    <row r="7" spans="1:12" ht="30.75" customHeight="1">
      <c r="A7" s="115">
        <v>5</v>
      </c>
      <c r="B7" s="116" t="s">
        <v>3679</v>
      </c>
      <c r="C7" s="116" t="s">
        <v>3679</v>
      </c>
      <c r="D7" s="12">
        <v>44416</v>
      </c>
      <c r="E7" s="116" t="s">
        <v>3677</v>
      </c>
      <c r="F7" s="390" t="s">
        <v>5304</v>
      </c>
      <c r="G7" s="391"/>
      <c r="H7" s="391"/>
      <c r="I7" s="391"/>
      <c r="J7" s="391"/>
      <c r="K7" s="391"/>
      <c r="L7" s="391"/>
    </row>
    <row r="8" spans="1:12" ht="30.75" customHeight="1">
      <c r="A8" s="115">
        <v>6</v>
      </c>
      <c r="B8" s="116" t="s">
        <v>3679</v>
      </c>
      <c r="C8" s="116" t="s">
        <v>3679</v>
      </c>
      <c r="D8" s="12">
        <v>44415</v>
      </c>
      <c r="E8" s="116" t="s">
        <v>3677</v>
      </c>
      <c r="F8" s="390" t="s">
        <v>5304</v>
      </c>
      <c r="G8" s="391"/>
      <c r="H8" s="391"/>
      <c r="I8" s="391"/>
      <c r="J8" s="391"/>
      <c r="K8" s="391"/>
      <c r="L8" s="391"/>
    </row>
    <row r="9" spans="1:12" ht="30.75" customHeight="1">
      <c r="A9" s="115" t="s">
        <v>3678</v>
      </c>
      <c r="B9" s="116"/>
      <c r="C9" s="116"/>
      <c r="D9" s="116" t="s">
        <v>3679</v>
      </c>
      <c r="E9" s="116" t="s">
        <v>3680</v>
      </c>
      <c r="F9" s="388" t="s">
        <v>5305</v>
      </c>
      <c r="G9" s="389"/>
      <c r="H9" s="389"/>
      <c r="I9" s="389"/>
    </row>
    <row r="11" spans="1:12">
      <c r="D11" s="47"/>
    </row>
    <row r="12" spans="1:12">
      <c r="D12" s="47"/>
    </row>
    <row r="13" spans="1:12">
      <c r="B13" t="s">
        <v>4630</v>
      </c>
      <c r="D13" s="47"/>
      <c r="G13" t="s">
        <v>4632</v>
      </c>
    </row>
    <row r="14" spans="1:12">
      <c r="D14" s="47" t="s">
        <v>4631</v>
      </c>
      <c r="E14" t="s">
        <v>5232</v>
      </c>
      <c r="H14" s="294" t="s">
        <v>5234</v>
      </c>
      <c r="I14" s="294"/>
      <c r="J14" s="294"/>
    </row>
    <row r="15" spans="1:12">
      <c r="B15" s="386" t="s">
        <v>5313</v>
      </c>
      <c r="C15" s="386"/>
      <c r="D15" s="47"/>
      <c r="E15" t="s">
        <v>5439</v>
      </c>
      <c r="G15" s="351"/>
      <c r="H15" s="387" t="s">
        <v>5270</v>
      </c>
      <c r="I15" s="387"/>
      <c r="J15" s="387"/>
    </row>
    <row r="16" spans="1:12">
      <c r="D16" s="47"/>
    </row>
    <row r="17" spans="4:4">
      <c r="D17" s="47"/>
    </row>
  </sheetData>
  <mergeCells count="10">
    <mergeCell ref="A1:D1"/>
    <mergeCell ref="B15:C15"/>
    <mergeCell ref="H15:J15"/>
    <mergeCell ref="F4:K4"/>
    <mergeCell ref="F3:L3"/>
    <mergeCell ref="F5:L5"/>
    <mergeCell ref="F6:L6"/>
    <mergeCell ref="F7:L7"/>
    <mergeCell ref="F8:L8"/>
    <mergeCell ref="F9:I9"/>
  </mergeCells>
  <pageMargins left="0.7" right="0.7" top="0.75" bottom="0.75" header="0.3" footer="0.3"/>
  <pageSetup orientation="portrait" r:id="rId1"/>
  <drawing r:id="rId2"/>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4"/>
  <sheetViews>
    <sheetView topLeftCell="A5" zoomScaleNormal="100" workbookViewId="0">
      <selection activeCell="J12" sqref="J12"/>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6" t="s">
        <v>5</v>
      </c>
      <c r="B1" s="376"/>
      <c r="C1" s="34" t="str">
        <f>'[4]Main Engine'!C1</f>
        <v>VALIANT SUMMER</v>
      </c>
      <c r="D1" s="377" t="s">
        <v>7</v>
      </c>
      <c r="E1" s="377"/>
      <c r="F1" s="1" t="str">
        <f>IF(C1="GL COLMENA",'[1]List of Vessels'!B2,IF(C1="GL IGUAZU",'[1]List of Vessels'!B3,IF(C1="GL LA PAZ",'[1]List of Vessels'!B4,IF(C1="GL PIRAPO",'[1]List of Vessels'!B5,IF(C1="VALIANT SPRING",'[1]List of Vessels'!B6,IF(C1="VALIANT SUMMER",'[1]List of Vessels'!B7,""))))))</f>
        <v>NK 160240</v>
      </c>
    </row>
    <row r="2" spans="1:12" ht="19.5" customHeight="1">
      <c r="A2" s="376" t="s">
        <v>8</v>
      </c>
      <c r="B2" s="376"/>
      <c r="C2" s="35" t="str">
        <f>IF(C1="GL COLMENA",'[1]List of Vessels'!D2,IF(C1="GL IGUAZU",'[1]List of Vessels'!D3,IF(C1="GL LA PAZ",'[1]List of Vessels'!D4,IF(C1="GL PIRAPO",'[1]List of Vessels'!D5,IF(C1="VALIANT SPRING",'[1]List of Vessels'!D6,IF(C1="VALIANT SUMMER",'[1]List of Vessels'!D7,""))))))</f>
        <v>SINGAPORE</v>
      </c>
      <c r="D2" s="377" t="s">
        <v>9</v>
      </c>
      <c r="E2" s="377"/>
      <c r="F2" s="2">
        <f>IF(C1="GL COLMENA",'[1]List of Vessels'!C2,IF(C1="GL IGUAZU",'[1]List of Vessels'!C3,IF(C1="GL LA PAZ",'[1]List of Vessels'!C4,IF(C1="GL PIRAPO",'[1]List of Vessels'!C5,IF(C1="VALIANT SPRING",'[1]List of Vessels'!C6,IF(C1="VALIANT SUMMER",'[1]List of Vessels'!C7,""))))))</f>
        <v>9731195</v>
      </c>
    </row>
    <row r="3" spans="1:12" ht="19.5" customHeight="1">
      <c r="A3" s="376" t="s">
        <v>10</v>
      </c>
      <c r="B3" s="376"/>
      <c r="C3" s="36" t="s">
        <v>2140</v>
      </c>
      <c r="D3" s="377" t="s">
        <v>12</v>
      </c>
      <c r="E3" s="377"/>
      <c r="F3" s="4" t="s">
        <v>2563</v>
      </c>
    </row>
    <row r="4" spans="1:12" ht="18" customHeight="1">
      <c r="A4" s="376" t="s">
        <v>77</v>
      </c>
      <c r="B4" s="376"/>
      <c r="C4" s="36" t="s">
        <v>2141</v>
      </c>
      <c r="D4" s="377" t="s">
        <v>14</v>
      </c>
      <c r="E4" s="377"/>
      <c r="F4" s="109"/>
    </row>
    <row r="5" spans="1:12" ht="18" customHeight="1">
      <c r="A5" s="376" t="s">
        <v>78</v>
      </c>
      <c r="B5" s="376"/>
      <c r="C5" s="37" t="s">
        <v>3792</v>
      </c>
      <c r="D5" s="44"/>
      <c r="E5" s="262" t="str">
        <f>'Running Hours'!$C3</f>
        <v>Date updated:</v>
      </c>
      <c r="F5" s="147">
        <f>'Running Hours'!$D3</f>
        <v>44646</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6.45" customHeight="1">
      <c r="A8" s="16" t="s">
        <v>2162</v>
      </c>
      <c r="B8" s="30" t="s">
        <v>2142</v>
      </c>
      <c r="C8" s="30" t="s">
        <v>2143</v>
      </c>
      <c r="D8" s="39" t="s">
        <v>1</v>
      </c>
      <c r="E8" s="12">
        <v>42549</v>
      </c>
      <c r="F8" s="12">
        <v>44646</v>
      </c>
      <c r="G8" s="109"/>
      <c r="H8" s="14">
        <f>DATE(YEAR(F8),MONTH(F8),DAY(F8)+1)</f>
        <v>44647</v>
      </c>
      <c r="I8" s="15">
        <f t="shared" ref="I8:I18" ca="1" si="0">IF(ISBLANK(H8),"",H8-DATE(YEAR(NOW()),MONTH(NOW()),DAY(NOW())))</f>
        <v>0</v>
      </c>
      <c r="J8" s="16" t="str">
        <f t="shared" ref="J8:J18" ca="1" si="1">IF(I8="","",IF(I8&lt;0,"OVERDUE","NOT DUE"))</f>
        <v>NOT DUE</v>
      </c>
      <c r="K8" s="30" t="s">
        <v>2163</v>
      </c>
      <c r="L8" s="19"/>
    </row>
    <row r="9" spans="1:12" ht="26.45" customHeight="1">
      <c r="A9" s="16" t="s">
        <v>2171</v>
      </c>
      <c r="B9" s="30" t="s">
        <v>2144</v>
      </c>
      <c r="C9" s="30" t="s">
        <v>2145</v>
      </c>
      <c r="D9" s="39" t="s">
        <v>1</v>
      </c>
      <c r="E9" s="12">
        <v>42549</v>
      </c>
      <c r="F9" s="12">
        <v>44646</v>
      </c>
      <c r="G9" s="109"/>
      <c r="H9" s="14">
        <f>DATE(YEAR(F9),MONTH(F9),DAY(F9)+1)</f>
        <v>44647</v>
      </c>
      <c r="I9" s="15">
        <f t="shared" ca="1" si="0"/>
        <v>0</v>
      </c>
      <c r="J9" s="16" t="str">
        <f t="shared" ca="1" si="1"/>
        <v>NOT DUE</v>
      </c>
      <c r="K9" s="30" t="s">
        <v>2164</v>
      </c>
      <c r="L9" s="19"/>
    </row>
    <row r="10" spans="1:12" ht="25.5">
      <c r="A10" s="16" t="s">
        <v>2172</v>
      </c>
      <c r="B10" s="30" t="s">
        <v>2146</v>
      </c>
      <c r="C10" s="30" t="s">
        <v>2147</v>
      </c>
      <c r="D10" s="39" t="s">
        <v>1</v>
      </c>
      <c r="E10" s="12">
        <v>42549</v>
      </c>
      <c r="F10" s="12">
        <v>44646</v>
      </c>
      <c r="G10" s="109"/>
      <c r="H10" s="14">
        <f>DATE(YEAR(F10),MONTH(F10),DAY(F10)+1)</f>
        <v>44647</v>
      </c>
      <c r="I10" s="15">
        <f t="shared" ca="1" si="0"/>
        <v>0</v>
      </c>
      <c r="J10" s="16" t="str">
        <f t="shared" ca="1" si="1"/>
        <v>NOT DUE</v>
      </c>
      <c r="K10" s="30"/>
      <c r="L10" s="19"/>
    </row>
    <row r="11" spans="1:12" ht="26.45" customHeight="1">
      <c r="A11" s="16" t="s">
        <v>2173</v>
      </c>
      <c r="B11" s="30" t="s">
        <v>2148</v>
      </c>
      <c r="C11" s="30" t="s">
        <v>2149</v>
      </c>
      <c r="D11" s="39" t="s">
        <v>26</v>
      </c>
      <c r="E11" s="12">
        <v>42549</v>
      </c>
      <c r="F11" s="12">
        <v>44646</v>
      </c>
      <c r="G11" s="109"/>
      <c r="H11" s="14">
        <f>DATE(YEAR(F11),MONTH(F11),DAY(F11)+7)</f>
        <v>44653</v>
      </c>
      <c r="I11" s="15">
        <f t="shared" ca="1" si="0"/>
        <v>6</v>
      </c>
      <c r="J11" s="16" t="str">
        <f t="shared" ca="1" si="1"/>
        <v>NOT DUE</v>
      </c>
      <c r="K11" s="30" t="s">
        <v>2165</v>
      </c>
      <c r="L11" s="19"/>
    </row>
    <row r="12" spans="1:12" ht="15" customHeight="1">
      <c r="A12" s="16" t="s">
        <v>2174</v>
      </c>
      <c r="B12" s="30" t="s">
        <v>2150</v>
      </c>
      <c r="C12" s="30" t="s">
        <v>2151</v>
      </c>
      <c r="D12" s="39" t="s">
        <v>4</v>
      </c>
      <c r="E12" s="12">
        <v>42549</v>
      </c>
      <c r="F12" s="12">
        <v>44642</v>
      </c>
      <c r="G12" s="109"/>
      <c r="H12" s="14">
        <f>EDATE(F12-1,1)</f>
        <v>44672</v>
      </c>
      <c r="I12" s="15">
        <f t="shared" ca="1" si="0"/>
        <v>25</v>
      </c>
      <c r="J12" s="16" t="str">
        <f t="shared" ca="1" si="1"/>
        <v>NOT DUE</v>
      </c>
      <c r="K12" s="30" t="s">
        <v>2166</v>
      </c>
      <c r="L12" s="145"/>
    </row>
    <row r="13" spans="1:12" ht="15" customHeight="1">
      <c r="A13" s="16" t="s">
        <v>2175</v>
      </c>
      <c r="B13" s="30" t="s">
        <v>2152</v>
      </c>
      <c r="C13" s="30" t="s">
        <v>2153</v>
      </c>
      <c r="D13" s="39" t="s">
        <v>4</v>
      </c>
      <c r="E13" s="12">
        <v>42549</v>
      </c>
      <c r="F13" s="12">
        <v>44642</v>
      </c>
      <c r="G13" s="109"/>
      <c r="H13" s="14">
        <f>EDATE(F13-1,1)</f>
        <v>44672</v>
      </c>
      <c r="I13" s="15">
        <f t="shared" ca="1" si="0"/>
        <v>25</v>
      </c>
      <c r="J13" s="16" t="str">
        <f t="shared" ca="1" si="1"/>
        <v>NOT DUE</v>
      </c>
      <c r="K13" s="30" t="s">
        <v>2167</v>
      </c>
      <c r="L13" s="145"/>
    </row>
    <row r="14" spans="1:12" ht="15" customHeight="1">
      <c r="A14" s="16" t="s">
        <v>2176</v>
      </c>
      <c r="B14" s="30" t="s">
        <v>2154</v>
      </c>
      <c r="C14" s="30" t="s">
        <v>4842</v>
      </c>
      <c r="D14" s="39" t="s">
        <v>0</v>
      </c>
      <c r="E14" s="12">
        <v>42549</v>
      </c>
      <c r="F14" s="12">
        <v>44566</v>
      </c>
      <c r="G14" s="109"/>
      <c r="H14" s="14">
        <f>DATE(YEAR(F14),MONTH(F14)+3,DAY(F14)-1)</f>
        <v>44655</v>
      </c>
      <c r="I14" s="15">
        <f t="shared" ca="1" si="0"/>
        <v>8</v>
      </c>
      <c r="J14" s="16" t="str">
        <f t="shared" ca="1" si="1"/>
        <v>NOT DUE</v>
      </c>
      <c r="K14" s="30" t="s">
        <v>2168</v>
      </c>
      <c r="L14" s="145"/>
    </row>
    <row r="15" spans="1:12" ht="25.5">
      <c r="A15" s="16" t="s">
        <v>2177</v>
      </c>
      <c r="B15" s="30" t="s">
        <v>2155</v>
      </c>
      <c r="C15" s="30" t="s">
        <v>2156</v>
      </c>
      <c r="D15" s="39" t="s">
        <v>0</v>
      </c>
      <c r="E15" s="12">
        <v>42549</v>
      </c>
      <c r="F15" s="12">
        <v>44566</v>
      </c>
      <c r="G15" s="109"/>
      <c r="H15" s="14">
        <f>DATE(YEAR(F15),MONTH(F15)+3,DAY(F15)-1)</f>
        <v>44655</v>
      </c>
      <c r="I15" s="15">
        <f t="shared" ca="1" si="0"/>
        <v>8</v>
      </c>
      <c r="J15" s="16" t="str">
        <f t="shared" ca="1" si="1"/>
        <v>NOT DUE</v>
      </c>
      <c r="K15" s="30" t="s">
        <v>2169</v>
      </c>
      <c r="L15" s="145"/>
    </row>
    <row r="16" spans="1:12" ht="15" customHeight="1">
      <c r="A16" s="16" t="s">
        <v>2178</v>
      </c>
      <c r="B16" s="30" t="s">
        <v>2157</v>
      </c>
      <c r="C16" s="30" t="s">
        <v>2158</v>
      </c>
      <c r="D16" s="39" t="s">
        <v>381</v>
      </c>
      <c r="E16" s="12">
        <v>42549</v>
      </c>
      <c r="F16" s="12">
        <v>44566</v>
      </c>
      <c r="G16" s="109"/>
      <c r="H16" s="14">
        <f>DATE(YEAR(F16)+1,MONTH(F16),DAY(F16)-1)</f>
        <v>44930</v>
      </c>
      <c r="I16" s="15">
        <f t="shared" ca="1" si="0"/>
        <v>283</v>
      </c>
      <c r="J16" s="16" t="str">
        <f t="shared" ca="1" si="1"/>
        <v>NOT DUE</v>
      </c>
      <c r="K16" s="30" t="s">
        <v>2170</v>
      </c>
      <c r="L16" s="19"/>
    </row>
    <row r="17" spans="1:12">
      <c r="A17" s="16" t="s">
        <v>2179</v>
      </c>
      <c r="B17" s="30" t="s">
        <v>2159</v>
      </c>
      <c r="C17" s="30" t="s">
        <v>1492</v>
      </c>
      <c r="D17" s="39" t="s">
        <v>381</v>
      </c>
      <c r="E17" s="12">
        <v>42549</v>
      </c>
      <c r="F17" s="12">
        <v>44566</v>
      </c>
      <c r="G17" s="109"/>
      <c r="H17" s="14">
        <f>DATE(YEAR(F17)+1,MONTH(F17),DAY(F17)-1)</f>
        <v>44930</v>
      </c>
      <c r="I17" s="15">
        <f t="shared" ca="1" si="0"/>
        <v>283</v>
      </c>
      <c r="J17" s="16" t="str">
        <f t="shared" ca="1" si="1"/>
        <v>NOT DUE</v>
      </c>
      <c r="K17" s="30"/>
      <c r="L17" s="19"/>
    </row>
    <row r="18" spans="1:12">
      <c r="A18" s="16" t="s">
        <v>2432</v>
      </c>
      <c r="B18" s="30" t="s">
        <v>2160</v>
      </c>
      <c r="C18" s="30" t="s">
        <v>2161</v>
      </c>
      <c r="D18" s="39" t="s">
        <v>56</v>
      </c>
      <c r="E18" s="12">
        <v>42549</v>
      </c>
      <c r="F18" s="12">
        <v>44566</v>
      </c>
      <c r="G18" s="109"/>
      <c r="H18" s="14">
        <f>DATE(YEAR(F18)+3,MONTH(F18),DAY(F18)-1)</f>
        <v>45661</v>
      </c>
      <c r="I18" s="15">
        <f t="shared" ca="1" si="0"/>
        <v>1014</v>
      </c>
      <c r="J18" s="16" t="str">
        <f t="shared" ca="1" si="1"/>
        <v>NOT DUE</v>
      </c>
      <c r="K18" s="30"/>
      <c r="L18" s="19"/>
    </row>
    <row r="23" spans="1:12">
      <c r="B23" t="s">
        <v>4630</v>
      </c>
      <c r="D23" s="47" t="s">
        <v>4631</v>
      </c>
      <c r="E23" t="s">
        <v>5232</v>
      </c>
      <c r="G23" t="s">
        <v>4632</v>
      </c>
    </row>
    <row r="24" spans="1:12">
      <c r="C24" s="215" t="s">
        <v>5298</v>
      </c>
      <c r="E24" t="s">
        <v>5439</v>
      </c>
      <c r="H24" s="455" t="s">
        <v>5270</v>
      </c>
      <c r="I24" s="455"/>
      <c r="J24" s="455"/>
    </row>
  </sheetData>
  <sheetProtection selectLockedCells="1"/>
  <mergeCells count="10">
    <mergeCell ref="H24:J24"/>
    <mergeCell ref="A4:B4"/>
    <mergeCell ref="D4:E4"/>
    <mergeCell ref="A5:B5"/>
    <mergeCell ref="A1:B1"/>
    <mergeCell ref="D1:E1"/>
    <mergeCell ref="A2:B2"/>
    <mergeCell ref="D2:E2"/>
    <mergeCell ref="A3:B3"/>
    <mergeCell ref="D3:E3"/>
  </mergeCells>
  <conditionalFormatting sqref="J8:J18">
    <cfRule type="cellIs" dxfId="34" priority="1" operator="equal">
      <formula>"overdue"</formula>
    </cfRule>
  </conditionalFormatting>
  <pageMargins left="0.7" right="0.7" top="0.75" bottom="0.75" header="0.3" footer="0.3"/>
  <pageSetup paperSize="9" orientation="portrait" r:id="rId1"/>
  <drawing r:id="rId2"/>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5"/>
  <sheetViews>
    <sheetView zoomScaleNormal="100" workbookViewId="0">
      <selection activeCell="J15" sqref="J15"/>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6" t="s">
        <v>5</v>
      </c>
      <c r="B1" s="376"/>
      <c r="C1" s="34" t="str">
        <f>'[4]Main Engine'!C1</f>
        <v>VALIANT SUMMER</v>
      </c>
      <c r="D1" s="377" t="s">
        <v>7</v>
      </c>
      <c r="E1" s="377"/>
      <c r="F1" s="1" t="str">
        <f>IF(C1="GL COLMENA",'[1]List of Vessels'!B2,IF(C1="GL IGUAZU",'[1]List of Vessels'!B3,IF(C1="GL LA PAZ",'[1]List of Vessels'!B4,IF(C1="GL PIRAPO",'[1]List of Vessels'!B5,IF(C1="VALIANT SPRING",'[1]List of Vessels'!B6,IF(C1="VALIANT SUMMER",'[1]List of Vessels'!B7,""))))))</f>
        <v>NK 160240</v>
      </c>
    </row>
    <row r="2" spans="1:12" ht="19.5" customHeight="1">
      <c r="A2" s="376" t="s">
        <v>8</v>
      </c>
      <c r="B2" s="376"/>
      <c r="C2" s="35" t="str">
        <f>IF(C1="GL COLMENA",'[1]List of Vessels'!D2,IF(C1="GL IGUAZU",'[1]List of Vessels'!D3,IF(C1="GL LA PAZ",'[1]List of Vessels'!D4,IF(C1="GL PIRAPO",'[1]List of Vessels'!D5,IF(C1="VALIANT SPRING",'[1]List of Vessels'!D6,IF(C1="VALIANT SUMMER",'[1]List of Vessels'!D7,""))))))</f>
        <v>SINGAPORE</v>
      </c>
      <c r="D2" s="377" t="s">
        <v>9</v>
      </c>
      <c r="E2" s="377"/>
      <c r="F2" s="2">
        <f>IF(C1="GL COLMENA",'[1]List of Vessels'!C2,IF(C1="GL IGUAZU",'[1]List of Vessels'!C3,IF(C1="GL LA PAZ",'[1]List of Vessels'!C4,IF(C1="GL PIRAPO",'[1]List of Vessels'!C5,IF(C1="VALIANT SPRING",'[1]List of Vessels'!C6,IF(C1="VALIANT SUMMER",'[1]List of Vessels'!C7,""))))))</f>
        <v>9731195</v>
      </c>
    </row>
    <row r="3" spans="1:12" ht="19.5" customHeight="1">
      <c r="A3" s="376" t="s">
        <v>10</v>
      </c>
      <c r="B3" s="376"/>
      <c r="C3" s="36" t="s">
        <v>2180</v>
      </c>
      <c r="D3" s="377" t="s">
        <v>12</v>
      </c>
      <c r="E3" s="377"/>
      <c r="F3" s="4" t="s">
        <v>2564</v>
      </c>
    </row>
    <row r="4" spans="1:12" ht="18" customHeight="1">
      <c r="A4" s="376" t="s">
        <v>77</v>
      </c>
      <c r="B4" s="376"/>
      <c r="C4" s="36" t="s">
        <v>3793</v>
      </c>
      <c r="D4" s="377" t="s">
        <v>14</v>
      </c>
      <c r="E4" s="377"/>
      <c r="F4" s="5">
        <f>'Running Hours'!B11</f>
        <v>9618.5</v>
      </c>
    </row>
    <row r="5" spans="1:12" ht="18" customHeight="1">
      <c r="A5" s="376" t="s">
        <v>78</v>
      </c>
      <c r="B5" s="376"/>
      <c r="C5" s="37" t="s">
        <v>3794</v>
      </c>
      <c r="D5" s="44"/>
      <c r="E5" s="262" t="str">
        <f>'Running Hours'!$C3</f>
        <v>Date updated:</v>
      </c>
      <c r="F5" s="147">
        <f>'Running Hours'!$D3</f>
        <v>44646</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15" customHeight="1">
      <c r="A8" s="16" t="s">
        <v>2695</v>
      </c>
      <c r="B8" s="30" t="s">
        <v>2181</v>
      </c>
      <c r="C8" s="30" t="s">
        <v>2182</v>
      </c>
      <c r="D8" s="39" t="s">
        <v>26</v>
      </c>
      <c r="E8" s="12">
        <v>42549</v>
      </c>
      <c r="F8" s="12">
        <v>44646</v>
      </c>
      <c r="G8" s="109"/>
      <c r="H8" s="14">
        <f>DATE(YEAR(F8),MONTH(F8),DAY(F8)+7)</f>
        <v>44653</v>
      </c>
      <c r="I8" s="15">
        <f t="shared" ref="I8:I20" ca="1" si="0">IF(ISBLANK(H8),"",H8-DATE(YEAR(NOW()),MONTH(NOW()),DAY(NOW())))</f>
        <v>6</v>
      </c>
      <c r="J8" s="16" t="str">
        <f t="shared" ref="J8:J20" ca="1" si="1">IF(I8="","",IF(I8&lt;0,"OVERDUE","NOT DUE"))</f>
        <v>NOT DUE</v>
      </c>
      <c r="K8" s="30"/>
      <c r="L8" s="19"/>
    </row>
    <row r="9" spans="1:12" ht="15" customHeight="1">
      <c r="A9" s="16" t="s">
        <v>2696</v>
      </c>
      <c r="B9" s="30" t="s">
        <v>2183</v>
      </c>
      <c r="C9" s="30" t="s">
        <v>2184</v>
      </c>
      <c r="D9" s="39" t="s">
        <v>26</v>
      </c>
      <c r="E9" s="12">
        <v>42549</v>
      </c>
      <c r="F9" s="12">
        <v>44646</v>
      </c>
      <c r="G9" s="109"/>
      <c r="H9" s="14">
        <f>DATE(YEAR(F9),MONTH(F9),DAY(F9)+7)</f>
        <v>44653</v>
      </c>
      <c r="I9" s="15">
        <f t="shared" ca="1" si="0"/>
        <v>6</v>
      </c>
      <c r="J9" s="16" t="str">
        <f t="shared" ca="1" si="1"/>
        <v>NOT DUE</v>
      </c>
      <c r="K9" s="30"/>
      <c r="L9" s="19"/>
    </row>
    <row r="10" spans="1:12" ht="15" customHeight="1">
      <c r="A10" s="16" t="s">
        <v>2697</v>
      </c>
      <c r="B10" s="30" t="s">
        <v>2185</v>
      </c>
      <c r="C10" s="30" t="s">
        <v>2186</v>
      </c>
      <c r="D10" s="39" t="s">
        <v>26</v>
      </c>
      <c r="E10" s="12">
        <v>42549</v>
      </c>
      <c r="F10" s="12">
        <v>44646</v>
      </c>
      <c r="G10" s="109"/>
      <c r="H10" s="14">
        <f>DATE(YEAR(F10),MONTH(F10),DAY(F10)+7)</f>
        <v>44653</v>
      </c>
      <c r="I10" s="15">
        <f t="shared" ca="1" si="0"/>
        <v>6</v>
      </c>
      <c r="J10" s="16" t="str">
        <f t="shared" ca="1" si="1"/>
        <v>NOT DUE</v>
      </c>
      <c r="K10" s="30"/>
      <c r="L10" s="19"/>
    </row>
    <row r="11" spans="1:12" ht="38.25">
      <c r="A11" s="16" t="s">
        <v>2698</v>
      </c>
      <c r="B11" s="30" t="s">
        <v>2187</v>
      </c>
      <c r="C11" s="30" t="s">
        <v>2186</v>
      </c>
      <c r="D11" s="39" t="s">
        <v>4</v>
      </c>
      <c r="E11" s="12">
        <v>42549</v>
      </c>
      <c r="F11" s="12">
        <v>44646</v>
      </c>
      <c r="G11" s="109"/>
      <c r="H11" s="14">
        <f>EDATE(F11-1,1)</f>
        <v>44676</v>
      </c>
      <c r="I11" s="15">
        <f t="shared" ca="1" si="0"/>
        <v>29</v>
      </c>
      <c r="J11" s="16" t="str">
        <f t="shared" ca="1" si="1"/>
        <v>NOT DUE</v>
      </c>
      <c r="K11" s="30"/>
      <c r="L11" s="19"/>
    </row>
    <row r="12" spans="1:12" ht="15" customHeight="1">
      <c r="A12" s="16" t="s">
        <v>2699</v>
      </c>
      <c r="B12" s="30" t="s">
        <v>2188</v>
      </c>
      <c r="C12" s="30" t="s">
        <v>2186</v>
      </c>
      <c r="D12" s="39" t="s">
        <v>26</v>
      </c>
      <c r="E12" s="12">
        <v>42549</v>
      </c>
      <c r="F12" s="12">
        <v>44646</v>
      </c>
      <c r="G12" s="109"/>
      <c r="H12" s="14">
        <f>DATE(YEAR(F12),MONTH(F12),DAY(F12)+7)</f>
        <v>44653</v>
      </c>
      <c r="I12" s="15">
        <f t="shared" ca="1" si="0"/>
        <v>6</v>
      </c>
      <c r="J12" s="16" t="str">
        <f t="shared" ca="1" si="1"/>
        <v>NOT DUE</v>
      </c>
      <c r="K12" s="30"/>
      <c r="L12" s="19"/>
    </row>
    <row r="13" spans="1:12" ht="25.5">
      <c r="A13" s="16" t="s">
        <v>2700</v>
      </c>
      <c r="B13" s="30" t="s">
        <v>2189</v>
      </c>
      <c r="C13" s="30" t="s">
        <v>2186</v>
      </c>
      <c r="D13" s="39" t="s">
        <v>3</v>
      </c>
      <c r="E13" s="12">
        <v>42549</v>
      </c>
      <c r="F13" s="12">
        <v>44469</v>
      </c>
      <c r="G13" s="109"/>
      <c r="H13" s="14">
        <f>DATE(YEAR(F13),MONTH(F13)+6,DAY(F13)-1)</f>
        <v>44649</v>
      </c>
      <c r="I13" s="15">
        <f t="shared" ca="1" si="0"/>
        <v>2</v>
      </c>
      <c r="J13" s="16" t="str">
        <f t="shared" ca="1" si="1"/>
        <v>NOT DUE</v>
      </c>
      <c r="K13" s="30"/>
      <c r="L13" s="19"/>
    </row>
    <row r="14" spans="1:12" ht="25.5">
      <c r="A14" s="16" t="s">
        <v>2701</v>
      </c>
      <c r="B14" s="30" t="s">
        <v>2190</v>
      </c>
      <c r="C14" s="30" t="s">
        <v>2191</v>
      </c>
      <c r="D14" s="39" t="s">
        <v>381</v>
      </c>
      <c r="E14" s="12">
        <v>42549</v>
      </c>
      <c r="F14" s="12">
        <v>44469</v>
      </c>
      <c r="G14" s="109"/>
      <c r="H14" s="14">
        <f>DATE(YEAR(F14)+1,MONTH(F14),DAY(F14)-1)</f>
        <v>44833</v>
      </c>
      <c r="I14" s="15">
        <f t="shared" ca="1" si="0"/>
        <v>186</v>
      </c>
      <c r="J14" s="16" t="str">
        <f t="shared" ca="1" si="1"/>
        <v>NOT DUE</v>
      </c>
      <c r="K14" s="30"/>
      <c r="L14" s="19"/>
    </row>
    <row r="15" spans="1:12" ht="25.5">
      <c r="A15" s="16" t="s">
        <v>2702</v>
      </c>
      <c r="B15" s="30" t="s">
        <v>2192</v>
      </c>
      <c r="C15" s="30" t="s">
        <v>2199</v>
      </c>
      <c r="D15" s="39" t="s">
        <v>4</v>
      </c>
      <c r="E15" s="12">
        <v>42549</v>
      </c>
      <c r="F15" s="12">
        <v>44646</v>
      </c>
      <c r="G15" s="109"/>
      <c r="H15" s="14">
        <f>EDATE(F15-1,1)</f>
        <v>44676</v>
      </c>
      <c r="I15" s="15">
        <f t="shared" ca="1" si="0"/>
        <v>29</v>
      </c>
      <c r="J15" s="16" t="str">
        <f t="shared" ca="1" si="1"/>
        <v>NOT DUE</v>
      </c>
      <c r="K15" s="30" t="s">
        <v>2200</v>
      </c>
      <c r="L15" s="19"/>
    </row>
    <row r="16" spans="1:12" ht="25.5">
      <c r="A16" s="16" t="s">
        <v>2703</v>
      </c>
      <c r="B16" s="30" t="s">
        <v>2193</v>
      </c>
      <c r="C16" s="30" t="s">
        <v>2186</v>
      </c>
      <c r="D16" s="39" t="s">
        <v>381</v>
      </c>
      <c r="E16" s="12">
        <v>42549</v>
      </c>
      <c r="F16" s="12">
        <v>44469</v>
      </c>
      <c r="G16" s="109"/>
      <c r="H16" s="14">
        <f>DATE(YEAR(F16)+1,MONTH(F16),DAY(F16)-1)</f>
        <v>44833</v>
      </c>
      <c r="I16" s="15">
        <f t="shared" ca="1" si="0"/>
        <v>186</v>
      </c>
      <c r="J16" s="16" t="str">
        <f t="shared" ca="1" si="1"/>
        <v>NOT DUE</v>
      </c>
      <c r="K16" s="30"/>
      <c r="L16" s="19"/>
    </row>
    <row r="17" spans="1:12">
      <c r="A17" s="16" t="s">
        <v>2704</v>
      </c>
      <c r="B17" s="30" t="s">
        <v>2194</v>
      </c>
      <c r="C17" s="30" t="s">
        <v>2195</v>
      </c>
      <c r="D17" s="39" t="s">
        <v>381</v>
      </c>
      <c r="E17" s="12">
        <v>42549</v>
      </c>
      <c r="F17" s="12">
        <v>44469</v>
      </c>
      <c r="G17" s="109"/>
      <c r="H17" s="14">
        <f>DATE(YEAR(F17)+1,MONTH(F17),DAY(F17)-1)</f>
        <v>44833</v>
      </c>
      <c r="I17" s="15">
        <f t="shared" ca="1" si="0"/>
        <v>186</v>
      </c>
      <c r="J17" s="16" t="str">
        <f t="shared" ca="1" si="1"/>
        <v>NOT DUE</v>
      </c>
      <c r="K17" s="30"/>
      <c r="L17" s="19"/>
    </row>
    <row r="18" spans="1:12">
      <c r="A18" s="16" t="s">
        <v>2705</v>
      </c>
      <c r="B18" s="30" t="s">
        <v>2196</v>
      </c>
      <c r="C18" s="30" t="s">
        <v>2186</v>
      </c>
      <c r="D18" s="39" t="s">
        <v>381</v>
      </c>
      <c r="E18" s="12">
        <v>42549</v>
      </c>
      <c r="F18" s="12">
        <v>44469</v>
      </c>
      <c r="G18" s="109"/>
      <c r="H18" s="14">
        <f>DATE(YEAR(F18)+1,MONTH(F18),DAY(F18)-1)</f>
        <v>44833</v>
      </c>
      <c r="I18" s="15">
        <f t="shared" ca="1" si="0"/>
        <v>186</v>
      </c>
      <c r="J18" s="16" t="str">
        <f t="shared" ca="1" si="1"/>
        <v>NOT DUE</v>
      </c>
      <c r="K18" s="30"/>
      <c r="L18" s="19"/>
    </row>
    <row r="19" spans="1:12">
      <c r="A19" s="16" t="s">
        <v>2706</v>
      </c>
      <c r="B19" s="30" t="s">
        <v>2197</v>
      </c>
      <c r="C19" s="30" t="s">
        <v>611</v>
      </c>
      <c r="D19" s="39" t="s">
        <v>1</v>
      </c>
      <c r="E19" s="12">
        <v>42549</v>
      </c>
      <c r="F19" s="12">
        <v>44646</v>
      </c>
      <c r="G19" s="109"/>
      <c r="H19" s="14">
        <f>DATE(YEAR(F19),MONTH(F19),DAY(F19)+1)</f>
        <v>44647</v>
      </c>
      <c r="I19" s="15">
        <f t="shared" ca="1" si="0"/>
        <v>0</v>
      </c>
      <c r="J19" s="16" t="str">
        <f t="shared" ca="1" si="1"/>
        <v>NOT DUE</v>
      </c>
      <c r="K19" s="30"/>
      <c r="L19" s="19"/>
    </row>
    <row r="20" spans="1:12" ht="25.5">
      <c r="A20" s="16" t="s">
        <v>2707</v>
      </c>
      <c r="B20" s="30" t="s">
        <v>2198</v>
      </c>
      <c r="C20" s="30" t="s">
        <v>611</v>
      </c>
      <c r="D20" s="39" t="s">
        <v>381</v>
      </c>
      <c r="E20" s="12">
        <v>42549</v>
      </c>
      <c r="F20" s="12">
        <v>44419</v>
      </c>
      <c r="G20" s="109"/>
      <c r="H20" s="14">
        <f>DATE(YEAR(F20)+1,MONTH(F20),DAY(F20)-1)</f>
        <v>44783</v>
      </c>
      <c r="I20" s="15">
        <f t="shared" ca="1" si="0"/>
        <v>136</v>
      </c>
      <c r="J20" s="16" t="str">
        <f t="shared" ca="1" si="1"/>
        <v>NOT DUE</v>
      </c>
      <c r="K20" s="30"/>
      <c r="L20" s="19"/>
    </row>
    <row r="24" spans="1:12">
      <c r="B24" t="s">
        <v>4630</v>
      </c>
      <c r="D24" s="47" t="s">
        <v>4631</v>
      </c>
      <c r="E24" t="s">
        <v>5232</v>
      </c>
      <c r="G24" t="s">
        <v>4632</v>
      </c>
    </row>
    <row r="25" spans="1:12">
      <c r="C25" s="223" t="s">
        <v>5313</v>
      </c>
      <c r="E25" t="s">
        <v>5439</v>
      </c>
      <c r="H25" s="455" t="s">
        <v>5270</v>
      </c>
      <c r="I25" s="455"/>
      <c r="J25" s="455"/>
    </row>
  </sheetData>
  <sheetProtection selectLockedCells="1"/>
  <mergeCells count="10">
    <mergeCell ref="H25:J25"/>
    <mergeCell ref="A4:B4"/>
    <mergeCell ref="D4:E4"/>
    <mergeCell ref="A5:B5"/>
    <mergeCell ref="A1:B1"/>
    <mergeCell ref="D1:E1"/>
    <mergeCell ref="A2:B2"/>
    <mergeCell ref="D2:E2"/>
    <mergeCell ref="A3:B3"/>
    <mergeCell ref="D3:E3"/>
  </mergeCells>
  <conditionalFormatting sqref="J8:J20">
    <cfRule type="cellIs" dxfId="33" priority="1" operator="equal">
      <formula>"overdue"</formula>
    </cfRule>
  </conditionalFormatting>
  <pageMargins left="0.7" right="0.7" top="0.75" bottom="0.75" header="0.3" footer="0.3"/>
  <pageSetup paperSize="9" orientation="portrait" r:id="rId1"/>
  <drawing r:id="rId2"/>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7"/>
  <sheetViews>
    <sheetView zoomScaleNormal="100" workbookViewId="0">
      <selection activeCell="K10" sqref="K10"/>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6" t="s">
        <v>5</v>
      </c>
      <c r="B1" s="376"/>
      <c r="C1" s="34" t="str">
        <f>'[4]Main Engine'!C1</f>
        <v>VALIANT SUMMER</v>
      </c>
      <c r="D1" s="377" t="s">
        <v>7</v>
      </c>
      <c r="E1" s="377"/>
      <c r="F1" s="1" t="str">
        <f>IF(C1="GL COLMENA",'[1]List of Vessels'!B2,IF(C1="GL IGUAZU",'[1]List of Vessels'!B3,IF(C1="GL LA PAZ",'[1]List of Vessels'!B4,IF(C1="GL PIRAPO",'[1]List of Vessels'!B5,IF(C1="VALIANT SPRING",'[1]List of Vessels'!B6,IF(C1="VALIANT SUMMER",'[1]List of Vessels'!B7,""))))))</f>
        <v>NK 160240</v>
      </c>
    </row>
    <row r="2" spans="1:12" ht="19.5" customHeight="1">
      <c r="A2" s="376" t="s">
        <v>8</v>
      </c>
      <c r="B2" s="376"/>
      <c r="C2" s="35" t="str">
        <f>IF(C1="GL COLMENA",'[1]List of Vessels'!D2,IF(C1="GL IGUAZU",'[1]List of Vessels'!D3,IF(C1="GL LA PAZ",'[1]List of Vessels'!D4,IF(C1="GL PIRAPO",'[1]List of Vessels'!D5,IF(C1="VALIANT SPRING",'[1]List of Vessels'!D6,IF(C1="VALIANT SUMMER",'[1]List of Vessels'!D7,""))))))</f>
        <v>SINGAPORE</v>
      </c>
      <c r="D2" s="377" t="s">
        <v>9</v>
      </c>
      <c r="E2" s="377"/>
      <c r="F2" s="2">
        <f>IF(C1="GL COLMENA",'[1]List of Vessels'!C2,IF(C1="GL IGUAZU",'[1]List of Vessels'!C3,IF(C1="GL LA PAZ",'[1]List of Vessels'!C4,IF(C1="GL PIRAPO",'[1]List of Vessels'!C5,IF(C1="VALIANT SPRING",'[1]List of Vessels'!C6,IF(C1="VALIANT SUMMER",'[1]List of Vessels'!C7,""))))))</f>
        <v>9731195</v>
      </c>
    </row>
    <row r="3" spans="1:12" ht="19.5" customHeight="1">
      <c r="A3" s="376" t="s">
        <v>10</v>
      </c>
      <c r="B3" s="376"/>
      <c r="C3" s="36" t="s">
        <v>2201</v>
      </c>
      <c r="D3" s="377" t="s">
        <v>12</v>
      </c>
      <c r="E3" s="377"/>
      <c r="F3" s="4" t="s">
        <v>2510</v>
      </c>
    </row>
    <row r="4" spans="1:12" ht="18" customHeight="1">
      <c r="A4" s="376" t="s">
        <v>77</v>
      </c>
      <c r="B4" s="376"/>
      <c r="C4" s="36" t="s">
        <v>2202</v>
      </c>
      <c r="D4" s="377" t="s">
        <v>14</v>
      </c>
      <c r="E4" s="377"/>
      <c r="F4" s="109"/>
    </row>
    <row r="5" spans="1:12" ht="18" customHeight="1">
      <c r="A5" s="376" t="s">
        <v>78</v>
      </c>
      <c r="B5" s="376"/>
      <c r="C5" s="37" t="s">
        <v>2203</v>
      </c>
      <c r="D5" s="44"/>
      <c r="E5" s="262" t="str">
        <f>'Running Hours'!$C3</f>
        <v>Date updated:</v>
      </c>
      <c r="F5" s="147">
        <f>'Running Hours'!$D3</f>
        <v>44646</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5.5">
      <c r="A8" s="16" t="s">
        <v>2212</v>
      </c>
      <c r="B8" s="30" t="s">
        <v>2204</v>
      </c>
      <c r="C8" s="30" t="s">
        <v>2205</v>
      </c>
      <c r="D8" s="39" t="s">
        <v>0</v>
      </c>
      <c r="E8" s="12">
        <v>42549</v>
      </c>
      <c r="F8" s="12">
        <v>44565</v>
      </c>
      <c r="G8" s="109"/>
      <c r="H8" s="14">
        <f>DATE(YEAR(F8),MONTH(F8)+3,DAY(F8)-1)</f>
        <v>44654</v>
      </c>
      <c r="I8" s="15">
        <f t="shared" ref="I8:I12" ca="1" si="0">IF(ISBLANK(H8),"",H8-DATE(YEAR(NOW()),MONTH(NOW()),DAY(NOW())))</f>
        <v>7</v>
      </c>
      <c r="J8" s="16" t="str">
        <f t="shared" ref="J8:J12" ca="1" si="1">IF(I8="","",IF(I8&lt;0,"OVERDUE","NOT DUE"))</f>
        <v>NOT DUE</v>
      </c>
      <c r="K8" s="30"/>
      <c r="L8" s="19"/>
    </row>
    <row r="9" spans="1:12" ht="25.5">
      <c r="A9" s="16" t="s">
        <v>2213</v>
      </c>
      <c r="B9" s="30" t="s">
        <v>2206</v>
      </c>
      <c r="C9" s="30" t="s">
        <v>2207</v>
      </c>
      <c r="D9" s="39" t="s">
        <v>3</v>
      </c>
      <c r="E9" s="12">
        <v>42549</v>
      </c>
      <c r="F9" s="12">
        <v>44565</v>
      </c>
      <c r="G9" s="109"/>
      <c r="H9" s="14">
        <f>DATE(YEAR(F9),MONTH(F9)+6,DAY(F9)-1)</f>
        <v>44745</v>
      </c>
      <c r="I9" s="15">
        <f t="shared" ca="1" si="0"/>
        <v>98</v>
      </c>
      <c r="J9" s="16" t="str">
        <f t="shared" ca="1" si="1"/>
        <v>NOT DUE</v>
      </c>
      <c r="K9" s="30" t="s">
        <v>2210</v>
      </c>
      <c r="L9" s="19"/>
    </row>
    <row r="10" spans="1:12" ht="38.25">
      <c r="A10" s="16" t="s">
        <v>2214</v>
      </c>
      <c r="B10" s="30" t="s">
        <v>2208</v>
      </c>
      <c r="C10" s="30" t="s">
        <v>2209</v>
      </c>
      <c r="D10" s="39" t="s">
        <v>3</v>
      </c>
      <c r="E10" s="12">
        <v>42549</v>
      </c>
      <c r="F10" s="12">
        <v>44566</v>
      </c>
      <c r="G10" s="109"/>
      <c r="H10" s="14">
        <f>DATE(YEAR(F10),MONTH(F10)+6,DAY(F10)-1)</f>
        <v>44746</v>
      </c>
      <c r="I10" s="15">
        <f t="shared" ca="1" si="0"/>
        <v>99</v>
      </c>
      <c r="J10" s="16" t="str">
        <f t="shared" ca="1" si="1"/>
        <v>NOT DUE</v>
      </c>
      <c r="K10" s="30" t="s">
        <v>2211</v>
      </c>
      <c r="L10" s="19"/>
    </row>
    <row r="11" spans="1:12" ht="38.25">
      <c r="A11" s="208" t="s">
        <v>4719</v>
      </c>
      <c r="B11" s="156" t="s">
        <v>4720</v>
      </c>
      <c r="C11" s="156" t="s">
        <v>4721</v>
      </c>
      <c r="D11" s="209" t="s">
        <v>4722</v>
      </c>
      <c r="E11" s="12">
        <v>42549</v>
      </c>
      <c r="F11" s="12">
        <v>44382</v>
      </c>
      <c r="G11" s="109"/>
      <c r="H11" s="14">
        <f>DATE(YEAR(F11)+5,MONTH(F11),DAY(F11)-1)</f>
        <v>46207</v>
      </c>
      <c r="I11" s="15">
        <f t="shared" ca="1" si="0"/>
        <v>1560</v>
      </c>
      <c r="J11" s="16" t="str">
        <f t="shared" ca="1" si="1"/>
        <v>NOT DUE</v>
      </c>
      <c r="K11" s="156" t="s">
        <v>4723</v>
      </c>
      <c r="L11" s="19"/>
    </row>
    <row r="12" spans="1:12" ht="38.25">
      <c r="A12" s="208" t="s">
        <v>4724</v>
      </c>
      <c r="B12" s="156" t="s">
        <v>4725</v>
      </c>
      <c r="C12" s="156" t="s">
        <v>4727</v>
      </c>
      <c r="D12" s="209" t="s">
        <v>4722</v>
      </c>
      <c r="E12" s="12">
        <v>42549</v>
      </c>
      <c r="F12" s="12">
        <v>43880</v>
      </c>
      <c r="G12" s="109"/>
      <c r="H12" s="14">
        <f>DATE(YEAR(F12)+5,MONTH(F12),DAY(F12)-1)</f>
        <v>45706</v>
      </c>
      <c r="I12" s="15">
        <f t="shared" ca="1" si="0"/>
        <v>1059</v>
      </c>
      <c r="J12" s="16" t="str">
        <f t="shared" ca="1" si="1"/>
        <v>NOT DUE</v>
      </c>
      <c r="K12" s="156" t="s">
        <v>4726</v>
      </c>
      <c r="L12" s="19"/>
    </row>
    <row r="16" spans="1:12">
      <c r="B16" t="s">
        <v>4630</v>
      </c>
      <c r="D16" s="47" t="s">
        <v>4631</v>
      </c>
      <c r="E16" t="s">
        <v>5232</v>
      </c>
      <c r="G16" t="s">
        <v>4632</v>
      </c>
    </row>
    <row r="17" spans="3:10">
      <c r="C17" s="223" t="s">
        <v>5313</v>
      </c>
      <c r="E17" t="s">
        <v>5439</v>
      </c>
      <c r="H17" s="455" t="s">
        <v>5270</v>
      </c>
      <c r="I17" s="455"/>
      <c r="J17" s="455"/>
    </row>
  </sheetData>
  <sheetProtection selectLockedCells="1"/>
  <mergeCells count="10">
    <mergeCell ref="H17:J17"/>
    <mergeCell ref="A4:B4"/>
    <mergeCell ref="D4:E4"/>
    <mergeCell ref="A5:B5"/>
    <mergeCell ref="A1:B1"/>
    <mergeCell ref="D1:E1"/>
    <mergeCell ref="A2:B2"/>
    <mergeCell ref="D2:E2"/>
    <mergeCell ref="A3:B3"/>
    <mergeCell ref="D3:E3"/>
  </mergeCells>
  <conditionalFormatting sqref="J8:J10">
    <cfRule type="cellIs" dxfId="32" priority="2" operator="equal">
      <formula>"overdue"</formula>
    </cfRule>
  </conditionalFormatting>
  <conditionalFormatting sqref="J11:J12">
    <cfRule type="cellIs" dxfId="31" priority="1" operator="equal">
      <formula>"overdue"</formula>
    </cfRule>
  </conditionalFormatting>
  <pageMargins left="0.7" right="0.7" top="0.75" bottom="0.75" header="0.3" footer="0.3"/>
  <pageSetup paperSize="9" orientation="portrait" r:id="rId1"/>
  <drawing r:id="rId2"/>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5"/>
  <sheetViews>
    <sheetView topLeftCell="A9" zoomScaleNormal="100" workbookViewId="0">
      <selection activeCell="J10" sqref="J10"/>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6" t="s">
        <v>5</v>
      </c>
      <c r="B1" s="376"/>
      <c r="C1" s="34" t="str">
        <f>'[4]Main Engine'!C1</f>
        <v>VALIANT SUMMER</v>
      </c>
      <c r="D1" s="377" t="s">
        <v>7</v>
      </c>
      <c r="E1" s="377"/>
      <c r="F1" s="1" t="str">
        <f>IF(C1="GL COLMENA",'[1]List of Vessels'!B2,IF(C1="GL IGUAZU",'[1]List of Vessels'!B3,IF(C1="GL LA PAZ",'[1]List of Vessels'!B4,IF(C1="GL PIRAPO",'[1]List of Vessels'!B5,IF(C1="VALIANT SPRING",'[1]List of Vessels'!B6,IF(C1="VALIANT SUMMER",'[1]List of Vessels'!B7,""))))))</f>
        <v>NK 160240</v>
      </c>
    </row>
    <row r="2" spans="1:12" ht="19.5" customHeight="1">
      <c r="A2" s="376" t="s">
        <v>8</v>
      </c>
      <c r="B2" s="376"/>
      <c r="C2" s="35" t="str">
        <f>IF(C1="GL COLMENA",'[1]List of Vessels'!D2,IF(C1="GL IGUAZU",'[1]List of Vessels'!D3,IF(C1="GL LA PAZ",'[1]List of Vessels'!D4,IF(C1="GL PIRAPO",'[1]List of Vessels'!D5,IF(C1="VALIANT SPRING",'[1]List of Vessels'!D6,IF(C1="VALIANT SUMMER",'[1]List of Vessels'!D7,""))))))</f>
        <v>SINGAPORE</v>
      </c>
      <c r="D2" s="377" t="s">
        <v>9</v>
      </c>
      <c r="E2" s="377"/>
      <c r="F2" s="2">
        <f>IF(C1="GL COLMENA",'[1]List of Vessels'!C2,IF(C1="GL IGUAZU",'[1]List of Vessels'!C3,IF(C1="GL LA PAZ",'[1]List of Vessels'!C4,IF(C1="GL PIRAPO",'[1]List of Vessels'!C5,IF(C1="VALIANT SPRING",'[1]List of Vessels'!C6,IF(C1="VALIANT SUMMER",'[1]List of Vessels'!C7,""))))))</f>
        <v>9731195</v>
      </c>
    </row>
    <row r="3" spans="1:12" ht="19.5" customHeight="1">
      <c r="A3" s="376" t="s">
        <v>10</v>
      </c>
      <c r="B3" s="376"/>
      <c r="C3" s="36" t="s">
        <v>2215</v>
      </c>
      <c r="D3" s="377" t="s">
        <v>12</v>
      </c>
      <c r="E3" s="377"/>
      <c r="F3" s="4" t="s">
        <v>2511</v>
      </c>
    </row>
    <row r="4" spans="1:12" ht="18" customHeight="1">
      <c r="A4" s="376" t="s">
        <v>77</v>
      </c>
      <c r="B4" s="376"/>
      <c r="C4" s="36" t="s">
        <v>2216</v>
      </c>
      <c r="D4" s="377" t="s">
        <v>14</v>
      </c>
      <c r="E4" s="377"/>
      <c r="F4" s="5">
        <f>'Running Hours'!B12</f>
        <v>27041.1</v>
      </c>
    </row>
    <row r="5" spans="1:12" ht="18" customHeight="1">
      <c r="A5" s="376" t="s">
        <v>78</v>
      </c>
      <c r="B5" s="376"/>
      <c r="C5" s="37" t="s">
        <v>3795</v>
      </c>
      <c r="D5" s="44"/>
      <c r="E5" s="262" t="str">
        <f>'Running Hours'!$C3</f>
        <v>Date updated:</v>
      </c>
      <c r="F5" s="147">
        <f>'Running Hours'!$D3</f>
        <v>44646</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6.45" customHeight="1">
      <c r="A8" s="16" t="s">
        <v>2246</v>
      </c>
      <c r="B8" s="30" t="s">
        <v>2217</v>
      </c>
      <c r="C8" s="30" t="s">
        <v>2218</v>
      </c>
      <c r="D8" s="41">
        <v>4000</v>
      </c>
      <c r="E8" s="12">
        <v>42549</v>
      </c>
      <c r="F8" s="12">
        <v>44167</v>
      </c>
      <c r="G8" s="26">
        <v>25310.2</v>
      </c>
      <c r="H8" s="21">
        <f>IF(I8&lt;=4000,$F$5+(I8/24),"error")</f>
        <v>44740.54583333333</v>
      </c>
      <c r="I8" s="22">
        <f t="shared" ref="I8:I20" si="0">D8-($F$4-G8)</f>
        <v>2269.1000000000022</v>
      </c>
      <c r="J8" s="16" t="str">
        <f t="shared" ref="J8:J20" si="1">IF(I8="","",IF(I8&lt;0,"OVERDUE","NOT DUE"))</f>
        <v>NOT DUE</v>
      </c>
      <c r="K8" s="30" t="s">
        <v>2240</v>
      </c>
      <c r="L8" s="145"/>
    </row>
    <row r="9" spans="1:12" ht="15" customHeight="1">
      <c r="A9" s="16" t="s">
        <v>2247</v>
      </c>
      <c r="B9" s="30" t="s">
        <v>2219</v>
      </c>
      <c r="C9" s="30" t="s">
        <v>2220</v>
      </c>
      <c r="D9" s="41">
        <v>8000</v>
      </c>
      <c r="E9" s="12">
        <v>42549</v>
      </c>
      <c r="F9" s="12">
        <v>44167</v>
      </c>
      <c r="G9" s="26">
        <v>21539</v>
      </c>
      <c r="H9" s="21">
        <f>IF(I9&lt;=8000,$F$5+(I9/24),"error")</f>
        <v>44750.07916666667</v>
      </c>
      <c r="I9" s="22">
        <f t="shared" si="0"/>
        <v>2497.9000000000015</v>
      </c>
      <c r="J9" s="16" t="str">
        <f t="shared" si="1"/>
        <v>NOT DUE</v>
      </c>
      <c r="K9" s="30" t="s">
        <v>2241</v>
      </c>
      <c r="L9" s="145"/>
    </row>
    <row r="10" spans="1:12" ht="25.5">
      <c r="A10" s="16" t="s">
        <v>2248</v>
      </c>
      <c r="B10" s="30" t="s">
        <v>2221</v>
      </c>
      <c r="C10" s="30" t="s">
        <v>2222</v>
      </c>
      <c r="D10" s="41">
        <v>2000</v>
      </c>
      <c r="E10" s="12">
        <v>42549</v>
      </c>
      <c r="F10" s="12">
        <v>44167</v>
      </c>
      <c r="G10" s="26">
        <v>25310.2</v>
      </c>
      <c r="H10" s="21">
        <f>IF(I10&lt;=2000,$F$5+(I10/24),"error")</f>
        <v>44657.212500000001</v>
      </c>
      <c r="I10" s="22">
        <f t="shared" si="0"/>
        <v>269.10000000000218</v>
      </c>
      <c r="J10" s="16" t="str">
        <f t="shared" si="1"/>
        <v>NOT DUE</v>
      </c>
      <c r="K10" s="30" t="s">
        <v>2242</v>
      </c>
      <c r="L10" s="145"/>
    </row>
    <row r="11" spans="1:12" ht="26.45" customHeight="1">
      <c r="A11" s="16" t="s">
        <v>2249</v>
      </c>
      <c r="B11" s="30" t="s">
        <v>2223</v>
      </c>
      <c r="C11" s="30" t="s">
        <v>2224</v>
      </c>
      <c r="D11" s="41">
        <v>2000</v>
      </c>
      <c r="E11" s="12">
        <v>42549</v>
      </c>
      <c r="F11" s="12">
        <v>44167</v>
      </c>
      <c r="G11" s="26">
        <v>25310.2</v>
      </c>
      <c r="H11" s="21">
        <f>IF(I11&lt;=2000,$F$5+(I11/24),"error")</f>
        <v>44657.212500000001</v>
      </c>
      <c r="I11" s="22">
        <f t="shared" si="0"/>
        <v>269.10000000000218</v>
      </c>
      <c r="J11" s="16" t="str">
        <f t="shared" si="1"/>
        <v>NOT DUE</v>
      </c>
      <c r="K11" s="30" t="s">
        <v>2243</v>
      </c>
      <c r="L11" s="145"/>
    </row>
    <row r="12" spans="1:12" ht="25.5">
      <c r="A12" s="16" t="s">
        <v>2250</v>
      </c>
      <c r="B12" s="30" t="s">
        <v>2225</v>
      </c>
      <c r="C12" s="30" t="s">
        <v>2226</v>
      </c>
      <c r="D12" s="41">
        <v>8000</v>
      </c>
      <c r="E12" s="12">
        <v>42549</v>
      </c>
      <c r="F12" s="12">
        <v>44354</v>
      </c>
      <c r="G12" s="26">
        <v>23256.7</v>
      </c>
      <c r="H12" s="21">
        <f>IF(I12&lt;=8000,$F$5+(I12/24),"error")</f>
        <v>44821.65</v>
      </c>
      <c r="I12" s="22">
        <f t="shared" si="0"/>
        <v>4215.6000000000022</v>
      </c>
      <c r="J12" s="16" t="str">
        <f t="shared" si="1"/>
        <v>NOT DUE</v>
      </c>
      <c r="K12" s="30"/>
      <c r="L12" s="145"/>
    </row>
    <row r="13" spans="1:12" ht="38.25">
      <c r="A13" s="16" t="s">
        <v>2251</v>
      </c>
      <c r="B13" s="30" t="s">
        <v>2227</v>
      </c>
      <c r="C13" s="30" t="s">
        <v>2228</v>
      </c>
      <c r="D13" s="41">
        <v>8000</v>
      </c>
      <c r="E13" s="12">
        <v>42549</v>
      </c>
      <c r="F13" s="12">
        <v>44167</v>
      </c>
      <c r="G13" s="26">
        <v>21539</v>
      </c>
      <c r="H13" s="21">
        <f t="shared" ref="H13:H20" si="2">IF(I13&lt;=8000,$F$5+(I13/24),"error")</f>
        <v>44750.07916666667</v>
      </c>
      <c r="I13" s="22">
        <f t="shared" si="0"/>
        <v>2497.9000000000015</v>
      </c>
      <c r="J13" s="16" t="str">
        <f t="shared" si="1"/>
        <v>NOT DUE</v>
      </c>
      <c r="K13" s="30" t="s">
        <v>2244</v>
      </c>
      <c r="L13" s="145"/>
    </row>
    <row r="14" spans="1:12">
      <c r="A14" s="16" t="s">
        <v>2252</v>
      </c>
      <c r="B14" s="30" t="s">
        <v>2229</v>
      </c>
      <c r="C14" s="30" t="s">
        <v>2230</v>
      </c>
      <c r="D14" s="41">
        <v>8000</v>
      </c>
      <c r="E14" s="12">
        <v>42549</v>
      </c>
      <c r="F14" s="12">
        <v>44167</v>
      </c>
      <c r="G14" s="26">
        <v>25310.2</v>
      </c>
      <c r="H14" s="21">
        <f t="shared" si="2"/>
        <v>44907.212500000001</v>
      </c>
      <c r="I14" s="22">
        <f t="shared" si="0"/>
        <v>6269.1000000000022</v>
      </c>
      <c r="J14" s="16" t="str">
        <f t="shared" si="1"/>
        <v>NOT DUE</v>
      </c>
      <c r="K14" s="30"/>
      <c r="L14" s="19"/>
    </row>
    <row r="15" spans="1:12">
      <c r="A15" s="16" t="s">
        <v>2253</v>
      </c>
      <c r="B15" s="30" t="s">
        <v>2231</v>
      </c>
      <c r="C15" s="30" t="s">
        <v>561</v>
      </c>
      <c r="D15" s="41">
        <v>4000</v>
      </c>
      <c r="E15" s="12">
        <v>42549</v>
      </c>
      <c r="F15" s="12">
        <v>44167</v>
      </c>
      <c r="G15" s="26">
        <v>25310.2</v>
      </c>
      <c r="H15" s="21">
        <f>IF(I15&lt;=4000,$F$5+(I15/24),"error")</f>
        <v>44740.54583333333</v>
      </c>
      <c r="I15" s="22">
        <f t="shared" si="0"/>
        <v>2269.1000000000022</v>
      </c>
      <c r="J15" s="16" t="str">
        <f t="shared" si="1"/>
        <v>NOT DUE</v>
      </c>
      <c r="K15" s="30"/>
      <c r="L15" s="145"/>
    </row>
    <row r="16" spans="1:12" ht="26.45" customHeight="1">
      <c r="A16" s="16" t="s">
        <v>2254</v>
      </c>
      <c r="B16" s="30" t="s">
        <v>2232</v>
      </c>
      <c r="C16" s="30" t="s">
        <v>2233</v>
      </c>
      <c r="D16" s="41">
        <v>8000</v>
      </c>
      <c r="E16" s="12">
        <v>42549</v>
      </c>
      <c r="F16" s="12">
        <v>44167</v>
      </c>
      <c r="G16" s="26">
        <v>21539</v>
      </c>
      <c r="H16" s="21">
        <f>IF(I16&lt;=8000,$F$5+(I16/24),"error")</f>
        <v>44750.07916666667</v>
      </c>
      <c r="I16" s="22">
        <f t="shared" si="0"/>
        <v>2497.9000000000015</v>
      </c>
      <c r="J16" s="16" t="str">
        <f t="shared" si="1"/>
        <v>NOT DUE</v>
      </c>
      <c r="K16" s="30"/>
      <c r="L16" s="145"/>
    </row>
    <row r="17" spans="1:12" ht="25.5">
      <c r="A17" s="16" t="s">
        <v>2255</v>
      </c>
      <c r="B17" s="30" t="s">
        <v>2234</v>
      </c>
      <c r="C17" s="30" t="s">
        <v>2235</v>
      </c>
      <c r="D17" s="41">
        <v>2000</v>
      </c>
      <c r="E17" s="12">
        <v>42549</v>
      </c>
      <c r="F17" s="12">
        <v>44167</v>
      </c>
      <c r="G17" s="26">
        <v>25310.2</v>
      </c>
      <c r="H17" s="21">
        <f>IF(I17&lt;=2000,$F$5+(I17/24),"error")</f>
        <v>44657.212500000001</v>
      </c>
      <c r="I17" s="22">
        <f t="shared" si="0"/>
        <v>269.10000000000218</v>
      </c>
      <c r="J17" s="16" t="str">
        <f t="shared" si="1"/>
        <v>NOT DUE</v>
      </c>
      <c r="K17" s="30"/>
      <c r="L17" s="145"/>
    </row>
    <row r="18" spans="1:12" ht="22.5" customHeight="1">
      <c r="A18" s="16" t="s">
        <v>2256</v>
      </c>
      <c r="B18" s="30" t="s">
        <v>2236</v>
      </c>
      <c r="C18" s="30" t="s">
        <v>2237</v>
      </c>
      <c r="D18" s="41">
        <v>8000</v>
      </c>
      <c r="E18" s="12">
        <v>42549</v>
      </c>
      <c r="F18" s="12">
        <v>43858</v>
      </c>
      <c r="G18" s="26">
        <v>25103</v>
      </c>
      <c r="H18" s="21">
        <f>IF(I18&lt;=8000,$F$5+(I18/24),"error")</f>
        <v>44898.57916666667</v>
      </c>
      <c r="I18" s="22">
        <f t="shared" si="0"/>
        <v>6061.9000000000015</v>
      </c>
      <c r="J18" s="16" t="str">
        <f t="shared" si="1"/>
        <v>NOT DUE</v>
      </c>
      <c r="K18" s="30" t="s">
        <v>2245</v>
      </c>
      <c r="L18" s="145" t="s">
        <v>4848</v>
      </c>
    </row>
    <row r="19" spans="1:12" ht="38.25">
      <c r="A19" s="16" t="s">
        <v>2257</v>
      </c>
      <c r="B19" s="30" t="s">
        <v>2259</v>
      </c>
      <c r="C19" s="30" t="s">
        <v>2238</v>
      </c>
      <c r="D19" s="41">
        <v>8000</v>
      </c>
      <c r="E19" s="12">
        <v>42549</v>
      </c>
      <c r="F19" s="12">
        <v>43858</v>
      </c>
      <c r="G19" s="26">
        <v>25103</v>
      </c>
      <c r="H19" s="21">
        <f t="shared" si="2"/>
        <v>44898.57916666667</v>
      </c>
      <c r="I19" s="22">
        <f t="shared" si="0"/>
        <v>6061.9000000000015</v>
      </c>
      <c r="J19" s="16" t="str">
        <f t="shared" si="1"/>
        <v>NOT DUE</v>
      </c>
      <c r="K19" s="30"/>
      <c r="L19" s="145" t="s">
        <v>4848</v>
      </c>
    </row>
    <row r="20" spans="1:12" ht="38.25" customHeight="1">
      <c r="A20" s="16" t="s">
        <v>2258</v>
      </c>
      <c r="B20" s="30" t="s">
        <v>2260</v>
      </c>
      <c r="C20" s="30" t="s">
        <v>2239</v>
      </c>
      <c r="D20" s="41">
        <v>8000</v>
      </c>
      <c r="E20" s="12">
        <v>42549</v>
      </c>
      <c r="F20" s="12">
        <v>43858</v>
      </c>
      <c r="G20" s="26">
        <v>25103</v>
      </c>
      <c r="H20" s="21">
        <f t="shared" si="2"/>
        <v>44898.57916666667</v>
      </c>
      <c r="I20" s="22">
        <f t="shared" si="0"/>
        <v>6061.9000000000015</v>
      </c>
      <c r="J20" s="16" t="str">
        <f t="shared" si="1"/>
        <v>NOT DUE</v>
      </c>
      <c r="K20" s="30"/>
      <c r="L20" s="145" t="s">
        <v>4848</v>
      </c>
    </row>
    <row r="24" spans="1:12">
      <c r="B24" t="s">
        <v>4630</v>
      </c>
      <c r="D24" s="47" t="s">
        <v>4631</v>
      </c>
      <c r="E24" t="s">
        <v>5232</v>
      </c>
      <c r="G24" t="s">
        <v>4632</v>
      </c>
    </row>
    <row r="25" spans="1:12">
      <c r="C25" s="215" t="s">
        <v>5298</v>
      </c>
      <c r="E25" t="s">
        <v>5439</v>
      </c>
      <c r="H25" s="455" t="s">
        <v>5270</v>
      </c>
      <c r="I25" s="455"/>
      <c r="J25" s="455"/>
    </row>
  </sheetData>
  <sheetProtection selectLockedCells="1"/>
  <mergeCells count="10">
    <mergeCell ref="H25:J25"/>
    <mergeCell ref="A4:B4"/>
    <mergeCell ref="D4:E4"/>
    <mergeCell ref="A5:B5"/>
    <mergeCell ref="A1:B1"/>
    <mergeCell ref="D1:E1"/>
    <mergeCell ref="A2:B2"/>
    <mergeCell ref="D2:E2"/>
    <mergeCell ref="A3:B3"/>
    <mergeCell ref="D3:E3"/>
  </mergeCells>
  <conditionalFormatting sqref="J8:J20">
    <cfRule type="cellIs" dxfId="30" priority="1" operator="equal">
      <formula>"overdue"</formula>
    </cfRule>
  </conditionalFormatting>
  <pageMargins left="0.7" right="0.7" top="0.75" bottom="0.75" header="0.3" footer="0.3"/>
  <pageSetup paperSize="9" orientation="portrait" r:id="rId1"/>
  <drawing r:id="rId2"/>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6"/>
  <sheetViews>
    <sheetView zoomScaleNormal="100" workbookViewId="0">
      <selection activeCell="K11" sqref="K11"/>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6" t="s">
        <v>5</v>
      </c>
      <c r="B1" s="376"/>
      <c r="C1" s="34" t="str">
        <f>'[4]Main Engine'!C1</f>
        <v>VALIANT SUMMER</v>
      </c>
      <c r="D1" s="377" t="s">
        <v>7</v>
      </c>
      <c r="E1" s="377"/>
      <c r="F1" s="1" t="str">
        <f>IF(C1="GL COLMENA",'[1]List of Vessels'!B2,IF(C1="GL IGUAZU",'[1]List of Vessels'!B3,IF(C1="GL LA PAZ",'[1]List of Vessels'!B4,IF(C1="GL PIRAPO",'[1]List of Vessels'!B5,IF(C1="VALIANT SPRING",'[1]List of Vessels'!B6,IF(C1="VALIANT SUMMER",'[1]List of Vessels'!B7,""))))))</f>
        <v>NK 160240</v>
      </c>
    </row>
    <row r="2" spans="1:12" ht="19.5" customHeight="1">
      <c r="A2" s="376" t="s">
        <v>8</v>
      </c>
      <c r="B2" s="376"/>
      <c r="C2" s="35" t="str">
        <f>IF(C1="GL COLMENA",'[1]List of Vessels'!D2,IF(C1="GL IGUAZU",'[1]List of Vessels'!D3,IF(C1="GL LA PAZ",'[1]List of Vessels'!D4,IF(C1="GL PIRAPO",'[1]List of Vessels'!D5,IF(C1="VALIANT SPRING",'[1]List of Vessels'!D6,IF(C1="VALIANT SUMMER",'[1]List of Vessels'!D7,""))))))</f>
        <v>SINGAPORE</v>
      </c>
      <c r="D2" s="377" t="s">
        <v>9</v>
      </c>
      <c r="E2" s="377"/>
      <c r="F2" s="2">
        <f>IF(C1="GL COLMENA",'[1]List of Vessels'!C2,IF(C1="GL IGUAZU",'[1]List of Vessels'!C3,IF(C1="GL LA PAZ",'[1]List of Vessels'!C4,IF(C1="GL PIRAPO",'[1]List of Vessels'!C5,IF(C1="VALIANT SPRING",'[1]List of Vessels'!C6,IF(C1="VALIANT SUMMER",'[1]List of Vessels'!C7,""))))))</f>
        <v>9731195</v>
      </c>
    </row>
    <row r="3" spans="1:12" ht="19.5" customHeight="1">
      <c r="A3" s="376" t="s">
        <v>10</v>
      </c>
      <c r="B3" s="376"/>
      <c r="C3" s="36" t="s">
        <v>2261</v>
      </c>
      <c r="D3" s="377" t="s">
        <v>12</v>
      </c>
      <c r="E3" s="377"/>
      <c r="F3" s="4" t="s">
        <v>2512</v>
      </c>
    </row>
    <row r="4" spans="1:12" ht="18" customHeight="1">
      <c r="A4" s="376" t="s">
        <v>77</v>
      </c>
      <c r="B4" s="376"/>
      <c r="C4" s="36" t="s">
        <v>3796</v>
      </c>
      <c r="D4" s="377" t="s">
        <v>14</v>
      </c>
      <c r="E4" s="377"/>
      <c r="F4" s="109"/>
    </row>
    <row r="5" spans="1:12" ht="18" customHeight="1">
      <c r="A5" s="376" t="s">
        <v>78</v>
      </c>
      <c r="B5" s="376"/>
      <c r="C5" s="37" t="s">
        <v>3797</v>
      </c>
      <c r="D5" s="44"/>
      <c r="E5" s="262" t="str">
        <f>'Running Hours'!$C3</f>
        <v>Date updated:</v>
      </c>
      <c r="F5" s="147">
        <f>'Running Hours'!$D3</f>
        <v>44646</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5.5">
      <c r="A8" s="16" t="s">
        <v>2691</v>
      </c>
      <c r="B8" s="30" t="s">
        <v>2262</v>
      </c>
      <c r="C8" s="30" t="s">
        <v>2263</v>
      </c>
      <c r="D8" s="39" t="s">
        <v>4</v>
      </c>
      <c r="E8" s="12">
        <v>42549</v>
      </c>
      <c r="F8" s="12">
        <v>44613</v>
      </c>
      <c r="G8" s="109"/>
      <c r="H8" s="14">
        <f>EDATE(F8-1,1)</f>
        <v>44640</v>
      </c>
      <c r="I8" s="15">
        <f t="shared" ref="I8:I10" ca="1" si="0">IF(ISBLANK(H8),"",H8-DATE(YEAR(NOW()),MONTH(NOW()),DAY(NOW())))</f>
        <v>-7</v>
      </c>
      <c r="J8" s="16" t="str">
        <f t="shared" ref="J8:J11" ca="1" si="1">IF(I8="","",IF(I8&lt;0,"OVERDUE","NOT DUE"))</f>
        <v>OVERDUE</v>
      </c>
      <c r="K8" s="30"/>
      <c r="L8" s="19" t="s">
        <v>5395</v>
      </c>
    </row>
    <row r="9" spans="1:12">
      <c r="A9" s="16" t="s">
        <v>2692</v>
      </c>
      <c r="B9" s="30" t="s">
        <v>2264</v>
      </c>
      <c r="C9" s="30" t="s">
        <v>2265</v>
      </c>
      <c r="D9" s="39" t="s">
        <v>1</v>
      </c>
      <c r="E9" s="12">
        <v>42549</v>
      </c>
      <c r="F9" s="12">
        <v>44646</v>
      </c>
      <c r="G9" s="109"/>
      <c r="H9" s="14">
        <f>DATE(YEAR(F9),MONTH(F9),DAY(F9)+1)</f>
        <v>44647</v>
      </c>
      <c r="I9" s="15">
        <f t="shared" ca="1" si="0"/>
        <v>0</v>
      </c>
      <c r="J9" s="16" t="str">
        <f t="shared" ca="1" si="1"/>
        <v>NOT DUE</v>
      </c>
      <c r="K9" s="30"/>
      <c r="L9" s="19" t="s">
        <v>5216</v>
      </c>
    </row>
    <row r="10" spans="1:12" ht="25.5">
      <c r="A10" s="16" t="s">
        <v>2693</v>
      </c>
      <c r="B10" s="30" t="s">
        <v>2266</v>
      </c>
      <c r="C10" s="30" t="s">
        <v>2267</v>
      </c>
      <c r="D10" s="39" t="s">
        <v>4</v>
      </c>
      <c r="E10" s="12">
        <v>42549</v>
      </c>
      <c r="F10" s="12">
        <v>44613</v>
      </c>
      <c r="G10" s="109"/>
      <c r="H10" s="14">
        <f>EDATE(F10-1,1)</f>
        <v>44640</v>
      </c>
      <c r="I10" s="15">
        <f t="shared" ca="1" si="0"/>
        <v>-7</v>
      </c>
      <c r="J10" s="16" t="str">
        <f t="shared" ca="1" si="1"/>
        <v>OVERDUE</v>
      </c>
      <c r="K10" s="30"/>
      <c r="L10" s="19" t="s">
        <v>5395</v>
      </c>
    </row>
    <row r="11" spans="1:12" ht="38.25">
      <c r="A11" s="16" t="s">
        <v>2694</v>
      </c>
      <c r="B11" s="30" t="s">
        <v>2268</v>
      </c>
      <c r="C11" s="30" t="s">
        <v>2269</v>
      </c>
      <c r="D11" s="39" t="s">
        <v>2270</v>
      </c>
      <c r="E11" s="12">
        <v>42549</v>
      </c>
      <c r="F11" s="12">
        <v>43928</v>
      </c>
      <c r="G11" s="109"/>
      <c r="H11" s="14"/>
      <c r="I11" s="15"/>
      <c r="J11" s="16" t="str">
        <f t="shared" si="1"/>
        <v/>
      </c>
      <c r="K11" s="30"/>
      <c r="L11" s="19"/>
    </row>
    <row r="15" spans="1:12">
      <c r="B15" t="s">
        <v>4630</v>
      </c>
      <c r="D15" s="47" t="s">
        <v>4631</v>
      </c>
      <c r="E15" t="s">
        <v>5232</v>
      </c>
      <c r="G15" t="s">
        <v>4632</v>
      </c>
    </row>
    <row r="16" spans="1:12">
      <c r="C16" s="223" t="s">
        <v>5313</v>
      </c>
      <c r="E16" t="s">
        <v>5439</v>
      </c>
      <c r="H16" s="455" t="s">
        <v>5270</v>
      </c>
      <c r="I16" s="455"/>
      <c r="J16" s="455"/>
    </row>
  </sheetData>
  <sheetProtection selectLockedCells="1"/>
  <mergeCells count="10">
    <mergeCell ref="H16:J16"/>
    <mergeCell ref="A4:B4"/>
    <mergeCell ref="D4:E4"/>
    <mergeCell ref="A5:B5"/>
    <mergeCell ref="A1:B1"/>
    <mergeCell ref="D1:E1"/>
    <mergeCell ref="A2:B2"/>
    <mergeCell ref="D2:E2"/>
    <mergeCell ref="A3:B3"/>
    <mergeCell ref="D3:E3"/>
  </mergeCells>
  <conditionalFormatting sqref="J8:J11">
    <cfRule type="cellIs" dxfId="29" priority="1" operator="equal">
      <formula>"overdue"</formula>
    </cfRule>
  </conditionalFormatting>
  <pageMargins left="0.7" right="0.7" top="0.75" bottom="0.75" header="0.3" footer="0.3"/>
  <pageSetup paperSize="9" orientation="portrait" r:id="rId1"/>
  <drawing r:id="rId2"/>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5"/>
  <sheetViews>
    <sheetView zoomScaleNormal="100" workbookViewId="0">
      <selection activeCell="K13" sqref="K13"/>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6" t="s">
        <v>5</v>
      </c>
      <c r="B1" s="376"/>
      <c r="C1" s="34" t="str">
        <f>'[4]Main Engine'!C1</f>
        <v>VALIANT SUMMER</v>
      </c>
      <c r="D1" s="377" t="s">
        <v>7</v>
      </c>
      <c r="E1" s="377"/>
      <c r="F1" s="1" t="str">
        <f>IF(C1="GL COLMENA",'[1]List of Vessels'!B2,IF(C1="GL IGUAZU",'[1]List of Vessels'!B3,IF(C1="GL LA PAZ",'[1]List of Vessels'!B4,IF(C1="GL PIRAPO",'[1]List of Vessels'!B5,IF(C1="VALIANT SPRING",'[1]List of Vessels'!B6,IF(C1="VALIANT SUMMER",'[1]List of Vessels'!B7,""))))))</f>
        <v>NK 160240</v>
      </c>
    </row>
    <row r="2" spans="1:12" ht="19.5" customHeight="1">
      <c r="A2" s="376" t="s">
        <v>8</v>
      </c>
      <c r="B2" s="376"/>
      <c r="C2" s="35" t="str">
        <f>IF(C1="GL COLMENA",'[1]List of Vessels'!D2,IF(C1="GL IGUAZU",'[1]List of Vessels'!D3,IF(C1="GL LA PAZ",'[1]List of Vessels'!D4,IF(C1="GL PIRAPO",'[1]List of Vessels'!D5,IF(C1="VALIANT SPRING",'[1]List of Vessels'!D6,IF(C1="VALIANT SUMMER",'[1]List of Vessels'!D7,""))))))</f>
        <v>SINGAPORE</v>
      </c>
      <c r="D2" s="377" t="s">
        <v>9</v>
      </c>
      <c r="E2" s="377"/>
      <c r="F2" s="2">
        <f>IF(C1="GL COLMENA",'[1]List of Vessels'!C2,IF(C1="GL IGUAZU",'[1]List of Vessels'!C3,IF(C1="GL LA PAZ",'[1]List of Vessels'!C4,IF(C1="GL PIRAPO",'[1]List of Vessels'!C5,IF(C1="VALIANT SPRING",'[1]List of Vessels'!C6,IF(C1="VALIANT SUMMER",'[1]List of Vessels'!C7,""))))))</f>
        <v>9731195</v>
      </c>
    </row>
    <row r="3" spans="1:12" ht="19.5" customHeight="1">
      <c r="A3" s="376" t="s">
        <v>10</v>
      </c>
      <c r="B3" s="376"/>
      <c r="C3" s="36" t="s">
        <v>2274</v>
      </c>
      <c r="D3" s="377" t="s">
        <v>12</v>
      </c>
      <c r="E3" s="377"/>
      <c r="F3" s="4" t="s">
        <v>2565</v>
      </c>
    </row>
    <row r="4" spans="1:12" ht="18" customHeight="1">
      <c r="A4" s="376" t="s">
        <v>77</v>
      </c>
      <c r="B4" s="376"/>
      <c r="C4" s="36" t="s">
        <v>2275</v>
      </c>
      <c r="D4" s="377" t="s">
        <v>14</v>
      </c>
      <c r="E4" s="377"/>
      <c r="F4" s="109"/>
    </row>
    <row r="5" spans="1:12" ht="18" customHeight="1">
      <c r="A5" s="376" t="s">
        <v>78</v>
      </c>
      <c r="B5" s="376"/>
      <c r="C5" s="37" t="s">
        <v>2276</v>
      </c>
      <c r="D5" s="44"/>
      <c r="E5" s="262" t="str">
        <f>'Running Hours'!$C3</f>
        <v>Date updated:</v>
      </c>
      <c r="F5" s="147">
        <f>'Running Hours'!$D3</f>
        <v>44646</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c r="A8" s="16" t="s">
        <v>2688</v>
      </c>
      <c r="B8" s="30" t="s">
        <v>2271</v>
      </c>
      <c r="C8" s="30" t="s">
        <v>561</v>
      </c>
      <c r="D8" s="39" t="s">
        <v>4</v>
      </c>
      <c r="E8" s="12">
        <v>42348</v>
      </c>
      <c r="F8" s="12">
        <v>44639</v>
      </c>
      <c r="G8" s="109"/>
      <c r="H8" s="14">
        <f>EDATE(F8-1,1)</f>
        <v>44669</v>
      </c>
      <c r="I8" s="15">
        <f t="shared" ref="I8:I10" ca="1" si="0">IF(ISBLANK(H8),"",H8-DATE(YEAR(NOW()),MONTH(NOW()),DAY(NOW())))</f>
        <v>22</v>
      </c>
      <c r="J8" s="16" t="str">
        <f t="shared" ref="J8:J10" ca="1" si="1">IF(I8="","",IF(I8&lt;0,"OVERDUE","NOT DUE"))</f>
        <v>NOT DUE</v>
      </c>
      <c r="K8" s="30"/>
      <c r="L8" s="19"/>
    </row>
    <row r="9" spans="1:12">
      <c r="A9" s="16" t="s">
        <v>2689</v>
      </c>
      <c r="B9" s="30" t="s">
        <v>2272</v>
      </c>
      <c r="C9" s="30" t="s">
        <v>37</v>
      </c>
      <c r="D9" s="39" t="s">
        <v>793</v>
      </c>
      <c r="E9" s="12">
        <v>42348</v>
      </c>
      <c r="F9" s="12">
        <v>44603</v>
      </c>
      <c r="G9" s="109"/>
      <c r="H9" s="14">
        <f>DATE(YEAR(F9),MONTH(F9)+6,DAY(F9)-1)</f>
        <v>44783</v>
      </c>
      <c r="I9" s="15">
        <f t="shared" ca="1" si="0"/>
        <v>136</v>
      </c>
      <c r="J9" s="16" t="str">
        <f t="shared" ca="1" si="1"/>
        <v>NOT DUE</v>
      </c>
      <c r="K9" s="30"/>
      <c r="L9" s="19"/>
    </row>
    <row r="10" spans="1:12">
      <c r="A10" s="16" t="s">
        <v>2690</v>
      </c>
      <c r="B10" s="30" t="s">
        <v>2273</v>
      </c>
      <c r="C10" s="30" t="s">
        <v>561</v>
      </c>
      <c r="D10" s="39" t="s">
        <v>4</v>
      </c>
      <c r="E10" s="12">
        <v>42348</v>
      </c>
      <c r="F10" s="12">
        <v>44639</v>
      </c>
      <c r="G10" s="109"/>
      <c r="H10" s="14">
        <f>EDATE(F10-1,1)</f>
        <v>44669</v>
      </c>
      <c r="I10" s="15">
        <f t="shared" ca="1" si="0"/>
        <v>22</v>
      </c>
      <c r="J10" s="16" t="str">
        <f t="shared" ca="1" si="1"/>
        <v>NOT DUE</v>
      </c>
      <c r="K10" s="30"/>
      <c r="L10" s="19"/>
    </row>
    <row r="14" spans="1:12">
      <c r="B14" t="s">
        <v>4630</v>
      </c>
      <c r="D14" s="47" t="s">
        <v>4631</v>
      </c>
      <c r="E14" t="s">
        <v>5232</v>
      </c>
      <c r="G14" t="s">
        <v>4632</v>
      </c>
    </row>
    <row r="15" spans="1:12">
      <c r="C15" s="215" t="s">
        <v>5298</v>
      </c>
      <c r="E15" t="s">
        <v>5439</v>
      </c>
      <c r="H15" s="455" t="s">
        <v>5270</v>
      </c>
      <c r="I15" s="455"/>
      <c r="J15" s="455"/>
    </row>
  </sheetData>
  <sheetProtection selectLockedCells="1"/>
  <mergeCells count="10">
    <mergeCell ref="H15:J15"/>
    <mergeCell ref="A4:B4"/>
    <mergeCell ref="D4:E4"/>
    <mergeCell ref="A5:B5"/>
    <mergeCell ref="A1:B1"/>
    <mergeCell ref="D1:E1"/>
    <mergeCell ref="A2:B2"/>
    <mergeCell ref="D2:E2"/>
    <mergeCell ref="A3:B3"/>
    <mergeCell ref="D3:E3"/>
  </mergeCells>
  <conditionalFormatting sqref="J8:J10">
    <cfRule type="cellIs" dxfId="28" priority="1" operator="equal">
      <formula>"overdue"</formula>
    </cfRule>
  </conditionalFormatting>
  <pageMargins left="0.7" right="0.7" top="0.75" bottom="0.75" header="0.3" footer="0.3"/>
  <pageSetup paperSize="9" orientation="portrait" r:id="rId1"/>
  <drawing r:id="rId2"/>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8"/>
  <sheetViews>
    <sheetView zoomScaleNormal="100" workbookViewId="0">
      <selection activeCell="K13" sqref="K13"/>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6" t="s">
        <v>5</v>
      </c>
      <c r="B1" s="376"/>
      <c r="C1" s="34" t="str">
        <f>'[4]Main Engine'!C1</f>
        <v>VALIANT SUMMER</v>
      </c>
      <c r="D1" s="377" t="s">
        <v>7</v>
      </c>
      <c r="E1" s="377"/>
      <c r="F1" s="1" t="str">
        <f>IF(C1="GL COLMENA",'[1]List of Vessels'!B2,IF(C1="GL IGUAZU",'[1]List of Vessels'!B3,IF(C1="GL LA PAZ",'[1]List of Vessels'!B4,IF(C1="GL PIRAPO",'[1]List of Vessels'!B5,IF(C1="VALIANT SPRING",'[1]List of Vessels'!B6,IF(C1="VALIANT SUMMER",'[1]List of Vessels'!B7,""))))))</f>
        <v>NK 160240</v>
      </c>
    </row>
    <row r="2" spans="1:12" ht="19.5" customHeight="1">
      <c r="A2" s="376" t="s">
        <v>8</v>
      </c>
      <c r="B2" s="376"/>
      <c r="C2" s="35" t="str">
        <f>IF(C1="GL COLMENA",'[1]List of Vessels'!D2,IF(C1="GL IGUAZU",'[1]List of Vessels'!D3,IF(C1="GL LA PAZ",'[1]List of Vessels'!D4,IF(C1="GL PIRAPO",'[1]List of Vessels'!D5,IF(C1="VALIANT SPRING",'[1]List of Vessels'!D6,IF(C1="VALIANT SUMMER",'[1]List of Vessels'!D7,""))))))</f>
        <v>SINGAPORE</v>
      </c>
      <c r="D2" s="377" t="s">
        <v>9</v>
      </c>
      <c r="E2" s="377"/>
      <c r="F2" s="2">
        <f>IF(C1="GL COLMENA",'[1]List of Vessels'!C2,IF(C1="GL IGUAZU",'[1]List of Vessels'!C3,IF(C1="GL LA PAZ",'[1]List of Vessels'!C4,IF(C1="GL PIRAPO",'[1]List of Vessels'!C5,IF(C1="VALIANT SPRING",'[1]List of Vessels'!C6,IF(C1="VALIANT SUMMER",'[1]List of Vessels'!C7,""))))))</f>
        <v>9731195</v>
      </c>
    </row>
    <row r="3" spans="1:12" ht="19.5" customHeight="1">
      <c r="A3" s="376" t="s">
        <v>10</v>
      </c>
      <c r="B3" s="376"/>
      <c r="C3" s="36" t="s">
        <v>2277</v>
      </c>
      <c r="D3" s="377" t="s">
        <v>12</v>
      </c>
      <c r="E3" s="377"/>
      <c r="F3" s="4" t="s">
        <v>2566</v>
      </c>
    </row>
    <row r="4" spans="1:12" ht="18" customHeight="1">
      <c r="A4" s="376" t="s">
        <v>77</v>
      </c>
      <c r="B4" s="376"/>
      <c r="C4" s="36" t="s">
        <v>3798</v>
      </c>
      <c r="D4" s="377" t="s">
        <v>14</v>
      </c>
      <c r="E4" s="377"/>
      <c r="F4" s="109"/>
    </row>
    <row r="5" spans="1:12" ht="18" customHeight="1">
      <c r="A5" s="376" t="s">
        <v>78</v>
      </c>
      <c r="B5" s="376"/>
      <c r="C5" s="37" t="s">
        <v>2288</v>
      </c>
      <c r="D5" s="44"/>
      <c r="E5" s="262" t="str">
        <f>'Running Hours'!$C3</f>
        <v>Date updated:</v>
      </c>
      <c r="F5" s="147">
        <f>'Running Hours'!$D3</f>
        <v>44646</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c r="A8" s="16" t="s">
        <v>2682</v>
      </c>
      <c r="B8" s="30" t="s">
        <v>2309</v>
      </c>
      <c r="C8" s="30" t="s">
        <v>561</v>
      </c>
      <c r="D8" s="39" t="s">
        <v>2285</v>
      </c>
      <c r="E8" s="12">
        <v>42549</v>
      </c>
      <c r="F8" s="12">
        <v>44632</v>
      </c>
      <c r="G8" s="109"/>
      <c r="H8" s="14">
        <f>DATE(YEAR(F8),MONTH(F8),DAY(F8)+14)</f>
        <v>44646</v>
      </c>
      <c r="I8" s="15">
        <f t="shared" ref="I8:I13" ca="1" si="0">IF(ISBLANK(H8),"",H8-DATE(YEAR(NOW()),MONTH(NOW()),DAY(NOW())))</f>
        <v>-1</v>
      </c>
      <c r="J8" s="16" t="str">
        <f t="shared" ref="J8:J13" ca="1" si="1">IF(I8="","",IF(I8&lt;0,"OVERDUE","NOT DUE"))</f>
        <v>OVERDUE</v>
      </c>
      <c r="K8" s="30"/>
      <c r="L8" s="225"/>
    </row>
    <row r="9" spans="1:12">
      <c r="A9" s="16" t="s">
        <v>2683</v>
      </c>
      <c r="B9" s="30" t="s">
        <v>2278</v>
      </c>
      <c r="C9" s="30" t="s">
        <v>561</v>
      </c>
      <c r="D9" s="39" t="s">
        <v>0</v>
      </c>
      <c r="E9" s="12">
        <v>42549</v>
      </c>
      <c r="F9" s="12">
        <v>44596</v>
      </c>
      <c r="G9" s="109"/>
      <c r="H9" s="14">
        <f>DATE(YEAR(F9),MONTH(F9)+3,DAY(F9)-1)</f>
        <v>44684</v>
      </c>
      <c r="I9" s="15">
        <f t="shared" ca="1" si="0"/>
        <v>37</v>
      </c>
      <c r="J9" s="16" t="str">
        <f t="shared" ca="1" si="1"/>
        <v>NOT DUE</v>
      </c>
      <c r="K9" s="30"/>
      <c r="L9" s="239"/>
    </row>
    <row r="10" spans="1:12" ht="26.45" customHeight="1">
      <c r="A10" s="16" t="s">
        <v>2684</v>
      </c>
      <c r="B10" s="30" t="s">
        <v>2310</v>
      </c>
      <c r="C10" s="30" t="s">
        <v>2311</v>
      </c>
      <c r="D10" s="39" t="s">
        <v>0</v>
      </c>
      <c r="E10" s="12">
        <v>42549</v>
      </c>
      <c r="F10" s="12">
        <v>44596</v>
      </c>
      <c r="G10" s="109"/>
      <c r="H10" s="14">
        <f>DATE(YEAR(F10),MONTH(F10)+3,DAY(F10)-1)</f>
        <v>44684</v>
      </c>
      <c r="I10" s="15">
        <f t="shared" ca="1" si="0"/>
        <v>37</v>
      </c>
      <c r="J10" s="16" t="str">
        <f t="shared" ca="1" si="1"/>
        <v>NOT DUE</v>
      </c>
      <c r="K10" s="30" t="s">
        <v>2286</v>
      </c>
      <c r="L10" s="239"/>
    </row>
    <row r="11" spans="1:12">
      <c r="A11" s="16" t="s">
        <v>2685</v>
      </c>
      <c r="B11" s="30" t="s">
        <v>2279</v>
      </c>
      <c r="C11" s="30" t="s">
        <v>2280</v>
      </c>
      <c r="D11" s="39" t="s">
        <v>0</v>
      </c>
      <c r="E11" s="12">
        <v>42549</v>
      </c>
      <c r="F11" s="12">
        <v>44596</v>
      </c>
      <c r="G11" s="109"/>
      <c r="H11" s="14">
        <f>DATE(YEAR(F11),MONTH(F11)+3,DAY(F11)-1)</f>
        <v>44684</v>
      </c>
      <c r="I11" s="15">
        <f t="shared" ca="1" si="0"/>
        <v>37</v>
      </c>
      <c r="J11" s="16" t="str">
        <f t="shared" ca="1" si="1"/>
        <v>NOT DUE</v>
      </c>
      <c r="K11" s="30"/>
      <c r="L11" s="239"/>
    </row>
    <row r="12" spans="1:12">
      <c r="A12" s="16" t="s">
        <v>2686</v>
      </c>
      <c r="B12" s="30" t="s">
        <v>2281</v>
      </c>
      <c r="C12" s="30" t="s">
        <v>2282</v>
      </c>
      <c r="D12" s="39" t="s">
        <v>0</v>
      </c>
      <c r="E12" s="12">
        <v>42549</v>
      </c>
      <c r="F12" s="12">
        <v>44596</v>
      </c>
      <c r="G12" s="109"/>
      <c r="H12" s="14">
        <f>DATE(YEAR(F12),MONTH(F12)+3,DAY(F12)-1)</f>
        <v>44684</v>
      </c>
      <c r="I12" s="15">
        <f t="shared" ca="1" si="0"/>
        <v>37</v>
      </c>
      <c r="J12" s="16" t="str">
        <f t="shared" ca="1" si="1"/>
        <v>NOT DUE</v>
      </c>
      <c r="K12" s="30"/>
      <c r="L12" s="239"/>
    </row>
    <row r="13" spans="1:12" ht="64.5" customHeight="1">
      <c r="A13" s="16" t="s">
        <v>2687</v>
      </c>
      <c r="B13" s="30" t="s">
        <v>2283</v>
      </c>
      <c r="C13" s="30" t="s">
        <v>2284</v>
      </c>
      <c r="D13" s="39" t="s">
        <v>1</v>
      </c>
      <c r="E13" s="12">
        <v>42549</v>
      </c>
      <c r="F13" s="12">
        <v>44646</v>
      </c>
      <c r="G13" s="109"/>
      <c r="H13" s="14">
        <f>DATE(YEAR(F13),MONTH(F13),DAY(F13)+1)</f>
        <v>44647</v>
      </c>
      <c r="I13" s="15">
        <f t="shared" ca="1" si="0"/>
        <v>0</v>
      </c>
      <c r="J13" s="16" t="str">
        <f t="shared" ca="1" si="1"/>
        <v>NOT DUE</v>
      </c>
      <c r="K13" s="30" t="s">
        <v>2287</v>
      </c>
      <c r="L13" s="19"/>
    </row>
    <row r="14" spans="1:12" ht="15" customHeight="1">
      <c r="A14" s="49"/>
      <c r="B14" s="50"/>
      <c r="C14" s="50"/>
      <c r="G14" s="53"/>
      <c r="H14" s="54"/>
      <c r="I14" s="55"/>
      <c r="J14" s="49"/>
      <c r="K14" s="50"/>
      <c r="L14" s="56"/>
    </row>
    <row r="17" spans="2:10">
      <c r="B17" t="s">
        <v>4630</v>
      </c>
      <c r="D17" s="47" t="s">
        <v>4631</v>
      </c>
      <c r="E17" t="s">
        <v>5232</v>
      </c>
      <c r="G17" t="s">
        <v>4632</v>
      </c>
    </row>
    <row r="18" spans="2:10">
      <c r="C18" s="215" t="s">
        <v>5298</v>
      </c>
      <c r="E18" t="s">
        <v>5439</v>
      </c>
      <c r="H18" s="455" t="s">
        <v>5270</v>
      </c>
      <c r="I18" s="455"/>
      <c r="J18" s="455"/>
    </row>
  </sheetData>
  <sheetProtection selectLockedCells="1"/>
  <mergeCells count="10">
    <mergeCell ref="H18:J18"/>
    <mergeCell ref="A4:B4"/>
    <mergeCell ref="D4:E4"/>
    <mergeCell ref="A5:B5"/>
    <mergeCell ref="A1:B1"/>
    <mergeCell ref="D1:E1"/>
    <mergeCell ref="A2:B2"/>
    <mergeCell ref="D2:E2"/>
    <mergeCell ref="A3:B3"/>
    <mergeCell ref="D3:E3"/>
  </mergeCells>
  <conditionalFormatting sqref="J8:J14">
    <cfRule type="cellIs" dxfId="27" priority="1" operator="equal">
      <formula>"overdue"</formula>
    </cfRule>
  </conditionalFormatting>
  <pageMargins left="0.7" right="0.7" top="0.75" bottom="0.75" header="0.3" footer="0.3"/>
  <pageSetup paperSize="9" orientation="portrait" r:id="rId1"/>
  <drawing r:id="rId2"/>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3"/>
  <sheetViews>
    <sheetView zoomScaleNormal="100" workbookViewId="0">
      <selection activeCell="K7" sqref="K7"/>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6" t="s">
        <v>5</v>
      </c>
      <c r="B1" s="376"/>
      <c r="C1" s="34" t="str">
        <f>'[4]Main Engine'!C1</f>
        <v>VALIANT SUMMER</v>
      </c>
      <c r="D1" s="377" t="s">
        <v>7</v>
      </c>
      <c r="E1" s="377"/>
      <c r="F1" s="1" t="str">
        <f>IF(C1="GL COLMENA",'[1]List of Vessels'!B2,IF(C1="GL IGUAZU",'[1]List of Vessels'!B3,IF(C1="GL LA PAZ",'[1]List of Vessels'!B4,IF(C1="GL PIRAPO",'[1]List of Vessels'!B5,IF(C1="VALIANT SPRING",'[1]List of Vessels'!B6,IF(C1="VALIANT SUMMER",'[1]List of Vessels'!B7,""))))))</f>
        <v>NK 160240</v>
      </c>
    </row>
    <row r="2" spans="1:12" ht="19.5" customHeight="1">
      <c r="A2" s="376" t="s">
        <v>8</v>
      </c>
      <c r="B2" s="376"/>
      <c r="C2" s="35" t="str">
        <f>IF(C1="GL COLMENA",'[1]List of Vessels'!D2,IF(C1="GL IGUAZU",'[1]List of Vessels'!D3,IF(C1="GL LA PAZ",'[1]List of Vessels'!D4,IF(C1="GL PIRAPO",'[1]List of Vessels'!D5,IF(C1="VALIANT SPRING",'[1]List of Vessels'!D6,IF(C1="VALIANT SUMMER",'[1]List of Vessels'!D7,""))))))</f>
        <v>SINGAPORE</v>
      </c>
      <c r="D2" s="377" t="s">
        <v>9</v>
      </c>
      <c r="E2" s="377"/>
      <c r="F2" s="2">
        <f>IF(C1="GL COLMENA",'[1]List of Vessels'!C2,IF(C1="GL IGUAZU",'[1]List of Vessels'!C3,IF(C1="GL LA PAZ",'[1]List of Vessels'!C4,IF(C1="GL PIRAPO",'[1]List of Vessels'!C5,IF(C1="VALIANT SPRING",'[1]List of Vessels'!C6,IF(C1="VALIANT SUMMER",'[1]List of Vessels'!C7,""))))))</f>
        <v>9731195</v>
      </c>
    </row>
    <row r="3" spans="1:12" ht="19.5" customHeight="1">
      <c r="A3" s="376" t="s">
        <v>10</v>
      </c>
      <c r="B3" s="376"/>
      <c r="C3" s="36" t="s">
        <v>2314</v>
      </c>
      <c r="D3" s="377" t="s">
        <v>12</v>
      </c>
      <c r="E3" s="377"/>
      <c r="F3" s="58" t="s">
        <v>2567</v>
      </c>
    </row>
    <row r="4" spans="1:12" ht="18" customHeight="1">
      <c r="A4" s="376" t="s">
        <v>77</v>
      </c>
      <c r="B4" s="376"/>
      <c r="C4" s="36" t="s">
        <v>3799</v>
      </c>
      <c r="D4" s="377" t="s">
        <v>14</v>
      </c>
      <c r="E4" s="377"/>
      <c r="F4" s="109"/>
    </row>
    <row r="5" spans="1:12" ht="18" customHeight="1">
      <c r="A5" s="376" t="s">
        <v>78</v>
      </c>
      <c r="B5" s="376"/>
      <c r="C5" s="37" t="s">
        <v>2288</v>
      </c>
      <c r="D5" s="44"/>
      <c r="E5" s="262" t="str">
        <f>'Running Hours'!$C3</f>
        <v>Date updated:</v>
      </c>
      <c r="F5" s="147">
        <f>'Running Hours'!$D3</f>
        <v>44646</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c r="A8" s="112" t="s">
        <v>2675</v>
      </c>
      <c r="B8" s="30" t="s">
        <v>2309</v>
      </c>
      <c r="C8" s="30" t="s">
        <v>561</v>
      </c>
      <c r="D8" s="39" t="s">
        <v>2285</v>
      </c>
      <c r="E8" s="12">
        <v>42549</v>
      </c>
      <c r="F8" s="12">
        <v>44632</v>
      </c>
      <c r="G8" s="109"/>
      <c r="H8" s="14">
        <f>DATE(YEAR(F8),MONTH(F8),DAY(F8)+14)</f>
        <v>44646</v>
      </c>
      <c r="I8" s="15">
        <f t="shared" ref="I8:I17" ca="1" si="0">IF(ISBLANK(H8),"",H8-DATE(YEAR(NOW()),MONTH(NOW()),DAY(NOW())))</f>
        <v>-1</v>
      </c>
      <c r="J8" s="16" t="str">
        <f t="shared" ref="J8:J17" ca="1" si="1">IF(I8="","",IF(I8&lt;0,"OVERDUE","NOT DUE"))</f>
        <v>OVERDUE</v>
      </c>
      <c r="K8" s="30"/>
      <c r="L8" s="19"/>
    </row>
    <row r="9" spans="1:12">
      <c r="A9" s="112" t="s">
        <v>2676</v>
      </c>
      <c r="B9" s="30" t="s">
        <v>2278</v>
      </c>
      <c r="C9" s="30" t="s">
        <v>561</v>
      </c>
      <c r="D9" s="39" t="s">
        <v>0</v>
      </c>
      <c r="E9" s="12">
        <v>42549</v>
      </c>
      <c r="F9" s="12">
        <v>44595</v>
      </c>
      <c r="G9" s="109"/>
      <c r="H9" s="14">
        <f>DATE(YEAR(F9),MONTH(F9)+3,DAY(F9)-1)</f>
        <v>44683</v>
      </c>
      <c r="I9" s="15">
        <f t="shared" ca="1" si="0"/>
        <v>36</v>
      </c>
      <c r="J9" s="16" t="str">
        <f t="shared" ca="1" si="1"/>
        <v>NOT DUE</v>
      </c>
      <c r="K9" s="30"/>
      <c r="L9" s="19"/>
    </row>
    <row r="10" spans="1:12" ht="26.45" customHeight="1">
      <c r="A10" s="112" t="s">
        <v>2677</v>
      </c>
      <c r="B10" s="30" t="s">
        <v>2310</v>
      </c>
      <c r="C10" s="30" t="s">
        <v>2311</v>
      </c>
      <c r="D10" s="39" t="s">
        <v>0</v>
      </c>
      <c r="E10" s="12">
        <v>42549</v>
      </c>
      <c r="F10" s="12">
        <v>44595</v>
      </c>
      <c r="G10" s="109"/>
      <c r="H10" s="14">
        <f>DATE(YEAR(F10),MONTH(F10)+3,DAY(F10)-1)</f>
        <v>44683</v>
      </c>
      <c r="I10" s="15">
        <f t="shared" ca="1" si="0"/>
        <v>36</v>
      </c>
      <c r="J10" s="16" t="str">
        <f t="shared" ca="1" si="1"/>
        <v>NOT DUE</v>
      </c>
      <c r="K10" s="30" t="s">
        <v>2286</v>
      </c>
      <c r="L10" s="19"/>
    </row>
    <row r="11" spans="1:12">
      <c r="A11" s="112" t="s">
        <v>2678</v>
      </c>
      <c r="B11" s="30" t="s">
        <v>2279</v>
      </c>
      <c r="C11" s="30" t="s">
        <v>2280</v>
      </c>
      <c r="D11" s="39" t="s">
        <v>0</v>
      </c>
      <c r="E11" s="12">
        <v>42549</v>
      </c>
      <c r="F11" s="12">
        <v>44595</v>
      </c>
      <c r="G11" s="109"/>
      <c r="H11" s="14">
        <f>DATE(YEAR(F11),MONTH(F11)+3,DAY(F11)-1)</f>
        <v>44683</v>
      </c>
      <c r="I11" s="15">
        <f t="shared" ca="1" si="0"/>
        <v>36</v>
      </c>
      <c r="J11" s="16" t="str">
        <f t="shared" ca="1" si="1"/>
        <v>NOT DUE</v>
      </c>
      <c r="K11" s="30"/>
      <c r="L11" s="19"/>
    </row>
    <row r="12" spans="1:12">
      <c r="A12" s="112" t="s">
        <v>2679</v>
      </c>
      <c r="B12" s="30" t="s">
        <v>2281</v>
      </c>
      <c r="C12" s="30" t="s">
        <v>2282</v>
      </c>
      <c r="D12" s="39" t="s">
        <v>0</v>
      </c>
      <c r="E12" s="12">
        <v>42549</v>
      </c>
      <c r="F12" s="12">
        <v>44595</v>
      </c>
      <c r="G12" s="109"/>
      <c r="H12" s="14">
        <f>DATE(YEAR(F12),MONTH(F12)+3,DAY(F12)-1)</f>
        <v>44683</v>
      </c>
      <c r="I12" s="15">
        <f t="shared" ca="1" si="0"/>
        <v>36</v>
      </c>
      <c r="J12" s="16" t="str">
        <f t="shared" ca="1" si="1"/>
        <v>NOT DUE</v>
      </c>
      <c r="K12" s="30"/>
      <c r="L12" s="19"/>
    </row>
    <row r="13" spans="1:12">
      <c r="A13" s="112" t="s">
        <v>2680</v>
      </c>
      <c r="B13" s="30" t="s">
        <v>2279</v>
      </c>
      <c r="C13" s="30" t="s">
        <v>831</v>
      </c>
      <c r="D13" s="39" t="s">
        <v>2013</v>
      </c>
      <c r="E13" s="12">
        <v>42549</v>
      </c>
      <c r="F13" s="12">
        <v>44442</v>
      </c>
      <c r="G13" s="109"/>
      <c r="H13" s="14">
        <f>DATE(YEAR(F13)+4,MONTH(F13),DAY(F13)-1)</f>
        <v>45902</v>
      </c>
      <c r="I13" s="15">
        <f t="shared" ca="1" si="0"/>
        <v>1255</v>
      </c>
      <c r="J13" s="16" t="str">
        <f t="shared" ca="1" si="1"/>
        <v>NOT DUE</v>
      </c>
      <c r="K13" s="30"/>
      <c r="L13" s="19" t="s">
        <v>5200</v>
      </c>
    </row>
    <row r="14" spans="1:12">
      <c r="A14" s="112" t="s">
        <v>2681</v>
      </c>
      <c r="B14" s="30" t="s">
        <v>2281</v>
      </c>
      <c r="C14" s="30" t="s">
        <v>831</v>
      </c>
      <c r="D14" s="39" t="s">
        <v>381</v>
      </c>
      <c r="E14" s="12">
        <v>42549</v>
      </c>
      <c r="F14" s="12">
        <v>44442</v>
      </c>
      <c r="G14" s="109"/>
      <c r="H14" s="14">
        <f>DATE(YEAR(F14)+1,MONTH(F14),DAY(F14)-1)</f>
        <v>44806</v>
      </c>
      <c r="I14" s="15">
        <f t="shared" ca="1" si="0"/>
        <v>159</v>
      </c>
      <c r="J14" s="16" t="str">
        <f t="shared" ca="1" si="1"/>
        <v>NOT DUE</v>
      </c>
      <c r="K14" s="30"/>
      <c r="L14" s="19"/>
    </row>
    <row r="15" spans="1:12">
      <c r="A15" s="112" t="s">
        <v>3948</v>
      </c>
      <c r="B15" s="30" t="s">
        <v>3945</v>
      </c>
      <c r="C15" s="30" t="s">
        <v>3937</v>
      </c>
      <c r="D15" s="39" t="s">
        <v>2013</v>
      </c>
      <c r="E15" s="12">
        <v>42549</v>
      </c>
      <c r="F15" s="12">
        <v>44571</v>
      </c>
      <c r="G15" s="109"/>
      <c r="H15" s="14">
        <f>DATE(YEAR(F15)+4,MONTH(F15),DAY(F15)-1)</f>
        <v>46031</v>
      </c>
      <c r="I15" s="15">
        <f t="shared" ca="1" si="0"/>
        <v>1384</v>
      </c>
      <c r="J15" s="16" t="str">
        <f t="shared" ca="1" si="1"/>
        <v>NOT DUE</v>
      </c>
      <c r="K15" s="30"/>
      <c r="L15" s="19" t="s">
        <v>5200</v>
      </c>
    </row>
    <row r="16" spans="1:12" ht="64.5" customHeight="1">
      <c r="A16" s="112" t="s">
        <v>3949</v>
      </c>
      <c r="B16" s="30" t="s">
        <v>2283</v>
      </c>
      <c r="C16" s="30" t="s">
        <v>2284</v>
      </c>
      <c r="D16" s="39" t="s">
        <v>1</v>
      </c>
      <c r="E16" s="12">
        <v>42549</v>
      </c>
      <c r="F16" s="12">
        <v>44646</v>
      </c>
      <c r="G16" s="109"/>
      <c r="H16" s="14">
        <f>DATE(YEAR(F16),MONTH(F16),DAY(F16)+1)</f>
        <v>44647</v>
      </c>
      <c r="I16" s="15">
        <f t="shared" ca="1" si="0"/>
        <v>0</v>
      </c>
      <c r="J16" s="16" t="str">
        <f t="shared" ca="1" si="1"/>
        <v>NOT DUE</v>
      </c>
      <c r="K16" s="30" t="s">
        <v>2287</v>
      </c>
      <c r="L16" s="19"/>
    </row>
    <row r="17" spans="1:12" ht="26.45" customHeight="1">
      <c r="A17" s="112" t="s">
        <v>3950</v>
      </c>
      <c r="B17" s="30" t="s">
        <v>1386</v>
      </c>
      <c r="C17" s="30" t="s">
        <v>2312</v>
      </c>
      <c r="D17" s="39" t="s">
        <v>381</v>
      </c>
      <c r="E17" s="12">
        <v>42549</v>
      </c>
      <c r="F17" s="12">
        <v>44574</v>
      </c>
      <c r="G17" s="109"/>
      <c r="H17" s="14">
        <f>DATE(YEAR(F17)+1,MONTH(F17),DAY(F17)-1)</f>
        <v>44938</v>
      </c>
      <c r="I17" s="15">
        <f t="shared" ca="1" si="0"/>
        <v>291</v>
      </c>
      <c r="J17" s="16" t="str">
        <f t="shared" ca="1" si="1"/>
        <v>NOT DUE</v>
      </c>
      <c r="K17" s="30" t="s">
        <v>2313</v>
      </c>
      <c r="L17" s="19"/>
    </row>
    <row r="18" spans="1:12" ht="15" customHeight="1">
      <c r="A18" s="49"/>
      <c r="B18" s="50"/>
      <c r="C18" s="50"/>
      <c r="D18" s="61"/>
      <c r="E18" s="52"/>
      <c r="F18" s="62"/>
      <c r="G18" s="53"/>
      <c r="H18" s="54"/>
      <c r="I18" s="55"/>
      <c r="J18" s="49"/>
      <c r="K18" s="50"/>
      <c r="L18" s="56"/>
    </row>
    <row r="22" spans="1:12">
      <c r="B22" t="s">
        <v>4630</v>
      </c>
      <c r="D22" s="47" t="s">
        <v>4631</v>
      </c>
      <c r="E22" t="s">
        <v>5232</v>
      </c>
      <c r="G22" t="s">
        <v>4632</v>
      </c>
    </row>
    <row r="23" spans="1:12">
      <c r="C23" s="215" t="s">
        <v>5300</v>
      </c>
      <c r="E23" t="s">
        <v>5439</v>
      </c>
      <c r="H23" s="455" t="s">
        <v>5270</v>
      </c>
      <c r="I23" s="455"/>
      <c r="J23" s="455"/>
    </row>
  </sheetData>
  <sheetProtection selectLockedCells="1"/>
  <mergeCells count="10">
    <mergeCell ref="H23:J23"/>
    <mergeCell ref="A4:B4"/>
    <mergeCell ref="D4:E4"/>
    <mergeCell ref="A5:B5"/>
    <mergeCell ref="A1:B1"/>
    <mergeCell ref="D1:E1"/>
    <mergeCell ref="A2:B2"/>
    <mergeCell ref="D2:E2"/>
    <mergeCell ref="A3:B3"/>
    <mergeCell ref="D3:E3"/>
  </mergeCells>
  <conditionalFormatting sqref="J3:J10 J13 J15:J18">
    <cfRule type="cellIs" dxfId="26" priority="3" operator="equal">
      <formula>"overdue"</formula>
    </cfRule>
  </conditionalFormatting>
  <conditionalFormatting sqref="J11:J12">
    <cfRule type="cellIs" dxfId="25" priority="2" operator="equal">
      <formula>"overdue"</formula>
    </cfRule>
  </conditionalFormatting>
  <conditionalFormatting sqref="J14">
    <cfRule type="cellIs" dxfId="24" priority="1" operator="equal">
      <formula>"overdue"</formula>
    </cfRule>
  </conditionalFormatting>
  <pageMargins left="0.7" right="0.7" top="0.75" bottom="0.75" header="0.3" footer="0.3"/>
  <pageSetup paperSize="9" orientation="portrait" r:id="rId1"/>
  <drawing r:id="rId2"/>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8"/>
  <sheetViews>
    <sheetView topLeftCell="B1" zoomScaleNormal="100" workbookViewId="0">
      <selection activeCell="K8" sqref="K8"/>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6" t="s">
        <v>5</v>
      </c>
      <c r="B1" s="376"/>
      <c r="C1" s="34" t="str">
        <f>'[4]Main Engine'!C1</f>
        <v>VALIANT SUMMER</v>
      </c>
      <c r="D1" s="377" t="s">
        <v>7</v>
      </c>
      <c r="E1" s="377"/>
      <c r="F1" s="1" t="str">
        <f>IF(C1="GL COLMENA",'[1]List of Vessels'!B2,IF(C1="GL IGUAZU",'[1]List of Vessels'!B3,IF(C1="GL LA PAZ",'[1]List of Vessels'!B4,IF(C1="GL PIRAPO",'[1]List of Vessels'!B5,IF(C1="VALIANT SPRING",'[1]List of Vessels'!B6,IF(C1="VALIANT SUMMER",'[1]List of Vessels'!B7,""))))))</f>
        <v>NK 160240</v>
      </c>
    </row>
    <row r="2" spans="1:12" ht="19.5" customHeight="1">
      <c r="A2" s="376" t="s">
        <v>8</v>
      </c>
      <c r="B2" s="376"/>
      <c r="C2" s="35" t="str">
        <f>IF(C1="GL COLMENA",'[1]List of Vessels'!D2,IF(C1="GL IGUAZU",'[1]List of Vessels'!D3,IF(C1="GL LA PAZ",'[1]List of Vessels'!D4,IF(C1="GL PIRAPO",'[1]List of Vessels'!D5,IF(C1="VALIANT SPRING",'[1]List of Vessels'!D6,IF(C1="VALIANT SUMMER",'[1]List of Vessels'!D7,""))))))</f>
        <v>SINGAPORE</v>
      </c>
      <c r="D2" s="377" t="s">
        <v>9</v>
      </c>
      <c r="E2" s="377"/>
      <c r="F2" s="2">
        <f>IF(C1="GL COLMENA",'[1]List of Vessels'!C2,IF(C1="GL IGUAZU",'[1]List of Vessels'!C3,IF(C1="GL LA PAZ",'[1]List of Vessels'!C4,IF(C1="GL PIRAPO",'[1]List of Vessels'!C5,IF(C1="VALIANT SPRING",'[1]List of Vessels'!C6,IF(C1="VALIANT SUMMER",'[1]List of Vessels'!C7,""))))))</f>
        <v>9731195</v>
      </c>
    </row>
    <row r="3" spans="1:12" ht="19.5" customHeight="1">
      <c r="A3" s="376" t="s">
        <v>10</v>
      </c>
      <c r="B3" s="376"/>
      <c r="C3" s="36" t="s">
        <v>2430</v>
      </c>
      <c r="D3" s="377" t="s">
        <v>12</v>
      </c>
      <c r="E3" s="377"/>
      <c r="F3" s="58" t="s">
        <v>2435</v>
      </c>
    </row>
    <row r="4" spans="1:12" ht="18" customHeight="1">
      <c r="A4" s="376" t="s">
        <v>77</v>
      </c>
      <c r="B4" s="376"/>
      <c r="C4" s="36" t="s">
        <v>3800</v>
      </c>
      <c r="D4" s="377" t="s">
        <v>14</v>
      </c>
      <c r="E4" s="377"/>
      <c r="F4" s="109"/>
    </row>
    <row r="5" spans="1:12" ht="18" customHeight="1">
      <c r="A5" s="376" t="s">
        <v>78</v>
      </c>
      <c r="B5" s="376"/>
      <c r="C5" s="37" t="s">
        <v>2288</v>
      </c>
      <c r="D5" s="44"/>
      <c r="E5" s="262" t="str">
        <f>'Running Hours'!$C3</f>
        <v>Date updated:</v>
      </c>
      <c r="F5" s="147">
        <f>'Running Hours'!$D3</f>
        <v>44646</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90" customHeight="1">
      <c r="A8" s="16" t="s">
        <v>2416</v>
      </c>
      <c r="B8" s="30" t="s">
        <v>2407</v>
      </c>
      <c r="C8" s="30" t="s">
        <v>2408</v>
      </c>
      <c r="D8" s="39" t="s">
        <v>1</v>
      </c>
      <c r="E8" s="12">
        <v>42549</v>
      </c>
      <c r="F8" s="12">
        <v>44646</v>
      </c>
      <c r="G8" s="109"/>
      <c r="H8" s="14">
        <f>DATE(YEAR(F8),MONTH(F8),DAY(F8)+1)</f>
        <v>44647</v>
      </c>
      <c r="I8" s="15">
        <f t="shared" ref="I8:I12" ca="1" si="0">IF(ISBLANK(H8),"",H8-DATE(YEAR(NOW()),MONTH(NOW()),DAY(NOW())))</f>
        <v>0</v>
      </c>
      <c r="J8" s="16" t="str">
        <f t="shared" ref="J8:J12" ca="1" si="1">IF(I8="","",IF(I8&lt;0,"OVERDUE","NOT DUE"))</f>
        <v>NOT DUE</v>
      </c>
      <c r="K8" s="30"/>
      <c r="L8" s="19"/>
    </row>
    <row r="9" spans="1:12" ht="15" customHeight="1">
      <c r="A9" s="16" t="s">
        <v>2417</v>
      </c>
      <c r="B9" s="30" t="s">
        <v>2409</v>
      </c>
      <c r="C9" s="30" t="s">
        <v>1682</v>
      </c>
      <c r="D9" s="39" t="s">
        <v>0</v>
      </c>
      <c r="E9" s="12">
        <v>42549</v>
      </c>
      <c r="F9" s="12">
        <v>44595</v>
      </c>
      <c r="G9" s="109"/>
      <c r="H9" s="14">
        <f>DATE(YEAR(F9),MONTH(F9)+3,DAY(F9)-1)</f>
        <v>44683</v>
      </c>
      <c r="I9" s="15">
        <f t="shared" ca="1" si="0"/>
        <v>36</v>
      </c>
      <c r="J9" s="16" t="str">
        <f t="shared" ca="1" si="1"/>
        <v>NOT DUE</v>
      </c>
      <c r="K9" s="30" t="s">
        <v>2426</v>
      </c>
      <c r="L9" s="19"/>
    </row>
    <row r="10" spans="1:12" ht="15" customHeight="1">
      <c r="A10" s="16" t="s">
        <v>2418</v>
      </c>
      <c r="B10" s="30" t="s">
        <v>2410</v>
      </c>
      <c r="C10" s="30" t="s">
        <v>2411</v>
      </c>
      <c r="D10" s="39" t="s">
        <v>0</v>
      </c>
      <c r="E10" s="12">
        <v>42549</v>
      </c>
      <c r="F10" s="12">
        <v>44595</v>
      </c>
      <c r="G10" s="109"/>
      <c r="H10" s="14">
        <f>DATE(YEAR(F10),MONTH(F10)+3,DAY(F10)-1)</f>
        <v>44683</v>
      </c>
      <c r="I10" s="15">
        <f t="shared" ca="1" si="0"/>
        <v>36</v>
      </c>
      <c r="J10" s="16" t="str">
        <f t="shared" ca="1" si="1"/>
        <v>NOT DUE</v>
      </c>
      <c r="K10" s="30" t="s">
        <v>2427</v>
      </c>
      <c r="L10" s="19"/>
    </row>
    <row r="11" spans="1:12" ht="15" customHeight="1">
      <c r="A11" s="16" t="s">
        <v>2419</v>
      </c>
      <c r="B11" s="30" t="s">
        <v>2412</v>
      </c>
      <c r="C11" s="30" t="s">
        <v>2413</v>
      </c>
      <c r="D11" s="39" t="s">
        <v>0</v>
      </c>
      <c r="E11" s="12">
        <v>42549</v>
      </c>
      <c r="F11" s="12">
        <v>44595</v>
      </c>
      <c r="G11" s="109"/>
      <c r="H11" s="14">
        <f>DATE(YEAR(F11),MONTH(F11)+3,DAY(F11)-1)</f>
        <v>44683</v>
      </c>
      <c r="I11" s="15">
        <f t="shared" ca="1" si="0"/>
        <v>36</v>
      </c>
      <c r="J11" s="16" t="str">
        <f t="shared" ca="1" si="1"/>
        <v>NOT DUE</v>
      </c>
      <c r="K11" s="30" t="s">
        <v>2428</v>
      </c>
      <c r="L11" s="19"/>
    </row>
    <row r="12" spans="1:12" ht="26.45" customHeight="1">
      <c r="A12" s="16" t="s">
        <v>2420</v>
      </c>
      <c r="B12" s="30" t="s">
        <v>2414</v>
      </c>
      <c r="C12" s="30" t="s">
        <v>2415</v>
      </c>
      <c r="D12" s="39" t="s">
        <v>2013</v>
      </c>
      <c r="E12" s="12">
        <v>42549</v>
      </c>
      <c r="F12" s="12">
        <v>44571</v>
      </c>
      <c r="G12" s="109"/>
      <c r="H12" s="14">
        <f>DATE(YEAR(F12)+4,MONTH(F12),DAY(F12)-1)</f>
        <v>46031</v>
      </c>
      <c r="I12" s="15">
        <f t="shared" ca="1" si="0"/>
        <v>1384</v>
      </c>
      <c r="J12" s="16" t="str">
        <f t="shared" ca="1" si="1"/>
        <v>NOT DUE</v>
      </c>
      <c r="K12" s="30" t="s">
        <v>2429</v>
      </c>
      <c r="L12" s="19" t="s">
        <v>5200</v>
      </c>
    </row>
    <row r="13" spans="1:12" ht="15" customHeight="1">
      <c r="A13" s="49"/>
      <c r="B13" s="50"/>
      <c r="C13" s="50"/>
      <c r="D13" s="61"/>
      <c r="E13" s="52"/>
      <c r="F13" s="62"/>
      <c r="G13" s="53"/>
      <c r="H13" s="54"/>
      <c r="I13" s="55"/>
      <c r="J13" s="49"/>
      <c r="K13" s="50"/>
      <c r="L13" s="56"/>
    </row>
    <row r="17" spans="2:10">
      <c r="B17" t="s">
        <v>4630</v>
      </c>
      <c r="D17" s="47" t="s">
        <v>4631</v>
      </c>
      <c r="E17" t="s">
        <v>5232</v>
      </c>
      <c r="G17" t="s">
        <v>4632</v>
      </c>
    </row>
    <row r="18" spans="2:10">
      <c r="C18" s="215" t="s">
        <v>5298</v>
      </c>
      <c r="E18" t="s">
        <v>5439</v>
      </c>
      <c r="H18" s="455" t="s">
        <v>5270</v>
      </c>
      <c r="I18" s="455"/>
      <c r="J18" s="455"/>
    </row>
  </sheetData>
  <sheetProtection selectLockedCells="1"/>
  <mergeCells count="10">
    <mergeCell ref="H18:J18"/>
    <mergeCell ref="A4:B4"/>
    <mergeCell ref="D4:E4"/>
    <mergeCell ref="A5:B5"/>
    <mergeCell ref="A1:B1"/>
    <mergeCell ref="D1:E1"/>
    <mergeCell ref="A2:B2"/>
    <mergeCell ref="D2:E2"/>
    <mergeCell ref="A3:B3"/>
    <mergeCell ref="D3:E3"/>
  </mergeCells>
  <conditionalFormatting sqref="J3:J13">
    <cfRule type="cellIs" dxfId="23" priority="1" operator="equal">
      <formula>"overdue"</formula>
    </cfRule>
  </conditionalFormatting>
  <pageMargins left="0.7" right="0.7" top="0.75" bottom="0.75" header="0.3" footer="0.3"/>
  <pageSetup paperSize="9" orientation="portrait" r:id="rId1"/>
  <drawing r:id="rId2"/>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8"/>
  <sheetViews>
    <sheetView topLeftCell="B1" zoomScaleNormal="100" workbookViewId="0">
      <selection activeCell="L8" sqref="L8"/>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6" t="s">
        <v>5</v>
      </c>
      <c r="B1" s="376"/>
      <c r="C1" s="34" t="str">
        <f>'[4]Main Engine'!C1</f>
        <v>VALIANT SUMMER</v>
      </c>
      <c r="D1" s="377" t="s">
        <v>7</v>
      </c>
      <c r="E1" s="377"/>
      <c r="F1" s="1" t="str">
        <f>IF(C1="GL COLMENA",'[1]List of Vessels'!B2,IF(C1="GL IGUAZU",'[1]List of Vessels'!B3,IF(C1="GL LA PAZ",'[1]List of Vessels'!B4,IF(C1="GL PIRAPO",'[1]List of Vessels'!B5,IF(C1="VALIANT SPRING",'[1]List of Vessels'!B6,IF(C1="VALIANT SUMMER",'[1]List of Vessels'!B7,""))))))</f>
        <v>NK 160240</v>
      </c>
    </row>
    <row r="2" spans="1:12" ht="19.5" customHeight="1">
      <c r="A2" s="376" t="s">
        <v>8</v>
      </c>
      <c r="B2" s="376"/>
      <c r="C2" s="35" t="str">
        <f>IF(C1="GL COLMENA",'[1]List of Vessels'!D2,IF(C1="GL IGUAZU",'[1]List of Vessels'!D3,IF(C1="GL LA PAZ",'[1]List of Vessels'!D4,IF(C1="GL PIRAPO",'[1]List of Vessels'!D5,IF(C1="VALIANT SPRING",'[1]List of Vessels'!D6,IF(C1="VALIANT SUMMER",'[1]List of Vessels'!D7,""))))))</f>
        <v>SINGAPORE</v>
      </c>
      <c r="D2" s="377" t="s">
        <v>9</v>
      </c>
      <c r="E2" s="377"/>
      <c r="F2" s="2">
        <f>IF(C1="GL COLMENA",'[1]List of Vessels'!C2,IF(C1="GL IGUAZU",'[1]List of Vessels'!C3,IF(C1="GL LA PAZ",'[1]List of Vessels'!C4,IF(C1="GL PIRAPO",'[1]List of Vessels'!C5,IF(C1="VALIANT SPRING",'[1]List of Vessels'!C6,IF(C1="VALIANT SUMMER",'[1]List of Vessels'!C7,""))))))</f>
        <v>9731195</v>
      </c>
    </row>
    <row r="3" spans="1:12" ht="19.5" customHeight="1">
      <c r="A3" s="376" t="s">
        <v>10</v>
      </c>
      <c r="B3" s="376"/>
      <c r="C3" s="36" t="s">
        <v>2431</v>
      </c>
      <c r="D3" s="377" t="s">
        <v>12</v>
      </c>
      <c r="E3" s="377"/>
      <c r="F3" s="58" t="s">
        <v>2436</v>
      </c>
    </row>
    <row r="4" spans="1:12" ht="18" customHeight="1">
      <c r="A4" s="376" t="s">
        <v>77</v>
      </c>
      <c r="B4" s="376"/>
      <c r="C4" s="36" t="s">
        <v>3800</v>
      </c>
      <c r="D4" s="377" t="s">
        <v>14</v>
      </c>
      <c r="E4" s="377"/>
      <c r="F4" s="109"/>
    </row>
    <row r="5" spans="1:12" ht="18" customHeight="1">
      <c r="A5" s="376" t="s">
        <v>78</v>
      </c>
      <c r="B5" s="376"/>
      <c r="C5" s="37" t="s">
        <v>2288</v>
      </c>
      <c r="D5" s="44"/>
      <c r="E5" s="262" t="str">
        <f>'Running Hours'!$C3</f>
        <v>Date updated:</v>
      </c>
      <c r="F5" s="147">
        <f>'Running Hours'!$D3</f>
        <v>44646</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90" customHeight="1">
      <c r="A8" s="16" t="s">
        <v>2421</v>
      </c>
      <c r="B8" s="30" t="s">
        <v>2407</v>
      </c>
      <c r="C8" s="30" t="s">
        <v>2408</v>
      </c>
      <c r="D8" s="39" t="s">
        <v>1</v>
      </c>
      <c r="E8" s="12">
        <v>42549</v>
      </c>
      <c r="F8" s="12">
        <v>44646</v>
      </c>
      <c r="G8" s="109"/>
      <c r="H8" s="14">
        <f>DATE(YEAR(F8),MONTH(F8),DAY(F8)+1)</f>
        <v>44647</v>
      </c>
      <c r="I8" s="15">
        <f t="shared" ref="I8:I12" ca="1" si="0">IF(ISBLANK(H8),"",H8-DATE(YEAR(NOW()),MONTH(NOW()),DAY(NOW())))</f>
        <v>0</v>
      </c>
      <c r="J8" s="16" t="str">
        <f t="shared" ref="J8:J12" ca="1" si="1">IF(I8="","",IF(I8&lt;0,"OVERDUE","NOT DUE"))</f>
        <v>NOT DUE</v>
      </c>
      <c r="K8" s="30"/>
      <c r="L8" s="19"/>
    </row>
    <row r="9" spans="1:12" ht="15" customHeight="1">
      <c r="A9" s="16" t="s">
        <v>2422</v>
      </c>
      <c r="B9" s="30" t="s">
        <v>2409</v>
      </c>
      <c r="C9" s="30" t="s">
        <v>1682</v>
      </c>
      <c r="D9" s="39" t="s">
        <v>0</v>
      </c>
      <c r="E9" s="12">
        <v>42549</v>
      </c>
      <c r="F9" s="12">
        <v>44595</v>
      </c>
      <c r="G9" s="109"/>
      <c r="H9" s="14">
        <f>DATE(YEAR(F9),MONTH(F9)+3,DAY(F9)-1)</f>
        <v>44683</v>
      </c>
      <c r="I9" s="15">
        <f t="shared" ca="1" si="0"/>
        <v>36</v>
      </c>
      <c r="J9" s="16" t="str">
        <f t="shared" ca="1" si="1"/>
        <v>NOT DUE</v>
      </c>
      <c r="K9" s="30" t="s">
        <v>2426</v>
      </c>
      <c r="L9" s="19"/>
    </row>
    <row r="10" spans="1:12" ht="15" customHeight="1">
      <c r="A10" s="16" t="s">
        <v>2423</v>
      </c>
      <c r="B10" s="30" t="s">
        <v>2410</v>
      </c>
      <c r="C10" s="30" t="s">
        <v>2411</v>
      </c>
      <c r="D10" s="39" t="s">
        <v>0</v>
      </c>
      <c r="E10" s="12">
        <v>42549</v>
      </c>
      <c r="F10" s="12">
        <v>44595</v>
      </c>
      <c r="G10" s="109"/>
      <c r="H10" s="14">
        <f>DATE(YEAR(F10),MONTH(F10)+3,DAY(F10)-1)</f>
        <v>44683</v>
      </c>
      <c r="I10" s="15">
        <f t="shared" ca="1" si="0"/>
        <v>36</v>
      </c>
      <c r="J10" s="16" t="str">
        <f t="shared" ca="1" si="1"/>
        <v>NOT DUE</v>
      </c>
      <c r="K10" s="30" t="s">
        <v>2427</v>
      </c>
      <c r="L10" s="19"/>
    </row>
    <row r="11" spans="1:12" ht="15" customHeight="1">
      <c r="A11" s="16" t="s">
        <v>2424</v>
      </c>
      <c r="B11" s="30" t="s">
        <v>2412</v>
      </c>
      <c r="C11" s="30" t="s">
        <v>2413</v>
      </c>
      <c r="D11" s="39" t="s">
        <v>0</v>
      </c>
      <c r="E11" s="12">
        <v>42549</v>
      </c>
      <c r="F11" s="12">
        <v>44595</v>
      </c>
      <c r="G11" s="109"/>
      <c r="H11" s="14">
        <f>DATE(YEAR(F11),MONTH(F11)+3,DAY(F11)-1)</f>
        <v>44683</v>
      </c>
      <c r="I11" s="15">
        <f t="shared" ca="1" si="0"/>
        <v>36</v>
      </c>
      <c r="J11" s="16" t="str">
        <f t="shared" ca="1" si="1"/>
        <v>NOT DUE</v>
      </c>
      <c r="K11" s="30" t="s">
        <v>2428</v>
      </c>
      <c r="L11" s="19"/>
    </row>
    <row r="12" spans="1:12" ht="26.45" customHeight="1">
      <c r="A12" s="16" t="s">
        <v>2425</v>
      </c>
      <c r="B12" s="30" t="s">
        <v>2414</v>
      </c>
      <c r="C12" s="30" t="s">
        <v>2415</v>
      </c>
      <c r="D12" s="39" t="s">
        <v>2013</v>
      </c>
      <c r="E12" s="12">
        <v>42549</v>
      </c>
      <c r="F12" s="12">
        <v>44571</v>
      </c>
      <c r="G12" s="109"/>
      <c r="H12" s="14">
        <f>DATE(YEAR(F12)+4,MONTH(F12),DAY(F12)-1)</f>
        <v>46031</v>
      </c>
      <c r="I12" s="15">
        <f t="shared" ca="1" si="0"/>
        <v>1384</v>
      </c>
      <c r="J12" s="16" t="str">
        <f t="shared" ca="1" si="1"/>
        <v>NOT DUE</v>
      </c>
      <c r="K12" s="30" t="s">
        <v>2429</v>
      </c>
      <c r="L12" s="19" t="s">
        <v>5200</v>
      </c>
    </row>
    <row r="17" spans="2:10">
      <c r="B17" t="s">
        <v>4630</v>
      </c>
      <c r="D17" s="47" t="s">
        <v>4631</v>
      </c>
      <c r="E17" t="s">
        <v>5232</v>
      </c>
      <c r="G17" t="s">
        <v>4632</v>
      </c>
    </row>
    <row r="18" spans="2:10">
      <c r="C18" s="215" t="s">
        <v>5298</v>
      </c>
      <c r="E18" t="s">
        <v>5439</v>
      </c>
      <c r="H18" s="455" t="s">
        <v>5270</v>
      </c>
      <c r="I18" s="455"/>
      <c r="J18" s="455"/>
    </row>
  </sheetData>
  <sheetProtection selectLockedCells="1"/>
  <mergeCells count="10">
    <mergeCell ref="H18:J18"/>
    <mergeCell ref="A4:B4"/>
    <mergeCell ref="D4:E4"/>
    <mergeCell ref="A5:B5"/>
    <mergeCell ref="A1:B1"/>
    <mergeCell ref="D1:E1"/>
    <mergeCell ref="A2:B2"/>
    <mergeCell ref="D2:E2"/>
    <mergeCell ref="A3:B3"/>
    <mergeCell ref="D3:E3"/>
  </mergeCells>
  <conditionalFormatting sqref="J3:J12">
    <cfRule type="cellIs" dxfId="22" priority="1" operator="equal">
      <formula>"overdue"</formula>
    </cfRule>
  </conditionalFormatting>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4:BK33"/>
  <sheetViews>
    <sheetView topLeftCell="AP1" zoomScale="93" zoomScaleNormal="93" workbookViewId="0">
      <selection activeCell="BF7" sqref="BF7"/>
    </sheetView>
  </sheetViews>
  <sheetFormatPr defaultRowHeight="15"/>
  <cols>
    <col min="2" max="2" width="8.5703125" customWidth="1"/>
    <col min="3" max="3" width="12.5703125" customWidth="1"/>
    <col min="4" max="4" width="13.42578125" customWidth="1"/>
    <col min="5" max="5" width="14.42578125" customWidth="1"/>
    <col min="6" max="7" width="12.28515625" customWidth="1"/>
    <col min="8" max="8" width="1" customWidth="1"/>
    <col min="9" max="9" width="9.28515625" customWidth="1"/>
    <col min="10" max="10" width="10" customWidth="1"/>
    <col min="11" max="11" width="11.85546875" bestFit="1" customWidth="1"/>
    <col min="12" max="12" width="14" bestFit="1" customWidth="1"/>
    <col min="13" max="13" width="14.28515625" customWidth="1"/>
    <col min="14" max="14" width="10.7109375" customWidth="1"/>
    <col min="15" max="15" width="13.140625" customWidth="1"/>
    <col min="16" max="16" width="1.28515625" customWidth="1"/>
    <col min="17" max="17" width="9.28515625" customWidth="1"/>
    <col min="18" max="18" width="8.85546875" customWidth="1"/>
    <col min="19" max="19" width="12.28515625" customWidth="1"/>
    <col min="20" max="20" width="14" bestFit="1" customWidth="1"/>
    <col min="21" max="21" width="14" customWidth="1"/>
    <col min="23" max="23" width="11.85546875" bestFit="1" customWidth="1"/>
    <col min="24" max="24" width="1.42578125" customWidth="1"/>
    <col min="25" max="25" width="9" customWidth="1"/>
    <col min="27" max="27" width="11.85546875" customWidth="1"/>
    <col min="28" max="28" width="14" customWidth="1"/>
    <col min="29" max="29" width="13.7109375" customWidth="1"/>
    <col min="31" max="31" width="13.42578125" customWidth="1"/>
    <col min="32" max="32" width="1.42578125" customWidth="1"/>
    <col min="33" max="33" width="9" customWidth="1"/>
    <col min="35" max="35" width="11.85546875" customWidth="1"/>
    <col min="36" max="36" width="14" customWidth="1"/>
    <col min="37" max="37" width="13.7109375" customWidth="1"/>
    <col min="39" max="39" width="13.42578125" customWidth="1"/>
    <col min="44" max="44" width="10.28515625" customWidth="1"/>
    <col min="52" max="52" width="11.28515625" customWidth="1"/>
    <col min="60" max="60" width="10" bestFit="1" customWidth="1"/>
  </cols>
  <sheetData>
    <row r="4" spans="1:63" ht="15.75" thickBot="1">
      <c r="A4" s="75" t="s">
        <v>4561</v>
      </c>
    </row>
    <row r="5" spans="1:63" ht="15" customHeight="1">
      <c r="A5" s="392" t="s">
        <v>2465</v>
      </c>
      <c r="B5" s="394" t="s">
        <v>2466</v>
      </c>
      <c r="C5" s="394"/>
      <c r="D5" s="394"/>
      <c r="E5" s="394"/>
      <c r="F5" s="394"/>
      <c r="G5" s="395"/>
      <c r="I5" s="392" t="s">
        <v>2465</v>
      </c>
      <c r="J5" s="396" t="s">
        <v>2467</v>
      </c>
      <c r="K5" s="397"/>
      <c r="L5" s="397"/>
      <c r="M5" s="397"/>
      <c r="N5" s="397"/>
      <c r="O5" s="398"/>
      <c r="Q5" s="392" t="s">
        <v>2465</v>
      </c>
      <c r="R5" s="394" t="s">
        <v>2468</v>
      </c>
      <c r="S5" s="394"/>
      <c r="T5" s="394"/>
      <c r="U5" s="394"/>
      <c r="V5" s="394"/>
      <c r="W5" s="395"/>
      <c r="Y5" s="392" t="s">
        <v>2465</v>
      </c>
      <c r="Z5" s="396" t="s">
        <v>2469</v>
      </c>
      <c r="AA5" s="397"/>
      <c r="AB5" s="397"/>
      <c r="AC5" s="397"/>
      <c r="AD5" s="397"/>
      <c r="AE5" s="398"/>
      <c r="AG5" s="392" t="s">
        <v>2465</v>
      </c>
      <c r="AH5" s="396" t="s">
        <v>2478</v>
      </c>
      <c r="AI5" s="397"/>
      <c r="AJ5" s="397"/>
      <c r="AK5" s="397"/>
      <c r="AL5" s="397"/>
      <c r="AM5" s="398"/>
      <c r="AO5" s="392" t="s">
        <v>2465</v>
      </c>
      <c r="AP5" s="394" t="s">
        <v>5263</v>
      </c>
      <c r="AQ5" s="394"/>
      <c r="AR5" s="394"/>
      <c r="AS5" s="394"/>
      <c r="AT5" s="394"/>
      <c r="AU5" s="395"/>
      <c r="AW5" s="392" t="s">
        <v>2465</v>
      </c>
      <c r="AX5" s="394" t="s">
        <v>5263</v>
      </c>
      <c r="AY5" s="394"/>
      <c r="AZ5" s="394"/>
      <c r="BA5" s="394"/>
      <c r="BB5" s="394"/>
      <c r="BC5" s="395"/>
      <c r="BE5" s="392" t="s">
        <v>2465</v>
      </c>
      <c r="BF5" s="394" t="s">
        <v>5263</v>
      </c>
      <c r="BG5" s="394"/>
      <c r="BH5" s="394"/>
      <c r="BI5" s="394"/>
      <c r="BJ5" s="394"/>
      <c r="BK5" s="395"/>
    </row>
    <row r="6" spans="1:63" ht="64.5">
      <c r="A6" s="393"/>
      <c r="B6" s="76" t="s">
        <v>2470</v>
      </c>
      <c r="C6" s="77" t="s">
        <v>2471</v>
      </c>
      <c r="D6" s="78" t="s">
        <v>2472</v>
      </c>
      <c r="E6" s="79" t="s">
        <v>2473</v>
      </c>
      <c r="F6" s="80" t="s">
        <v>2474</v>
      </c>
      <c r="G6" s="81" t="s">
        <v>2475</v>
      </c>
      <c r="I6" s="393"/>
      <c r="J6" s="76" t="s">
        <v>2470</v>
      </c>
      <c r="K6" s="77" t="s">
        <v>2471</v>
      </c>
      <c r="L6" s="78" t="s">
        <v>2472</v>
      </c>
      <c r="M6" s="79" t="s">
        <v>2473</v>
      </c>
      <c r="N6" s="80" t="s">
        <v>2474</v>
      </c>
      <c r="O6" s="81" t="s">
        <v>2475</v>
      </c>
      <c r="Q6" s="393"/>
      <c r="R6" s="76" t="s">
        <v>2470</v>
      </c>
      <c r="S6" s="82" t="s">
        <v>2471</v>
      </c>
      <c r="T6" s="78" t="s">
        <v>2472</v>
      </c>
      <c r="U6" s="79" t="s">
        <v>2473</v>
      </c>
      <c r="V6" s="80" t="s">
        <v>4863</v>
      </c>
      <c r="W6" s="81" t="s">
        <v>2475</v>
      </c>
      <c r="Y6" s="393"/>
      <c r="Z6" s="76" t="s">
        <v>2470</v>
      </c>
      <c r="AA6" s="83" t="s">
        <v>2471</v>
      </c>
      <c r="AB6" s="84" t="s">
        <v>2472</v>
      </c>
      <c r="AC6" s="79" t="s">
        <v>2473</v>
      </c>
      <c r="AD6" s="85" t="s">
        <v>2474</v>
      </c>
      <c r="AE6" s="86" t="s">
        <v>2475</v>
      </c>
      <c r="AG6" s="393"/>
      <c r="AH6" s="76" t="s">
        <v>2470</v>
      </c>
      <c r="AI6" s="83" t="s">
        <v>2471</v>
      </c>
      <c r="AJ6" s="84" t="s">
        <v>2472</v>
      </c>
      <c r="AK6" s="79" t="s">
        <v>2473</v>
      </c>
      <c r="AL6" s="85" t="s">
        <v>2474</v>
      </c>
      <c r="AM6" s="86" t="s">
        <v>2475</v>
      </c>
      <c r="AO6" s="393"/>
      <c r="AP6" s="76" t="s">
        <v>2470</v>
      </c>
      <c r="AQ6" s="77" t="s">
        <v>2471</v>
      </c>
      <c r="AR6" s="78" t="s">
        <v>2472</v>
      </c>
      <c r="AS6" s="79" t="s">
        <v>2473</v>
      </c>
      <c r="AT6" s="80" t="s">
        <v>2474</v>
      </c>
      <c r="AU6" s="81" t="s">
        <v>2475</v>
      </c>
      <c r="AW6" s="393"/>
      <c r="AX6" s="76" t="s">
        <v>2470</v>
      </c>
      <c r="AY6" s="77" t="s">
        <v>2471</v>
      </c>
      <c r="AZ6" s="78" t="s">
        <v>2472</v>
      </c>
      <c r="BA6" s="79" t="s">
        <v>2473</v>
      </c>
      <c r="BB6" s="80" t="s">
        <v>2474</v>
      </c>
      <c r="BC6" s="81" t="s">
        <v>2475</v>
      </c>
      <c r="BE6" s="393"/>
      <c r="BF6" s="76" t="s">
        <v>2470</v>
      </c>
      <c r="BG6" s="77" t="s">
        <v>2471</v>
      </c>
      <c r="BH6" s="78" t="s">
        <v>2472</v>
      </c>
      <c r="BI6" s="79" t="s">
        <v>2473</v>
      </c>
      <c r="BJ6" s="80" t="s">
        <v>2474</v>
      </c>
      <c r="BK6" s="81" t="s">
        <v>2475</v>
      </c>
    </row>
    <row r="7" spans="1:63" ht="17.25" customHeight="1">
      <c r="A7" s="87">
        <v>1</v>
      </c>
      <c r="B7" s="88">
        <v>7</v>
      </c>
      <c r="C7" s="89">
        <v>0</v>
      </c>
      <c r="D7" s="131">
        <v>42906</v>
      </c>
      <c r="E7" s="90">
        <v>5981</v>
      </c>
      <c r="F7" s="90">
        <v>1</v>
      </c>
      <c r="G7" s="132">
        <v>5981</v>
      </c>
      <c r="I7" s="87">
        <v>1</v>
      </c>
      <c r="J7" s="92">
        <v>4</v>
      </c>
      <c r="K7" s="138">
        <v>7457</v>
      </c>
      <c r="L7" s="139">
        <v>43320</v>
      </c>
      <c r="M7" s="133">
        <v>12034</v>
      </c>
      <c r="N7" s="134">
        <v>7</v>
      </c>
      <c r="O7" s="151">
        <f t="shared" ref="O7:O8" si="0">IF(M7="","",M7-E7)</f>
        <v>6053</v>
      </c>
      <c r="Q7" s="87">
        <v>1</v>
      </c>
      <c r="R7" s="92">
        <v>3</v>
      </c>
      <c r="S7" s="133">
        <v>12548</v>
      </c>
      <c r="T7" s="139">
        <v>43760</v>
      </c>
      <c r="U7" s="133">
        <v>19038.099999999999</v>
      </c>
      <c r="V7" s="134">
        <v>4</v>
      </c>
      <c r="W7" s="91">
        <v>14461</v>
      </c>
      <c r="Y7" s="87">
        <v>1</v>
      </c>
      <c r="Z7" s="92">
        <v>5</v>
      </c>
      <c r="AA7" s="90">
        <v>19191</v>
      </c>
      <c r="AB7" s="139">
        <v>44126</v>
      </c>
      <c r="AC7" s="90">
        <v>25683</v>
      </c>
      <c r="AD7" s="90">
        <v>3</v>
      </c>
      <c r="AE7" s="91">
        <v>19193</v>
      </c>
      <c r="AG7" s="87">
        <v>1</v>
      </c>
      <c r="AH7" s="92">
        <v>8</v>
      </c>
      <c r="AI7" s="90">
        <v>19748</v>
      </c>
      <c r="AJ7" s="139">
        <v>44350</v>
      </c>
      <c r="AK7" s="90">
        <v>28776</v>
      </c>
      <c r="AL7" s="90">
        <v>5</v>
      </c>
      <c r="AM7" s="91">
        <v>22284</v>
      </c>
      <c r="AO7" s="87">
        <v>1</v>
      </c>
      <c r="AP7" s="88"/>
      <c r="AQ7" s="89"/>
      <c r="AR7" s="131"/>
      <c r="AS7" s="90"/>
      <c r="AT7" s="90"/>
      <c r="AU7" s="132"/>
      <c r="AW7" s="87">
        <v>1</v>
      </c>
      <c r="AX7" s="88"/>
      <c r="AY7" s="89"/>
      <c r="AZ7" s="131"/>
      <c r="BA7" s="90">
        <v>29652</v>
      </c>
      <c r="BB7" s="90">
        <v>1</v>
      </c>
      <c r="BC7" s="132">
        <v>20624</v>
      </c>
      <c r="BE7" s="87">
        <v>1</v>
      </c>
      <c r="BF7" s="88">
        <v>8</v>
      </c>
      <c r="BG7" s="132">
        <v>20624</v>
      </c>
      <c r="BH7" s="131">
        <v>44419</v>
      </c>
      <c r="BI7" s="90">
        <v>29652</v>
      </c>
      <c r="BJ7" s="90">
        <v>8</v>
      </c>
      <c r="BK7" s="132">
        <v>20624</v>
      </c>
    </row>
    <row r="8" spans="1:63" ht="17.25" customHeight="1">
      <c r="A8" s="87">
        <v>2</v>
      </c>
      <c r="B8" s="88">
        <v>1</v>
      </c>
      <c r="C8" s="89">
        <v>5981</v>
      </c>
      <c r="D8" s="131">
        <v>42958</v>
      </c>
      <c r="E8" s="90">
        <v>6822</v>
      </c>
      <c r="F8" s="90">
        <v>2</v>
      </c>
      <c r="G8" s="132">
        <v>6822</v>
      </c>
      <c r="I8" s="87">
        <v>2</v>
      </c>
      <c r="J8" s="92">
        <v>8</v>
      </c>
      <c r="K8" s="133">
        <v>6053</v>
      </c>
      <c r="L8" s="139">
        <v>43383</v>
      </c>
      <c r="M8" s="133">
        <v>13127</v>
      </c>
      <c r="N8" s="90">
        <v>1</v>
      </c>
      <c r="O8" s="151">
        <f t="shared" si="0"/>
        <v>6305</v>
      </c>
      <c r="Q8" s="87">
        <v>2</v>
      </c>
      <c r="R8" s="92">
        <v>5</v>
      </c>
      <c r="S8" s="250">
        <v>15075.1</v>
      </c>
      <c r="T8" s="139">
        <v>43836</v>
      </c>
      <c r="U8" s="133">
        <v>20456.5</v>
      </c>
      <c r="V8" s="90">
        <v>8</v>
      </c>
      <c r="W8" s="91">
        <v>13338.5</v>
      </c>
      <c r="Y8" s="87">
        <v>2</v>
      </c>
      <c r="Z8" s="92">
        <v>1</v>
      </c>
      <c r="AA8" s="90">
        <v>20219</v>
      </c>
      <c r="AB8" s="139">
        <v>44060</v>
      </c>
      <c r="AC8" s="90">
        <v>24573</v>
      </c>
      <c r="AD8" s="90">
        <v>5</v>
      </c>
      <c r="AE8" s="91">
        <v>19191</v>
      </c>
      <c r="AG8" s="311">
        <v>2</v>
      </c>
      <c r="AH8" s="92">
        <v>4</v>
      </c>
      <c r="AI8" s="309">
        <v>22289</v>
      </c>
      <c r="AJ8" s="139">
        <v>44194</v>
      </c>
      <c r="AK8" s="90">
        <v>26866</v>
      </c>
      <c r="AL8" s="90">
        <v>1</v>
      </c>
      <c r="AM8" s="91">
        <v>22512</v>
      </c>
      <c r="AO8" s="87">
        <v>2</v>
      </c>
      <c r="AP8" s="88">
        <v>7</v>
      </c>
      <c r="AQ8" s="324">
        <v>19144</v>
      </c>
      <c r="AR8" s="131">
        <v>44305</v>
      </c>
      <c r="AS8" s="90">
        <v>28591</v>
      </c>
      <c r="AT8" s="90">
        <v>4</v>
      </c>
      <c r="AU8" s="132">
        <v>24014</v>
      </c>
      <c r="AW8" s="87">
        <v>2</v>
      </c>
      <c r="AX8" s="88">
        <v>9</v>
      </c>
      <c r="AY8" s="324">
        <v>16118</v>
      </c>
      <c r="AZ8" s="131">
        <v>44360</v>
      </c>
      <c r="BA8" s="90">
        <v>28776</v>
      </c>
      <c r="BB8" s="90">
        <v>7</v>
      </c>
      <c r="BC8" s="132">
        <v>19329</v>
      </c>
      <c r="BE8" s="87">
        <v>2</v>
      </c>
      <c r="BF8" s="88">
        <v>9</v>
      </c>
      <c r="BG8" s="324">
        <v>16994</v>
      </c>
      <c r="BH8" s="131">
        <v>44419</v>
      </c>
      <c r="BI8" s="90">
        <v>29652</v>
      </c>
      <c r="BJ8" s="90">
        <v>9</v>
      </c>
      <c r="BK8" s="132">
        <v>16994</v>
      </c>
    </row>
    <row r="9" spans="1:63" ht="17.25" customHeight="1">
      <c r="A9" s="87">
        <v>3</v>
      </c>
      <c r="B9" s="88">
        <v>8</v>
      </c>
      <c r="C9" s="90">
        <v>0</v>
      </c>
      <c r="D9" s="131">
        <v>42906</v>
      </c>
      <c r="E9" s="133">
        <v>5981</v>
      </c>
      <c r="F9" s="134">
        <v>3</v>
      </c>
      <c r="G9" s="132">
        <v>5981</v>
      </c>
      <c r="I9" s="87">
        <v>3</v>
      </c>
      <c r="J9" s="88">
        <v>5</v>
      </c>
      <c r="K9" s="90">
        <v>8071</v>
      </c>
      <c r="L9" s="139">
        <v>43320</v>
      </c>
      <c r="M9" s="133">
        <v>12034</v>
      </c>
      <c r="N9" s="134">
        <v>8</v>
      </c>
      <c r="O9" s="151">
        <f>IF(M9="","",M9-E9)</f>
        <v>6053</v>
      </c>
      <c r="Q9" s="87">
        <v>3</v>
      </c>
      <c r="R9" s="92">
        <v>2</v>
      </c>
      <c r="S9" s="133">
        <v>13389</v>
      </c>
      <c r="T9" s="139">
        <v>43760</v>
      </c>
      <c r="U9" s="133">
        <v>19038.099999999999</v>
      </c>
      <c r="V9" s="90">
        <v>5</v>
      </c>
      <c r="W9" s="91">
        <v>8253</v>
      </c>
      <c r="Y9" s="87">
        <v>3</v>
      </c>
      <c r="Z9" s="92">
        <v>9</v>
      </c>
      <c r="AA9" s="90">
        <v>14935</v>
      </c>
      <c r="AB9" s="139">
        <v>44126</v>
      </c>
      <c r="AC9" s="90">
        <v>25683</v>
      </c>
      <c r="AD9" s="90">
        <v>2</v>
      </c>
      <c r="AE9" s="91">
        <v>20034</v>
      </c>
      <c r="AG9" s="311">
        <v>3</v>
      </c>
      <c r="AH9" s="92">
        <v>3</v>
      </c>
      <c r="AI9" s="309">
        <v>19193</v>
      </c>
      <c r="AJ9" s="139">
        <v>44194</v>
      </c>
      <c r="AK9" s="90">
        <v>26866</v>
      </c>
      <c r="AL9" s="90">
        <v>9</v>
      </c>
      <c r="AM9" s="91">
        <v>16118</v>
      </c>
      <c r="AO9" s="87">
        <v>3</v>
      </c>
      <c r="AP9" s="88"/>
      <c r="AQ9" s="90"/>
      <c r="AR9" s="131"/>
      <c r="AS9" s="133"/>
      <c r="AT9" s="134"/>
      <c r="AU9" s="132"/>
      <c r="AW9" s="87">
        <v>3</v>
      </c>
      <c r="AX9" s="88"/>
      <c r="AY9" s="90"/>
      <c r="AZ9" s="131"/>
      <c r="BA9" s="90">
        <v>29652</v>
      </c>
      <c r="BB9" s="88">
        <v>3</v>
      </c>
      <c r="BC9" s="132">
        <v>21979</v>
      </c>
      <c r="BE9" s="87">
        <v>3</v>
      </c>
      <c r="BF9" s="88">
        <v>3</v>
      </c>
      <c r="BG9" s="90">
        <v>21979</v>
      </c>
      <c r="BH9" s="131">
        <v>44419</v>
      </c>
      <c r="BI9" s="133">
        <v>29652</v>
      </c>
      <c r="BJ9" s="134">
        <v>3</v>
      </c>
      <c r="BK9" s="132">
        <v>21979</v>
      </c>
    </row>
    <row r="10" spans="1:63" ht="17.25" customHeight="1">
      <c r="A10" s="87">
        <v>4</v>
      </c>
      <c r="B10" s="88">
        <v>2</v>
      </c>
      <c r="C10" s="90">
        <v>6822</v>
      </c>
      <c r="D10" s="131">
        <v>43011</v>
      </c>
      <c r="E10" s="90">
        <v>7457</v>
      </c>
      <c r="F10" s="90">
        <v>4</v>
      </c>
      <c r="G10" s="132">
        <v>7457</v>
      </c>
      <c r="I10" s="87">
        <v>4</v>
      </c>
      <c r="J10" s="88">
        <v>1</v>
      </c>
      <c r="K10" s="99">
        <v>12286</v>
      </c>
      <c r="L10" s="139">
        <v>43448</v>
      </c>
      <c r="M10" s="90">
        <v>14024</v>
      </c>
      <c r="N10" s="90">
        <v>2</v>
      </c>
      <c r="O10" s="151">
        <f t="shared" ref="O10:O12" si="1">IF(M10="","",M10-E10)</f>
        <v>6567</v>
      </c>
      <c r="Q10" s="87">
        <v>4</v>
      </c>
      <c r="R10" s="282">
        <v>7</v>
      </c>
      <c r="S10" s="283">
        <v>13931</v>
      </c>
      <c r="T10" s="284">
        <v>43924</v>
      </c>
      <c r="U10" s="90">
        <v>21962</v>
      </c>
      <c r="V10" s="90">
        <v>1</v>
      </c>
      <c r="W10" s="91">
        <v>7933</v>
      </c>
      <c r="Y10" s="87">
        <v>4</v>
      </c>
      <c r="Z10" s="92">
        <v>7</v>
      </c>
      <c r="AA10" s="90"/>
      <c r="AB10" s="139"/>
      <c r="AC10" s="90"/>
      <c r="AD10" s="90"/>
      <c r="AE10" s="91"/>
      <c r="AG10" s="311">
        <v>4</v>
      </c>
      <c r="AH10" s="92">
        <v>1</v>
      </c>
      <c r="AI10" s="309">
        <v>22512</v>
      </c>
      <c r="AJ10" s="139">
        <v>44256</v>
      </c>
      <c r="AK10" s="90">
        <v>27767</v>
      </c>
      <c r="AL10" s="90">
        <v>7</v>
      </c>
      <c r="AM10" s="91">
        <v>19144</v>
      </c>
      <c r="AO10" s="87">
        <v>4</v>
      </c>
      <c r="AP10" s="88"/>
      <c r="AQ10" s="90"/>
      <c r="AR10" s="131"/>
      <c r="AS10" s="90"/>
      <c r="AT10" s="90"/>
      <c r="AU10" s="132"/>
      <c r="AW10" s="87">
        <v>4</v>
      </c>
      <c r="AX10" s="88"/>
      <c r="AY10" s="90"/>
      <c r="AZ10" s="131"/>
      <c r="BA10" s="90">
        <v>29652</v>
      </c>
      <c r="BB10" s="88">
        <v>1</v>
      </c>
      <c r="BC10" s="132">
        <v>24397</v>
      </c>
      <c r="BE10" s="87">
        <v>4</v>
      </c>
      <c r="BF10" s="88">
        <v>1</v>
      </c>
      <c r="BG10" s="90">
        <v>24397</v>
      </c>
      <c r="BH10" s="131">
        <v>44419</v>
      </c>
      <c r="BI10" s="90">
        <v>29652</v>
      </c>
      <c r="BJ10" s="90">
        <v>1</v>
      </c>
      <c r="BK10" s="132">
        <v>24397</v>
      </c>
    </row>
    <row r="11" spans="1:63" ht="17.25" customHeight="1">
      <c r="A11" s="87">
        <v>5</v>
      </c>
      <c r="B11" s="88">
        <v>9</v>
      </c>
      <c r="C11" s="93">
        <v>0</v>
      </c>
      <c r="D11" s="131">
        <v>42958</v>
      </c>
      <c r="E11" s="90">
        <v>6822</v>
      </c>
      <c r="F11" s="90">
        <v>5</v>
      </c>
      <c r="G11" s="132">
        <v>6822</v>
      </c>
      <c r="I11" s="87">
        <v>5</v>
      </c>
      <c r="J11" s="88">
        <v>7</v>
      </c>
      <c r="K11" s="93">
        <v>6053</v>
      </c>
      <c r="L11" s="139">
        <v>43383</v>
      </c>
      <c r="M11" s="90">
        <v>13127</v>
      </c>
      <c r="N11" s="90">
        <v>9</v>
      </c>
      <c r="O11" s="151">
        <f t="shared" si="1"/>
        <v>6305</v>
      </c>
      <c r="Q11" s="87">
        <v>5</v>
      </c>
      <c r="R11" s="88">
        <v>4</v>
      </c>
      <c r="S11" s="93">
        <v>14461</v>
      </c>
      <c r="T11" s="139">
        <v>43865</v>
      </c>
      <c r="U11" s="90">
        <v>21004.9</v>
      </c>
      <c r="V11" s="90">
        <v>7</v>
      </c>
      <c r="W11" s="91">
        <v>13930.9</v>
      </c>
      <c r="Y11" s="87">
        <v>5</v>
      </c>
      <c r="Z11" s="92">
        <v>2</v>
      </c>
      <c r="AA11" s="90">
        <v>20034</v>
      </c>
      <c r="AB11" s="139">
        <v>44193</v>
      </c>
      <c r="AC11" s="90">
        <v>26866</v>
      </c>
      <c r="AD11" s="90">
        <v>4</v>
      </c>
      <c r="AE11" s="91">
        <v>22289</v>
      </c>
      <c r="AG11" s="311">
        <v>5</v>
      </c>
      <c r="AH11" s="92"/>
      <c r="AI11" s="309"/>
      <c r="AJ11" s="139"/>
      <c r="AK11" s="90"/>
      <c r="AL11" s="90"/>
      <c r="AM11" s="91"/>
      <c r="AO11" s="87">
        <v>5</v>
      </c>
      <c r="AP11" s="88"/>
      <c r="AQ11" s="93"/>
      <c r="AR11" s="131"/>
      <c r="AS11" s="90"/>
      <c r="AT11" s="90"/>
      <c r="AU11" s="132"/>
      <c r="AW11" s="87">
        <v>5</v>
      </c>
      <c r="AX11" s="88"/>
      <c r="AY11" s="93"/>
      <c r="AZ11" s="131"/>
      <c r="BA11" s="90">
        <v>29652</v>
      </c>
      <c r="BB11" s="88">
        <v>2</v>
      </c>
      <c r="BC11" s="132">
        <v>22820</v>
      </c>
      <c r="BE11" s="87">
        <v>5</v>
      </c>
      <c r="BF11" s="88">
        <v>2</v>
      </c>
      <c r="BG11" s="93">
        <v>22820</v>
      </c>
      <c r="BH11" s="131">
        <v>44419</v>
      </c>
      <c r="BI11" s="90">
        <v>29652</v>
      </c>
      <c r="BJ11" s="90">
        <v>2</v>
      </c>
      <c r="BK11" s="132">
        <v>22820</v>
      </c>
    </row>
    <row r="12" spans="1:63" ht="15.75" thickBot="1">
      <c r="A12" s="94">
        <v>6</v>
      </c>
      <c r="B12" s="95">
        <v>3</v>
      </c>
      <c r="C12" s="96">
        <v>5981</v>
      </c>
      <c r="D12" s="135">
        <v>43011</v>
      </c>
      <c r="E12" s="136">
        <v>7457</v>
      </c>
      <c r="F12" s="96">
        <v>6</v>
      </c>
      <c r="G12" s="137">
        <v>7457</v>
      </c>
      <c r="I12" s="94">
        <v>6</v>
      </c>
      <c r="J12" s="95">
        <v>9</v>
      </c>
      <c r="K12" s="96">
        <v>6305</v>
      </c>
      <c r="L12" s="139">
        <v>43448</v>
      </c>
      <c r="M12" s="90">
        <v>14024</v>
      </c>
      <c r="N12" s="96">
        <v>3</v>
      </c>
      <c r="O12" s="152">
        <f t="shared" si="1"/>
        <v>6567</v>
      </c>
      <c r="Q12" s="286">
        <v>6</v>
      </c>
      <c r="R12" s="287">
        <v>8</v>
      </c>
      <c r="S12" s="141">
        <v>13339</v>
      </c>
      <c r="T12" s="288">
        <v>43958</v>
      </c>
      <c r="U12" s="289">
        <v>22654</v>
      </c>
      <c r="V12" s="141">
        <v>9</v>
      </c>
      <c r="W12" s="290">
        <v>14935</v>
      </c>
      <c r="Y12" s="94">
        <v>6</v>
      </c>
      <c r="Z12" s="98">
        <v>6</v>
      </c>
      <c r="AA12" s="96">
        <v>7457</v>
      </c>
      <c r="AB12" s="313">
        <v>44194</v>
      </c>
      <c r="AC12" s="96">
        <v>26866</v>
      </c>
      <c r="AD12" s="96">
        <v>8</v>
      </c>
      <c r="AE12" s="97">
        <v>19748</v>
      </c>
      <c r="AG12" s="312">
        <v>6</v>
      </c>
      <c r="AH12" s="98"/>
      <c r="AI12" s="310"/>
      <c r="AJ12" s="313"/>
      <c r="AK12" s="96"/>
      <c r="AL12" s="96"/>
      <c r="AM12" s="97"/>
      <c r="AO12" s="94">
        <v>6</v>
      </c>
      <c r="AP12" s="95"/>
      <c r="AQ12" s="96"/>
      <c r="AR12" s="135"/>
      <c r="AS12" s="136"/>
      <c r="AT12" s="96"/>
      <c r="AU12" s="137"/>
      <c r="AW12" s="94">
        <v>6</v>
      </c>
      <c r="AX12" s="95"/>
      <c r="AY12" s="96"/>
      <c r="AZ12" s="135"/>
      <c r="BA12" s="90">
        <v>29652</v>
      </c>
      <c r="BB12" s="95">
        <v>6</v>
      </c>
      <c r="BC12" s="137">
        <v>10243</v>
      </c>
      <c r="BE12" s="94">
        <v>6</v>
      </c>
      <c r="BF12" s="95">
        <v>6</v>
      </c>
      <c r="BG12" s="96">
        <v>10243</v>
      </c>
      <c r="BH12" s="135">
        <v>44419</v>
      </c>
      <c r="BI12" s="136">
        <v>29652</v>
      </c>
      <c r="BJ12" s="96">
        <v>6</v>
      </c>
      <c r="BK12" s="137">
        <v>10243</v>
      </c>
    </row>
    <row r="13" spans="1:63" ht="15.75" thickBot="1"/>
    <row r="14" spans="1:63" ht="64.5">
      <c r="B14" s="101" t="s">
        <v>2476</v>
      </c>
      <c r="C14" s="104" t="s">
        <v>2477</v>
      </c>
      <c r="D14" s="399" t="s">
        <v>59</v>
      </c>
      <c r="E14" s="400"/>
      <c r="F14" s="400"/>
      <c r="G14" s="401"/>
      <c r="J14" s="101" t="s">
        <v>2476</v>
      </c>
      <c r="K14" s="104" t="s">
        <v>2477</v>
      </c>
      <c r="L14" s="399" t="s">
        <v>59</v>
      </c>
      <c r="M14" s="400"/>
      <c r="N14" s="400"/>
      <c r="O14" s="401"/>
      <c r="R14" s="101" t="s">
        <v>2476</v>
      </c>
      <c r="S14" s="104" t="s">
        <v>2477</v>
      </c>
      <c r="T14" s="399" t="s">
        <v>59</v>
      </c>
      <c r="U14" s="400"/>
      <c r="V14" s="400"/>
      <c r="W14" s="401"/>
      <c r="Z14" s="101" t="s">
        <v>2476</v>
      </c>
      <c r="AA14" s="104" t="s">
        <v>2477</v>
      </c>
      <c r="AB14" s="399" t="s">
        <v>59</v>
      </c>
      <c r="AC14" s="400"/>
      <c r="AD14" s="400"/>
      <c r="AE14" s="401"/>
      <c r="AH14" s="101" t="s">
        <v>2476</v>
      </c>
      <c r="AI14" s="104" t="s">
        <v>2477</v>
      </c>
      <c r="AJ14" s="399" t="s">
        <v>59</v>
      </c>
      <c r="AK14" s="400"/>
      <c r="AL14" s="400"/>
      <c r="AM14" s="401"/>
      <c r="AP14" s="101" t="s">
        <v>2476</v>
      </c>
      <c r="AQ14" s="104" t="s">
        <v>2477</v>
      </c>
      <c r="AR14" s="399" t="s">
        <v>59</v>
      </c>
      <c r="AS14" s="400"/>
      <c r="AT14" s="400"/>
      <c r="AU14" s="401"/>
      <c r="AX14" s="101" t="s">
        <v>2476</v>
      </c>
      <c r="AY14" s="104" t="s">
        <v>2477</v>
      </c>
      <c r="AZ14" s="399" t="s">
        <v>59</v>
      </c>
      <c r="BA14" s="400"/>
      <c r="BB14" s="400"/>
      <c r="BC14" s="401"/>
      <c r="BF14" s="101" t="s">
        <v>2476</v>
      </c>
      <c r="BG14" s="104" t="s">
        <v>2477</v>
      </c>
      <c r="BH14" s="399" t="s">
        <v>59</v>
      </c>
      <c r="BI14" s="400"/>
      <c r="BJ14" s="400"/>
      <c r="BK14" s="401"/>
    </row>
    <row r="15" spans="1:63" ht="56.25" customHeight="1">
      <c r="B15" s="102">
        <v>1</v>
      </c>
      <c r="C15" s="133">
        <v>5981</v>
      </c>
      <c r="D15" s="408" t="s">
        <v>4546</v>
      </c>
      <c r="E15" s="409"/>
      <c r="F15" s="409"/>
      <c r="G15" s="410"/>
      <c r="J15" s="153">
        <v>1</v>
      </c>
      <c r="K15" s="133">
        <v>12286</v>
      </c>
      <c r="L15" s="405" t="s">
        <v>4553</v>
      </c>
      <c r="M15" s="406"/>
      <c r="N15" s="406"/>
      <c r="O15" s="407"/>
      <c r="R15" s="153">
        <v>1</v>
      </c>
      <c r="S15" s="133">
        <v>20219</v>
      </c>
      <c r="T15" s="405" t="s">
        <v>5194</v>
      </c>
      <c r="U15" s="406"/>
      <c r="V15" s="406"/>
      <c r="W15" s="407"/>
      <c r="Z15" s="153">
        <v>1</v>
      </c>
      <c r="AA15" s="99">
        <v>22512</v>
      </c>
      <c r="AB15" s="408"/>
      <c r="AC15" s="409"/>
      <c r="AD15" s="409"/>
      <c r="AE15" s="410"/>
      <c r="AH15" s="153">
        <v>1</v>
      </c>
      <c r="AI15" s="99"/>
      <c r="AJ15" s="402"/>
      <c r="AK15" s="403"/>
      <c r="AL15" s="403"/>
      <c r="AM15" s="404"/>
      <c r="AP15" s="153">
        <v>1</v>
      </c>
      <c r="AQ15" s="133"/>
      <c r="AR15" s="408"/>
      <c r="AS15" s="409"/>
      <c r="AT15" s="409"/>
      <c r="AU15" s="410"/>
      <c r="AX15" s="153">
        <v>1</v>
      </c>
      <c r="AY15" s="133"/>
      <c r="AZ15" s="408"/>
      <c r="BA15" s="409"/>
      <c r="BB15" s="409"/>
      <c r="BC15" s="410"/>
      <c r="BF15" s="153">
        <v>1</v>
      </c>
      <c r="BG15" s="133">
        <v>24397</v>
      </c>
      <c r="BH15" s="431" t="s">
        <v>5272</v>
      </c>
      <c r="BI15" s="432"/>
      <c r="BJ15" s="432"/>
      <c r="BK15" s="433"/>
    </row>
    <row r="16" spans="1:63" ht="35.25" customHeight="1">
      <c r="B16" s="102">
        <v>2</v>
      </c>
      <c r="C16" s="133">
        <v>6822</v>
      </c>
      <c r="D16" s="408" t="s">
        <v>4547</v>
      </c>
      <c r="E16" s="409"/>
      <c r="F16" s="409"/>
      <c r="G16" s="410"/>
      <c r="J16" s="102">
        <v>2</v>
      </c>
      <c r="K16" s="133">
        <v>13389</v>
      </c>
      <c r="L16" s="405" t="s">
        <v>4554</v>
      </c>
      <c r="M16" s="406"/>
      <c r="N16" s="406"/>
      <c r="O16" s="407"/>
      <c r="R16" s="153">
        <v>2</v>
      </c>
      <c r="S16" s="133">
        <v>20031</v>
      </c>
      <c r="T16" s="405" t="s">
        <v>5184</v>
      </c>
      <c r="U16" s="406"/>
      <c r="V16" s="406"/>
      <c r="W16" s="407"/>
      <c r="Z16" s="153">
        <v>2</v>
      </c>
      <c r="AA16" s="133">
        <v>20034</v>
      </c>
      <c r="AB16" s="408" t="s">
        <v>5227</v>
      </c>
      <c r="AC16" s="409"/>
      <c r="AD16" s="409"/>
      <c r="AE16" s="410"/>
      <c r="AH16" s="153">
        <v>2</v>
      </c>
      <c r="AI16" s="99"/>
      <c r="AJ16" s="408"/>
      <c r="AK16" s="409"/>
      <c r="AL16" s="409"/>
      <c r="AM16" s="410"/>
      <c r="AP16" s="153">
        <v>2</v>
      </c>
      <c r="AQ16" s="133"/>
      <c r="AR16" s="408"/>
      <c r="AS16" s="409"/>
      <c r="AT16" s="409"/>
      <c r="AU16" s="410"/>
      <c r="AX16" s="153">
        <v>2</v>
      </c>
      <c r="AY16" s="133"/>
      <c r="AZ16" s="408"/>
      <c r="BA16" s="409"/>
      <c r="BB16" s="409"/>
      <c r="BC16" s="410"/>
      <c r="BF16" s="153">
        <v>2</v>
      </c>
      <c r="BG16" s="133">
        <v>22820</v>
      </c>
      <c r="BH16" s="431" t="s">
        <v>5273</v>
      </c>
      <c r="BI16" s="432"/>
      <c r="BJ16" s="432"/>
      <c r="BK16" s="433"/>
    </row>
    <row r="17" spans="2:63" ht="41.25" customHeight="1">
      <c r="B17" s="102">
        <v>3</v>
      </c>
      <c r="C17" s="133">
        <v>5981</v>
      </c>
      <c r="D17" s="402" t="s">
        <v>4547</v>
      </c>
      <c r="E17" s="403"/>
      <c r="F17" s="403"/>
      <c r="G17" s="404"/>
      <c r="J17" s="102">
        <v>3</v>
      </c>
      <c r="K17" s="133">
        <v>12548</v>
      </c>
      <c r="L17" s="409" t="s">
        <v>4555</v>
      </c>
      <c r="M17" s="409"/>
      <c r="N17" s="409"/>
      <c r="O17" s="410"/>
      <c r="R17" s="153">
        <v>3</v>
      </c>
      <c r="S17" s="133">
        <v>19193</v>
      </c>
      <c r="T17" s="405" t="s">
        <v>5194</v>
      </c>
      <c r="U17" s="406"/>
      <c r="V17" s="406"/>
      <c r="W17" s="407"/>
      <c r="Z17" s="153">
        <v>3</v>
      </c>
      <c r="AA17" s="99">
        <v>19193</v>
      </c>
      <c r="AB17" s="405" t="s">
        <v>5221</v>
      </c>
      <c r="AC17" s="406"/>
      <c r="AD17" s="406"/>
      <c r="AE17" s="407"/>
      <c r="AH17" s="153">
        <v>3</v>
      </c>
      <c r="AI17" s="99"/>
      <c r="AJ17" s="408"/>
      <c r="AK17" s="409"/>
      <c r="AL17" s="409"/>
      <c r="AM17" s="410"/>
      <c r="AP17" s="153">
        <v>3</v>
      </c>
      <c r="AQ17" s="133"/>
      <c r="AR17" s="402"/>
      <c r="AS17" s="403"/>
      <c r="AT17" s="403"/>
      <c r="AU17" s="404"/>
      <c r="AX17" s="153">
        <v>3</v>
      </c>
      <c r="AY17" s="133"/>
      <c r="AZ17" s="402"/>
      <c r="BA17" s="403"/>
      <c r="BB17" s="403"/>
      <c r="BC17" s="404"/>
      <c r="BF17" s="153">
        <v>3</v>
      </c>
      <c r="BG17" s="133">
        <v>21979</v>
      </c>
      <c r="BH17" s="431" t="s">
        <v>5273</v>
      </c>
      <c r="BI17" s="432"/>
      <c r="BJ17" s="432"/>
      <c r="BK17" s="433"/>
    </row>
    <row r="18" spans="2:63" ht="72.75" customHeight="1">
      <c r="B18" s="102">
        <v>4</v>
      </c>
      <c r="C18" s="133">
        <v>7457</v>
      </c>
      <c r="D18" s="408" t="s">
        <v>4546</v>
      </c>
      <c r="E18" s="409"/>
      <c r="F18" s="409"/>
      <c r="G18" s="410"/>
      <c r="J18" s="153">
        <v>4</v>
      </c>
      <c r="K18" s="133">
        <v>7457</v>
      </c>
      <c r="L18" s="408" t="s">
        <v>4556</v>
      </c>
      <c r="M18" s="409"/>
      <c r="N18" s="409"/>
      <c r="O18" s="410"/>
      <c r="R18" s="248">
        <v>4</v>
      </c>
      <c r="S18" s="133">
        <v>14461.1</v>
      </c>
      <c r="T18" s="411" t="s">
        <v>5183</v>
      </c>
      <c r="U18" s="412"/>
      <c r="V18" s="412"/>
      <c r="W18" s="413"/>
      <c r="Z18" s="316">
        <v>4</v>
      </c>
      <c r="AA18" s="99">
        <v>22289</v>
      </c>
      <c r="AB18" s="402" t="s">
        <v>5228</v>
      </c>
      <c r="AC18" s="403"/>
      <c r="AD18" s="403"/>
      <c r="AE18" s="404"/>
      <c r="AH18" s="316">
        <v>4</v>
      </c>
      <c r="AI18" s="99">
        <v>24014</v>
      </c>
      <c r="AJ18" s="408"/>
      <c r="AK18" s="409"/>
      <c r="AL18" s="409"/>
      <c r="AM18" s="410"/>
      <c r="AP18" s="102">
        <v>4</v>
      </c>
      <c r="AQ18" s="133">
        <v>24014</v>
      </c>
      <c r="AR18" s="408"/>
      <c r="AS18" s="409"/>
      <c r="AT18" s="409"/>
      <c r="AU18" s="410"/>
      <c r="AX18" s="102">
        <v>4</v>
      </c>
      <c r="AY18" s="133">
        <v>24014</v>
      </c>
      <c r="AZ18" s="408"/>
      <c r="BA18" s="409"/>
      <c r="BB18" s="409"/>
      <c r="BC18" s="410"/>
      <c r="BF18" s="102">
        <v>4</v>
      </c>
      <c r="BG18" s="133"/>
      <c r="BH18" s="402"/>
      <c r="BI18" s="403"/>
      <c r="BJ18" s="403"/>
      <c r="BK18" s="404"/>
    </row>
    <row r="19" spans="2:63" ht="75.75" customHeight="1">
      <c r="B19" s="102">
        <v>5</v>
      </c>
      <c r="C19" s="133">
        <v>6822</v>
      </c>
      <c r="D19" s="408" t="s">
        <v>4548</v>
      </c>
      <c r="E19" s="409"/>
      <c r="F19" s="409"/>
      <c r="G19" s="410"/>
      <c r="J19" s="153">
        <v>5</v>
      </c>
      <c r="K19" s="133">
        <v>8071</v>
      </c>
      <c r="L19" s="408" t="s">
        <v>4557</v>
      </c>
      <c r="M19" s="409"/>
      <c r="N19" s="409"/>
      <c r="O19" s="410"/>
      <c r="R19" s="248">
        <v>5</v>
      </c>
      <c r="S19" s="250">
        <v>15075.1</v>
      </c>
      <c r="T19" s="414" t="s">
        <v>5184</v>
      </c>
      <c r="U19" s="415"/>
      <c r="V19" s="415"/>
      <c r="W19" s="416"/>
      <c r="Z19" s="316">
        <v>5</v>
      </c>
      <c r="AA19" s="91">
        <v>19191</v>
      </c>
      <c r="AB19" s="408" t="s">
        <v>5212</v>
      </c>
      <c r="AC19" s="409"/>
      <c r="AD19" s="409"/>
      <c r="AE19" s="410"/>
      <c r="AH19" s="316">
        <v>5</v>
      </c>
      <c r="AI19" s="99">
        <v>22284</v>
      </c>
      <c r="AJ19" s="408" t="s">
        <v>5265</v>
      </c>
      <c r="AK19" s="409"/>
      <c r="AL19" s="409"/>
      <c r="AM19" s="410"/>
      <c r="AP19" s="102">
        <v>5</v>
      </c>
      <c r="AQ19" s="133">
        <v>22284</v>
      </c>
      <c r="AR19" s="408"/>
      <c r="AS19" s="409"/>
      <c r="AT19" s="409"/>
      <c r="AU19" s="410"/>
      <c r="AX19" s="102">
        <v>5</v>
      </c>
      <c r="AY19" s="133">
        <v>22284</v>
      </c>
      <c r="AZ19" s="408"/>
      <c r="BA19" s="409"/>
      <c r="BB19" s="409"/>
      <c r="BC19" s="410"/>
      <c r="BF19" s="102">
        <v>5</v>
      </c>
      <c r="BG19" s="133"/>
      <c r="BH19" s="402"/>
      <c r="BI19" s="403"/>
      <c r="BJ19" s="403"/>
      <c r="BK19" s="404"/>
    </row>
    <row r="20" spans="2:63" ht="51" customHeight="1">
      <c r="B20" s="102">
        <v>6</v>
      </c>
      <c r="C20" s="133">
        <v>7457</v>
      </c>
      <c r="D20" s="408" t="s">
        <v>4549</v>
      </c>
      <c r="E20" s="409"/>
      <c r="F20" s="409"/>
      <c r="G20" s="410"/>
      <c r="J20" s="102">
        <v>6</v>
      </c>
      <c r="K20" s="133">
        <v>7457</v>
      </c>
      <c r="L20" s="421"/>
      <c r="M20" s="422"/>
      <c r="N20" s="422"/>
      <c r="O20" s="423"/>
      <c r="R20" s="102">
        <v>6</v>
      </c>
      <c r="S20" s="99">
        <v>7457</v>
      </c>
      <c r="T20" s="408"/>
      <c r="U20" s="409"/>
      <c r="V20" s="409"/>
      <c r="W20" s="410"/>
      <c r="Z20" s="153">
        <v>6</v>
      </c>
      <c r="AA20" s="99">
        <v>7457</v>
      </c>
      <c r="AB20" s="408"/>
      <c r="AC20" s="409"/>
      <c r="AD20" s="409"/>
      <c r="AE20" s="410"/>
      <c r="AH20" s="153">
        <v>6</v>
      </c>
      <c r="AI20" s="99"/>
      <c r="AJ20" s="408"/>
      <c r="AK20" s="409"/>
      <c r="AL20" s="409"/>
      <c r="AM20" s="410"/>
      <c r="AP20" s="153">
        <v>6</v>
      </c>
      <c r="AQ20" s="133"/>
      <c r="AR20" s="408"/>
      <c r="AS20" s="409"/>
      <c r="AT20" s="409"/>
      <c r="AU20" s="410"/>
      <c r="AX20" s="153">
        <v>6</v>
      </c>
      <c r="AY20" s="133"/>
      <c r="AZ20" s="408"/>
      <c r="BA20" s="409"/>
      <c r="BB20" s="409"/>
      <c r="BC20" s="410"/>
      <c r="BF20" s="153">
        <v>6</v>
      </c>
      <c r="BG20" s="133">
        <v>10243</v>
      </c>
      <c r="BH20" s="431" t="s">
        <v>5272</v>
      </c>
      <c r="BI20" s="432"/>
      <c r="BJ20" s="432"/>
      <c r="BK20" s="433"/>
    </row>
    <row r="21" spans="2:63" ht="57.75" customHeight="1">
      <c r="B21" s="102">
        <v>7</v>
      </c>
      <c r="C21" s="140">
        <v>0</v>
      </c>
      <c r="D21" s="408" t="s">
        <v>4550</v>
      </c>
      <c r="E21" s="409"/>
      <c r="F21" s="409"/>
      <c r="G21" s="410"/>
      <c r="J21" s="153">
        <v>7</v>
      </c>
      <c r="K21" s="140">
        <v>6053</v>
      </c>
      <c r="L21" s="405" t="s">
        <v>4558</v>
      </c>
      <c r="M21" s="406"/>
      <c r="N21" s="406"/>
      <c r="O21" s="407"/>
      <c r="R21" s="153">
        <v>7</v>
      </c>
      <c r="S21" s="278">
        <v>13930.9</v>
      </c>
      <c r="T21" s="411" t="s">
        <v>5185</v>
      </c>
      <c r="U21" s="412"/>
      <c r="V21" s="412"/>
      <c r="W21" s="413"/>
      <c r="Z21" s="316">
        <v>7</v>
      </c>
      <c r="AA21" s="99">
        <v>13338.5</v>
      </c>
      <c r="AB21" s="408"/>
      <c r="AC21" s="409"/>
      <c r="AD21" s="409"/>
      <c r="AE21" s="410"/>
      <c r="AH21" s="316">
        <v>7</v>
      </c>
      <c r="AI21" s="99">
        <v>19144</v>
      </c>
      <c r="AJ21" s="408"/>
      <c r="AK21" s="409"/>
      <c r="AL21" s="409"/>
      <c r="AM21" s="410"/>
      <c r="AP21" s="316">
        <v>7</v>
      </c>
      <c r="AQ21" s="140"/>
      <c r="AR21" s="408"/>
      <c r="AS21" s="409"/>
      <c r="AT21" s="409"/>
      <c r="AU21" s="410"/>
      <c r="AX21" s="102">
        <v>7</v>
      </c>
      <c r="AY21" s="140">
        <v>19329</v>
      </c>
      <c r="AZ21" s="408"/>
      <c r="BA21" s="409"/>
      <c r="BB21" s="409"/>
      <c r="BC21" s="410"/>
      <c r="BF21" s="102">
        <v>7</v>
      </c>
      <c r="BG21" s="140"/>
      <c r="BH21" s="402"/>
      <c r="BI21" s="403"/>
      <c r="BJ21" s="403"/>
      <c r="BK21" s="404"/>
    </row>
    <row r="22" spans="2:63" ht="96" customHeight="1">
      <c r="B22" s="102">
        <v>8</v>
      </c>
      <c r="C22" s="140">
        <v>0</v>
      </c>
      <c r="D22" s="408" t="s">
        <v>4551</v>
      </c>
      <c r="E22" s="409"/>
      <c r="F22" s="409"/>
      <c r="G22" s="410"/>
      <c r="J22" s="153">
        <v>8</v>
      </c>
      <c r="K22" s="140">
        <v>6053</v>
      </c>
      <c r="L22" s="405" t="s">
        <v>4559</v>
      </c>
      <c r="M22" s="406"/>
      <c r="N22" s="406"/>
      <c r="O22" s="407"/>
      <c r="R22" s="153">
        <v>8</v>
      </c>
      <c r="S22" s="278">
        <v>13338.5</v>
      </c>
      <c r="T22" s="411" t="s">
        <v>5190</v>
      </c>
      <c r="U22" s="412"/>
      <c r="V22" s="412"/>
      <c r="W22" s="413"/>
      <c r="Z22" s="153">
        <v>8</v>
      </c>
      <c r="AA22" s="99">
        <v>19748</v>
      </c>
      <c r="AB22" s="408" t="s">
        <v>5196</v>
      </c>
      <c r="AC22" s="409"/>
      <c r="AD22" s="409"/>
      <c r="AE22" s="410"/>
      <c r="AH22" s="153">
        <v>8</v>
      </c>
      <c r="AI22" s="99"/>
      <c r="AJ22" s="408"/>
      <c r="AK22" s="409"/>
      <c r="AL22" s="409"/>
      <c r="AM22" s="410"/>
      <c r="AP22" s="153">
        <v>8</v>
      </c>
      <c r="AQ22" s="140"/>
      <c r="AR22" s="408"/>
      <c r="AS22" s="409"/>
      <c r="AT22" s="409"/>
      <c r="AU22" s="410"/>
      <c r="AX22" s="153">
        <v>8</v>
      </c>
      <c r="AY22" s="140"/>
      <c r="AZ22" s="408"/>
      <c r="BA22" s="409"/>
      <c r="BB22" s="409"/>
      <c r="BC22" s="410"/>
      <c r="BF22" s="153">
        <v>8</v>
      </c>
      <c r="BG22" s="140">
        <v>20624</v>
      </c>
      <c r="BH22" s="431" t="s">
        <v>5272</v>
      </c>
      <c r="BI22" s="432"/>
      <c r="BJ22" s="432"/>
      <c r="BK22" s="433"/>
    </row>
    <row r="23" spans="2:63" ht="49.5" customHeight="1" thickBot="1">
      <c r="B23" s="103">
        <v>9</v>
      </c>
      <c r="C23" s="100">
        <v>0</v>
      </c>
      <c r="D23" s="418" t="s">
        <v>4552</v>
      </c>
      <c r="E23" s="419"/>
      <c r="F23" s="419"/>
      <c r="G23" s="420"/>
      <c r="J23" s="154">
        <v>9</v>
      </c>
      <c r="K23" s="100">
        <v>6305</v>
      </c>
      <c r="L23" s="427" t="s">
        <v>4560</v>
      </c>
      <c r="M23" s="428"/>
      <c r="N23" s="428"/>
      <c r="O23" s="429"/>
      <c r="R23" s="281">
        <v>9</v>
      </c>
      <c r="S23" s="141">
        <v>14935</v>
      </c>
      <c r="T23" s="427" t="s">
        <v>5196</v>
      </c>
      <c r="U23" s="428"/>
      <c r="V23" s="428"/>
      <c r="W23" s="430"/>
      <c r="Z23" s="154">
        <v>9</v>
      </c>
      <c r="AA23" s="100">
        <v>16118</v>
      </c>
      <c r="AB23" s="418" t="s">
        <v>5227</v>
      </c>
      <c r="AC23" s="419"/>
      <c r="AD23" s="419"/>
      <c r="AE23" s="420"/>
      <c r="AH23" s="154">
        <v>9</v>
      </c>
      <c r="AI23" s="100"/>
      <c r="AJ23" s="418"/>
      <c r="AK23" s="419"/>
      <c r="AL23" s="419"/>
      <c r="AM23" s="420"/>
      <c r="AP23" s="154">
        <v>9</v>
      </c>
      <c r="AQ23" s="100"/>
      <c r="AR23" s="418"/>
      <c r="AS23" s="419"/>
      <c r="AT23" s="419"/>
      <c r="AU23" s="420"/>
      <c r="AX23" s="154">
        <v>9</v>
      </c>
      <c r="AY23" s="100"/>
      <c r="AZ23" s="418"/>
      <c r="BA23" s="419"/>
      <c r="BB23" s="419"/>
      <c r="BC23" s="420"/>
      <c r="BF23" s="154">
        <v>9</v>
      </c>
      <c r="BG23" s="100">
        <v>16994</v>
      </c>
      <c r="BH23" s="431" t="s">
        <v>5272</v>
      </c>
      <c r="BI23" s="432"/>
      <c r="BJ23" s="432"/>
      <c r="BK23" s="433"/>
    </row>
    <row r="24" spans="2:63" ht="15.75" thickBot="1">
      <c r="Q24" s="154"/>
    </row>
    <row r="25" spans="2:63">
      <c r="J25" s="75" t="s">
        <v>4562</v>
      </c>
    </row>
    <row r="26" spans="2:63">
      <c r="J26" s="155"/>
      <c r="K26" s="424" t="s">
        <v>4563</v>
      </c>
      <c r="L26" s="425"/>
      <c r="M26" s="425"/>
      <c r="N26" s="425"/>
      <c r="O26" s="425"/>
    </row>
    <row r="27" spans="2:63">
      <c r="AQ27" t="s">
        <v>4630</v>
      </c>
      <c r="AT27" s="47"/>
      <c r="BA27" t="s">
        <v>4632</v>
      </c>
    </row>
    <row r="28" spans="2:63">
      <c r="AT28" s="47" t="s">
        <v>4631</v>
      </c>
      <c r="AU28" t="s">
        <v>5232</v>
      </c>
      <c r="BA28" s="216"/>
      <c r="BB28" s="216"/>
      <c r="BC28" s="216"/>
    </row>
    <row r="29" spans="2:63">
      <c r="AQ29" s="221" t="s">
        <v>5313</v>
      </c>
      <c r="AR29" s="221"/>
      <c r="AT29" s="47"/>
      <c r="AU29" t="s">
        <v>5439</v>
      </c>
      <c r="BA29" s="417" t="s">
        <v>5267</v>
      </c>
      <c r="BB29" s="417"/>
      <c r="BC29" s="417"/>
    </row>
    <row r="30" spans="2:63">
      <c r="AT30" s="47"/>
      <c r="AW30" s="417"/>
      <c r="AX30" s="417"/>
      <c r="AY30" s="417"/>
    </row>
    <row r="31" spans="2:63">
      <c r="B31" t="s">
        <v>4630</v>
      </c>
      <c r="D31" t="s">
        <v>4631</v>
      </c>
      <c r="G31" t="s">
        <v>4632</v>
      </c>
    </row>
    <row r="32" spans="2:63">
      <c r="I32" s="295" t="s">
        <v>5235</v>
      </c>
      <c r="J32" s="295"/>
      <c r="K32" s="295"/>
    </row>
    <row r="33" spans="2:11">
      <c r="B33" s="223" t="s">
        <v>5226</v>
      </c>
      <c r="C33" s="222"/>
      <c r="E33" s="386" t="s">
        <v>5229</v>
      </c>
      <c r="F33" s="386"/>
      <c r="G33" s="220"/>
      <c r="H33" s="220"/>
      <c r="I33" s="426" t="s">
        <v>5224</v>
      </c>
      <c r="J33" s="426"/>
      <c r="K33" s="426"/>
    </row>
  </sheetData>
  <mergeCells count="101">
    <mergeCell ref="BE5:BE6"/>
    <mergeCell ref="BF5:BK5"/>
    <mergeCell ref="BH14:BK14"/>
    <mergeCell ref="BH15:BK15"/>
    <mergeCell ref="BH16:BK16"/>
    <mergeCell ref="BH22:BK22"/>
    <mergeCell ref="BH23:BK23"/>
    <mergeCell ref="BH17:BK17"/>
    <mergeCell ref="BH18:BK18"/>
    <mergeCell ref="BH19:BK19"/>
    <mergeCell ref="BH20:BK20"/>
    <mergeCell ref="BH21:BK21"/>
    <mergeCell ref="E33:F33"/>
    <mergeCell ref="I33:K33"/>
    <mergeCell ref="AJ23:AM23"/>
    <mergeCell ref="D23:G23"/>
    <mergeCell ref="L23:O23"/>
    <mergeCell ref="T23:W23"/>
    <mergeCell ref="AB23:AE23"/>
    <mergeCell ref="T22:W22"/>
    <mergeCell ref="AB22:AE22"/>
    <mergeCell ref="AJ22:AM22"/>
    <mergeCell ref="A5:A6"/>
    <mergeCell ref="B5:G5"/>
    <mergeCell ref="I5:I6"/>
    <mergeCell ref="J5:O5"/>
    <mergeCell ref="D15:G15"/>
    <mergeCell ref="L15:O15"/>
    <mergeCell ref="AR22:AU22"/>
    <mergeCell ref="AR23:AU23"/>
    <mergeCell ref="K26:O26"/>
    <mergeCell ref="AR17:AU17"/>
    <mergeCell ref="AR18:AU18"/>
    <mergeCell ref="AR19:AU19"/>
    <mergeCell ref="AR20:AU20"/>
    <mergeCell ref="AR21:AU21"/>
    <mergeCell ref="AO5:AO6"/>
    <mergeCell ref="AP5:AU5"/>
    <mergeCell ref="AR14:AU14"/>
    <mergeCell ref="AR15:AU15"/>
    <mergeCell ref="AR16:AU16"/>
    <mergeCell ref="D14:G14"/>
    <mergeCell ref="L14:O14"/>
    <mergeCell ref="T14:W14"/>
    <mergeCell ref="AB14:AE14"/>
    <mergeCell ref="R5:W5"/>
    <mergeCell ref="D17:G17"/>
    <mergeCell ref="L17:O17"/>
    <mergeCell ref="D22:G22"/>
    <mergeCell ref="L22:O22"/>
    <mergeCell ref="Q5:Q6"/>
    <mergeCell ref="D21:G21"/>
    <mergeCell ref="L21:O21"/>
    <mergeCell ref="D16:G16"/>
    <mergeCell ref="L16:O16"/>
    <mergeCell ref="D20:G20"/>
    <mergeCell ref="L20:O20"/>
    <mergeCell ref="D19:G19"/>
    <mergeCell ref="L19:O19"/>
    <mergeCell ref="D18:G18"/>
    <mergeCell ref="L18:O18"/>
    <mergeCell ref="T18:W18"/>
    <mergeCell ref="AB18:AE18"/>
    <mergeCell ref="T19:W19"/>
    <mergeCell ref="AB19:AE19"/>
    <mergeCell ref="T16:W16"/>
    <mergeCell ref="AB16:AE16"/>
    <mergeCell ref="BA29:BC29"/>
    <mergeCell ref="AW30:AY30"/>
    <mergeCell ref="AJ21:AM21"/>
    <mergeCell ref="T21:W21"/>
    <mergeCell ref="AB21:AE21"/>
    <mergeCell ref="AJ18:AM18"/>
    <mergeCell ref="AJ19:AM19"/>
    <mergeCell ref="AJ20:AM20"/>
    <mergeCell ref="T20:W20"/>
    <mergeCell ref="AB20:AE20"/>
    <mergeCell ref="AZ16:BC16"/>
    <mergeCell ref="AZ22:BC22"/>
    <mergeCell ref="AZ23:BC23"/>
    <mergeCell ref="AZ17:BC17"/>
    <mergeCell ref="AZ18:BC18"/>
    <mergeCell ref="AZ19:BC19"/>
    <mergeCell ref="AZ20:BC20"/>
    <mergeCell ref="AZ21:BC21"/>
    <mergeCell ref="AW5:AW6"/>
    <mergeCell ref="AX5:BC5"/>
    <mergeCell ref="AG5:AG6"/>
    <mergeCell ref="AH5:AM5"/>
    <mergeCell ref="AJ14:AM14"/>
    <mergeCell ref="AJ15:AM15"/>
    <mergeCell ref="T17:W17"/>
    <mergeCell ref="AB17:AE17"/>
    <mergeCell ref="T15:W15"/>
    <mergeCell ref="AB15:AE15"/>
    <mergeCell ref="AJ16:AM16"/>
    <mergeCell ref="AJ17:AM17"/>
    <mergeCell ref="Y5:Y6"/>
    <mergeCell ref="Z5:AE5"/>
    <mergeCell ref="AZ14:BC14"/>
    <mergeCell ref="AZ15:BC15"/>
  </mergeCells>
  <pageMargins left="0.7" right="0.7" top="0.75" bottom="0.75" header="0.3" footer="0.3"/>
  <pageSetup orientation="portrait" r:id="rId1"/>
  <drawing r:id="rId2"/>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4"/>
  <sheetViews>
    <sheetView zoomScaleNormal="100" workbookViewId="0">
      <selection activeCell="I12" sqref="I12"/>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6" t="s">
        <v>5</v>
      </c>
      <c r="B1" s="376"/>
      <c r="C1" s="34" t="str">
        <f>'[4]Main Engine'!C1</f>
        <v>VALIANT SUMMER</v>
      </c>
      <c r="D1" s="377" t="s">
        <v>7</v>
      </c>
      <c r="E1" s="377"/>
      <c r="F1" s="1" t="str">
        <f>IF(C1="GL COLMENA",'[1]List of Vessels'!B2,IF(C1="GL IGUAZU",'[1]List of Vessels'!B3,IF(C1="GL LA PAZ",'[1]List of Vessels'!B4,IF(C1="GL PIRAPO",'[1]List of Vessels'!B5,IF(C1="VALIANT SPRING",'[1]List of Vessels'!B6,IF(C1="VALIANT SUMMER",'[1]List of Vessels'!B7,""))))))</f>
        <v>NK 160240</v>
      </c>
    </row>
    <row r="2" spans="1:12" ht="19.5" customHeight="1">
      <c r="A2" s="376" t="s">
        <v>8</v>
      </c>
      <c r="B2" s="376"/>
      <c r="C2" s="35" t="str">
        <f>IF(C1="GL COLMENA",'[1]List of Vessels'!D2,IF(C1="GL IGUAZU",'[1]List of Vessels'!D3,IF(C1="GL LA PAZ",'[1]List of Vessels'!D4,IF(C1="GL PIRAPO",'[1]List of Vessels'!D5,IF(C1="VALIANT SPRING",'[1]List of Vessels'!D6,IF(C1="VALIANT SUMMER",'[1]List of Vessels'!D7,""))))))</f>
        <v>SINGAPORE</v>
      </c>
      <c r="D2" s="377" t="s">
        <v>9</v>
      </c>
      <c r="E2" s="377"/>
      <c r="F2" s="2">
        <f>IF(C1="GL COLMENA",'[1]List of Vessels'!C2,IF(C1="GL IGUAZU",'[1]List of Vessels'!C3,IF(C1="GL LA PAZ",'[1]List of Vessels'!C4,IF(C1="GL PIRAPO",'[1]List of Vessels'!C5,IF(C1="VALIANT SPRING",'[1]List of Vessels'!C6,IF(C1="VALIANT SUMMER",'[1]List of Vessels'!C7,""))))))</f>
        <v>9731195</v>
      </c>
    </row>
    <row r="3" spans="1:12" ht="19.5" customHeight="1">
      <c r="A3" s="376" t="s">
        <v>10</v>
      </c>
      <c r="B3" s="376"/>
      <c r="C3" s="36" t="s">
        <v>2306</v>
      </c>
      <c r="D3" s="377" t="s">
        <v>12</v>
      </c>
      <c r="E3" s="377"/>
      <c r="F3" s="4" t="s">
        <v>2568</v>
      </c>
    </row>
    <row r="4" spans="1:12" ht="18" customHeight="1">
      <c r="A4" s="376" t="s">
        <v>77</v>
      </c>
      <c r="B4" s="376"/>
      <c r="C4" s="36" t="s">
        <v>3801</v>
      </c>
      <c r="D4" s="377" t="s">
        <v>14</v>
      </c>
      <c r="E4" s="377"/>
      <c r="F4" s="109"/>
    </row>
    <row r="5" spans="1:12" ht="18" customHeight="1">
      <c r="A5" s="376" t="s">
        <v>78</v>
      </c>
      <c r="B5" s="376"/>
      <c r="C5" s="37" t="s">
        <v>2305</v>
      </c>
      <c r="D5" s="44"/>
      <c r="E5" s="262" t="str">
        <f>'Running Hours'!$C3</f>
        <v>Date updated:</v>
      </c>
      <c r="F5" s="147">
        <f>'Running Hours'!$D3</f>
        <v>44646</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5.5">
      <c r="A8" s="59" t="s">
        <v>2644</v>
      </c>
      <c r="B8" s="30" t="s">
        <v>2289</v>
      </c>
      <c r="C8" s="30" t="s">
        <v>2290</v>
      </c>
      <c r="D8" s="39" t="s">
        <v>1</v>
      </c>
      <c r="E8" s="12">
        <v>42549</v>
      </c>
      <c r="F8" s="12">
        <v>44646</v>
      </c>
      <c r="G8" s="109"/>
      <c r="H8" s="14">
        <f>DATE(YEAR(F8),MONTH(F8),DAY(F8)+1)</f>
        <v>44647</v>
      </c>
      <c r="I8" s="15">
        <f t="shared" ref="I8:I18" ca="1" si="0">IF(ISBLANK(H8),"",H8-DATE(YEAR(NOW()),MONTH(NOW()),DAY(NOW())))</f>
        <v>0</v>
      </c>
      <c r="J8" s="16" t="str">
        <f t="shared" ref="J8:J18" ca="1" si="1">IF(I8="","",IF(I8&lt;0,"OVERDUE","NOT DUE"))</f>
        <v>NOT DUE</v>
      </c>
      <c r="K8" s="30"/>
      <c r="L8" s="19"/>
    </row>
    <row r="9" spans="1:12">
      <c r="A9" s="59" t="s">
        <v>2645</v>
      </c>
      <c r="B9" s="30" t="s">
        <v>2291</v>
      </c>
      <c r="C9" s="30" t="s">
        <v>2292</v>
      </c>
      <c r="D9" s="39" t="s">
        <v>0</v>
      </c>
      <c r="E9" s="12">
        <v>42549</v>
      </c>
      <c r="F9" s="12">
        <v>44561</v>
      </c>
      <c r="G9" s="109"/>
      <c r="H9" s="14">
        <f>DATE(YEAR(F9),MONTH(F9)+3,DAY(F9)-1)</f>
        <v>44650</v>
      </c>
      <c r="I9" s="15">
        <f t="shared" ca="1" si="0"/>
        <v>3</v>
      </c>
      <c r="J9" s="16" t="str">
        <f t="shared" ca="1" si="1"/>
        <v>NOT DUE</v>
      </c>
      <c r="K9" s="30"/>
      <c r="L9" s="19"/>
    </row>
    <row r="10" spans="1:12" ht="26.45" customHeight="1">
      <c r="A10" s="59" t="s">
        <v>2646</v>
      </c>
      <c r="B10" s="30" t="s">
        <v>2293</v>
      </c>
      <c r="C10" s="30" t="s">
        <v>2294</v>
      </c>
      <c r="D10" s="39" t="s">
        <v>0</v>
      </c>
      <c r="E10" s="12">
        <v>42549</v>
      </c>
      <c r="F10" s="12">
        <v>44561</v>
      </c>
      <c r="G10" s="109"/>
      <c r="H10" s="14">
        <f>DATE(YEAR(F10),MONTH(F10)+3,DAY(F10)-1)</f>
        <v>44650</v>
      </c>
      <c r="I10" s="15">
        <f t="shared" ca="1" si="0"/>
        <v>3</v>
      </c>
      <c r="J10" s="16" t="str">
        <f t="shared" ca="1" si="1"/>
        <v>NOT DUE</v>
      </c>
      <c r="K10" s="30" t="s">
        <v>2303</v>
      </c>
      <c r="L10" s="19"/>
    </row>
    <row r="11" spans="1:12" ht="25.5">
      <c r="A11" s="59" t="s">
        <v>2647</v>
      </c>
      <c r="B11" s="30" t="s">
        <v>2295</v>
      </c>
      <c r="C11" s="30" t="s">
        <v>2296</v>
      </c>
      <c r="D11" s="39" t="s">
        <v>0</v>
      </c>
      <c r="E11" s="12">
        <v>42549</v>
      </c>
      <c r="F11" s="12">
        <v>44561</v>
      </c>
      <c r="G11" s="109"/>
      <c r="H11" s="14">
        <f>DATE(YEAR(F11),MONTH(F11)+3,DAY(F11)-1)</f>
        <v>44650</v>
      </c>
      <c r="I11" s="15">
        <f t="shared" ca="1" si="0"/>
        <v>3</v>
      </c>
      <c r="J11" s="16" t="str">
        <f t="shared" ca="1" si="1"/>
        <v>NOT DUE</v>
      </c>
      <c r="K11" s="30"/>
      <c r="L11" s="19"/>
    </row>
    <row r="12" spans="1:12" ht="25.5">
      <c r="A12" s="59" t="s">
        <v>2648</v>
      </c>
      <c r="B12" s="30" t="s">
        <v>2297</v>
      </c>
      <c r="C12" s="30" t="s">
        <v>2298</v>
      </c>
      <c r="D12" s="39" t="s">
        <v>0</v>
      </c>
      <c r="E12" s="12">
        <v>42549</v>
      </c>
      <c r="F12" s="12">
        <v>44561</v>
      </c>
      <c r="G12" s="109"/>
      <c r="H12" s="14">
        <f>DATE(YEAR(F12),MONTH(F12)+3,DAY(F12)-1)</f>
        <v>44650</v>
      </c>
      <c r="I12" s="15">
        <f t="shared" ca="1" si="0"/>
        <v>3</v>
      </c>
      <c r="J12" s="16" t="str">
        <f t="shared" ca="1" si="1"/>
        <v>NOT DUE</v>
      </c>
      <c r="K12" s="30"/>
      <c r="L12" s="19"/>
    </row>
    <row r="13" spans="1:12">
      <c r="A13" s="59" t="s">
        <v>2649</v>
      </c>
      <c r="B13" s="30" t="s">
        <v>1535</v>
      </c>
      <c r="C13" s="30" t="s">
        <v>2304</v>
      </c>
      <c r="D13" s="39" t="s">
        <v>383</v>
      </c>
      <c r="E13" s="12">
        <v>42549</v>
      </c>
      <c r="F13" s="12">
        <v>44412</v>
      </c>
      <c r="G13" s="109"/>
      <c r="H13" s="14">
        <f t="shared" ref="H13:H18" si="2">DATE(YEAR(F13)+2,MONTH(F13),DAY(F13)-1)</f>
        <v>45141</v>
      </c>
      <c r="I13" s="15">
        <f t="shared" ca="1" si="0"/>
        <v>494</v>
      </c>
      <c r="J13" s="16" t="str">
        <f t="shared" ca="1" si="1"/>
        <v>NOT DUE</v>
      </c>
      <c r="K13" s="30"/>
      <c r="L13" s="19"/>
    </row>
    <row r="14" spans="1:12">
      <c r="A14" s="59" t="s">
        <v>2650</v>
      </c>
      <c r="B14" s="30" t="s">
        <v>2299</v>
      </c>
      <c r="C14" s="30" t="s">
        <v>2304</v>
      </c>
      <c r="D14" s="39" t="s">
        <v>383</v>
      </c>
      <c r="E14" s="12">
        <v>42549</v>
      </c>
      <c r="F14" s="12">
        <v>44412</v>
      </c>
      <c r="G14" s="109"/>
      <c r="H14" s="14">
        <f t="shared" si="2"/>
        <v>45141</v>
      </c>
      <c r="I14" s="15">
        <f t="shared" ca="1" si="0"/>
        <v>494</v>
      </c>
      <c r="J14" s="16" t="str">
        <f t="shared" ca="1" si="1"/>
        <v>NOT DUE</v>
      </c>
      <c r="K14" s="30"/>
      <c r="L14" s="19"/>
    </row>
    <row r="15" spans="1:12">
      <c r="A15" s="59" t="s">
        <v>2651</v>
      </c>
      <c r="B15" s="30" t="s">
        <v>2300</v>
      </c>
      <c r="C15" s="30" t="s">
        <v>2304</v>
      </c>
      <c r="D15" s="39" t="s">
        <v>383</v>
      </c>
      <c r="E15" s="12">
        <v>42549</v>
      </c>
      <c r="F15" s="12">
        <v>44412</v>
      </c>
      <c r="G15" s="109"/>
      <c r="H15" s="14">
        <f t="shared" si="2"/>
        <v>45141</v>
      </c>
      <c r="I15" s="15">
        <f t="shared" ca="1" si="0"/>
        <v>494</v>
      </c>
      <c r="J15" s="16" t="str">
        <f t="shared" ca="1" si="1"/>
        <v>NOT DUE</v>
      </c>
      <c r="K15" s="30"/>
      <c r="L15" s="19"/>
    </row>
    <row r="16" spans="1:12" ht="25.5">
      <c r="A16" s="59" t="s">
        <v>2652</v>
      </c>
      <c r="B16" s="30" t="s">
        <v>2301</v>
      </c>
      <c r="C16" s="30" t="s">
        <v>2302</v>
      </c>
      <c r="D16" s="39" t="s">
        <v>383</v>
      </c>
      <c r="E16" s="12">
        <v>42549</v>
      </c>
      <c r="F16" s="12">
        <v>44412</v>
      </c>
      <c r="G16" s="109"/>
      <c r="H16" s="14">
        <f t="shared" si="2"/>
        <v>45141</v>
      </c>
      <c r="I16" s="15">
        <f t="shared" ca="1" si="0"/>
        <v>494</v>
      </c>
      <c r="J16" s="16" t="str">
        <f t="shared" ca="1" si="1"/>
        <v>NOT DUE</v>
      </c>
      <c r="K16" s="30"/>
      <c r="L16" s="19"/>
    </row>
    <row r="17" spans="1:12">
      <c r="A17" s="59" t="s">
        <v>2653</v>
      </c>
      <c r="B17" s="30" t="s">
        <v>3956</v>
      </c>
      <c r="C17" s="30" t="s">
        <v>37</v>
      </c>
      <c r="D17" s="39" t="s">
        <v>383</v>
      </c>
      <c r="E17" s="12">
        <v>42549</v>
      </c>
      <c r="F17" s="12">
        <v>44412</v>
      </c>
      <c r="G17" s="109"/>
      <c r="H17" s="14">
        <f t="shared" si="2"/>
        <v>45141</v>
      </c>
      <c r="I17" s="15">
        <f t="shared" ca="1" si="0"/>
        <v>494</v>
      </c>
      <c r="J17" s="16" t="str">
        <f t="shared" ca="1" si="1"/>
        <v>NOT DUE</v>
      </c>
      <c r="K17" s="30"/>
      <c r="L17" s="145" t="s">
        <v>5200</v>
      </c>
    </row>
    <row r="18" spans="1:12">
      <c r="A18" s="59" t="s">
        <v>3947</v>
      </c>
      <c r="B18" s="30" t="s">
        <v>3957</v>
      </c>
      <c r="C18" s="30" t="s">
        <v>3937</v>
      </c>
      <c r="D18" s="39" t="s">
        <v>383</v>
      </c>
      <c r="E18" s="12">
        <v>42549</v>
      </c>
      <c r="F18" s="12">
        <v>44412</v>
      </c>
      <c r="G18" s="109"/>
      <c r="H18" s="14">
        <f t="shared" si="2"/>
        <v>45141</v>
      </c>
      <c r="I18" s="15">
        <f t="shared" ca="1" si="0"/>
        <v>494</v>
      </c>
      <c r="J18" s="16" t="str">
        <f t="shared" ca="1" si="1"/>
        <v>NOT DUE</v>
      </c>
      <c r="K18" s="30"/>
      <c r="L18" s="145" t="s">
        <v>5200</v>
      </c>
    </row>
    <row r="19" spans="1:12">
      <c r="A19" s="60"/>
      <c r="B19" s="50"/>
      <c r="C19" s="50"/>
      <c r="D19" s="61"/>
      <c r="E19" s="52"/>
      <c r="F19" s="62"/>
      <c r="G19" s="53"/>
      <c r="H19" s="54"/>
      <c r="I19" s="55"/>
      <c r="J19" s="49"/>
      <c r="K19" s="50"/>
      <c r="L19" s="56"/>
    </row>
    <row r="23" spans="1:12">
      <c r="B23" t="s">
        <v>4630</v>
      </c>
      <c r="D23" s="47" t="s">
        <v>4631</v>
      </c>
      <c r="E23" t="s">
        <v>5232</v>
      </c>
      <c r="G23" t="s">
        <v>4632</v>
      </c>
    </row>
    <row r="24" spans="1:12">
      <c r="C24" s="215" t="s">
        <v>5298</v>
      </c>
      <c r="E24" t="s">
        <v>5439</v>
      </c>
      <c r="H24" s="455" t="s">
        <v>5270</v>
      </c>
      <c r="I24" s="455"/>
      <c r="J24" s="455"/>
    </row>
  </sheetData>
  <sheetProtection selectLockedCells="1"/>
  <mergeCells count="10">
    <mergeCell ref="H24:J24"/>
    <mergeCell ref="A4:B4"/>
    <mergeCell ref="D4:E4"/>
    <mergeCell ref="A5:B5"/>
    <mergeCell ref="A1:B1"/>
    <mergeCell ref="D1:E1"/>
    <mergeCell ref="A2:B2"/>
    <mergeCell ref="D2:E2"/>
    <mergeCell ref="A3:B3"/>
    <mergeCell ref="D3:E3"/>
  </mergeCells>
  <conditionalFormatting sqref="J8:J16 J18:J19">
    <cfRule type="cellIs" dxfId="21" priority="2" operator="equal">
      <formula>"overdue"</formula>
    </cfRule>
  </conditionalFormatting>
  <conditionalFormatting sqref="J17">
    <cfRule type="cellIs" dxfId="20" priority="1" operator="equal">
      <formula>"overdue"</formula>
    </cfRule>
  </conditionalFormatting>
  <pageMargins left="0.7" right="0.7" top="0.75" bottom="0.75" header="0.3" footer="0.3"/>
  <pageSetup paperSize="9" orientation="portrait" r:id="rId1"/>
  <drawing r:id="rId2"/>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4"/>
  <sheetViews>
    <sheetView zoomScaleNormal="100" workbookViewId="0">
      <selection activeCell="K11" sqref="K11"/>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6" t="s">
        <v>5</v>
      </c>
      <c r="B1" s="376"/>
      <c r="C1" s="34" t="str">
        <f>'[4]Main Engine'!C1</f>
        <v>VALIANT SUMMER</v>
      </c>
      <c r="D1" s="377" t="s">
        <v>7</v>
      </c>
      <c r="E1" s="377"/>
      <c r="F1" s="1" t="str">
        <f>IF(C1="GL COLMENA",'[1]List of Vessels'!B2,IF(C1="GL IGUAZU",'[1]List of Vessels'!B3,IF(C1="GL LA PAZ",'[1]List of Vessels'!B4,IF(C1="GL PIRAPO",'[1]List of Vessels'!B5,IF(C1="VALIANT SPRING",'[1]List of Vessels'!B6,IF(C1="VALIANT SUMMER",'[1]List of Vessels'!B7,""))))))</f>
        <v>NK 160240</v>
      </c>
    </row>
    <row r="2" spans="1:12" ht="19.5" customHeight="1">
      <c r="A2" s="376" t="s">
        <v>8</v>
      </c>
      <c r="B2" s="376"/>
      <c r="C2" s="35" t="str">
        <f>IF(C1="GL COLMENA",'[1]List of Vessels'!D2,IF(C1="GL IGUAZU",'[1]List of Vessels'!D3,IF(C1="GL LA PAZ",'[1]List of Vessels'!D4,IF(C1="GL PIRAPO",'[1]List of Vessels'!D5,IF(C1="VALIANT SPRING",'[1]List of Vessels'!D6,IF(C1="VALIANT SUMMER",'[1]List of Vessels'!D7,""))))))</f>
        <v>SINGAPORE</v>
      </c>
      <c r="D2" s="377" t="s">
        <v>9</v>
      </c>
      <c r="E2" s="377"/>
      <c r="F2" s="2">
        <f>IF(C1="GL COLMENA",'[1]List of Vessels'!C2,IF(C1="GL IGUAZU",'[1]List of Vessels'!C3,IF(C1="GL LA PAZ",'[1]List of Vessels'!C4,IF(C1="GL PIRAPO",'[1]List of Vessels'!C5,IF(C1="VALIANT SPRING",'[1]List of Vessels'!C6,IF(C1="VALIANT SUMMER",'[1]List of Vessels'!C7,""))))))</f>
        <v>9731195</v>
      </c>
    </row>
    <row r="3" spans="1:12" ht="19.5" customHeight="1">
      <c r="A3" s="376" t="s">
        <v>10</v>
      </c>
      <c r="B3" s="376"/>
      <c r="C3" s="36" t="s">
        <v>2307</v>
      </c>
      <c r="D3" s="377" t="s">
        <v>12</v>
      </c>
      <c r="E3" s="377"/>
      <c r="F3" s="58" t="s">
        <v>2569</v>
      </c>
    </row>
    <row r="4" spans="1:12" ht="18" customHeight="1">
      <c r="A4" s="376" t="s">
        <v>77</v>
      </c>
      <c r="B4" s="376"/>
      <c r="C4" s="36" t="s">
        <v>3801</v>
      </c>
      <c r="D4" s="377" t="s">
        <v>14</v>
      </c>
      <c r="E4" s="377"/>
      <c r="F4" s="109"/>
    </row>
    <row r="5" spans="1:12" ht="18" customHeight="1">
      <c r="A5" s="376" t="s">
        <v>78</v>
      </c>
      <c r="B5" s="376"/>
      <c r="C5" s="37" t="s">
        <v>2305</v>
      </c>
      <c r="D5" s="44"/>
      <c r="E5" s="262" t="str">
        <f>'Running Hours'!$C3</f>
        <v>Date updated:</v>
      </c>
      <c r="F5" s="147">
        <f>'Running Hours'!$D3</f>
        <v>44646</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5.5">
      <c r="A8" s="59" t="s">
        <v>2654</v>
      </c>
      <c r="B8" s="30" t="s">
        <v>2289</v>
      </c>
      <c r="C8" s="30" t="s">
        <v>2290</v>
      </c>
      <c r="D8" s="39" t="s">
        <v>1</v>
      </c>
      <c r="E8" s="12">
        <v>42549</v>
      </c>
      <c r="F8" s="12">
        <v>44646</v>
      </c>
      <c r="G8" s="109"/>
      <c r="H8" s="14">
        <f>DATE(YEAR(F8),MONTH(F8),DAY(F8)+1)</f>
        <v>44647</v>
      </c>
      <c r="I8" s="15">
        <f t="shared" ref="I8:I18" ca="1" si="0">IF(ISBLANK(H8),"",H8-DATE(YEAR(NOW()),MONTH(NOW()),DAY(NOW())))</f>
        <v>0</v>
      </c>
      <c r="J8" s="16" t="str">
        <f t="shared" ref="J8:J18" ca="1" si="1">IF(I8="","",IF(I8&lt;0,"OVERDUE","NOT DUE"))</f>
        <v>NOT DUE</v>
      </c>
      <c r="K8" s="30"/>
      <c r="L8" s="19"/>
    </row>
    <row r="9" spans="1:12">
      <c r="A9" s="59" t="s">
        <v>2655</v>
      </c>
      <c r="B9" s="30" t="s">
        <v>2291</v>
      </c>
      <c r="C9" s="30" t="s">
        <v>2292</v>
      </c>
      <c r="D9" s="39" t="s">
        <v>0</v>
      </c>
      <c r="E9" s="12">
        <v>42549</v>
      </c>
      <c r="F9" s="12">
        <v>44561</v>
      </c>
      <c r="G9" s="109"/>
      <c r="H9" s="14">
        <f>DATE(YEAR(F9),MONTH(F9)+3,DAY(F9)-1)</f>
        <v>44650</v>
      </c>
      <c r="I9" s="15">
        <f t="shared" ca="1" si="0"/>
        <v>3</v>
      </c>
      <c r="J9" s="16" t="str">
        <f t="shared" ca="1" si="1"/>
        <v>NOT DUE</v>
      </c>
      <c r="K9" s="30"/>
      <c r="L9" s="19"/>
    </row>
    <row r="10" spans="1:12" ht="26.45" customHeight="1">
      <c r="A10" s="59" t="s">
        <v>2656</v>
      </c>
      <c r="B10" s="30" t="s">
        <v>2293</v>
      </c>
      <c r="C10" s="30" t="s">
        <v>2294</v>
      </c>
      <c r="D10" s="39" t="s">
        <v>0</v>
      </c>
      <c r="E10" s="12">
        <v>42549</v>
      </c>
      <c r="F10" s="12">
        <v>44561</v>
      </c>
      <c r="G10" s="109"/>
      <c r="H10" s="14">
        <f>DATE(YEAR(F10),MONTH(F10)+3,DAY(F10)-1)</f>
        <v>44650</v>
      </c>
      <c r="I10" s="15">
        <f t="shared" ca="1" si="0"/>
        <v>3</v>
      </c>
      <c r="J10" s="16" t="str">
        <f t="shared" ca="1" si="1"/>
        <v>NOT DUE</v>
      </c>
      <c r="K10" s="30" t="s">
        <v>2303</v>
      </c>
      <c r="L10" s="19"/>
    </row>
    <row r="11" spans="1:12" ht="25.5">
      <c r="A11" s="59" t="s">
        <v>2657</v>
      </c>
      <c r="B11" s="30" t="s">
        <v>2295</v>
      </c>
      <c r="C11" s="30" t="s">
        <v>2296</v>
      </c>
      <c r="D11" s="39" t="s">
        <v>0</v>
      </c>
      <c r="E11" s="12">
        <v>42549</v>
      </c>
      <c r="F11" s="12">
        <v>44561</v>
      </c>
      <c r="G11" s="109"/>
      <c r="H11" s="14">
        <f>DATE(YEAR(F11),MONTH(F11)+3,DAY(F11)-1)</f>
        <v>44650</v>
      </c>
      <c r="I11" s="15">
        <f t="shared" ca="1" si="0"/>
        <v>3</v>
      </c>
      <c r="J11" s="16" t="str">
        <f t="shared" ca="1" si="1"/>
        <v>NOT DUE</v>
      </c>
      <c r="K11" s="30"/>
      <c r="L11" s="19"/>
    </row>
    <row r="12" spans="1:12" ht="25.5">
      <c r="A12" s="59" t="s">
        <v>2658</v>
      </c>
      <c r="B12" s="30" t="s">
        <v>2297</v>
      </c>
      <c r="C12" s="30" t="s">
        <v>2298</v>
      </c>
      <c r="D12" s="39" t="s">
        <v>0</v>
      </c>
      <c r="E12" s="12">
        <v>42549</v>
      </c>
      <c r="F12" s="12">
        <v>44561</v>
      </c>
      <c r="G12" s="109"/>
      <c r="H12" s="14">
        <f>DATE(YEAR(F12),MONTH(F12)+3,DAY(F12)-1)</f>
        <v>44650</v>
      </c>
      <c r="I12" s="15">
        <f t="shared" ca="1" si="0"/>
        <v>3</v>
      </c>
      <c r="J12" s="16" t="str">
        <f t="shared" ca="1" si="1"/>
        <v>NOT DUE</v>
      </c>
      <c r="K12" s="30"/>
      <c r="L12" s="19"/>
    </row>
    <row r="13" spans="1:12">
      <c r="A13" s="59" t="s">
        <v>2659</v>
      </c>
      <c r="B13" s="30" t="s">
        <v>1535</v>
      </c>
      <c r="C13" s="30" t="s">
        <v>2304</v>
      </c>
      <c r="D13" s="39" t="s">
        <v>383</v>
      </c>
      <c r="E13" s="12">
        <v>42549</v>
      </c>
      <c r="F13" s="12">
        <v>44412</v>
      </c>
      <c r="G13" s="109"/>
      <c r="H13" s="14">
        <f t="shared" ref="H13:H18" si="2">DATE(YEAR(F13)+2,MONTH(F13),DAY(F13)-1)</f>
        <v>45141</v>
      </c>
      <c r="I13" s="15">
        <f t="shared" ca="1" si="0"/>
        <v>494</v>
      </c>
      <c r="J13" s="16" t="str">
        <f t="shared" ca="1" si="1"/>
        <v>NOT DUE</v>
      </c>
      <c r="K13" s="30"/>
      <c r="L13" s="19"/>
    </row>
    <row r="14" spans="1:12">
      <c r="A14" s="59" t="s">
        <v>2660</v>
      </c>
      <c r="B14" s="30" t="s">
        <v>2299</v>
      </c>
      <c r="C14" s="30" t="s">
        <v>2304</v>
      </c>
      <c r="D14" s="39" t="s">
        <v>383</v>
      </c>
      <c r="E14" s="12">
        <v>42549</v>
      </c>
      <c r="F14" s="12">
        <v>44412</v>
      </c>
      <c r="G14" s="109"/>
      <c r="H14" s="14">
        <f t="shared" si="2"/>
        <v>45141</v>
      </c>
      <c r="I14" s="15">
        <f t="shared" ca="1" si="0"/>
        <v>494</v>
      </c>
      <c r="J14" s="16" t="str">
        <f t="shared" ca="1" si="1"/>
        <v>NOT DUE</v>
      </c>
      <c r="K14" s="30"/>
      <c r="L14" s="19"/>
    </row>
    <row r="15" spans="1:12">
      <c r="A15" s="59" t="s">
        <v>2661</v>
      </c>
      <c r="B15" s="30" t="s">
        <v>2300</v>
      </c>
      <c r="C15" s="30" t="s">
        <v>2304</v>
      </c>
      <c r="D15" s="39" t="s">
        <v>383</v>
      </c>
      <c r="E15" s="12">
        <v>42549</v>
      </c>
      <c r="F15" s="12">
        <v>44412</v>
      </c>
      <c r="G15" s="109"/>
      <c r="H15" s="14">
        <f t="shared" si="2"/>
        <v>45141</v>
      </c>
      <c r="I15" s="15">
        <f t="shared" ca="1" si="0"/>
        <v>494</v>
      </c>
      <c r="J15" s="16" t="str">
        <f t="shared" ca="1" si="1"/>
        <v>NOT DUE</v>
      </c>
      <c r="K15" s="30"/>
      <c r="L15" s="19"/>
    </row>
    <row r="16" spans="1:12" ht="25.5">
      <c r="A16" s="59" t="s">
        <v>2662</v>
      </c>
      <c r="B16" s="30" t="s">
        <v>2301</v>
      </c>
      <c r="C16" s="30" t="s">
        <v>2302</v>
      </c>
      <c r="D16" s="39" t="s">
        <v>383</v>
      </c>
      <c r="E16" s="12">
        <v>42549</v>
      </c>
      <c r="F16" s="12">
        <v>44412</v>
      </c>
      <c r="G16" s="109"/>
      <c r="H16" s="14">
        <f t="shared" si="2"/>
        <v>45141</v>
      </c>
      <c r="I16" s="15">
        <f t="shared" ca="1" si="0"/>
        <v>494</v>
      </c>
      <c r="J16" s="16" t="str">
        <f t="shared" ca="1" si="1"/>
        <v>NOT DUE</v>
      </c>
      <c r="K16" s="30"/>
      <c r="L16" s="19"/>
    </row>
    <row r="17" spans="1:12">
      <c r="A17" s="59" t="s">
        <v>2663</v>
      </c>
      <c r="B17" s="30" t="s">
        <v>3956</v>
      </c>
      <c r="C17" s="30" t="s">
        <v>37</v>
      </c>
      <c r="D17" s="39" t="s">
        <v>383</v>
      </c>
      <c r="E17" s="12">
        <v>42549</v>
      </c>
      <c r="F17" s="12">
        <v>44412</v>
      </c>
      <c r="G17" s="109"/>
      <c r="H17" s="14">
        <f t="shared" si="2"/>
        <v>45141</v>
      </c>
      <c r="I17" s="15">
        <f t="shared" ca="1" si="0"/>
        <v>494</v>
      </c>
      <c r="J17" s="16" t="str">
        <f t="shared" ca="1" si="1"/>
        <v>NOT DUE</v>
      </c>
      <c r="K17" s="30"/>
      <c r="L17" s="145" t="s">
        <v>5200</v>
      </c>
    </row>
    <row r="18" spans="1:12">
      <c r="A18" s="59" t="s">
        <v>3946</v>
      </c>
      <c r="B18" s="30" t="s">
        <v>3957</v>
      </c>
      <c r="C18" s="30" t="s">
        <v>3937</v>
      </c>
      <c r="D18" s="39" t="s">
        <v>383</v>
      </c>
      <c r="E18" s="12">
        <v>42549</v>
      </c>
      <c r="F18" s="12">
        <v>44412</v>
      </c>
      <c r="G18" s="109"/>
      <c r="H18" s="14">
        <f t="shared" si="2"/>
        <v>45141</v>
      </c>
      <c r="I18" s="15">
        <f t="shared" ca="1" si="0"/>
        <v>494</v>
      </c>
      <c r="J18" s="16" t="str">
        <f t="shared" ca="1" si="1"/>
        <v>NOT DUE</v>
      </c>
      <c r="K18" s="30"/>
      <c r="L18" s="145" t="s">
        <v>5200</v>
      </c>
    </row>
    <row r="19" spans="1:12">
      <c r="A19" s="60"/>
      <c r="B19" s="50"/>
      <c r="C19" s="50"/>
      <c r="D19" s="61"/>
      <c r="E19" s="52"/>
      <c r="F19" s="62"/>
      <c r="G19" s="53"/>
      <c r="H19" s="54"/>
      <c r="I19" s="55"/>
      <c r="J19" s="49"/>
      <c r="K19" s="50"/>
      <c r="L19" s="56"/>
    </row>
    <row r="23" spans="1:12">
      <c r="B23" t="s">
        <v>4630</v>
      </c>
      <c r="D23" s="47" t="s">
        <v>4631</v>
      </c>
      <c r="E23" t="s">
        <v>5232</v>
      </c>
      <c r="G23" t="s">
        <v>4632</v>
      </c>
    </row>
    <row r="24" spans="1:12">
      <c r="C24" s="215" t="s">
        <v>5298</v>
      </c>
      <c r="E24" t="s">
        <v>5439</v>
      </c>
      <c r="H24" s="455" t="s">
        <v>5270</v>
      </c>
      <c r="I24" s="455"/>
      <c r="J24" s="455"/>
    </row>
  </sheetData>
  <sheetProtection selectLockedCells="1"/>
  <mergeCells count="10">
    <mergeCell ref="H24:J24"/>
    <mergeCell ref="A4:B4"/>
    <mergeCell ref="D4:E4"/>
    <mergeCell ref="A5:B5"/>
    <mergeCell ref="A1:B1"/>
    <mergeCell ref="D1:E1"/>
    <mergeCell ref="A2:B2"/>
    <mergeCell ref="D2:E2"/>
    <mergeCell ref="A3:B3"/>
    <mergeCell ref="D3:E3"/>
  </mergeCells>
  <conditionalFormatting sqref="J3:J16 J19">
    <cfRule type="cellIs" dxfId="19" priority="3" operator="equal">
      <formula>"overdue"</formula>
    </cfRule>
  </conditionalFormatting>
  <conditionalFormatting sqref="J17">
    <cfRule type="cellIs" dxfId="18" priority="2" operator="equal">
      <formula>"overdue"</formula>
    </cfRule>
  </conditionalFormatting>
  <conditionalFormatting sqref="J18">
    <cfRule type="cellIs" dxfId="17" priority="1" operator="equal">
      <formula>"overdue"</formula>
    </cfRule>
  </conditionalFormatting>
  <pageMargins left="0.7" right="0.7" top="0.75" bottom="0.75" header="0.3" footer="0.3"/>
  <pageSetup paperSize="9" orientation="portrait" r:id="rId1"/>
  <drawing r:id="rId2"/>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3"/>
  <sheetViews>
    <sheetView zoomScaleNormal="100" workbookViewId="0">
      <selection activeCell="I13" sqref="I13"/>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6" t="s">
        <v>5</v>
      </c>
      <c r="B1" s="376"/>
      <c r="C1" s="34" t="str">
        <f>'[4]Main Engine'!C1</f>
        <v>VALIANT SUMMER</v>
      </c>
      <c r="D1" s="377" t="s">
        <v>7</v>
      </c>
      <c r="E1" s="377"/>
      <c r="F1" s="1" t="str">
        <f>IF(C1="GL COLMENA",'[1]List of Vessels'!B2,IF(C1="GL IGUAZU",'[1]List of Vessels'!B3,IF(C1="GL LA PAZ",'[1]List of Vessels'!B4,IF(C1="GL PIRAPO",'[1]List of Vessels'!B5,IF(C1="VALIANT SPRING",'[1]List of Vessels'!B6,IF(C1="VALIANT SUMMER",'[1]List of Vessels'!B7,""))))))</f>
        <v>NK 160240</v>
      </c>
    </row>
    <row r="2" spans="1:12" ht="19.5" customHeight="1">
      <c r="A2" s="376" t="s">
        <v>8</v>
      </c>
      <c r="B2" s="376"/>
      <c r="C2" s="35" t="str">
        <f>IF(C1="GL COLMENA",'[1]List of Vessels'!D2,IF(C1="GL IGUAZU",'[1]List of Vessels'!D3,IF(C1="GL LA PAZ",'[1]List of Vessels'!D4,IF(C1="GL PIRAPO",'[1]List of Vessels'!D5,IF(C1="VALIANT SPRING",'[1]List of Vessels'!D6,IF(C1="VALIANT SUMMER",'[1]List of Vessels'!D7,""))))))</f>
        <v>SINGAPORE</v>
      </c>
      <c r="D2" s="377" t="s">
        <v>9</v>
      </c>
      <c r="E2" s="377"/>
      <c r="F2" s="2">
        <f>IF(C1="GL COLMENA",'[1]List of Vessels'!C2,IF(C1="GL IGUAZU",'[1]List of Vessels'!C3,IF(C1="GL LA PAZ",'[1]List of Vessels'!C4,IF(C1="GL PIRAPO",'[1]List of Vessels'!C5,IF(C1="VALIANT SPRING",'[1]List of Vessels'!C6,IF(C1="VALIANT SUMMER",'[1]List of Vessels'!C7,""))))))</f>
        <v>9731195</v>
      </c>
    </row>
    <row r="3" spans="1:12" ht="19.5" customHeight="1">
      <c r="A3" s="376" t="s">
        <v>10</v>
      </c>
      <c r="B3" s="376"/>
      <c r="C3" s="36" t="s">
        <v>2308</v>
      </c>
      <c r="D3" s="377" t="s">
        <v>12</v>
      </c>
      <c r="E3" s="377"/>
      <c r="F3" s="58" t="s">
        <v>2664</v>
      </c>
    </row>
    <row r="4" spans="1:12" ht="18" customHeight="1">
      <c r="A4" s="376" t="s">
        <v>77</v>
      </c>
      <c r="B4" s="376"/>
      <c r="C4" s="36" t="s">
        <v>3801</v>
      </c>
      <c r="D4" s="377" t="s">
        <v>14</v>
      </c>
      <c r="E4" s="377"/>
      <c r="F4" s="109"/>
    </row>
    <row r="5" spans="1:12" ht="18" customHeight="1">
      <c r="A5" s="376" t="s">
        <v>78</v>
      </c>
      <c r="B5" s="376"/>
      <c r="C5" s="37" t="s">
        <v>2305</v>
      </c>
      <c r="D5" s="44"/>
      <c r="E5" s="262" t="str">
        <f>'Running Hours'!$C3</f>
        <v>Date updated:</v>
      </c>
      <c r="F5" s="147">
        <f>'Running Hours'!$D3</f>
        <v>44646</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5.5">
      <c r="A8" s="59" t="s">
        <v>2665</v>
      </c>
      <c r="B8" s="30" t="s">
        <v>2289</v>
      </c>
      <c r="C8" s="30" t="s">
        <v>2290</v>
      </c>
      <c r="D8" s="39" t="s">
        <v>1</v>
      </c>
      <c r="E8" s="12">
        <v>42549</v>
      </c>
      <c r="F8" s="12">
        <v>44646</v>
      </c>
      <c r="G8" s="109"/>
      <c r="H8" s="14">
        <f>DATE(YEAR(F8),MONTH(F8),DAY(F8)+1)</f>
        <v>44647</v>
      </c>
      <c r="I8" s="15">
        <f t="shared" ref="I8:I18" ca="1" si="0">IF(ISBLANK(H8),"",H8-DATE(YEAR(NOW()),MONTH(NOW()),DAY(NOW())))</f>
        <v>0</v>
      </c>
      <c r="J8" s="16" t="str">
        <f t="shared" ref="J8:J18" ca="1" si="1">IF(I8="","",IF(I8&lt;0,"OVERDUE","NOT DUE"))</f>
        <v>NOT DUE</v>
      </c>
      <c r="K8" s="30"/>
      <c r="L8" s="19"/>
    </row>
    <row r="9" spans="1:12">
      <c r="A9" s="59" t="s">
        <v>2666</v>
      </c>
      <c r="B9" s="30" t="s">
        <v>2291</v>
      </c>
      <c r="C9" s="30" t="s">
        <v>2292</v>
      </c>
      <c r="D9" s="39" t="s">
        <v>0</v>
      </c>
      <c r="E9" s="12">
        <v>42549</v>
      </c>
      <c r="F9" s="12">
        <v>44561</v>
      </c>
      <c r="G9" s="109"/>
      <c r="H9" s="14">
        <f>DATE(YEAR(F9),MONTH(F9)+3,DAY(F9)-1)</f>
        <v>44650</v>
      </c>
      <c r="I9" s="15">
        <f t="shared" ca="1" si="0"/>
        <v>3</v>
      </c>
      <c r="J9" s="16" t="str">
        <f t="shared" ca="1" si="1"/>
        <v>NOT DUE</v>
      </c>
      <c r="K9" s="30"/>
      <c r="L9" s="19"/>
    </row>
    <row r="10" spans="1:12" ht="26.45" customHeight="1">
      <c r="A10" s="59" t="s">
        <v>2667</v>
      </c>
      <c r="B10" s="30" t="s">
        <v>2293</v>
      </c>
      <c r="C10" s="30" t="s">
        <v>2294</v>
      </c>
      <c r="D10" s="39" t="s">
        <v>0</v>
      </c>
      <c r="E10" s="12">
        <v>42549</v>
      </c>
      <c r="F10" s="12">
        <v>44561</v>
      </c>
      <c r="G10" s="109"/>
      <c r="H10" s="14">
        <f>DATE(YEAR(F10),MONTH(F10)+3,DAY(F10)-1)</f>
        <v>44650</v>
      </c>
      <c r="I10" s="15">
        <f t="shared" ca="1" si="0"/>
        <v>3</v>
      </c>
      <c r="J10" s="16" t="str">
        <f t="shared" ca="1" si="1"/>
        <v>NOT DUE</v>
      </c>
      <c r="K10" s="30" t="s">
        <v>2303</v>
      </c>
      <c r="L10" s="19"/>
    </row>
    <row r="11" spans="1:12" ht="25.5">
      <c r="A11" s="59" t="s">
        <v>2668</v>
      </c>
      <c r="B11" s="30" t="s">
        <v>2295</v>
      </c>
      <c r="C11" s="30" t="s">
        <v>2296</v>
      </c>
      <c r="D11" s="39" t="s">
        <v>0</v>
      </c>
      <c r="E11" s="12">
        <v>42549</v>
      </c>
      <c r="F11" s="12">
        <v>44561</v>
      </c>
      <c r="G11" s="109"/>
      <c r="H11" s="14">
        <f>DATE(YEAR(F11),MONTH(F11)+3,DAY(F11)-1)</f>
        <v>44650</v>
      </c>
      <c r="I11" s="15">
        <f t="shared" ca="1" si="0"/>
        <v>3</v>
      </c>
      <c r="J11" s="16" t="str">
        <f t="shared" ca="1" si="1"/>
        <v>NOT DUE</v>
      </c>
      <c r="K11" s="30"/>
      <c r="L11" s="19"/>
    </row>
    <row r="12" spans="1:12" ht="25.5">
      <c r="A12" s="59" t="s">
        <v>2669</v>
      </c>
      <c r="B12" s="30" t="s">
        <v>2297</v>
      </c>
      <c r="C12" s="30" t="s">
        <v>2298</v>
      </c>
      <c r="D12" s="39" t="s">
        <v>0</v>
      </c>
      <c r="E12" s="12">
        <v>42549</v>
      </c>
      <c r="F12" s="12">
        <v>44561</v>
      </c>
      <c r="G12" s="109"/>
      <c r="H12" s="14">
        <f>DATE(YEAR(F12),MONTH(F12)+3,DAY(F12)-1)</f>
        <v>44650</v>
      </c>
      <c r="I12" s="15">
        <f t="shared" ca="1" si="0"/>
        <v>3</v>
      </c>
      <c r="J12" s="16" t="str">
        <f t="shared" ca="1" si="1"/>
        <v>NOT DUE</v>
      </c>
      <c r="K12" s="30"/>
      <c r="L12" s="19"/>
    </row>
    <row r="13" spans="1:12">
      <c r="A13" s="59" t="s">
        <v>2670</v>
      </c>
      <c r="B13" s="30" t="s">
        <v>1535</v>
      </c>
      <c r="C13" s="30" t="s">
        <v>2304</v>
      </c>
      <c r="D13" s="39" t="s">
        <v>383</v>
      </c>
      <c r="E13" s="12">
        <v>42549</v>
      </c>
      <c r="F13" s="12">
        <v>44412</v>
      </c>
      <c r="G13" s="109"/>
      <c r="H13" s="14">
        <f t="shared" ref="H13:H18" si="2">DATE(YEAR(F13)+2,MONTH(F13),DAY(F13)-1)</f>
        <v>45141</v>
      </c>
      <c r="I13" s="15">
        <f t="shared" ca="1" si="0"/>
        <v>494</v>
      </c>
      <c r="J13" s="16" t="str">
        <f t="shared" ca="1" si="1"/>
        <v>NOT DUE</v>
      </c>
      <c r="K13" s="30"/>
      <c r="L13" s="19"/>
    </row>
    <row r="14" spans="1:12">
      <c r="A14" s="59" t="s">
        <v>2671</v>
      </c>
      <c r="B14" s="30" t="s">
        <v>2299</v>
      </c>
      <c r="C14" s="30" t="s">
        <v>2304</v>
      </c>
      <c r="D14" s="39" t="s">
        <v>383</v>
      </c>
      <c r="E14" s="12">
        <v>42549</v>
      </c>
      <c r="F14" s="12">
        <v>44412</v>
      </c>
      <c r="G14" s="109"/>
      <c r="H14" s="14">
        <f t="shared" si="2"/>
        <v>45141</v>
      </c>
      <c r="I14" s="15">
        <f t="shared" ca="1" si="0"/>
        <v>494</v>
      </c>
      <c r="J14" s="16" t="str">
        <f t="shared" ca="1" si="1"/>
        <v>NOT DUE</v>
      </c>
      <c r="K14" s="30"/>
      <c r="L14" s="19"/>
    </row>
    <row r="15" spans="1:12">
      <c r="A15" s="59" t="s">
        <v>2672</v>
      </c>
      <c r="B15" s="30" t="s">
        <v>2300</v>
      </c>
      <c r="C15" s="30" t="s">
        <v>2304</v>
      </c>
      <c r="D15" s="39" t="s">
        <v>383</v>
      </c>
      <c r="E15" s="12">
        <v>42549</v>
      </c>
      <c r="F15" s="12">
        <v>44412</v>
      </c>
      <c r="G15" s="109"/>
      <c r="H15" s="14">
        <f t="shared" si="2"/>
        <v>45141</v>
      </c>
      <c r="I15" s="15">
        <f t="shared" ca="1" si="0"/>
        <v>494</v>
      </c>
      <c r="J15" s="16" t="str">
        <f t="shared" ca="1" si="1"/>
        <v>NOT DUE</v>
      </c>
      <c r="K15" s="30"/>
      <c r="L15" s="19"/>
    </row>
    <row r="16" spans="1:12" ht="25.5">
      <c r="A16" s="59" t="s">
        <v>2673</v>
      </c>
      <c r="B16" s="30" t="s">
        <v>2301</v>
      </c>
      <c r="C16" s="30" t="s">
        <v>2302</v>
      </c>
      <c r="D16" s="39" t="s">
        <v>383</v>
      </c>
      <c r="E16" s="12">
        <v>42549</v>
      </c>
      <c r="F16" s="12">
        <v>44412</v>
      </c>
      <c r="G16" s="109"/>
      <c r="H16" s="14">
        <f t="shared" si="2"/>
        <v>45141</v>
      </c>
      <c r="I16" s="15">
        <f t="shared" ca="1" si="0"/>
        <v>494</v>
      </c>
      <c r="J16" s="16" t="str">
        <f t="shared" ca="1" si="1"/>
        <v>NOT DUE</v>
      </c>
      <c r="K16" s="30"/>
      <c r="L16" s="19"/>
    </row>
    <row r="17" spans="1:12">
      <c r="A17" s="59" t="s">
        <v>2674</v>
      </c>
      <c r="B17" s="30" t="s">
        <v>3956</v>
      </c>
      <c r="C17" s="30" t="s">
        <v>37</v>
      </c>
      <c r="D17" s="39" t="s">
        <v>383</v>
      </c>
      <c r="E17" s="12">
        <v>42549</v>
      </c>
      <c r="F17" s="12">
        <v>44412</v>
      </c>
      <c r="G17" s="109"/>
      <c r="H17" s="14">
        <f t="shared" si="2"/>
        <v>45141</v>
      </c>
      <c r="I17" s="15">
        <f t="shared" ca="1" si="0"/>
        <v>494</v>
      </c>
      <c r="J17" s="16" t="str">
        <f t="shared" ca="1" si="1"/>
        <v>NOT DUE</v>
      </c>
      <c r="K17" s="30"/>
      <c r="L17" s="145" t="s">
        <v>5200</v>
      </c>
    </row>
    <row r="18" spans="1:12">
      <c r="A18" s="59" t="s">
        <v>3946</v>
      </c>
      <c r="B18" s="30" t="s">
        <v>3957</v>
      </c>
      <c r="C18" s="30" t="s">
        <v>3937</v>
      </c>
      <c r="D18" s="39" t="s">
        <v>383</v>
      </c>
      <c r="E18" s="12">
        <v>42549</v>
      </c>
      <c r="F18" s="12">
        <v>44412</v>
      </c>
      <c r="G18" s="109"/>
      <c r="H18" s="14">
        <f t="shared" si="2"/>
        <v>45141</v>
      </c>
      <c r="I18" s="15">
        <f t="shared" ca="1" si="0"/>
        <v>494</v>
      </c>
      <c r="J18" s="16" t="str">
        <f t="shared" ca="1" si="1"/>
        <v>NOT DUE</v>
      </c>
      <c r="K18" s="30"/>
      <c r="L18" s="145" t="s">
        <v>5200</v>
      </c>
    </row>
    <row r="19" spans="1:12">
      <c r="A19" s="60"/>
      <c r="B19" s="50"/>
      <c r="C19" s="50"/>
      <c r="G19" s="53"/>
      <c r="H19" s="54"/>
      <c r="I19" s="55"/>
      <c r="J19" s="49"/>
      <c r="K19" s="50"/>
      <c r="L19" s="56"/>
    </row>
    <row r="22" spans="1:12">
      <c r="B22" t="s">
        <v>4630</v>
      </c>
      <c r="D22" s="47" t="s">
        <v>4631</v>
      </c>
      <c r="E22" t="s">
        <v>5232</v>
      </c>
      <c r="G22" t="s">
        <v>4632</v>
      </c>
    </row>
    <row r="23" spans="1:12">
      <c r="C23" s="215" t="s">
        <v>5298</v>
      </c>
      <c r="E23" t="s">
        <v>5439</v>
      </c>
      <c r="H23" s="455" t="s">
        <v>5270</v>
      </c>
      <c r="I23" s="455"/>
      <c r="J23" s="455"/>
    </row>
  </sheetData>
  <sheetProtection selectLockedCells="1"/>
  <mergeCells count="10">
    <mergeCell ref="H23:J23"/>
    <mergeCell ref="A4:B4"/>
    <mergeCell ref="D4:E4"/>
    <mergeCell ref="A5:B5"/>
    <mergeCell ref="A1:B1"/>
    <mergeCell ref="D1:E1"/>
    <mergeCell ref="A2:B2"/>
    <mergeCell ref="D2:E2"/>
    <mergeCell ref="A3:B3"/>
    <mergeCell ref="D3:E3"/>
  </mergeCells>
  <conditionalFormatting sqref="J3:J16 J19">
    <cfRule type="cellIs" dxfId="16" priority="3" operator="equal">
      <formula>"overdue"</formula>
    </cfRule>
  </conditionalFormatting>
  <conditionalFormatting sqref="J17">
    <cfRule type="cellIs" dxfId="15" priority="2" operator="equal">
      <formula>"overdue"</formula>
    </cfRule>
  </conditionalFormatting>
  <conditionalFormatting sqref="J18">
    <cfRule type="cellIs" dxfId="14" priority="1" operator="equal">
      <formula>"overdue"</formula>
    </cfRule>
  </conditionalFormatting>
  <pageMargins left="0.7" right="0.7" top="0.75" bottom="0.75" header="0.3" footer="0.3"/>
  <pageSetup paperSize="9" orientation="portrait" r:id="rId1"/>
  <drawing r:id="rId2"/>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6"/>
  <sheetViews>
    <sheetView zoomScaleNormal="100" workbookViewId="0">
      <selection activeCell="J10" sqref="J10"/>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6" t="s">
        <v>5</v>
      </c>
      <c r="B1" s="376"/>
      <c r="C1" s="34" t="str">
        <f>'[4]Main Engine'!C1</f>
        <v>VALIANT SUMMER</v>
      </c>
      <c r="D1" s="377" t="s">
        <v>7</v>
      </c>
      <c r="E1" s="377"/>
      <c r="F1" s="1" t="str">
        <f>IF(C1="GL COLMENA",'[1]List of Vessels'!B2,IF(C1="GL IGUAZU",'[1]List of Vessels'!B3,IF(C1="GL LA PAZ",'[1]List of Vessels'!B4,IF(C1="GL PIRAPO",'[1]List of Vessels'!B5,IF(C1="VALIANT SPRING",'[1]List of Vessels'!B6,IF(C1="VALIANT SUMMER",'[1]List of Vessels'!B7,""))))))</f>
        <v>NK 160240</v>
      </c>
    </row>
    <row r="2" spans="1:12" ht="19.5" customHeight="1">
      <c r="A2" s="376" t="s">
        <v>8</v>
      </c>
      <c r="B2" s="376"/>
      <c r="C2" s="35" t="str">
        <f>IF(C1="GL COLMENA",'[1]List of Vessels'!D2,IF(C1="GL IGUAZU",'[1]List of Vessels'!D3,IF(C1="GL LA PAZ",'[1]List of Vessels'!D4,IF(C1="GL PIRAPO",'[1]List of Vessels'!D5,IF(C1="VALIANT SPRING",'[1]List of Vessels'!D6,IF(C1="VALIANT SUMMER",'[1]List of Vessels'!D7,""))))))</f>
        <v>SINGAPORE</v>
      </c>
      <c r="D2" s="377" t="s">
        <v>9</v>
      </c>
      <c r="E2" s="377"/>
      <c r="F2" s="2">
        <f>IF(C1="GL COLMENA",'[1]List of Vessels'!C2,IF(C1="GL IGUAZU",'[1]List of Vessels'!C3,IF(C1="GL LA PAZ",'[1]List of Vessels'!C4,IF(C1="GL PIRAPO",'[1]List of Vessels'!C5,IF(C1="VALIANT SPRING",'[1]List of Vessels'!C6,IF(C1="VALIANT SUMMER",'[1]List of Vessels'!C7,""))))))</f>
        <v>9731195</v>
      </c>
    </row>
    <row r="3" spans="1:12" ht="19.5" customHeight="1">
      <c r="A3" s="376" t="s">
        <v>10</v>
      </c>
      <c r="B3" s="376"/>
      <c r="C3" s="36" t="s">
        <v>2315</v>
      </c>
      <c r="D3" s="377" t="s">
        <v>12</v>
      </c>
      <c r="E3" s="377"/>
      <c r="F3" s="4" t="s">
        <v>2434</v>
      </c>
    </row>
    <row r="4" spans="1:12" ht="18" customHeight="1">
      <c r="A4" s="376" t="s">
        <v>77</v>
      </c>
      <c r="B4" s="376"/>
      <c r="C4" s="36" t="s">
        <v>2316</v>
      </c>
      <c r="D4" s="377" t="s">
        <v>14</v>
      </c>
      <c r="E4" s="377"/>
      <c r="F4" s="109"/>
    </row>
    <row r="5" spans="1:12" ht="18" customHeight="1">
      <c r="A5" s="376" t="s">
        <v>78</v>
      </c>
      <c r="B5" s="376"/>
      <c r="C5" s="37" t="s">
        <v>2317</v>
      </c>
      <c r="D5" s="44"/>
      <c r="E5" s="262" t="str">
        <f>'Running Hours'!$C3</f>
        <v>Date updated:</v>
      </c>
      <c r="F5" s="147">
        <f>'Running Hours'!$D3</f>
        <v>44646</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36">
      <c r="A8" s="16" t="s">
        <v>2322</v>
      </c>
      <c r="B8" s="30" t="s">
        <v>2318</v>
      </c>
      <c r="C8" s="30" t="s">
        <v>2319</v>
      </c>
      <c r="D8" s="39" t="s">
        <v>56</v>
      </c>
      <c r="E8" s="12">
        <v>42549</v>
      </c>
      <c r="F8" s="12">
        <v>44548</v>
      </c>
      <c r="G8" s="109"/>
      <c r="H8" s="14">
        <f>DATE(YEAR(F8)+3,MONTH(F8),DAY(F8)-1)</f>
        <v>45643</v>
      </c>
      <c r="I8" s="15">
        <f t="shared" ref="I8:I10" ca="1" si="0">IF(ISBLANK(H8),"",H8-DATE(YEAR(NOW()),MONTH(NOW()),DAY(NOW())))</f>
        <v>996</v>
      </c>
      <c r="J8" s="16" t="str">
        <f t="shared" ref="J8:J10" ca="1" si="1">IF(I8="","",IF(I8&lt;0,"OVERDUE","NOT DUE"))</f>
        <v>NOT DUE</v>
      </c>
      <c r="K8" s="30" t="s">
        <v>2287</v>
      </c>
      <c r="L8" s="19" t="s">
        <v>4849</v>
      </c>
    </row>
    <row r="9" spans="1:12">
      <c r="A9" s="16" t="s">
        <v>2323</v>
      </c>
      <c r="B9" s="30" t="s">
        <v>3952</v>
      </c>
      <c r="C9" s="30" t="s">
        <v>2319</v>
      </c>
      <c r="D9" s="39" t="s">
        <v>2138</v>
      </c>
      <c r="E9" s="12">
        <v>42549</v>
      </c>
      <c r="F9" s="12">
        <v>43868</v>
      </c>
      <c r="G9" s="109"/>
      <c r="H9" s="14">
        <f>DATE(YEAR(F9)+5,MONTH(F9),DAY(F9)-1)</f>
        <v>45694</v>
      </c>
      <c r="I9" s="15">
        <f t="shared" ca="1" si="0"/>
        <v>1047</v>
      </c>
      <c r="J9" s="16" t="str">
        <f t="shared" ca="1" si="1"/>
        <v>NOT DUE</v>
      </c>
      <c r="K9" s="30" t="s">
        <v>2287</v>
      </c>
      <c r="L9" s="19"/>
    </row>
    <row r="10" spans="1:12" ht="38.25">
      <c r="A10" s="16" t="s">
        <v>3951</v>
      </c>
      <c r="B10" s="30" t="s">
        <v>2320</v>
      </c>
      <c r="C10" s="30" t="s">
        <v>2321</v>
      </c>
      <c r="D10" s="39" t="s">
        <v>3</v>
      </c>
      <c r="E10" s="12">
        <v>42549</v>
      </c>
      <c r="F10" s="12">
        <v>44548</v>
      </c>
      <c r="G10" s="109"/>
      <c r="H10" s="14">
        <f>DATE(YEAR(F10),MONTH(F10)+6,DAY(F10)-1)</f>
        <v>44729</v>
      </c>
      <c r="I10" s="15">
        <f t="shared" ca="1" si="0"/>
        <v>82</v>
      </c>
      <c r="J10" s="16" t="str">
        <f t="shared" ca="1" si="1"/>
        <v>NOT DUE</v>
      </c>
      <c r="K10" s="30" t="s">
        <v>2324</v>
      </c>
      <c r="L10" s="19"/>
    </row>
    <row r="15" spans="1:12">
      <c r="B15" t="s">
        <v>4630</v>
      </c>
      <c r="D15" s="47" t="s">
        <v>4631</v>
      </c>
      <c r="E15" t="s">
        <v>5232</v>
      </c>
      <c r="G15" t="s">
        <v>4632</v>
      </c>
      <c r="K15" t="s">
        <v>4837</v>
      </c>
    </row>
    <row r="16" spans="1:12">
      <c r="C16" s="223" t="s">
        <v>5349</v>
      </c>
      <c r="E16" t="s">
        <v>5439</v>
      </c>
      <c r="H16" s="455" t="s">
        <v>5270</v>
      </c>
      <c r="I16" s="455"/>
      <c r="J16" s="455"/>
    </row>
  </sheetData>
  <sheetProtection selectLockedCells="1"/>
  <mergeCells count="10">
    <mergeCell ref="H16:J16"/>
    <mergeCell ref="A4:B4"/>
    <mergeCell ref="D4:E4"/>
    <mergeCell ref="A5:B5"/>
    <mergeCell ref="A1:B1"/>
    <mergeCell ref="D1:E1"/>
    <mergeCell ref="A2:B2"/>
    <mergeCell ref="D2:E2"/>
    <mergeCell ref="A3:B3"/>
    <mergeCell ref="D3:E3"/>
  </mergeCells>
  <conditionalFormatting sqref="J9:J10">
    <cfRule type="cellIs" dxfId="13" priority="2" operator="equal">
      <formula>"overdue"</formula>
    </cfRule>
  </conditionalFormatting>
  <conditionalFormatting sqref="J8">
    <cfRule type="cellIs" dxfId="12" priority="1" operator="equal">
      <formula>"overdue"</formula>
    </cfRule>
  </conditionalFormatting>
  <pageMargins left="0.7" right="0.7" top="0.75" bottom="0.75" header="0.3" footer="0.3"/>
  <pageSetup paperSize="9" orientation="portrait" r:id="rId1"/>
  <drawing r:id="rId2"/>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8"/>
  <sheetViews>
    <sheetView zoomScaleNormal="100" workbookViewId="0">
      <selection activeCell="K9" sqref="K9"/>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6" t="s">
        <v>5</v>
      </c>
      <c r="B1" s="376"/>
      <c r="C1" s="34" t="str">
        <f>'[4]Main Engine'!C1</f>
        <v>VALIANT SUMMER</v>
      </c>
      <c r="D1" s="377" t="s">
        <v>7</v>
      </c>
      <c r="E1" s="377"/>
      <c r="F1" s="1" t="str">
        <f>IF(C1="GL COLMENA",'[1]List of Vessels'!B2,IF(C1="GL IGUAZU",'[1]List of Vessels'!B3,IF(C1="GL LA PAZ",'[1]List of Vessels'!B4,IF(C1="GL PIRAPO",'[1]List of Vessels'!B5,IF(C1="VALIANT SPRING",'[1]List of Vessels'!B6,IF(C1="VALIANT SUMMER",'[1]List of Vessels'!B7,""))))))</f>
        <v>NK 160240</v>
      </c>
    </row>
    <row r="2" spans="1:12" ht="19.5" customHeight="1">
      <c r="A2" s="376" t="s">
        <v>8</v>
      </c>
      <c r="B2" s="376"/>
      <c r="C2" s="35" t="str">
        <f>IF(C1="GL COLMENA",'[1]List of Vessels'!D2,IF(C1="GL IGUAZU",'[1]List of Vessels'!D3,IF(C1="GL LA PAZ",'[1]List of Vessels'!D4,IF(C1="GL PIRAPO",'[1]List of Vessels'!D5,IF(C1="VALIANT SPRING",'[1]List of Vessels'!D6,IF(C1="VALIANT SUMMER",'[1]List of Vessels'!D7,""))))))</f>
        <v>SINGAPORE</v>
      </c>
      <c r="D2" s="377" t="s">
        <v>9</v>
      </c>
      <c r="E2" s="377"/>
      <c r="F2" s="2">
        <f>IF(C1="GL COLMENA",'[1]List of Vessels'!C2,IF(C1="GL IGUAZU",'[1]List of Vessels'!C3,IF(C1="GL LA PAZ",'[1]List of Vessels'!C4,IF(C1="GL PIRAPO",'[1]List of Vessels'!C5,IF(C1="VALIANT SPRING",'[1]List of Vessels'!C6,IF(C1="VALIANT SUMMER",'[1]List of Vessels'!C7,""))))))</f>
        <v>9731195</v>
      </c>
    </row>
    <row r="3" spans="1:12" ht="19.5" customHeight="1">
      <c r="A3" s="376" t="s">
        <v>10</v>
      </c>
      <c r="B3" s="376"/>
      <c r="C3" s="36" t="s">
        <v>2325</v>
      </c>
      <c r="D3" s="377" t="s">
        <v>12</v>
      </c>
      <c r="E3" s="377"/>
      <c r="F3" s="4" t="s">
        <v>2433</v>
      </c>
    </row>
    <row r="4" spans="1:12" ht="18" customHeight="1">
      <c r="A4" s="376" t="s">
        <v>77</v>
      </c>
      <c r="B4" s="376"/>
      <c r="C4" s="36" t="s">
        <v>3803</v>
      </c>
      <c r="D4" s="377" t="s">
        <v>14</v>
      </c>
      <c r="E4" s="377"/>
      <c r="F4" s="108"/>
    </row>
    <row r="5" spans="1:12" ht="18" customHeight="1">
      <c r="A5" s="376" t="s">
        <v>78</v>
      </c>
      <c r="B5" s="376"/>
      <c r="C5" s="37" t="s">
        <v>3804</v>
      </c>
      <c r="D5" s="44"/>
      <c r="E5" s="262" t="str">
        <f>'Running Hours'!$C3</f>
        <v>Date updated:</v>
      </c>
      <c r="F5" s="147">
        <f>'Running Hours'!$D3</f>
        <v>44646</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1.75" customHeight="1">
      <c r="A8" s="16" t="s">
        <v>2332</v>
      </c>
      <c r="B8" s="30" t="s">
        <v>2326</v>
      </c>
      <c r="C8" s="30" t="s">
        <v>2327</v>
      </c>
      <c r="D8" s="39" t="s">
        <v>1</v>
      </c>
      <c r="E8" s="12">
        <v>42549</v>
      </c>
      <c r="F8" s="12">
        <v>44646</v>
      </c>
      <c r="G8" s="109"/>
      <c r="H8" s="14">
        <f>DATE(YEAR(F8),MONTH(F8),DAY(F8)+1)</f>
        <v>44647</v>
      </c>
      <c r="I8" s="15">
        <f t="shared" ref="I8:I12" ca="1" si="0">IF(ISBLANK(H8),"",H8-DATE(YEAR(NOW()),MONTH(NOW()),DAY(NOW())))</f>
        <v>0</v>
      </c>
      <c r="J8" s="16" t="str">
        <f t="shared" ref="J8:J12" ca="1" si="1">IF(I8="","",IF(I8&lt;0,"OVERDUE","NOT DUE"))</f>
        <v>NOT DUE</v>
      </c>
      <c r="K8" s="30" t="s">
        <v>2336</v>
      </c>
      <c r="L8" s="19"/>
    </row>
    <row r="9" spans="1:12" ht="28.5" customHeight="1">
      <c r="A9" s="16" t="s">
        <v>2333</v>
      </c>
      <c r="B9" s="30" t="s">
        <v>2374</v>
      </c>
      <c r="C9" s="30" t="s">
        <v>393</v>
      </c>
      <c r="D9" s="39" t="s">
        <v>4</v>
      </c>
      <c r="E9" s="12">
        <v>42549</v>
      </c>
      <c r="F9" s="12">
        <v>44639</v>
      </c>
      <c r="G9" s="109"/>
      <c r="H9" s="14">
        <f>EDATE(F9-1,1)</f>
        <v>44669</v>
      </c>
      <c r="I9" s="15">
        <f t="shared" ca="1" si="0"/>
        <v>22</v>
      </c>
      <c r="J9" s="16" t="str">
        <f t="shared" ca="1" si="1"/>
        <v>NOT DUE</v>
      </c>
      <c r="K9" s="30" t="s">
        <v>2337</v>
      </c>
      <c r="L9" s="19"/>
    </row>
    <row r="10" spans="1:12" ht="28.5" customHeight="1">
      <c r="A10" s="16" t="s">
        <v>2333</v>
      </c>
      <c r="B10" s="30" t="s">
        <v>2328</v>
      </c>
      <c r="C10" s="30" t="s">
        <v>2329</v>
      </c>
      <c r="D10" s="39" t="s">
        <v>383</v>
      </c>
      <c r="E10" s="12">
        <v>42549</v>
      </c>
      <c r="F10" s="12">
        <v>44620</v>
      </c>
      <c r="G10" s="109"/>
      <c r="H10" s="14">
        <f>DATE(YEAR(F10)+2,MONTH(F10),DAY(F10)-1)</f>
        <v>45349</v>
      </c>
      <c r="I10" s="15">
        <f t="shared" ca="1" si="0"/>
        <v>702</v>
      </c>
      <c r="J10" s="16" t="str">
        <f t="shared" ca="1" si="1"/>
        <v>NOT DUE</v>
      </c>
      <c r="K10" s="30" t="s">
        <v>2337</v>
      </c>
      <c r="L10" s="19" t="s">
        <v>5200</v>
      </c>
    </row>
    <row r="11" spans="1:12" ht="18" customHeight="1">
      <c r="A11" s="16" t="s">
        <v>2334</v>
      </c>
      <c r="B11" s="30" t="s">
        <v>2330</v>
      </c>
      <c r="C11" s="30" t="s">
        <v>831</v>
      </c>
      <c r="D11" s="39" t="s">
        <v>2340</v>
      </c>
      <c r="E11" s="12">
        <v>42549</v>
      </c>
      <c r="F11" s="12">
        <v>42549</v>
      </c>
      <c r="G11" s="109"/>
      <c r="H11" s="14">
        <f>DATE(YEAR(F11)+10,MONTH(F11),DAY(F11)-1)</f>
        <v>46200</v>
      </c>
      <c r="I11" s="15">
        <f t="shared" ca="1" si="0"/>
        <v>1553</v>
      </c>
      <c r="J11" s="16" t="str">
        <f t="shared" ca="1" si="1"/>
        <v>NOT DUE</v>
      </c>
      <c r="K11" s="30" t="s">
        <v>2338</v>
      </c>
      <c r="L11" s="19"/>
    </row>
    <row r="12" spans="1:12" ht="24" customHeight="1">
      <c r="A12" s="16" t="s">
        <v>2335</v>
      </c>
      <c r="B12" s="30" t="s">
        <v>2331</v>
      </c>
      <c r="C12" s="30" t="s">
        <v>831</v>
      </c>
      <c r="D12" s="39" t="s">
        <v>383</v>
      </c>
      <c r="E12" s="12">
        <v>42549</v>
      </c>
      <c r="F12" s="12">
        <v>44602</v>
      </c>
      <c r="G12" s="109"/>
      <c r="H12" s="14">
        <f>DATE(YEAR(F12)+2,MONTH(F12),DAY(F12)-1)</f>
        <v>45331</v>
      </c>
      <c r="I12" s="15">
        <f t="shared" ca="1" si="0"/>
        <v>684</v>
      </c>
      <c r="J12" s="16" t="str">
        <f t="shared" ca="1" si="1"/>
        <v>NOT DUE</v>
      </c>
      <c r="K12" s="30" t="s">
        <v>2339</v>
      </c>
      <c r="L12" s="19" t="s">
        <v>5200</v>
      </c>
    </row>
    <row r="17" spans="2:10">
      <c r="B17" t="s">
        <v>4630</v>
      </c>
      <c r="D17" s="47" t="s">
        <v>4631</v>
      </c>
      <c r="E17" t="s">
        <v>5232</v>
      </c>
      <c r="G17" t="s">
        <v>4632</v>
      </c>
    </row>
    <row r="18" spans="2:10">
      <c r="C18" s="215" t="s">
        <v>5298</v>
      </c>
      <c r="E18" t="s">
        <v>5439</v>
      </c>
      <c r="H18" s="455" t="s">
        <v>5270</v>
      </c>
      <c r="I18" s="455"/>
      <c r="J18" s="455"/>
    </row>
  </sheetData>
  <sheetProtection selectLockedCells="1"/>
  <mergeCells count="10">
    <mergeCell ref="H18:J18"/>
    <mergeCell ref="A4:B4"/>
    <mergeCell ref="D4:E4"/>
    <mergeCell ref="A5:B5"/>
    <mergeCell ref="A1:B1"/>
    <mergeCell ref="D1:E1"/>
    <mergeCell ref="A2:B2"/>
    <mergeCell ref="D2:E2"/>
    <mergeCell ref="A3:B3"/>
    <mergeCell ref="D3:E3"/>
  </mergeCells>
  <conditionalFormatting sqref="J8 J10:J12">
    <cfRule type="cellIs" dxfId="11" priority="2" operator="equal">
      <formula>"overdue"</formula>
    </cfRule>
  </conditionalFormatting>
  <conditionalFormatting sqref="J9">
    <cfRule type="cellIs" dxfId="10" priority="1" operator="equal">
      <formula>"overdue"</formula>
    </cfRule>
  </conditionalFormatting>
  <pageMargins left="0.7" right="0.7" top="0.75" bottom="0.75" header="0.3" footer="0.3"/>
  <pageSetup paperSize="9" orientation="portrait" r:id="rId1"/>
  <drawing r:id="rId2"/>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62"/>
  <sheetViews>
    <sheetView zoomScale="87" zoomScaleNormal="87" workbookViewId="0">
      <selection activeCell="K9" sqref="K9"/>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6" t="s">
        <v>5</v>
      </c>
      <c r="B1" s="376"/>
      <c r="C1" s="34" t="str">
        <f>'[4]Main Engine'!C1</f>
        <v>VALIANT SUMMER</v>
      </c>
      <c r="D1" s="377" t="s">
        <v>7</v>
      </c>
      <c r="E1" s="377"/>
      <c r="F1" s="1" t="str">
        <f>IF(C1="GL COLMENA",'[1]List of Vessels'!B2,IF(C1="GL IGUAZU",'[1]List of Vessels'!B3,IF(C1="GL LA PAZ",'[1]List of Vessels'!B4,IF(C1="GL PIRAPO",'[1]List of Vessels'!B5,IF(C1="VALIANT SPRING",'[1]List of Vessels'!B6,IF(C1="VALIANT SUMMER",'[1]List of Vessels'!B7,""))))))</f>
        <v>NK 160240</v>
      </c>
    </row>
    <row r="2" spans="1:12" ht="19.5" customHeight="1">
      <c r="A2" s="376" t="s">
        <v>8</v>
      </c>
      <c r="B2" s="376"/>
      <c r="C2" s="35" t="str">
        <f>IF(C1="GL COLMENA",'[1]List of Vessels'!D2,IF(C1="GL IGUAZU",'[1]List of Vessels'!D3,IF(C1="GL LA PAZ",'[1]List of Vessels'!D4,IF(C1="GL PIRAPO",'[1]List of Vessels'!D5,IF(C1="VALIANT SPRING",'[1]List of Vessels'!D6,IF(C1="VALIANT SUMMER",'[1]List of Vessels'!D7,""))))))</f>
        <v>SINGAPORE</v>
      </c>
      <c r="D2" s="377" t="s">
        <v>9</v>
      </c>
      <c r="E2" s="377"/>
      <c r="F2" s="2">
        <f>IF(C1="GL COLMENA",'[1]List of Vessels'!C2,IF(C1="GL IGUAZU",'[1]List of Vessels'!C3,IF(C1="GL LA PAZ",'[1]List of Vessels'!C4,IF(C1="GL PIRAPO",'[1]List of Vessels'!C5,IF(C1="VALIANT SPRING",'[1]List of Vessels'!C6,IF(C1="VALIANT SUMMER",'[1]List of Vessels'!C7,""))))))</f>
        <v>9731195</v>
      </c>
    </row>
    <row r="3" spans="1:12" ht="19.5" customHeight="1">
      <c r="A3" s="376" t="s">
        <v>10</v>
      </c>
      <c r="B3" s="376"/>
      <c r="C3" s="36" t="s">
        <v>2357</v>
      </c>
      <c r="D3" s="377" t="s">
        <v>12</v>
      </c>
      <c r="E3" s="377"/>
      <c r="F3" s="4" t="s">
        <v>2571</v>
      </c>
    </row>
    <row r="4" spans="1:12" ht="18" customHeight="1">
      <c r="A4" s="376" t="s">
        <v>77</v>
      </c>
      <c r="B4" s="376"/>
      <c r="C4" s="36" t="s">
        <v>3805</v>
      </c>
      <c r="D4" s="377" t="s">
        <v>14</v>
      </c>
      <c r="E4" s="377"/>
      <c r="F4" s="5">
        <f>'Running Hours'!B17</f>
        <v>20722.2</v>
      </c>
    </row>
    <row r="5" spans="1:12" ht="18" customHeight="1">
      <c r="A5" s="376" t="s">
        <v>78</v>
      </c>
      <c r="B5" s="376"/>
      <c r="C5" s="37" t="s">
        <v>2356</v>
      </c>
      <c r="D5" s="44"/>
      <c r="E5" s="262" t="str">
        <f>'Running Hours'!$C3</f>
        <v>Date updated:</v>
      </c>
      <c r="F5" s="147">
        <f>'Running Hours'!$D3</f>
        <v>44646</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102">
      <c r="A8" s="16" t="s">
        <v>2595</v>
      </c>
      <c r="B8" s="30" t="s">
        <v>2358</v>
      </c>
      <c r="C8" s="30" t="s">
        <v>2359</v>
      </c>
      <c r="D8" s="39" t="s">
        <v>1</v>
      </c>
      <c r="E8" s="12">
        <v>42549</v>
      </c>
      <c r="F8" s="12">
        <v>44646</v>
      </c>
      <c r="G8" s="63"/>
      <c r="H8" s="14">
        <f>DATE(YEAR(F8),MONTH(F8),DAY(F8)+1)</f>
        <v>44647</v>
      </c>
      <c r="I8" s="15">
        <f t="shared" ref="I8:I57" ca="1" si="0">IF(ISBLANK(H8),"",H8-DATE(YEAR(NOW()),MONTH(NOW()),DAY(NOW())))</f>
        <v>0</v>
      </c>
      <c r="J8" s="16" t="str">
        <f t="shared" ref="J8:J57" ca="1" si="1">IF(I8="","",IF(I8&lt;0,"OVERDUE","NOT DUE"))</f>
        <v>NOT DUE</v>
      </c>
      <c r="K8" s="30"/>
      <c r="L8" s="19"/>
    </row>
    <row r="9" spans="1:12" ht="53.25" customHeight="1">
      <c r="A9" s="16" t="s">
        <v>2596</v>
      </c>
      <c r="B9" s="30" t="s">
        <v>2360</v>
      </c>
      <c r="C9" s="30" t="s">
        <v>2361</v>
      </c>
      <c r="D9" s="39" t="s">
        <v>26</v>
      </c>
      <c r="E9" s="12">
        <v>42549</v>
      </c>
      <c r="F9" s="12">
        <v>44646</v>
      </c>
      <c r="G9" s="63"/>
      <c r="H9" s="14">
        <f>DATE(YEAR(F9),MONTH(F9),DAY(F9)+7)</f>
        <v>44653</v>
      </c>
      <c r="I9" s="15">
        <f t="shared" ca="1" si="0"/>
        <v>6</v>
      </c>
      <c r="J9" s="16" t="str">
        <f t="shared" ca="1" si="1"/>
        <v>NOT DUE</v>
      </c>
      <c r="K9" s="30"/>
      <c r="L9" s="19"/>
    </row>
    <row r="10" spans="1:12" ht="51">
      <c r="A10" s="16" t="s">
        <v>2597</v>
      </c>
      <c r="B10" s="30" t="s">
        <v>2362</v>
      </c>
      <c r="C10" s="30" t="s">
        <v>2361</v>
      </c>
      <c r="D10" s="39" t="s">
        <v>2139</v>
      </c>
      <c r="E10" s="12">
        <v>42549</v>
      </c>
      <c r="F10" s="12">
        <v>44618</v>
      </c>
      <c r="G10" s="63"/>
      <c r="H10" s="14">
        <f>EDATE(F10-1,1)</f>
        <v>44645</v>
      </c>
      <c r="I10" s="15">
        <f t="shared" ca="1" si="0"/>
        <v>-2</v>
      </c>
      <c r="J10" s="16" t="str">
        <f t="shared" ca="1" si="1"/>
        <v>OVERDUE</v>
      </c>
      <c r="K10" s="30"/>
      <c r="L10" s="19"/>
    </row>
    <row r="11" spans="1:12" ht="38.25">
      <c r="A11" s="16" t="s">
        <v>2598</v>
      </c>
      <c r="B11" s="30" t="s">
        <v>2363</v>
      </c>
      <c r="C11" s="30" t="s">
        <v>2361</v>
      </c>
      <c r="D11" s="39" t="s">
        <v>0</v>
      </c>
      <c r="E11" s="12">
        <v>42549</v>
      </c>
      <c r="F11" s="12">
        <v>44582</v>
      </c>
      <c r="G11" s="63"/>
      <c r="H11" s="14">
        <f>DATE(YEAR(F11),MONTH(F11)+3,DAY(F11)-1)</f>
        <v>44671</v>
      </c>
      <c r="I11" s="15">
        <f t="shared" ca="1" si="0"/>
        <v>24</v>
      </c>
      <c r="J11" s="16" t="str">
        <f t="shared" ca="1" si="1"/>
        <v>NOT DUE</v>
      </c>
      <c r="K11" s="30"/>
      <c r="L11" s="19"/>
    </row>
    <row r="12" spans="1:12" ht="38.25">
      <c r="A12" s="16" t="s">
        <v>2599</v>
      </c>
      <c r="B12" s="30" t="s">
        <v>2364</v>
      </c>
      <c r="C12" s="30" t="s">
        <v>2361</v>
      </c>
      <c r="D12" s="39" t="s">
        <v>2394</v>
      </c>
      <c r="E12" s="12">
        <v>42549</v>
      </c>
      <c r="F12" s="12">
        <v>44469</v>
      </c>
      <c r="G12" s="63"/>
      <c r="H12" s="14">
        <f>DATE(YEAR(F12),MONTH(F12)+6,DAY(F12)-1)</f>
        <v>44649</v>
      </c>
      <c r="I12" s="15">
        <f t="shared" ca="1" si="0"/>
        <v>2</v>
      </c>
      <c r="J12" s="16" t="str">
        <f t="shared" ca="1" si="1"/>
        <v>NOT DUE</v>
      </c>
      <c r="K12" s="30"/>
      <c r="L12" s="19"/>
    </row>
    <row r="13" spans="1:12" ht="38.25">
      <c r="A13" s="16" t="s">
        <v>2600</v>
      </c>
      <c r="B13" s="30" t="s">
        <v>2365</v>
      </c>
      <c r="C13" s="30" t="s">
        <v>2361</v>
      </c>
      <c r="D13" s="39" t="s">
        <v>381</v>
      </c>
      <c r="E13" s="12">
        <v>42549</v>
      </c>
      <c r="F13" s="12">
        <v>44469</v>
      </c>
      <c r="G13" s="63"/>
      <c r="H13" s="14">
        <f>DATE(YEAR(F13)+1,MONTH(F13),DAY(F13)-1)</f>
        <v>44833</v>
      </c>
      <c r="I13" s="15">
        <f t="shared" ca="1" si="0"/>
        <v>186</v>
      </c>
      <c r="J13" s="16" t="str">
        <f t="shared" ca="1" si="1"/>
        <v>NOT DUE</v>
      </c>
      <c r="K13" s="30"/>
      <c r="L13" s="19"/>
    </row>
    <row r="14" spans="1:12" ht="15" customHeight="1">
      <c r="A14" s="16" t="s">
        <v>2601</v>
      </c>
      <c r="B14" s="30" t="s">
        <v>2366</v>
      </c>
      <c r="C14" s="30" t="s">
        <v>2367</v>
      </c>
      <c r="D14" s="39" t="s">
        <v>2138</v>
      </c>
      <c r="E14" s="12">
        <v>42549</v>
      </c>
      <c r="F14" s="12">
        <v>43279</v>
      </c>
      <c r="G14" s="63"/>
      <c r="H14" s="14">
        <f>DATE(YEAR(F14)+5,MONTH(F14),DAY(F14)-1)</f>
        <v>45104</v>
      </c>
      <c r="I14" s="15">
        <f t="shared" ca="1" si="0"/>
        <v>457</v>
      </c>
      <c r="J14" s="16" t="str">
        <f t="shared" ca="1" si="1"/>
        <v>NOT DUE</v>
      </c>
      <c r="K14" s="30" t="s">
        <v>2397</v>
      </c>
      <c r="L14" s="19"/>
    </row>
    <row r="15" spans="1:12" ht="26.45" customHeight="1">
      <c r="A15" s="16" t="s">
        <v>2602</v>
      </c>
      <c r="B15" s="30" t="s">
        <v>2368</v>
      </c>
      <c r="C15" s="30" t="s">
        <v>2369</v>
      </c>
      <c r="D15" s="39" t="s">
        <v>2138</v>
      </c>
      <c r="E15" s="12">
        <v>42549</v>
      </c>
      <c r="F15" s="12">
        <v>43279</v>
      </c>
      <c r="G15" s="63"/>
      <c r="H15" s="14">
        <f>DATE(YEAR(F15)+5,MONTH(F15),DAY(F15)-1)</f>
        <v>45104</v>
      </c>
      <c r="I15" s="15">
        <f t="shared" ca="1" si="0"/>
        <v>457</v>
      </c>
      <c r="J15" s="16" t="str">
        <f t="shared" ca="1" si="1"/>
        <v>NOT DUE</v>
      </c>
      <c r="K15" s="30" t="s">
        <v>2398</v>
      </c>
      <c r="L15" s="19"/>
    </row>
    <row r="16" spans="1:12" ht="15" customHeight="1">
      <c r="A16" s="16" t="s">
        <v>2603</v>
      </c>
      <c r="B16" s="30" t="s">
        <v>2370</v>
      </c>
      <c r="C16" s="30" t="s">
        <v>2369</v>
      </c>
      <c r="D16" s="39" t="s">
        <v>2138</v>
      </c>
      <c r="E16" s="12">
        <v>42549</v>
      </c>
      <c r="F16" s="12">
        <v>43279</v>
      </c>
      <c r="G16" s="63"/>
      <c r="H16" s="14">
        <f>DATE(YEAR(F16)+5,MONTH(F16),DAY(F16)-1)</f>
        <v>45104</v>
      </c>
      <c r="I16" s="15">
        <f t="shared" ca="1" si="0"/>
        <v>457</v>
      </c>
      <c r="J16" s="16" t="str">
        <f t="shared" ca="1" si="1"/>
        <v>NOT DUE</v>
      </c>
      <c r="K16" s="30" t="s">
        <v>2399</v>
      </c>
      <c r="L16" s="19"/>
    </row>
    <row r="17" spans="1:12" ht="38.25">
      <c r="A17" s="16" t="s">
        <v>2604</v>
      </c>
      <c r="B17" s="30" t="s">
        <v>1390</v>
      </c>
      <c r="C17" s="30" t="s">
        <v>1391</v>
      </c>
      <c r="D17" s="39" t="s">
        <v>1</v>
      </c>
      <c r="E17" s="12">
        <v>42549</v>
      </c>
      <c r="F17" s="12">
        <v>44646</v>
      </c>
      <c r="G17" s="63"/>
      <c r="H17" s="14">
        <f>DATE(YEAR(F17),MONTH(F17),DAY(F17)+1)</f>
        <v>44647</v>
      </c>
      <c r="I17" s="15">
        <f t="shared" ca="1" si="0"/>
        <v>0</v>
      </c>
      <c r="J17" s="16" t="str">
        <f t="shared" ca="1" si="1"/>
        <v>NOT DUE</v>
      </c>
      <c r="K17" s="30" t="s">
        <v>1420</v>
      </c>
      <c r="L17" s="19"/>
    </row>
    <row r="18" spans="1:12" ht="38.25">
      <c r="A18" s="16" t="s">
        <v>2605</v>
      </c>
      <c r="B18" s="30" t="s">
        <v>1392</v>
      </c>
      <c r="C18" s="30" t="s">
        <v>1393</v>
      </c>
      <c r="D18" s="39" t="s">
        <v>1</v>
      </c>
      <c r="E18" s="12">
        <v>42549</v>
      </c>
      <c r="F18" s="12">
        <v>44646</v>
      </c>
      <c r="G18" s="63"/>
      <c r="H18" s="14">
        <f>DATE(YEAR(F18),MONTH(F18),DAY(F18)+1)</f>
        <v>44647</v>
      </c>
      <c r="I18" s="15">
        <f t="shared" ca="1" si="0"/>
        <v>0</v>
      </c>
      <c r="J18" s="16" t="str">
        <f t="shared" ca="1" si="1"/>
        <v>NOT DUE</v>
      </c>
      <c r="K18" s="30" t="s">
        <v>1421</v>
      </c>
      <c r="L18" s="19"/>
    </row>
    <row r="19" spans="1:12" ht="38.25">
      <c r="A19" s="16" t="s">
        <v>2606</v>
      </c>
      <c r="B19" s="30" t="s">
        <v>1394</v>
      </c>
      <c r="C19" s="30" t="s">
        <v>1395</v>
      </c>
      <c r="D19" s="39" t="s">
        <v>1</v>
      </c>
      <c r="E19" s="12">
        <v>42549</v>
      </c>
      <c r="F19" s="12">
        <v>44646</v>
      </c>
      <c r="G19" s="63"/>
      <c r="H19" s="14">
        <f>DATE(YEAR(F19),MONTH(F19),DAY(F19)+1)</f>
        <v>44647</v>
      </c>
      <c r="I19" s="15">
        <f t="shared" ca="1" si="0"/>
        <v>0</v>
      </c>
      <c r="J19" s="16" t="str">
        <f t="shared" ca="1" si="1"/>
        <v>NOT DUE</v>
      </c>
      <c r="K19" s="30" t="s">
        <v>1422</v>
      </c>
      <c r="L19" s="19"/>
    </row>
    <row r="20" spans="1:12" ht="38.25" customHeight="1">
      <c r="A20" s="16" t="s">
        <v>2607</v>
      </c>
      <c r="B20" s="30" t="s">
        <v>1396</v>
      </c>
      <c r="C20" s="30" t="s">
        <v>1397</v>
      </c>
      <c r="D20" s="39" t="s">
        <v>4</v>
      </c>
      <c r="E20" s="12">
        <v>42549</v>
      </c>
      <c r="F20" s="12">
        <v>44634</v>
      </c>
      <c r="G20" s="63"/>
      <c r="H20" s="14">
        <f>EDATE(F20-1,1)</f>
        <v>44664</v>
      </c>
      <c r="I20" s="15">
        <f t="shared" ca="1" si="0"/>
        <v>17</v>
      </c>
      <c r="J20" s="16" t="str">
        <f t="shared" ca="1" si="1"/>
        <v>NOT DUE</v>
      </c>
      <c r="K20" s="30" t="s">
        <v>1423</v>
      </c>
      <c r="L20" s="19"/>
    </row>
    <row r="21" spans="1:12" ht="25.5">
      <c r="A21" s="16" t="s">
        <v>2608</v>
      </c>
      <c r="B21" s="30" t="s">
        <v>1398</v>
      </c>
      <c r="C21" s="30" t="s">
        <v>1399</v>
      </c>
      <c r="D21" s="39" t="s">
        <v>1</v>
      </c>
      <c r="E21" s="12">
        <v>42549</v>
      </c>
      <c r="F21" s="12">
        <v>44646</v>
      </c>
      <c r="G21" s="63"/>
      <c r="H21" s="14">
        <f>DATE(YEAR(F21),MONTH(F21),DAY(F21)+1)</f>
        <v>44647</v>
      </c>
      <c r="I21" s="15">
        <f t="shared" ca="1" si="0"/>
        <v>0</v>
      </c>
      <c r="J21" s="16" t="str">
        <f t="shared" ca="1" si="1"/>
        <v>NOT DUE</v>
      </c>
      <c r="K21" s="30" t="s">
        <v>1424</v>
      </c>
      <c r="L21" s="19"/>
    </row>
    <row r="22" spans="1:12" ht="26.45" customHeight="1">
      <c r="A22" s="16" t="s">
        <v>2609</v>
      </c>
      <c r="B22" s="30" t="s">
        <v>1400</v>
      </c>
      <c r="C22" s="30" t="s">
        <v>1401</v>
      </c>
      <c r="D22" s="39" t="s">
        <v>1</v>
      </c>
      <c r="E22" s="12">
        <v>42549</v>
      </c>
      <c r="F22" s="12">
        <v>44646</v>
      </c>
      <c r="G22" s="63"/>
      <c r="H22" s="14">
        <f>DATE(YEAR(F22),MONTH(F22),DAY(F22)+1)</f>
        <v>44647</v>
      </c>
      <c r="I22" s="15">
        <f t="shared" ca="1" si="0"/>
        <v>0</v>
      </c>
      <c r="J22" s="16" t="str">
        <f t="shared" ca="1" si="1"/>
        <v>NOT DUE</v>
      </c>
      <c r="K22" s="30" t="s">
        <v>1425</v>
      </c>
      <c r="L22" s="19"/>
    </row>
    <row r="23" spans="1:12" ht="26.45" customHeight="1">
      <c r="A23" s="16" t="s">
        <v>2610</v>
      </c>
      <c r="B23" s="30" t="s">
        <v>1402</v>
      </c>
      <c r="C23" s="30" t="s">
        <v>1403</v>
      </c>
      <c r="D23" s="39" t="s">
        <v>1</v>
      </c>
      <c r="E23" s="12">
        <v>42549</v>
      </c>
      <c r="F23" s="12">
        <v>44646</v>
      </c>
      <c r="G23" s="63"/>
      <c r="H23" s="14">
        <f>DATE(YEAR(F23),MONTH(F23),DAY(F23)+1)</f>
        <v>44647</v>
      </c>
      <c r="I23" s="15">
        <f t="shared" ca="1" si="0"/>
        <v>0</v>
      </c>
      <c r="J23" s="16" t="str">
        <f t="shared" ca="1" si="1"/>
        <v>NOT DUE</v>
      </c>
      <c r="K23" s="30" t="s">
        <v>1425</v>
      </c>
      <c r="L23" s="19"/>
    </row>
    <row r="24" spans="1:12" ht="26.45" customHeight="1">
      <c r="A24" s="16" t="s">
        <v>2611</v>
      </c>
      <c r="B24" s="30" t="s">
        <v>1404</v>
      </c>
      <c r="C24" s="30" t="s">
        <v>1391</v>
      </c>
      <c r="D24" s="39" t="s">
        <v>1</v>
      </c>
      <c r="E24" s="12">
        <v>42549</v>
      </c>
      <c r="F24" s="12">
        <v>44646</v>
      </c>
      <c r="G24" s="63"/>
      <c r="H24" s="14">
        <f>DATE(YEAR(F24),MONTH(F24),DAY(F24)+1)</f>
        <v>44647</v>
      </c>
      <c r="I24" s="15">
        <f t="shared" ca="1" si="0"/>
        <v>0</v>
      </c>
      <c r="J24" s="16" t="str">
        <f t="shared" ca="1" si="1"/>
        <v>NOT DUE</v>
      </c>
      <c r="K24" s="30" t="s">
        <v>1425</v>
      </c>
      <c r="L24" s="19"/>
    </row>
    <row r="25" spans="1:12" ht="26.45" customHeight="1">
      <c r="A25" s="16" t="s">
        <v>2612</v>
      </c>
      <c r="B25" s="30" t="s">
        <v>1405</v>
      </c>
      <c r="C25" s="30" t="s">
        <v>1406</v>
      </c>
      <c r="D25" s="39" t="s">
        <v>3</v>
      </c>
      <c r="E25" s="12">
        <v>42549</v>
      </c>
      <c r="F25" s="12">
        <v>44469</v>
      </c>
      <c r="G25" s="63"/>
      <c r="H25" s="14">
        <f>DATE(YEAR(F25),MONTH(F25)+6,DAY(F25)-1)</f>
        <v>44649</v>
      </c>
      <c r="I25" s="15">
        <f t="shared" ca="1" si="0"/>
        <v>2</v>
      </c>
      <c r="J25" s="16" t="str">
        <f t="shared" ca="1" si="1"/>
        <v>NOT DUE</v>
      </c>
      <c r="K25" s="30" t="s">
        <v>1425</v>
      </c>
      <c r="L25" s="19"/>
    </row>
    <row r="26" spans="1:12" ht="25.5">
      <c r="A26" s="16" t="s">
        <v>2613</v>
      </c>
      <c r="B26" s="30" t="s">
        <v>1407</v>
      </c>
      <c r="C26" s="30"/>
      <c r="D26" s="39" t="s">
        <v>4</v>
      </c>
      <c r="E26" s="12">
        <v>42549</v>
      </c>
      <c r="F26" s="12">
        <v>44634</v>
      </c>
      <c r="G26" s="63"/>
      <c r="H26" s="14">
        <f>EDATE(F26-1,1)</f>
        <v>44664</v>
      </c>
      <c r="I26" s="15">
        <f t="shared" ca="1" si="0"/>
        <v>17</v>
      </c>
      <c r="J26" s="16" t="str">
        <f t="shared" ca="1" si="1"/>
        <v>NOT DUE</v>
      </c>
      <c r="K26" s="30"/>
      <c r="L26" s="19"/>
    </row>
    <row r="27" spans="1:12" ht="26.45" customHeight="1">
      <c r="A27" s="16" t="s">
        <v>2614</v>
      </c>
      <c r="B27" s="30" t="s">
        <v>3954</v>
      </c>
      <c r="C27" s="30" t="s">
        <v>2367</v>
      </c>
      <c r="D27" s="39" t="s">
        <v>56</v>
      </c>
      <c r="E27" s="12">
        <v>42549</v>
      </c>
      <c r="F27" s="12">
        <v>44010</v>
      </c>
      <c r="G27" s="63"/>
      <c r="H27" s="14">
        <f>DATE(YEAR(F27)+3,MONTH(F27),DAY(F27)-1)</f>
        <v>45104</v>
      </c>
      <c r="I27" s="15">
        <f t="shared" ca="1" si="0"/>
        <v>457</v>
      </c>
      <c r="J27" s="16" t="str">
        <f t="shared" ca="1" si="1"/>
        <v>NOT DUE</v>
      </c>
      <c r="K27" s="30" t="s">
        <v>1426</v>
      </c>
      <c r="L27" s="145" t="s">
        <v>5200</v>
      </c>
    </row>
    <row r="28" spans="1:12" ht="26.45" customHeight="1">
      <c r="A28" s="16" t="s">
        <v>2615</v>
      </c>
      <c r="B28" s="30" t="s">
        <v>1408</v>
      </c>
      <c r="C28" s="30" t="s">
        <v>1409</v>
      </c>
      <c r="D28" s="39" t="s">
        <v>0</v>
      </c>
      <c r="E28" s="12">
        <v>42549</v>
      </c>
      <c r="F28" s="12">
        <v>44561</v>
      </c>
      <c r="G28" s="63"/>
      <c r="H28" s="14">
        <f>DATE(YEAR(F28),MONTH(F28)+3,DAY(F28)-1)</f>
        <v>44650</v>
      </c>
      <c r="I28" s="15">
        <f t="shared" ca="1" si="0"/>
        <v>3</v>
      </c>
      <c r="J28" s="16" t="str">
        <f t="shared" ca="1" si="1"/>
        <v>NOT DUE</v>
      </c>
      <c r="K28" s="30" t="s">
        <v>1426</v>
      </c>
      <c r="L28" s="145"/>
    </row>
    <row r="29" spans="1:12" ht="15" customHeight="1">
      <c r="A29" s="16" t="s">
        <v>2616</v>
      </c>
      <c r="B29" s="30" t="s">
        <v>1410</v>
      </c>
      <c r="C29" s="30" t="s">
        <v>1411</v>
      </c>
      <c r="D29" s="39" t="s">
        <v>381</v>
      </c>
      <c r="E29" s="12">
        <v>42549</v>
      </c>
      <c r="F29" s="12">
        <v>44575</v>
      </c>
      <c r="G29" s="63"/>
      <c r="H29" s="14">
        <f t="shared" ref="H29:H34" si="2">DATE(YEAR(F29)+1,MONTH(F29),DAY(F29)-1)</f>
        <v>44939</v>
      </c>
      <c r="I29" s="15">
        <f t="shared" ca="1" si="0"/>
        <v>292</v>
      </c>
      <c r="J29" s="16" t="str">
        <f t="shared" ca="1" si="1"/>
        <v>NOT DUE</v>
      </c>
      <c r="K29" s="30" t="s">
        <v>1426</v>
      </c>
      <c r="L29" s="145"/>
    </row>
    <row r="30" spans="1:12" ht="25.5">
      <c r="A30" s="16" t="s">
        <v>2617</v>
      </c>
      <c r="B30" s="30" t="s">
        <v>1412</v>
      </c>
      <c r="C30" s="30" t="s">
        <v>1413</v>
      </c>
      <c r="D30" s="39" t="s">
        <v>381</v>
      </c>
      <c r="E30" s="12">
        <v>42549</v>
      </c>
      <c r="F30" s="12">
        <v>44575</v>
      </c>
      <c r="G30" s="63"/>
      <c r="H30" s="14">
        <f t="shared" si="2"/>
        <v>44939</v>
      </c>
      <c r="I30" s="15">
        <f t="shared" ca="1" si="0"/>
        <v>292</v>
      </c>
      <c r="J30" s="16" t="str">
        <f t="shared" ca="1" si="1"/>
        <v>NOT DUE</v>
      </c>
      <c r="K30" s="30" t="s">
        <v>1427</v>
      </c>
      <c r="L30" s="19"/>
    </row>
    <row r="31" spans="1:12" ht="25.5">
      <c r="A31" s="16" t="s">
        <v>2618</v>
      </c>
      <c r="B31" s="30" t="s">
        <v>1414</v>
      </c>
      <c r="C31" s="30" t="s">
        <v>1415</v>
      </c>
      <c r="D31" s="39" t="s">
        <v>381</v>
      </c>
      <c r="E31" s="12">
        <v>42549</v>
      </c>
      <c r="F31" s="12">
        <v>44575</v>
      </c>
      <c r="G31" s="63"/>
      <c r="H31" s="14">
        <f t="shared" si="2"/>
        <v>44939</v>
      </c>
      <c r="I31" s="15">
        <f t="shared" ca="1" si="0"/>
        <v>292</v>
      </c>
      <c r="J31" s="16" t="str">
        <f t="shared" ca="1" si="1"/>
        <v>NOT DUE</v>
      </c>
      <c r="K31" s="30" t="s">
        <v>1427</v>
      </c>
      <c r="L31" s="19"/>
    </row>
    <row r="32" spans="1:12" ht="25.5">
      <c r="A32" s="16" t="s">
        <v>2619</v>
      </c>
      <c r="B32" s="30" t="s">
        <v>1416</v>
      </c>
      <c r="C32" s="30" t="s">
        <v>1417</v>
      </c>
      <c r="D32" s="39" t="s">
        <v>381</v>
      </c>
      <c r="E32" s="12">
        <v>42549</v>
      </c>
      <c r="F32" s="12">
        <v>44575</v>
      </c>
      <c r="G32" s="63"/>
      <c r="H32" s="14">
        <f t="shared" si="2"/>
        <v>44939</v>
      </c>
      <c r="I32" s="15">
        <f t="shared" ca="1" si="0"/>
        <v>292</v>
      </c>
      <c r="J32" s="16" t="str">
        <f t="shared" ca="1" si="1"/>
        <v>NOT DUE</v>
      </c>
      <c r="K32" s="30" t="s">
        <v>1427</v>
      </c>
      <c r="L32" s="19"/>
    </row>
    <row r="33" spans="1:12" ht="25.5">
      <c r="A33" s="16" t="s">
        <v>2620</v>
      </c>
      <c r="B33" s="30" t="s">
        <v>1418</v>
      </c>
      <c r="C33" s="30" t="s">
        <v>1419</v>
      </c>
      <c r="D33" s="39" t="s">
        <v>381</v>
      </c>
      <c r="E33" s="12">
        <v>42549</v>
      </c>
      <c r="F33" s="12">
        <v>44575</v>
      </c>
      <c r="G33" s="63"/>
      <c r="H33" s="14">
        <f t="shared" si="2"/>
        <v>44939</v>
      </c>
      <c r="I33" s="15">
        <f t="shared" ca="1" si="0"/>
        <v>292</v>
      </c>
      <c r="J33" s="16" t="str">
        <f t="shared" ca="1" si="1"/>
        <v>NOT DUE</v>
      </c>
      <c r="K33" s="30" t="s">
        <v>1428</v>
      </c>
      <c r="L33" s="19"/>
    </row>
    <row r="34" spans="1:12" ht="27.75" customHeight="1">
      <c r="A34" s="16" t="s">
        <v>2621</v>
      </c>
      <c r="B34" s="30" t="s">
        <v>1429</v>
      </c>
      <c r="C34" s="30" t="s">
        <v>1430</v>
      </c>
      <c r="D34" s="39" t="s">
        <v>381</v>
      </c>
      <c r="E34" s="12">
        <v>42549</v>
      </c>
      <c r="F34" s="12">
        <v>44575</v>
      </c>
      <c r="G34" s="63"/>
      <c r="H34" s="14">
        <f t="shared" si="2"/>
        <v>44939</v>
      </c>
      <c r="I34" s="15">
        <f t="shared" ca="1" si="0"/>
        <v>292</v>
      </c>
      <c r="J34" s="16" t="str">
        <f t="shared" ca="1" si="1"/>
        <v>NOT DUE</v>
      </c>
      <c r="K34" s="30" t="s">
        <v>1428</v>
      </c>
      <c r="L34" s="19"/>
    </row>
    <row r="35" spans="1:12" ht="21.75" customHeight="1">
      <c r="A35" s="16" t="s">
        <v>2622</v>
      </c>
      <c r="B35" s="30" t="s">
        <v>2371</v>
      </c>
      <c r="C35" s="30" t="s">
        <v>3937</v>
      </c>
      <c r="D35" s="39" t="s">
        <v>2013</v>
      </c>
      <c r="E35" s="12">
        <v>42549</v>
      </c>
      <c r="F35" s="12">
        <v>44010</v>
      </c>
      <c r="G35" s="63"/>
      <c r="H35" s="14">
        <f>DATE(YEAR(F35)+4,MONTH(F35),DAY(F35)-1)</f>
        <v>45470</v>
      </c>
      <c r="I35" s="15">
        <f t="shared" ca="1" si="0"/>
        <v>823</v>
      </c>
      <c r="J35" s="16" t="str">
        <f t="shared" ca="1" si="1"/>
        <v>NOT DUE</v>
      </c>
      <c r="K35" s="30" t="s">
        <v>2400</v>
      </c>
      <c r="L35" s="145" t="s">
        <v>5399</v>
      </c>
    </row>
    <row r="36" spans="1:12" ht="19.5" customHeight="1">
      <c r="A36" s="16" t="s">
        <v>2623</v>
      </c>
      <c r="B36" s="30" t="s">
        <v>2372</v>
      </c>
      <c r="C36" s="30" t="s">
        <v>2373</v>
      </c>
      <c r="D36" s="39" t="s">
        <v>383</v>
      </c>
      <c r="E36" s="12">
        <v>42549</v>
      </c>
      <c r="F36" s="12">
        <v>44010</v>
      </c>
      <c r="G36" s="63"/>
      <c r="H36" s="14">
        <f>DATE(YEAR(F36)+2,MONTH(F36),DAY(F36)-1)</f>
        <v>44739</v>
      </c>
      <c r="I36" s="15">
        <f t="shared" ca="1" si="0"/>
        <v>92</v>
      </c>
      <c r="J36" s="16" t="str">
        <f t="shared" ca="1" si="1"/>
        <v>NOT DUE</v>
      </c>
      <c r="K36" s="30" t="s">
        <v>2401</v>
      </c>
      <c r="L36" s="145"/>
    </row>
    <row r="37" spans="1:12" ht="22.5" customHeight="1">
      <c r="A37" s="16" t="s">
        <v>2624</v>
      </c>
      <c r="B37" s="30" t="s">
        <v>2374</v>
      </c>
      <c r="C37" s="30" t="s">
        <v>2373</v>
      </c>
      <c r="D37" s="39" t="s">
        <v>2395</v>
      </c>
      <c r="E37" s="12">
        <v>42549</v>
      </c>
      <c r="F37" s="12">
        <v>44599</v>
      </c>
      <c r="G37" s="63"/>
      <c r="H37" s="14">
        <f>DATE(YEAR(F37)+2,MONTH(F37),DAY(F37)-1)</f>
        <v>45328</v>
      </c>
      <c r="I37" s="15">
        <f t="shared" ca="1" si="0"/>
        <v>681</v>
      </c>
      <c r="J37" s="16" t="str">
        <f t="shared" ca="1" si="1"/>
        <v>NOT DUE</v>
      </c>
      <c r="K37" s="30" t="s">
        <v>2402</v>
      </c>
      <c r="L37" s="145"/>
    </row>
    <row r="38" spans="1:12" ht="22.5" customHeight="1">
      <c r="A38" s="16" t="s">
        <v>2625</v>
      </c>
      <c r="B38" s="30" t="s">
        <v>2375</v>
      </c>
      <c r="C38" s="30" t="s">
        <v>2376</v>
      </c>
      <c r="D38" s="39" t="s">
        <v>3</v>
      </c>
      <c r="E38" s="12">
        <v>42549</v>
      </c>
      <c r="F38" s="12">
        <v>44538</v>
      </c>
      <c r="G38" s="63"/>
      <c r="H38" s="14">
        <f>DATE(YEAR(F38),MONTH(F38)+6,DAY(F38)-1)</f>
        <v>44719</v>
      </c>
      <c r="I38" s="15">
        <f t="shared" ca="1" si="0"/>
        <v>72</v>
      </c>
      <c r="J38" s="16" t="str">
        <f t="shared" ca="1" si="1"/>
        <v>NOT DUE</v>
      </c>
      <c r="K38" s="30" t="s">
        <v>2403</v>
      </c>
      <c r="L38" s="19"/>
    </row>
    <row r="39" spans="1:12" ht="23.25" customHeight="1">
      <c r="A39" s="16" t="s">
        <v>2626</v>
      </c>
      <c r="B39" s="30" t="s">
        <v>2377</v>
      </c>
      <c r="C39" s="30" t="s">
        <v>1389</v>
      </c>
      <c r="D39" s="39" t="s">
        <v>2396</v>
      </c>
      <c r="E39" s="12">
        <v>42549</v>
      </c>
      <c r="F39" s="12">
        <v>42549</v>
      </c>
      <c r="G39" s="63"/>
      <c r="H39" s="14">
        <f t="shared" ref="H39:H57" si="3">DATE(YEAR(F39)+7,MONTH(F39)+6,DAY(F39)-1)</f>
        <v>45287</v>
      </c>
      <c r="I39" s="15">
        <f t="shared" ca="1" si="0"/>
        <v>640</v>
      </c>
      <c r="J39" s="16" t="str">
        <f t="shared" ca="1" si="1"/>
        <v>NOT DUE</v>
      </c>
      <c r="K39" s="30"/>
      <c r="L39" s="19"/>
    </row>
    <row r="40" spans="1:12" ht="25.5">
      <c r="A40" s="16" t="s">
        <v>2627</v>
      </c>
      <c r="B40" s="30" t="s">
        <v>2378</v>
      </c>
      <c r="C40" s="30" t="s">
        <v>2369</v>
      </c>
      <c r="D40" s="39" t="s">
        <v>2396</v>
      </c>
      <c r="E40" s="12">
        <v>42549</v>
      </c>
      <c r="F40" s="12">
        <v>42549</v>
      </c>
      <c r="G40" s="63"/>
      <c r="H40" s="14">
        <f t="shared" si="3"/>
        <v>45287</v>
      </c>
      <c r="I40" s="15">
        <f t="shared" ca="1" si="0"/>
        <v>640</v>
      </c>
      <c r="J40" s="16" t="str">
        <f t="shared" ca="1" si="1"/>
        <v>NOT DUE</v>
      </c>
      <c r="K40" s="30"/>
      <c r="L40" s="19"/>
    </row>
    <row r="41" spans="1:12">
      <c r="A41" s="16" t="s">
        <v>2628</v>
      </c>
      <c r="B41" s="30" t="s">
        <v>2379</v>
      </c>
      <c r="C41" s="30" t="s">
        <v>2369</v>
      </c>
      <c r="D41" s="39" t="s">
        <v>2396</v>
      </c>
      <c r="E41" s="12">
        <v>42549</v>
      </c>
      <c r="F41" s="12">
        <v>42549</v>
      </c>
      <c r="G41" s="63"/>
      <c r="H41" s="14">
        <f t="shared" si="3"/>
        <v>45287</v>
      </c>
      <c r="I41" s="15">
        <f t="shared" ca="1" si="0"/>
        <v>640</v>
      </c>
      <c r="J41" s="16" t="str">
        <f t="shared" ca="1" si="1"/>
        <v>NOT DUE</v>
      </c>
      <c r="K41" s="30"/>
      <c r="L41" s="19"/>
    </row>
    <row r="42" spans="1:12" ht="25.5">
      <c r="A42" s="16" t="s">
        <v>2629</v>
      </c>
      <c r="B42" s="30" t="s">
        <v>2380</v>
      </c>
      <c r="C42" s="30" t="s">
        <v>2369</v>
      </c>
      <c r="D42" s="39" t="s">
        <v>2396</v>
      </c>
      <c r="E42" s="12">
        <v>42549</v>
      </c>
      <c r="F42" s="12">
        <v>42549</v>
      </c>
      <c r="G42" s="63"/>
      <c r="H42" s="14">
        <f t="shared" si="3"/>
        <v>45287</v>
      </c>
      <c r="I42" s="15">
        <f t="shared" ca="1" si="0"/>
        <v>640</v>
      </c>
      <c r="J42" s="16" t="str">
        <f t="shared" ca="1" si="1"/>
        <v>NOT DUE</v>
      </c>
      <c r="K42" s="30"/>
      <c r="L42" s="19"/>
    </row>
    <row r="43" spans="1:12">
      <c r="A43" s="16" t="s">
        <v>2630</v>
      </c>
      <c r="B43" s="30" t="s">
        <v>2381</v>
      </c>
      <c r="C43" s="30" t="s">
        <v>2369</v>
      </c>
      <c r="D43" s="39" t="s">
        <v>2396</v>
      </c>
      <c r="E43" s="12">
        <v>42549</v>
      </c>
      <c r="F43" s="12">
        <v>42549</v>
      </c>
      <c r="G43" s="63"/>
      <c r="H43" s="14">
        <f t="shared" si="3"/>
        <v>45287</v>
      </c>
      <c r="I43" s="15">
        <f t="shared" ca="1" si="0"/>
        <v>640</v>
      </c>
      <c r="J43" s="16" t="str">
        <f t="shared" ca="1" si="1"/>
        <v>NOT DUE</v>
      </c>
      <c r="K43" s="30" t="s">
        <v>2404</v>
      </c>
      <c r="L43" s="19"/>
    </row>
    <row r="44" spans="1:12">
      <c r="A44" s="16" t="s">
        <v>2631</v>
      </c>
      <c r="B44" s="30" t="s">
        <v>2382</v>
      </c>
      <c r="C44" s="30" t="s">
        <v>2369</v>
      </c>
      <c r="D44" s="39" t="s">
        <v>2396</v>
      </c>
      <c r="E44" s="12">
        <v>42549</v>
      </c>
      <c r="F44" s="12">
        <v>42549</v>
      </c>
      <c r="G44" s="63"/>
      <c r="H44" s="14">
        <f t="shared" si="3"/>
        <v>45287</v>
      </c>
      <c r="I44" s="15">
        <f t="shared" ca="1" si="0"/>
        <v>640</v>
      </c>
      <c r="J44" s="16" t="str">
        <f t="shared" ca="1" si="1"/>
        <v>NOT DUE</v>
      </c>
      <c r="K44" s="30"/>
      <c r="L44" s="19"/>
    </row>
    <row r="45" spans="1:12">
      <c r="A45" s="16" t="s">
        <v>2632</v>
      </c>
      <c r="B45" s="30" t="s">
        <v>2383</v>
      </c>
      <c r="C45" s="30" t="s">
        <v>1389</v>
      </c>
      <c r="D45" s="39" t="s">
        <v>2396</v>
      </c>
      <c r="E45" s="12">
        <v>42549</v>
      </c>
      <c r="F45" s="12">
        <v>42549</v>
      </c>
      <c r="G45" s="63"/>
      <c r="H45" s="14">
        <f t="shared" si="3"/>
        <v>45287</v>
      </c>
      <c r="I45" s="15">
        <f t="shared" ca="1" si="0"/>
        <v>640</v>
      </c>
      <c r="J45" s="16" t="str">
        <f t="shared" ca="1" si="1"/>
        <v>NOT DUE</v>
      </c>
      <c r="K45" s="30"/>
      <c r="L45" s="19"/>
    </row>
    <row r="46" spans="1:12" ht="25.5">
      <c r="A46" s="16" t="s">
        <v>2633</v>
      </c>
      <c r="B46" s="30" t="s">
        <v>2384</v>
      </c>
      <c r="C46" s="30" t="s">
        <v>2369</v>
      </c>
      <c r="D46" s="39" t="s">
        <v>2396</v>
      </c>
      <c r="E46" s="12">
        <v>42549</v>
      </c>
      <c r="F46" s="12">
        <v>42549</v>
      </c>
      <c r="G46" s="63"/>
      <c r="H46" s="14">
        <f t="shared" si="3"/>
        <v>45287</v>
      </c>
      <c r="I46" s="15">
        <f t="shared" ca="1" si="0"/>
        <v>640</v>
      </c>
      <c r="J46" s="16" t="str">
        <f t="shared" ca="1" si="1"/>
        <v>NOT DUE</v>
      </c>
      <c r="K46" s="30"/>
      <c r="L46" s="19"/>
    </row>
    <row r="47" spans="1:12">
      <c r="A47" s="16" t="s">
        <v>2634</v>
      </c>
      <c r="B47" s="30" t="s">
        <v>2385</v>
      </c>
      <c r="C47" s="30" t="s">
        <v>1389</v>
      </c>
      <c r="D47" s="39" t="s">
        <v>2396</v>
      </c>
      <c r="E47" s="12">
        <v>42549</v>
      </c>
      <c r="F47" s="12">
        <v>42549</v>
      </c>
      <c r="G47" s="63"/>
      <c r="H47" s="14">
        <f t="shared" si="3"/>
        <v>45287</v>
      </c>
      <c r="I47" s="15">
        <f t="shared" ca="1" si="0"/>
        <v>640</v>
      </c>
      <c r="J47" s="16" t="str">
        <f t="shared" ca="1" si="1"/>
        <v>NOT DUE</v>
      </c>
      <c r="K47" s="30"/>
      <c r="L47" s="19"/>
    </row>
    <row r="48" spans="1:12" ht="25.5">
      <c r="A48" s="16" t="s">
        <v>2635</v>
      </c>
      <c r="B48" s="30" t="s">
        <v>2386</v>
      </c>
      <c r="C48" s="30" t="s">
        <v>2369</v>
      </c>
      <c r="D48" s="39" t="s">
        <v>2396</v>
      </c>
      <c r="E48" s="12">
        <v>42549</v>
      </c>
      <c r="F48" s="12">
        <v>42549</v>
      </c>
      <c r="G48" s="63"/>
      <c r="H48" s="14">
        <f t="shared" si="3"/>
        <v>45287</v>
      </c>
      <c r="I48" s="15">
        <f t="shared" ca="1" si="0"/>
        <v>640</v>
      </c>
      <c r="J48" s="16" t="str">
        <f t="shared" ca="1" si="1"/>
        <v>NOT DUE</v>
      </c>
      <c r="K48" s="30"/>
      <c r="L48" s="19"/>
    </row>
    <row r="49" spans="1:12">
      <c r="A49" s="16" t="s">
        <v>2636</v>
      </c>
      <c r="B49" s="30" t="s">
        <v>2387</v>
      </c>
      <c r="C49" s="30" t="s">
        <v>1389</v>
      </c>
      <c r="D49" s="39" t="s">
        <v>2396</v>
      </c>
      <c r="E49" s="12">
        <v>42549</v>
      </c>
      <c r="F49" s="12">
        <v>42549</v>
      </c>
      <c r="G49" s="63"/>
      <c r="H49" s="14">
        <f t="shared" si="3"/>
        <v>45287</v>
      </c>
      <c r="I49" s="15">
        <f t="shared" ca="1" si="0"/>
        <v>640</v>
      </c>
      <c r="J49" s="16" t="str">
        <f t="shared" ca="1" si="1"/>
        <v>NOT DUE</v>
      </c>
      <c r="K49" s="30"/>
      <c r="L49" s="19"/>
    </row>
    <row r="50" spans="1:12" ht="25.5">
      <c r="A50" s="16" t="s">
        <v>2637</v>
      </c>
      <c r="B50" s="30" t="s">
        <v>2388</v>
      </c>
      <c r="C50" s="30" t="s">
        <v>2369</v>
      </c>
      <c r="D50" s="39" t="s">
        <v>2396</v>
      </c>
      <c r="E50" s="12">
        <v>42549</v>
      </c>
      <c r="F50" s="12">
        <v>42549</v>
      </c>
      <c r="G50" s="63"/>
      <c r="H50" s="14">
        <f t="shared" si="3"/>
        <v>45287</v>
      </c>
      <c r="I50" s="15">
        <f t="shared" ca="1" si="0"/>
        <v>640</v>
      </c>
      <c r="J50" s="16" t="str">
        <f t="shared" ca="1" si="1"/>
        <v>NOT DUE</v>
      </c>
      <c r="K50" s="30"/>
      <c r="L50" s="19"/>
    </row>
    <row r="51" spans="1:12">
      <c r="A51" s="16" t="s">
        <v>2638</v>
      </c>
      <c r="B51" s="30" t="s">
        <v>2387</v>
      </c>
      <c r="C51" s="30" t="s">
        <v>2369</v>
      </c>
      <c r="D51" s="39" t="s">
        <v>2396</v>
      </c>
      <c r="E51" s="12">
        <v>42549</v>
      </c>
      <c r="F51" s="12">
        <v>42549</v>
      </c>
      <c r="G51" s="63"/>
      <c r="H51" s="14">
        <f t="shared" si="3"/>
        <v>45287</v>
      </c>
      <c r="I51" s="15">
        <f t="shared" ca="1" si="0"/>
        <v>640</v>
      </c>
      <c r="J51" s="16" t="str">
        <f t="shared" ca="1" si="1"/>
        <v>NOT DUE</v>
      </c>
      <c r="K51" s="30"/>
      <c r="L51" s="19"/>
    </row>
    <row r="52" spans="1:12">
      <c r="A52" s="16" t="s">
        <v>2639</v>
      </c>
      <c r="B52" s="30" t="s">
        <v>2389</v>
      </c>
      <c r="C52" s="30" t="s">
        <v>1389</v>
      </c>
      <c r="D52" s="39" t="s">
        <v>2396</v>
      </c>
      <c r="E52" s="12">
        <v>42549</v>
      </c>
      <c r="F52" s="12">
        <v>42549</v>
      </c>
      <c r="G52" s="63"/>
      <c r="H52" s="14">
        <f t="shared" si="3"/>
        <v>45287</v>
      </c>
      <c r="I52" s="15">
        <f t="shared" ca="1" si="0"/>
        <v>640</v>
      </c>
      <c r="J52" s="16" t="str">
        <f t="shared" ca="1" si="1"/>
        <v>NOT DUE</v>
      </c>
      <c r="K52" s="30"/>
      <c r="L52" s="19"/>
    </row>
    <row r="53" spans="1:12" ht="25.5">
      <c r="A53" s="16" t="s">
        <v>2640</v>
      </c>
      <c r="B53" s="30" t="s">
        <v>2390</v>
      </c>
      <c r="C53" s="30" t="s">
        <v>2369</v>
      </c>
      <c r="D53" s="39" t="s">
        <v>2396</v>
      </c>
      <c r="E53" s="12">
        <v>42549</v>
      </c>
      <c r="F53" s="12">
        <v>42549</v>
      </c>
      <c r="G53" s="63"/>
      <c r="H53" s="14">
        <f t="shared" si="3"/>
        <v>45287</v>
      </c>
      <c r="I53" s="15">
        <f t="shared" ca="1" si="0"/>
        <v>640</v>
      </c>
      <c r="J53" s="16" t="str">
        <f t="shared" ca="1" si="1"/>
        <v>NOT DUE</v>
      </c>
      <c r="K53" s="30"/>
      <c r="L53" s="19"/>
    </row>
    <row r="54" spans="1:12">
      <c r="A54" s="16" t="s">
        <v>2641</v>
      </c>
      <c r="B54" s="30" t="s">
        <v>2389</v>
      </c>
      <c r="C54" s="30" t="s">
        <v>2369</v>
      </c>
      <c r="D54" s="39" t="s">
        <v>2396</v>
      </c>
      <c r="E54" s="12">
        <v>42549</v>
      </c>
      <c r="F54" s="12">
        <v>42549</v>
      </c>
      <c r="G54" s="63"/>
      <c r="H54" s="14">
        <f t="shared" si="3"/>
        <v>45287</v>
      </c>
      <c r="I54" s="15">
        <f t="shared" ca="1" si="0"/>
        <v>640</v>
      </c>
      <c r="J54" s="16" t="str">
        <f t="shared" ca="1" si="1"/>
        <v>NOT DUE</v>
      </c>
      <c r="K54" s="30"/>
      <c r="L54" s="19"/>
    </row>
    <row r="55" spans="1:12" ht="25.5">
      <c r="A55" s="16" t="s">
        <v>2642</v>
      </c>
      <c r="B55" s="30" t="s">
        <v>2391</v>
      </c>
      <c r="C55" s="30" t="s">
        <v>2369</v>
      </c>
      <c r="D55" s="39" t="s">
        <v>2396</v>
      </c>
      <c r="E55" s="12">
        <v>42549</v>
      </c>
      <c r="F55" s="12">
        <v>42549</v>
      </c>
      <c r="G55" s="63"/>
      <c r="H55" s="14">
        <f t="shared" si="3"/>
        <v>45287</v>
      </c>
      <c r="I55" s="15">
        <f t="shared" ca="1" si="0"/>
        <v>640</v>
      </c>
      <c r="J55" s="16" t="str">
        <f t="shared" ca="1" si="1"/>
        <v>NOT DUE</v>
      </c>
      <c r="K55" s="30"/>
      <c r="L55" s="19"/>
    </row>
    <row r="56" spans="1:12" ht="15" customHeight="1">
      <c r="A56" s="16" t="s">
        <v>2643</v>
      </c>
      <c r="B56" s="30" t="s">
        <v>2392</v>
      </c>
      <c r="C56" s="30" t="s">
        <v>2369</v>
      </c>
      <c r="D56" s="39" t="s">
        <v>2396</v>
      </c>
      <c r="E56" s="12">
        <v>42549</v>
      </c>
      <c r="F56" s="12">
        <v>42549</v>
      </c>
      <c r="G56" s="63"/>
      <c r="H56" s="14">
        <f t="shared" si="3"/>
        <v>45287</v>
      </c>
      <c r="I56" s="15">
        <f t="shared" ca="1" si="0"/>
        <v>640</v>
      </c>
      <c r="J56" s="16" t="str">
        <f t="shared" ca="1" si="1"/>
        <v>NOT DUE</v>
      </c>
      <c r="K56" s="30"/>
      <c r="L56" s="19"/>
    </row>
    <row r="57" spans="1:12" ht="25.5">
      <c r="A57" s="16" t="s">
        <v>3953</v>
      </c>
      <c r="B57" s="30" t="s">
        <v>2393</v>
      </c>
      <c r="C57" s="30" t="s">
        <v>2369</v>
      </c>
      <c r="D57" s="39" t="s">
        <v>2396</v>
      </c>
      <c r="E57" s="12">
        <v>42549</v>
      </c>
      <c r="F57" s="12">
        <v>42549</v>
      </c>
      <c r="G57" s="63"/>
      <c r="H57" s="14">
        <f t="shared" si="3"/>
        <v>45287</v>
      </c>
      <c r="I57" s="15">
        <f t="shared" ca="1" si="0"/>
        <v>640</v>
      </c>
      <c r="J57" s="16" t="str">
        <f t="shared" ca="1" si="1"/>
        <v>NOT DUE</v>
      </c>
      <c r="K57" s="30"/>
      <c r="L57" s="19"/>
    </row>
    <row r="58" spans="1:12">
      <c r="A58" s="49"/>
      <c r="B58" s="50"/>
      <c r="C58" s="50"/>
      <c r="G58" s="53"/>
      <c r="H58" s="54"/>
      <c r="I58" s="55"/>
      <c r="J58" s="49"/>
      <c r="K58" s="50"/>
      <c r="L58" s="56"/>
    </row>
    <row r="61" spans="1:12">
      <c r="B61" t="s">
        <v>4630</v>
      </c>
      <c r="D61" s="47" t="s">
        <v>4631</v>
      </c>
      <c r="E61" t="s">
        <v>5232</v>
      </c>
      <c r="G61" t="s">
        <v>4632</v>
      </c>
    </row>
    <row r="62" spans="1:12">
      <c r="C62" s="215" t="s">
        <v>5298</v>
      </c>
      <c r="E62" t="s">
        <v>5439</v>
      </c>
      <c r="H62" s="455" t="s">
        <v>5270</v>
      </c>
      <c r="I62" s="455"/>
      <c r="J62" s="455"/>
    </row>
  </sheetData>
  <sheetProtection selectLockedCells="1"/>
  <mergeCells count="10">
    <mergeCell ref="H62:J62"/>
    <mergeCell ref="A4:B4"/>
    <mergeCell ref="D4:E4"/>
    <mergeCell ref="A5:B5"/>
    <mergeCell ref="A1:B1"/>
    <mergeCell ref="D1:E1"/>
    <mergeCell ref="A2:B2"/>
    <mergeCell ref="D2:E2"/>
    <mergeCell ref="A3:B3"/>
    <mergeCell ref="D3:E3"/>
  </mergeCells>
  <conditionalFormatting sqref="J8:J25 J28:J58">
    <cfRule type="cellIs" dxfId="9" priority="2" operator="equal">
      <formula>"overdue"</formula>
    </cfRule>
  </conditionalFormatting>
  <conditionalFormatting sqref="J26:J27">
    <cfRule type="cellIs" dxfId="8" priority="1" operator="equal">
      <formula>"overdue"</formula>
    </cfRule>
  </conditionalFormatting>
  <pageMargins left="0.7" right="0.7" top="0.75" bottom="0.75" header="0.3" footer="0.3"/>
  <pageSetup paperSize="9" orientation="portrait" r:id="rId1"/>
  <drawing r:id="rId2"/>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62"/>
  <sheetViews>
    <sheetView topLeftCell="B1" zoomScaleNormal="100" workbookViewId="0">
      <selection activeCell="K9" sqref="K9"/>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6" t="s">
        <v>5</v>
      </c>
      <c r="B1" s="376"/>
      <c r="C1" s="34" t="str">
        <f>'[4]Main Engine'!C1</f>
        <v>VALIANT SUMMER</v>
      </c>
      <c r="D1" s="377" t="s">
        <v>7</v>
      </c>
      <c r="E1" s="377"/>
      <c r="F1" s="1" t="str">
        <f>IF(C1="GL COLMENA",'[1]List of Vessels'!B2,IF(C1="GL IGUAZU",'[1]List of Vessels'!B3,IF(C1="GL LA PAZ",'[1]List of Vessels'!B4,IF(C1="GL PIRAPO",'[1]List of Vessels'!B5,IF(C1="VALIANT SPRING",'[1]List of Vessels'!B6,IF(C1="VALIANT SUMMER",'[1]List of Vessels'!B7,""))))))</f>
        <v>NK 160240</v>
      </c>
    </row>
    <row r="2" spans="1:12" ht="19.5" customHeight="1">
      <c r="A2" s="376" t="s">
        <v>8</v>
      </c>
      <c r="B2" s="376"/>
      <c r="C2" s="35" t="str">
        <f>IF(C1="GL COLMENA",'[1]List of Vessels'!D2,IF(C1="GL IGUAZU",'[1]List of Vessels'!D3,IF(C1="GL LA PAZ",'[1]List of Vessels'!D4,IF(C1="GL PIRAPO",'[1]List of Vessels'!D5,IF(C1="VALIANT SPRING",'[1]List of Vessels'!D6,IF(C1="VALIANT SUMMER",'[1]List of Vessels'!D7,""))))))</f>
        <v>SINGAPORE</v>
      </c>
      <c r="D2" s="377" t="s">
        <v>9</v>
      </c>
      <c r="E2" s="377"/>
      <c r="F2" s="2">
        <f>IF(C1="GL COLMENA",'[1]List of Vessels'!C2,IF(C1="GL IGUAZU",'[1]List of Vessels'!C3,IF(C1="GL LA PAZ",'[1]List of Vessels'!C4,IF(C1="GL PIRAPO",'[1]List of Vessels'!C5,IF(C1="VALIANT SPRING",'[1]List of Vessels'!C6,IF(C1="VALIANT SUMMER",'[1]List of Vessels'!C7,""))))))</f>
        <v>9731195</v>
      </c>
    </row>
    <row r="3" spans="1:12" ht="19.5" customHeight="1">
      <c r="A3" s="376" t="s">
        <v>10</v>
      </c>
      <c r="B3" s="376"/>
      <c r="C3" s="36" t="s">
        <v>2405</v>
      </c>
      <c r="D3" s="377" t="s">
        <v>12</v>
      </c>
      <c r="E3" s="377"/>
      <c r="F3" s="58" t="s">
        <v>2572</v>
      </c>
    </row>
    <row r="4" spans="1:12" ht="18" customHeight="1">
      <c r="A4" s="376" t="s">
        <v>77</v>
      </c>
      <c r="B4" s="376"/>
      <c r="C4" s="36" t="s">
        <v>3805</v>
      </c>
      <c r="D4" s="377" t="s">
        <v>14</v>
      </c>
      <c r="E4" s="377"/>
      <c r="F4" s="57">
        <f>'Running Hours'!B18</f>
        <v>25356.6</v>
      </c>
    </row>
    <row r="5" spans="1:12" ht="18" customHeight="1">
      <c r="A5" s="376" t="s">
        <v>78</v>
      </c>
      <c r="B5" s="376"/>
      <c r="C5" s="37" t="s">
        <v>2356</v>
      </c>
      <c r="D5" s="44"/>
      <c r="E5" s="262" t="str">
        <f>'Running Hours'!$C3</f>
        <v>Date updated:</v>
      </c>
      <c r="F5" s="147">
        <f>'Running Hours'!$D3</f>
        <v>44646</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102">
      <c r="A8" s="16" t="s">
        <v>2595</v>
      </c>
      <c r="B8" s="30" t="s">
        <v>2358</v>
      </c>
      <c r="C8" s="30" t="s">
        <v>2359</v>
      </c>
      <c r="D8" s="39" t="s">
        <v>1</v>
      </c>
      <c r="E8" s="12">
        <v>42549</v>
      </c>
      <c r="F8" s="12">
        <v>44646</v>
      </c>
      <c r="G8" s="63"/>
      <c r="H8" s="14">
        <f>DATE(YEAR(F8),MONTH(F8),DAY(F8)+1)</f>
        <v>44647</v>
      </c>
      <c r="I8" s="15">
        <f ca="1">IF(ISBLANK(H8),"",H8-DATE(YEAR(NOW()),MONTH(NOW()),DAY(NOW())))</f>
        <v>0</v>
      </c>
      <c r="J8" s="16" t="str">
        <f t="shared" ref="J8:J57" ca="1" si="0">IF(I8="","",IF(I8&lt;0,"OVERDUE","NOT DUE"))</f>
        <v>NOT DUE</v>
      </c>
      <c r="K8" s="30"/>
      <c r="L8" s="19"/>
    </row>
    <row r="9" spans="1:12" ht="53.25" customHeight="1">
      <c r="A9" s="16" t="s">
        <v>2596</v>
      </c>
      <c r="B9" s="30" t="s">
        <v>2360</v>
      </c>
      <c r="C9" s="30" t="s">
        <v>2361</v>
      </c>
      <c r="D9" s="39" t="s">
        <v>26</v>
      </c>
      <c r="E9" s="12">
        <v>42549</v>
      </c>
      <c r="F9" s="12">
        <v>44646</v>
      </c>
      <c r="G9" s="63"/>
      <c r="H9" s="14">
        <f>DATE(YEAR(F9),MONTH(F9),DAY(F9)+7)</f>
        <v>44653</v>
      </c>
      <c r="I9" s="15">
        <f t="shared" ref="I9:I57" ca="1" si="1">IF(ISBLANK(H9),"",H9-DATE(YEAR(NOW()),MONTH(NOW()),DAY(NOW())))</f>
        <v>6</v>
      </c>
      <c r="J9" s="16" t="str">
        <f t="shared" ca="1" si="0"/>
        <v>NOT DUE</v>
      </c>
      <c r="K9" s="30"/>
      <c r="L9" s="19"/>
    </row>
    <row r="10" spans="1:12" ht="51">
      <c r="A10" s="16" t="s">
        <v>2597</v>
      </c>
      <c r="B10" s="30" t="s">
        <v>2362</v>
      </c>
      <c r="C10" s="30" t="s">
        <v>2361</v>
      </c>
      <c r="D10" s="39" t="s">
        <v>2139</v>
      </c>
      <c r="E10" s="12">
        <v>42549</v>
      </c>
      <c r="F10" s="12">
        <v>44618</v>
      </c>
      <c r="G10" s="63"/>
      <c r="H10" s="14">
        <f>EDATE(F10-1,1)</f>
        <v>44645</v>
      </c>
      <c r="I10" s="15">
        <f t="shared" ca="1" si="1"/>
        <v>-2</v>
      </c>
      <c r="J10" s="16" t="str">
        <f t="shared" ca="1" si="0"/>
        <v>OVERDUE</v>
      </c>
      <c r="K10" s="30"/>
      <c r="L10" s="19"/>
    </row>
    <row r="11" spans="1:12" ht="38.25">
      <c r="A11" s="16" t="s">
        <v>2598</v>
      </c>
      <c r="B11" s="30" t="s">
        <v>2363</v>
      </c>
      <c r="C11" s="30" t="s">
        <v>2361</v>
      </c>
      <c r="D11" s="39" t="s">
        <v>0</v>
      </c>
      <c r="E11" s="12">
        <v>42549</v>
      </c>
      <c r="F11" s="12">
        <v>44582</v>
      </c>
      <c r="G11" s="63"/>
      <c r="H11" s="14">
        <f>DATE(YEAR(F11),MONTH(F11)+3,DAY(F11)-1)</f>
        <v>44671</v>
      </c>
      <c r="I11" s="15">
        <f t="shared" ca="1" si="1"/>
        <v>24</v>
      </c>
      <c r="J11" s="16" t="str">
        <f t="shared" ca="1" si="0"/>
        <v>NOT DUE</v>
      </c>
      <c r="K11" s="30"/>
      <c r="L11" s="19"/>
    </row>
    <row r="12" spans="1:12" ht="38.25">
      <c r="A12" s="16" t="s">
        <v>2599</v>
      </c>
      <c r="B12" s="30" t="s">
        <v>2364</v>
      </c>
      <c r="C12" s="30" t="s">
        <v>2361</v>
      </c>
      <c r="D12" s="39" t="s">
        <v>2394</v>
      </c>
      <c r="E12" s="12">
        <v>42549</v>
      </c>
      <c r="F12" s="12">
        <v>44469</v>
      </c>
      <c r="G12" s="63"/>
      <c r="H12" s="14">
        <f>DATE(YEAR(F12),MONTH(F12)+6,DAY(F12)-1)</f>
        <v>44649</v>
      </c>
      <c r="I12" s="15">
        <f t="shared" ca="1" si="1"/>
        <v>2</v>
      </c>
      <c r="J12" s="16" t="str">
        <f t="shared" ca="1" si="0"/>
        <v>NOT DUE</v>
      </c>
      <c r="K12" s="30"/>
      <c r="L12" s="19"/>
    </row>
    <row r="13" spans="1:12" ht="38.25">
      <c r="A13" s="16" t="s">
        <v>2600</v>
      </c>
      <c r="B13" s="30" t="s">
        <v>2365</v>
      </c>
      <c r="C13" s="30" t="s">
        <v>2361</v>
      </c>
      <c r="D13" s="39" t="s">
        <v>381</v>
      </c>
      <c r="E13" s="12">
        <v>42549</v>
      </c>
      <c r="F13" s="12">
        <v>44469</v>
      </c>
      <c r="G13" s="63"/>
      <c r="H13" s="14">
        <f>DATE(YEAR(F13)+1,MONTH(F13),DAY(F13)-1)</f>
        <v>44833</v>
      </c>
      <c r="I13" s="15">
        <f t="shared" ca="1" si="1"/>
        <v>186</v>
      </c>
      <c r="J13" s="16" t="str">
        <f t="shared" ca="1" si="0"/>
        <v>NOT DUE</v>
      </c>
      <c r="K13" s="30"/>
      <c r="L13" s="19"/>
    </row>
    <row r="14" spans="1:12" ht="15" customHeight="1">
      <c r="A14" s="16" t="s">
        <v>2601</v>
      </c>
      <c r="B14" s="30" t="s">
        <v>2366</v>
      </c>
      <c r="C14" s="30" t="s">
        <v>2367</v>
      </c>
      <c r="D14" s="39" t="s">
        <v>2138</v>
      </c>
      <c r="E14" s="12">
        <v>42549</v>
      </c>
      <c r="F14" s="12">
        <v>43279</v>
      </c>
      <c r="G14" s="63"/>
      <c r="H14" s="14">
        <f>DATE(YEAR(F14)+5,MONTH(F14),DAY(F14)-1)</f>
        <v>45104</v>
      </c>
      <c r="I14" s="15">
        <f t="shared" ca="1" si="1"/>
        <v>457</v>
      </c>
      <c r="J14" s="16" t="str">
        <f t="shared" ca="1" si="0"/>
        <v>NOT DUE</v>
      </c>
      <c r="K14" s="30" t="s">
        <v>2397</v>
      </c>
      <c r="L14" s="19"/>
    </row>
    <row r="15" spans="1:12" ht="26.45" customHeight="1">
      <c r="A15" s="16" t="s">
        <v>2602</v>
      </c>
      <c r="B15" s="30" t="s">
        <v>2368</v>
      </c>
      <c r="C15" s="30" t="s">
        <v>2369</v>
      </c>
      <c r="D15" s="39" t="s">
        <v>2138</v>
      </c>
      <c r="E15" s="12">
        <v>42549</v>
      </c>
      <c r="F15" s="12">
        <v>43279</v>
      </c>
      <c r="G15" s="63"/>
      <c r="H15" s="14">
        <f>DATE(YEAR(F15)+5,MONTH(F15),DAY(F15)-1)</f>
        <v>45104</v>
      </c>
      <c r="I15" s="15">
        <f t="shared" ca="1" si="1"/>
        <v>457</v>
      </c>
      <c r="J15" s="16" t="str">
        <f t="shared" ca="1" si="0"/>
        <v>NOT DUE</v>
      </c>
      <c r="K15" s="30" t="s">
        <v>2398</v>
      </c>
      <c r="L15" s="19"/>
    </row>
    <row r="16" spans="1:12" ht="15" customHeight="1">
      <c r="A16" s="16" t="s">
        <v>2603</v>
      </c>
      <c r="B16" s="30" t="s">
        <v>2370</v>
      </c>
      <c r="C16" s="30" t="s">
        <v>2369</v>
      </c>
      <c r="D16" s="39" t="s">
        <v>2138</v>
      </c>
      <c r="E16" s="12">
        <v>42549</v>
      </c>
      <c r="F16" s="12">
        <v>43279</v>
      </c>
      <c r="G16" s="63"/>
      <c r="H16" s="14">
        <f>DATE(YEAR(F16)+5,MONTH(F16),DAY(F16)-1)</f>
        <v>45104</v>
      </c>
      <c r="I16" s="15">
        <f t="shared" ca="1" si="1"/>
        <v>457</v>
      </c>
      <c r="J16" s="16" t="str">
        <f t="shared" ca="1" si="0"/>
        <v>NOT DUE</v>
      </c>
      <c r="K16" s="30" t="s">
        <v>2399</v>
      </c>
      <c r="L16" s="19"/>
    </row>
    <row r="17" spans="1:12" ht="38.25">
      <c r="A17" s="16" t="s">
        <v>2604</v>
      </c>
      <c r="B17" s="30" t="s">
        <v>1390</v>
      </c>
      <c r="C17" s="30" t="s">
        <v>1391</v>
      </c>
      <c r="D17" s="39" t="s">
        <v>1</v>
      </c>
      <c r="E17" s="12">
        <v>42549</v>
      </c>
      <c r="F17" s="12">
        <v>44646</v>
      </c>
      <c r="G17" s="63"/>
      <c r="H17" s="14">
        <f>DATE(YEAR(F17),MONTH(F17),DAY(F17)+1)</f>
        <v>44647</v>
      </c>
      <c r="I17" s="15">
        <f t="shared" ca="1" si="1"/>
        <v>0</v>
      </c>
      <c r="J17" s="16" t="str">
        <f t="shared" ca="1" si="0"/>
        <v>NOT DUE</v>
      </c>
      <c r="K17" s="30" t="s">
        <v>1420</v>
      </c>
      <c r="L17" s="19"/>
    </row>
    <row r="18" spans="1:12" ht="38.25">
      <c r="A18" s="16" t="s">
        <v>2605</v>
      </c>
      <c r="B18" s="30" t="s">
        <v>1392</v>
      </c>
      <c r="C18" s="30" t="s">
        <v>1393</v>
      </c>
      <c r="D18" s="39" t="s">
        <v>1</v>
      </c>
      <c r="E18" s="12">
        <v>42549</v>
      </c>
      <c r="F18" s="12">
        <v>44646</v>
      </c>
      <c r="G18" s="63"/>
      <c r="H18" s="14">
        <f>DATE(YEAR(F18),MONTH(F18),DAY(F18)+1)</f>
        <v>44647</v>
      </c>
      <c r="I18" s="15">
        <f t="shared" ca="1" si="1"/>
        <v>0</v>
      </c>
      <c r="J18" s="16" t="str">
        <f t="shared" ca="1" si="0"/>
        <v>NOT DUE</v>
      </c>
      <c r="K18" s="30" t="s">
        <v>1421</v>
      </c>
      <c r="L18" s="19"/>
    </row>
    <row r="19" spans="1:12" ht="38.25">
      <c r="A19" s="16" t="s">
        <v>2606</v>
      </c>
      <c r="B19" s="30" t="s">
        <v>1394</v>
      </c>
      <c r="C19" s="30" t="s">
        <v>1395</v>
      </c>
      <c r="D19" s="39" t="s">
        <v>1</v>
      </c>
      <c r="E19" s="12">
        <v>42549</v>
      </c>
      <c r="F19" s="12">
        <v>44646</v>
      </c>
      <c r="G19" s="63"/>
      <c r="H19" s="14">
        <f>DATE(YEAR(F19),MONTH(F19),DAY(F19)+1)</f>
        <v>44647</v>
      </c>
      <c r="I19" s="15">
        <f t="shared" ca="1" si="1"/>
        <v>0</v>
      </c>
      <c r="J19" s="16" t="str">
        <f t="shared" ca="1" si="0"/>
        <v>NOT DUE</v>
      </c>
      <c r="K19" s="30" t="s">
        <v>1422</v>
      </c>
      <c r="L19" s="19"/>
    </row>
    <row r="20" spans="1:12" ht="38.25" customHeight="1">
      <c r="A20" s="16" t="s">
        <v>2607</v>
      </c>
      <c r="B20" s="30" t="s">
        <v>1396</v>
      </c>
      <c r="C20" s="30" t="s">
        <v>1397</v>
      </c>
      <c r="D20" s="39" t="s">
        <v>4</v>
      </c>
      <c r="E20" s="12">
        <v>42549</v>
      </c>
      <c r="F20" s="12">
        <v>44634</v>
      </c>
      <c r="G20" s="63"/>
      <c r="H20" s="14">
        <f>EDATE(F20-1,1)</f>
        <v>44664</v>
      </c>
      <c r="I20" s="15">
        <f t="shared" ca="1" si="1"/>
        <v>17</v>
      </c>
      <c r="J20" s="16" t="str">
        <f t="shared" ca="1" si="0"/>
        <v>NOT DUE</v>
      </c>
      <c r="K20" s="30" t="s">
        <v>1423</v>
      </c>
      <c r="L20" s="19"/>
    </row>
    <row r="21" spans="1:12" ht="25.5">
      <c r="A21" s="16" t="s">
        <v>2608</v>
      </c>
      <c r="B21" s="30" t="s">
        <v>1398</v>
      </c>
      <c r="C21" s="30" t="s">
        <v>1399</v>
      </c>
      <c r="D21" s="39" t="s">
        <v>1</v>
      </c>
      <c r="E21" s="12">
        <v>42549</v>
      </c>
      <c r="F21" s="12">
        <v>44646</v>
      </c>
      <c r="G21" s="63"/>
      <c r="H21" s="14">
        <f>DATE(YEAR(F21),MONTH(F21),DAY(F21)+1)</f>
        <v>44647</v>
      </c>
      <c r="I21" s="15">
        <f t="shared" ca="1" si="1"/>
        <v>0</v>
      </c>
      <c r="J21" s="16" t="str">
        <f t="shared" ca="1" si="0"/>
        <v>NOT DUE</v>
      </c>
      <c r="K21" s="30" t="s">
        <v>1424</v>
      </c>
      <c r="L21" s="19"/>
    </row>
    <row r="22" spans="1:12" ht="26.45" customHeight="1">
      <c r="A22" s="16" t="s">
        <v>2609</v>
      </c>
      <c r="B22" s="30" t="s">
        <v>1400</v>
      </c>
      <c r="C22" s="30" t="s">
        <v>1401</v>
      </c>
      <c r="D22" s="39" t="s">
        <v>1</v>
      </c>
      <c r="E22" s="12">
        <v>42549</v>
      </c>
      <c r="F22" s="12">
        <v>44646</v>
      </c>
      <c r="G22" s="63"/>
      <c r="H22" s="14">
        <f>DATE(YEAR(F22),MONTH(F22),DAY(F22)+1)</f>
        <v>44647</v>
      </c>
      <c r="I22" s="15">
        <f t="shared" ca="1" si="1"/>
        <v>0</v>
      </c>
      <c r="J22" s="16" t="str">
        <f t="shared" ca="1" si="0"/>
        <v>NOT DUE</v>
      </c>
      <c r="K22" s="30" t="s">
        <v>1425</v>
      </c>
      <c r="L22" s="19"/>
    </row>
    <row r="23" spans="1:12" ht="26.45" customHeight="1">
      <c r="A23" s="16" t="s">
        <v>2610</v>
      </c>
      <c r="B23" s="30" t="s">
        <v>1402</v>
      </c>
      <c r="C23" s="30" t="s">
        <v>1403</v>
      </c>
      <c r="D23" s="39" t="s">
        <v>1</v>
      </c>
      <c r="E23" s="12">
        <v>42549</v>
      </c>
      <c r="F23" s="12">
        <v>44646</v>
      </c>
      <c r="G23" s="63"/>
      <c r="H23" s="14">
        <f>DATE(YEAR(F23),MONTH(F23),DAY(F23)+1)</f>
        <v>44647</v>
      </c>
      <c r="I23" s="15">
        <f t="shared" ca="1" si="1"/>
        <v>0</v>
      </c>
      <c r="J23" s="16" t="str">
        <f t="shared" ca="1" si="0"/>
        <v>NOT DUE</v>
      </c>
      <c r="K23" s="30" t="s">
        <v>1425</v>
      </c>
      <c r="L23" s="19"/>
    </row>
    <row r="24" spans="1:12" ht="26.45" customHeight="1">
      <c r="A24" s="16" t="s">
        <v>2611</v>
      </c>
      <c r="B24" s="30" t="s">
        <v>1404</v>
      </c>
      <c r="C24" s="30" t="s">
        <v>1391</v>
      </c>
      <c r="D24" s="39" t="s">
        <v>1</v>
      </c>
      <c r="E24" s="12">
        <v>42549</v>
      </c>
      <c r="F24" s="12">
        <v>44646</v>
      </c>
      <c r="G24" s="63"/>
      <c r="H24" s="14">
        <f>DATE(YEAR(F24),MONTH(F24),DAY(F24)+1)</f>
        <v>44647</v>
      </c>
      <c r="I24" s="15">
        <f t="shared" ca="1" si="1"/>
        <v>0</v>
      </c>
      <c r="J24" s="16" t="str">
        <f t="shared" ca="1" si="0"/>
        <v>NOT DUE</v>
      </c>
      <c r="K24" s="30" t="s">
        <v>1425</v>
      </c>
      <c r="L24" s="19"/>
    </row>
    <row r="25" spans="1:12" ht="26.45" customHeight="1">
      <c r="A25" s="16" t="s">
        <v>2612</v>
      </c>
      <c r="B25" s="30" t="s">
        <v>1405</v>
      </c>
      <c r="C25" s="30" t="s">
        <v>1406</v>
      </c>
      <c r="D25" s="39" t="s">
        <v>3</v>
      </c>
      <c r="E25" s="12">
        <v>42549</v>
      </c>
      <c r="F25" s="12">
        <v>44469</v>
      </c>
      <c r="G25" s="63"/>
      <c r="H25" s="14">
        <f>DATE(YEAR(F25),MONTH(F25)+6,DAY(F25)-1)</f>
        <v>44649</v>
      </c>
      <c r="I25" s="15">
        <f t="shared" ca="1" si="1"/>
        <v>2</v>
      </c>
      <c r="J25" s="16" t="str">
        <f t="shared" ca="1" si="0"/>
        <v>NOT DUE</v>
      </c>
      <c r="K25" s="30" t="s">
        <v>1425</v>
      </c>
      <c r="L25" s="19"/>
    </row>
    <row r="26" spans="1:12" ht="25.5">
      <c r="A26" s="16" t="s">
        <v>2613</v>
      </c>
      <c r="B26" s="30" t="s">
        <v>1407</v>
      </c>
      <c r="C26" s="30" t="s">
        <v>4853</v>
      </c>
      <c r="D26" s="39" t="s">
        <v>4</v>
      </c>
      <c r="E26" s="12">
        <v>42549</v>
      </c>
      <c r="F26" s="12">
        <v>44634</v>
      </c>
      <c r="G26" s="63"/>
      <c r="H26" s="14">
        <f>EDATE(F26-1,1)</f>
        <v>44664</v>
      </c>
      <c r="I26" s="15">
        <f t="shared" ca="1" si="1"/>
        <v>17</v>
      </c>
      <c r="J26" s="16" t="str">
        <f t="shared" ca="1" si="0"/>
        <v>NOT DUE</v>
      </c>
      <c r="K26" s="30"/>
      <c r="L26" s="19"/>
    </row>
    <row r="27" spans="1:12" ht="26.45" customHeight="1">
      <c r="A27" s="16" t="s">
        <v>2614</v>
      </c>
      <c r="B27" s="30" t="s">
        <v>3954</v>
      </c>
      <c r="C27" s="30" t="s">
        <v>2367</v>
      </c>
      <c r="D27" s="39" t="s">
        <v>56</v>
      </c>
      <c r="E27" s="12">
        <v>42549</v>
      </c>
      <c r="F27" s="12">
        <v>44010</v>
      </c>
      <c r="G27" s="63"/>
      <c r="H27" s="14">
        <f>DATE(YEAR(F27)+3,MONTH(F27),DAY(F27)-1)</f>
        <v>45104</v>
      </c>
      <c r="I27" s="15">
        <f t="shared" ca="1" si="1"/>
        <v>457</v>
      </c>
      <c r="J27" s="16" t="str">
        <f t="shared" ca="1" si="0"/>
        <v>NOT DUE</v>
      </c>
      <c r="K27" s="30" t="s">
        <v>1426</v>
      </c>
      <c r="L27" s="145" t="s">
        <v>5398</v>
      </c>
    </row>
    <row r="28" spans="1:12" ht="26.45" customHeight="1">
      <c r="A28" s="16" t="s">
        <v>2615</v>
      </c>
      <c r="B28" s="30" t="s">
        <v>1408</v>
      </c>
      <c r="C28" s="30" t="s">
        <v>1409</v>
      </c>
      <c r="D28" s="39" t="s">
        <v>4060</v>
      </c>
      <c r="E28" s="12">
        <v>42549</v>
      </c>
      <c r="F28" s="12">
        <v>44561</v>
      </c>
      <c r="G28" s="63"/>
      <c r="H28" s="14">
        <f>DATE(YEAR(F28),MONTH(F28)+3,DAY(F28)-1)</f>
        <v>44650</v>
      </c>
      <c r="I28" s="15">
        <f t="shared" ca="1" si="1"/>
        <v>3</v>
      </c>
      <c r="J28" s="16" t="str">
        <f t="shared" ca="1" si="0"/>
        <v>NOT DUE</v>
      </c>
      <c r="K28" s="30" t="s">
        <v>1426</v>
      </c>
      <c r="L28" s="145"/>
    </row>
    <row r="29" spans="1:12" ht="15" customHeight="1">
      <c r="A29" s="16" t="s">
        <v>2616</v>
      </c>
      <c r="B29" s="30" t="s">
        <v>1410</v>
      </c>
      <c r="C29" s="30" t="s">
        <v>1411</v>
      </c>
      <c r="D29" s="39" t="s">
        <v>381</v>
      </c>
      <c r="E29" s="12">
        <v>42549</v>
      </c>
      <c r="F29" s="12">
        <v>44575</v>
      </c>
      <c r="G29" s="63"/>
      <c r="H29" s="14">
        <f t="shared" ref="H29:H34" si="2">DATE(YEAR(F29)+1,MONTH(F29),DAY(F29)-1)</f>
        <v>44939</v>
      </c>
      <c r="I29" s="15">
        <f t="shared" ca="1" si="1"/>
        <v>292</v>
      </c>
      <c r="J29" s="16" t="str">
        <f t="shared" ca="1" si="0"/>
        <v>NOT DUE</v>
      </c>
      <c r="K29" s="30" t="s">
        <v>1426</v>
      </c>
      <c r="L29" s="145"/>
    </row>
    <row r="30" spans="1:12" ht="25.5">
      <c r="A30" s="16" t="s">
        <v>2617</v>
      </c>
      <c r="B30" s="30" t="s">
        <v>1412</v>
      </c>
      <c r="C30" s="30" t="s">
        <v>1413</v>
      </c>
      <c r="D30" s="39" t="s">
        <v>381</v>
      </c>
      <c r="E30" s="12">
        <v>42549</v>
      </c>
      <c r="F30" s="12">
        <v>44575</v>
      </c>
      <c r="G30" s="63"/>
      <c r="H30" s="14">
        <f t="shared" si="2"/>
        <v>44939</v>
      </c>
      <c r="I30" s="15">
        <f t="shared" ca="1" si="1"/>
        <v>292</v>
      </c>
      <c r="J30" s="16" t="str">
        <f t="shared" ca="1" si="0"/>
        <v>NOT DUE</v>
      </c>
      <c r="K30" s="30" t="s">
        <v>1427</v>
      </c>
      <c r="L30" s="19"/>
    </row>
    <row r="31" spans="1:12" ht="25.5">
      <c r="A31" s="16" t="s">
        <v>2618</v>
      </c>
      <c r="B31" s="30" t="s">
        <v>1414</v>
      </c>
      <c r="C31" s="30" t="s">
        <v>1415</v>
      </c>
      <c r="D31" s="39" t="s">
        <v>381</v>
      </c>
      <c r="E31" s="12">
        <v>42549</v>
      </c>
      <c r="F31" s="12">
        <v>44575</v>
      </c>
      <c r="G31" s="63"/>
      <c r="H31" s="14">
        <f t="shared" si="2"/>
        <v>44939</v>
      </c>
      <c r="I31" s="15">
        <f t="shared" ca="1" si="1"/>
        <v>292</v>
      </c>
      <c r="J31" s="16" t="str">
        <f t="shared" ca="1" si="0"/>
        <v>NOT DUE</v>
      </c>
      <c r="K31" s="30" t="s">
        <v>1427</v>
      </c>
      <c r="L31" s="19"/>
    </row>
    <row r="32" spans="1:12" ht="25.5">
      <c r="A32" s="16" t="s">
        <v>2619</v>
      </c>
      <c r="B32" s="30" t="s">
        <v>1416</v>
      </c>
      <c r="C32" s="30" t="s">
        <v>1417</v>
      </c>
      <c r="D32" s="39" t="s">
        <v>381</v>
      </c>
      <c r="E32" s="12">
        <v>42549</v>
      </c>
      <c r="F32" s="12">
        <v>44575</v>
      </c>
      <c r="G32" s="63"/>
      <c r="H32" s="14">
        <f t="shared" si="2"/>
        <v>44939</v>
      </c>
      <c r="I32" s="15">
        <f t="shared" ca="1" si="1"/>
        <v>292</v>
      </c>
      <c r="J32" s="16" t="str">
        <f t="shared" ca="1" si="0"/>
        <v>NOT DUE</v>
      </c>
      <c r="K32" s="30" t="s">
        <v>1427</v>
      </c>
      <c r="L32" s="19"/>
    </row>
    <row r="33" spans="1:12" ht="25.5">
      <c r="A33" s="16" t="s">
        <v>2620</v>
      </c>
      <c r="B33" s="30" t="s">
        <v>1418</v>
      </c>
      <c r="C33" s="30" t="s">
        <v>1419</v>
      </c>
      <c r="D33" s="39" t="s">
        <v>381</v>
      </c>
      <c r="E33" s="12">
        <v>42549</v>
      </c>
      <c r="F33" s="12">
        <v>44575</v>
      </c>
      <c r="G33" s="63"/>
      <c r="H33" s="14">
        <f t="shared" si="2"/>
        <v>44939</v>
      </c>
      <c r="I33" s="15">
        <f t="shared" ca="1" si="1"/>
        <v>292</v>
      </c>
      <c r="J33" s="16" t="str">
        <f t="shared" ca="1" si="0"/>
        <v>NOT DUE</v>
      </c>
      <c r="K33" s="30" t="s">
        <v>1428</v>
      </c>
      <c r="L33" s="19"/>
    </row>
    <row r="34" spans="1:12" ht="15" customHeight="1">
      <c r="A34" s="16" t="s">
        <v>2621</v>
      </c>
      <c r="B34" s="30" t="s">
        <v>1429</v>
      </c>
      <c r="C34" s="30" t="s">
        <v>1430</v>
      </c>
      <c r="D34" s="39" t="s">
        <v>381</v>
      </c>
      <c r="E34" s="12">
        <v>42549</v>
      </c>
      <c r="F34" s="12">
        <v>44575</v>
      </c>
      <c r="G34" s="63"/>
      <c r="H34" s="14">
        <f t="shared" si="2"/>
        <v>44939</v>
      </c>
      <c r="I34" s="15">
        <f t="shared" ca="1" si="1"/>
        <v>292</v>
      </c>
      <c r="J34" s="16" t="str">
        <f t="shared" ca="1" si="0"/>
        <v>NOT DUE</v>
      </c>
      <c r="K34" s="30" t="s">
        <v>1428</v>
      </c>
      <c r="L34" s="19"/>
    </row>
    <row r="35" spans="1:12" ht="15" customHeight="1">
      <c r="A35" s="16" t="s">
        <v>2622</v>
      </c>
      <c r="B35" s="30" t="s">
        <v>2371</v>
      </c>
      <c r="C35" s="30" t="s">
        <v>3937</v>
      </c>
      <c r="D35" s="39" t="s">
        <v>2013</v>
      </c>
      <c r="E35" s="12">
        <v>42549</v>
      </c>
      <c r="F35" s="12">
        <v>44010</v>
      </c>
      <c r="G35" s="63"/>
      <c r="H35" s="14">
        <f>DATE(YEAR(F35)+4,MONTH(F35),DAY(F35)-1)</f>
        <v>45470</v>
      </c>
      <c r="I35" s="15">
        <f t="shared" ca="1" si="1"/>
        <v>823</v>
      </c>
      <c r="J35" s="16" t="str">
        <f t="shared" ca="1" si="0"/>
        <v>NOT DUE</v>
      </c>
      <c r="K35" s="30" t="s">
        <v>2400</v>
      </c>
      <c r="L35" s="145" t="s">
        <v>5397</v>
      </c>
    </row>
    <row r="36" spans="1:12" ht="15" customHeight="1">
      <c r="A36" s="16" t="s">
        <v>2623</v>
      </c>
      <c r="B36" s="30" t="s">
        <v>2372</v>
      </c>
      <c r="C36" s="30" t="s">
        <v>2373</v>
      </c>
      <c r="D36" s="39" t="s">
        <v>383</v>
      </c>
      <c r="E36" s="12">
        <v>42549</v>
      </c>
      <c r="F36" s="12">
        <v>44010</v>
      </c>
      <c r="G36" s="63"/>
      <c r="H36" s="14">
        <f>DATE(YEAR(F36)+2,MONTH(F36),DAY(F36)-1)</f>
        <v>44739</v>
      </c>
      <c r="I36" s="15">
        <f t="shared" ca="1" si="1"/>
        <v>92</v>
      </c>
      <c r="J36" s="16" t="str">
        <f t="shared" ca="1" si="0"/>
        <v>NOT DUE</v>
      </c>
      <c r="K36" s="30" t="s">
        <v>2401</v>
      </c>
      <c r="L36" s="19"/>
    </row>
    <row r="37" spans="1:12" ht="15" customHeight="1">
      <c r="A37" s="16" t="s">
        <v>2624</v>
      </c>
      <c r="B37" s="30" t="s">
        <v>2374</v>
      </c>
      <c r="C37" s="30" t="s">
        <v>2373</v>
      </c>
      <c r="D37" s="39" t="s">
        <v>2395</v>
      </c>
      <c r="E37" s="12">
        <v>42549</v>
      </c>
      <c r="F37" s="12">
        <v>44599</v>
      </c>
      <c r="G37" s="63"/>
      <c r="H37" s="14">
        <f>DATE(YEAR(F37)+2,MONTH(F37),DAY(F37)-1)</f>
        <v>45328</v>
      </c>
      <c r="I37" s="15">
        <f t="shared" ca="1" si="1"/>
        <v>681</v>
      </c>
      <c r="J37" s="16" t="str">
        <f t="shared" ca="1" si="0"/>
        <v>NOT DUE</v>
      </c>
      <c r="K37" s="30" t="s">
        <v>2402</v>
      </c>
      <c r="L37" s="19"/>
    </row>
    <row r="38" spans="1:12" ht="15" customHeight="1">
      <c r="A38" s="16" t="s">
        <v>2625</v>
      </c>
      <c r="B38" s="30" t="s">
        <v>2375</v>
      </c>
      <c r="C38" s="30" t="s">
        <v>2376</v>
      </c>
      <c r="D38" s="39" t="s">
        <v>3</v>
      </c>
      <c r="E38" s="12">
        <v>42549</v>
      </c>
      <c r="F38" s="12">
        <v>44538</v>
      </c>
      <c r="G38" s="63"/>
      <c r="H38" s="14">
        <f>DATE(YEAR(F38),MONTH(F38)+6,DAY(F38)-1)</f>
        <v>44719</v>
      </c>
      <c r="I38" s="15">
        <f t="shared" ca="1" si="1"/>
        <v>72</v>
      </c>
      <c r="J38" s="16" t="str">
        <f t="shared" ca="1" si="0"/>
        <v>NOT DUE</v>
      </c>
      <c r="K38" s="30" t="s">
        <v>2403</v>
      </c>
      <c r="L38" s="19"/>
    </row>
    <row r="39" spans="1:12">
      <c r="A39" s="16" t="s">
        <v>2626</v>
      </c>
      <c r="B39" s="30" t="s">
        <v>2377</v>
      </c>
      <c r="C39" s="30" t="s">
        <v>1389</v>
      </c>
      <c r="D39" s="39" t="s">
        <v>2396</v>
      </c>
      <c r="E39" s="12">
        <v>42549</v>
      </c>
      <c r="F39" s="12">
        <v>42549</v>
      </c>
      <c r="G39" s="63"/>
      <c r="H39" s="14">
        <f t="shared" ref="H39:H57" si="3">DATE(YEAR(F39)+7,MONTH(F39)+6,DAY(F39)-1)</f>
        <v>45287</v>
      </c>
      <c r="I39" s="15">
        <f t="shared" ca="1" si="1"/>
        <v>640</v>
      </c>
      <c r="J39" s="16" t="str">
        <f t="shared" ca="1" si="0"/>
        <v>NOT DUE</v>
      </c>
      <c r="K39" s="30"/>
      <c r="L39" s="19"/>
    </row>
    <row r="40" spans="1:12" ht="25.5">
      <c r="A40" s="16" t="s">
        <v>2627</v>
      </c>
      <c r="B40" s="30" t="s">
        <v>2378</v>
      </c>
      <c r="C40" s="30" t="s">
        <v>2369</v>
      </c>
      <c r="D40" s="39" t="s">
        <v>2396</v>
      </c>
      <c r="E40" s="12">
        <v>42549</v>
      </c>
      <c r="F40" s="12">
        <v>42549</v>
      </c>
      <c r="G40" s="63"/>
      <c r="H40" s="14">
        <f t="shared" si="3"/>
        <v>45287</v>
      </c>
      <c r="I40" s="15">
        <f t="shared" ca="1" si="1"/>
        <v>640</v>
      </c>
      <c r="J40" s="16" t="str">
        <f t="shared" ca="1" si="0"/>
        <v>NOT DUE</v>
      </c>
      <c r="K40" s="30"/>
      <c r="L40" s="19"/>
    </row>
    <row r="41" spans="1:12">
      <c r="A41" s="16" t="s">
        <v>2628</v>
      </c>
      <c r="B41" s="30" t="s">
        <v>2379</v>
      </c>
      <c r="C41" s="30" t="s">
        <v>2369</v>
      </c>
      <c r="D41" s="39" t="s">
        <v>2396</v>
      </c>
      <c r="E41" s="12">
        <v>42549</v>
      </c>
      <c r="F41" s="12">
        <v>42549</v>
      </c>
      <c r="G41" s="63"/>
      <c r="H41" s="14">
        <f t="shared" si="3"/>
        <v>45287</v>
      </c>
      <c r="I41" s="15">
        <f t="shared" ca="1" si="1"/>
        <v>640</v>
      </c>
      <c r="J41" s="16" t="str">
        <f t="shared" ca="1" si="0"/>
        <v>NOT DUE</v>
      </c>
      <c r="K41" s="30"/>
      <c r="L41" s="19"/>
    </row>
    <row r="42" spans="1:12" ht="25.5">
      <c r="A42" s="16" t="s">
        <v>2629</v>
      </c>
      <c r="B42" s="30" t="s">
        <v>2380</v>
      </c>
      <c r="C42" s="30" t="s">
        <v>2369</v>
      </c>
      <c r="D42" s="39" t="s">
        <v>2396</v>
      </c>
      <c r="E42" s="12">
        <v>42549</v>
      </c>
      <c r="F42" s="12">
        <v>42549</v>
      </c>
      <c r="G42" s="63"/>
      <c r="H42" s="14">
        <f t="shared" si="3"/>
        <v>45287</v>
      </c>
      <c r="I42" s="15">
        <f t="shared" ca="1" si="1"/>
        <v>640</v>
      </c>
      <c r="J42" s="16" t="str">
        <f t="shared" ca="1" si="0"/>
        <v>NOT DUE</v>
      </c>
      <c r="K42" s="30"/>
      <c r="L42" s="19"/>
    </row>
    <row r="43" spans="1:12">
      <c r="A43" s="16" t="s">
        <v>2630</v>
      </c>
      <c r="B43" s="30" t="s">
        <v>2381</v>
      </c>
      <c r="C43" s="30" t="s">
        <v>2369</v>
      </c>
      <c r="D43" s="39" t="s">
        <v>2396</v>
      </c>
      <c r="E43" s="12">
        <v>42549</v>
      </c>
      <c r="F43" s="12">
        <v>42549</v>
      </c>
      <c r="G43" s="63"/>
      <c r="H43" s="14">
        <f t="shared" si="3"/>
        <v>45287</v>
      </c>
      <c r="I43" s="15">
        <f t="shared" ca="1" si="1"/>
        <v>640</v>
      </c>
      <c r="J43" s="16" t="str">
        <f t="shared" ca="1" si="0"/>
        <v>NOT DUE</v>
      </c>
      <c r="K43" s="30" t="s">
        <v>2404</v>
      </c>
      <c r="L43" s="19"/>
    </row>
    <row r="44" spans="1:12">
      <c r="A44" s="16" t="s">
        <v>2631</v>
      </c>
      <c r="B44" s="30" t="s">
        <v>2382</v>
      </c>
      <c r="C44" s="30" t="s">
        <v>2369</v>
      </c>
      <c r="D44" s="39" t="s">
        <v>2396</v>
      </c>
      <c r="E44" s="12">
        <v>42549</v>
      </c>
      <c r="F44" s="12">
        <v>42549</v>
      </c>
      <c r="G44" s="63"/>
      <c r="H44" s="14">
        <f t="shared" si="3"/>
        <v>45287</v>
      </c>
      <c r="I44" s="15">
        <f t="shared" ca="1" si="1"/>
        <v>640</v>
      </c>
      <c r="J44" s="16" t="str">
        <f t="shared" ca="1" si="0"/>
        <v>NOT DUE</v>
      </c>
      <c r="K44" s="30"/>
      <c r="L44" s="19"/>
    </row>
    <row r="45" spans="1:12">
      <c r="A45" s="16" t="s">
        <v>2632</v>
      </c>
      <c r="B45" s="30" t="s">
        <v>2383</v>
      </c>
      <c r="C45" s="30" t="s">
        <v>1389</v>
      </c>
      <c r="D45" s="39" t="s">
        <v>2396</v>
      </c>
      <c r="E45" s="12">
        <v>42549</v>
      </c>
      <c r="F45" s="12">
        <v>42549</v>
      </c>
      <c r="G45" s="63"/>
      <c r="H45" s="14">
        <f t="shared" si="3"/>
        <v>45287</v>
      </c>
      <c r="I45" s="15">
        <f t="shared" ca="1" si="1"/>
        <v>640</v>
      </c>
      <c r="J45" s="16" t="str">
        <f t="shared" ca="1" si="0"/>
        <v>NOT DUE</v>
      </c>
      <c r="K45" s="30"/>
      <c r="L45" s="19"/>
    </row>
    <row r="46" spans="1:12" ht="25.5">
      <c r="A46" s="16" t="s">
        <v>2633</v>
      </c>
      <c r="B46" s="30" t="s">
        <v>2384</v>
      </c>
      <c r="C46" s="30" t="s">
        <v>2369</v>
      </c>
      <c r="D46" s="39" t="s">
        <v>2396</v>
      </c>
      <c r="E46" s="12">
        <v>42549</v>
      </c>
      <c r="F46" s="12">
        <v>42549</v>
      </c>
      <c r="G46" s="63"/>
      <c r="H46" s="14">
        <f t="shared" si="3"/>
        <v>45287</v>
      </c>
      <c r="I46" s="15">
        <f t="shared" ca="1" si="1"/>
        <v>640</v>
      </c>
      <c r="J46" s="16" t="str">
        <f t="shared" ca="1" si="0"/>
        <v>NOT DUE</v>
      </c>
      <c r="K46" s="30"/>
      <c r="L46" s="19"/>
    </row>
    <row r="47" spans="1:12">
      <c r="A47" s="16" t="s">
        <v>2634</v>
      </c>
      <c r="B47" s="30" t="s">
        <v>2385</v>
      </c>
      <c r="C47" s="30" t="s">
        <v>1389</v>
      </c>
      <c r="D47" s="39" t="s">
        <v>2396</v>
      </c>
      <c r="E47" s="12">
        <v>42549</v>
      </c>
      <c r="F47" s="12">
        <v>42549</v>
      </c>
      <c r="G47" s="63"/>
      <c r="H47" s="14">
        <f t="shared" si="3"/>
        <v>45287</v>
      </c>
      <c r="I47" s="15">
        <f t="shared" ca="1" si="1"/>
        <v>640</v>
      </c>
      <c r="J47" s="16" t="str">
        <f t="shared" ca="1" si="0"/>
        <v>NOT DUE</v>
      </c>
      <c r="K47" s="30"/>
      <c r="L47" s="19"/>
    </row>
    <row r="48" spans="1:12" ht="25.5">
      <c r="A48" s="16" t="s">
        <v>2635</v>
      </c>
      <c r="B48" s="30" t="s">
        <v>2386</v>
      </c>
      <c r="C48" s="30" t="s">
        <v>2369</v>
      </c>
      <c r="D48" s="39" t="s">
        <v>2396</v>
      </c>
      <c r="E48" s="12">
        <v>42549</v>
      </c>
      <c r="F48" s="12">
        <v>42549</v>
      </c>
      <c r="G48" s="63"/>
      <c r="H48" s="14">
        <f t="shared" si="3"/>
        <v>45287</v>
      </c>
      <c r="I48" s="15">
        <f t="shared" ca="1" si="1"/>
        <v>640</v>
      </c>
      <c r="J48" s="16" t="str">
        <f t="shared" ca="1" si="0"/>
        <v>NOT DUE</v>
      </c>
      <c r="K48" s="30"/>
      <c r="L48" s="19"/>
    </row>
    <row r="49" spans="1:12">
      <c r="A49" s="16" t="s">
        <v>2636</v>
      </c>
      <c r="B49" s="30" t="s">
        <v>2387</v>
      </c>
      <c r="C49" s="30" t="s">
        <v>1389</v>
      </c>
      <c r="D49" s="39" t="s">
        <v>2396</v>
      </c>
      <c r="E49" s="12">
        <v>42549</v>
      </c>
      <c r="F49" s="12">
        <v>42549</v>
      </c>
      <c r="G49" s="63"/>
      <c r="H49" s="14">
        <f t="shared" si="3"/>
        <v>45287</v>
      </c>
      <c r="I49" s="15">
        <f t="shared" ca="1" si="1"/>
        <v>640</v>
      </c>
      <c r="J49" s="16" t="str">
        <f t="shared" ca="1" si="0"/>
        <v>NOT DUE</v>
      </c>
      <c r="K49" s="30"/>
      <c r="L49" s="19"/>
    </row>
    <row r="50" spans="1:12" ht="25.5">
      <c r="A50" s="16" t="s">
        <v>2637</v>
      </c>
      <c r="B50" s="30" t="s">
        <v>2388</v>
      </c>
      <c r="C50" s="30" t="s">
        <v>2369</v>
      </c>
      <c r="D50" s="39" t="s">
        <v>2396</v>
      </c>
      <c r="E50" s="12">
        <v>42549</v>
      </c>
      <c r="F50" s="12">
        <v>42549</v>
      </c>
      <c r="G50" s="63"/>
      <c r="H50" s="14">
        <f t="shared" si="3"/>
        <v>45287</v>
      </c>
      <c r="I50" s="15">
        <f t="shared" ca="1" si="1"/>
        <v>640</v>
      </c>
      <c r="J50" s="16" t="str">
        <f t="shared" ca="1" si="0"/>
        <v>NOT DUE</v>
      </c>
      <c r="K50" s="30"/>
      <c r="L50" s="19"/>
    </row>
    <row r="51" spans="1:12">
      <c r="A51" s="16" t="s">
        <v>2638</v>
      </c>
      <c r="B51" s="30" t="s">
        <v>2387</v>
      </c>
      <c r="C51" s="30" t="s">
        <v>2369</v>
      </c>
      <c r="D51" s="39" t="s">
        <v>2396</v>
      </c>
      <c r="E51" s="12">
        <v>42549</v>
      </c>
      <c r="F51" s="12">
        <v>42549</v>
      </c>
      <c r="G51" s="63"/>
      <c r="H51" s="14">
        <f t="shared" si="3"/>
        <v>45287</v>
      </c>
      <c r="I51" s="15">
        <f t="shared" ca="1" si="1"/>
        <v>640</v>
      </c>
      <c r="J51" s="16" t="str">
        <f t="shared" ca="1" si="0"/>
        <v>NOT DUE</v>
      </c>
      <c r="K51" s="30"/>
      <c r="L51" s="19"/>
    </row>
    <row r="52" spans="1:12">
      <c r="A52" s="16" t="s">
        <v>2639</v>
      </c>
      <c r="B52" s="30" t="s">
        <v>2389</v>
      </c>
      <c r="C52" s="30" t="s">
        <v>1389</v>
      </c>
      <c r="D52" s="39" t="s">
        <v>2396</v>
      </c>
      <c r="E52" s="12">
        <v>42549</v>
      </c>
      <c r="F52" s="12">
        <v>42549</v>
      </c>
      <c r="G52" s="63"/>
      <c r="H52" s="14">
        <f t="shared" si="3"/>
        <v>45287</v>
      </c>
      <c r="I52" s="15">
        <f t="shared" ca="1" si="1"/>
        <v>640</v>
      </c>
      <c r="J52" s="16" t="str">
        <f t="shared" ca="1" si="0"/>
        <v>NOT DUE</v>
      </c>
      <c r="K52" s="30"/>
      <c r="L52" s="19"/>
    </row>
    <row r="53" spans="1:12" ht="25.5">
      <c r="A53" s="16" t="s">
        <v>2640</v>
      </c>
      <c r="B53" s="30" t="s">
        <v>2390</v>
      </c>
      <c r="C53" s="30" t="s">
        <v>2369</v>
      </c>
      <c r="D53" s="39" t="s">
        <v>2396</v>
      </c>
      <c r="E53" s="12">
        <v>42549</v>
      </c>
      <c r="F53" s="12">
        <v>42549</v>
      </c>
      <c r="G53" s="63"/>
      <c r="H53" s="14">
        <f t="shared" si="3"/>
        <v>45287</v>
      </c>
      <c r="I53" s="15">
        <f t="shared" ca="1" si="1"/>
        <v>640</v>
      </c>
      <c r="J53" s="16" t="str">
        <f t="shared" ca="1" si="0"/>
        <v>NOT DUE</v>
      </c>
      <c r="K53" s="30"/>
      <c r="L53" s="19"/>
    </row>
    <row r="54" spans="1:12">
      <c r="A54" s="16" t="s">
        <v>2641</v>
      </c>
      <c r="B54" s="30" t="s">
        <v>2389</v>
      </c>
      <c r="C54" s="30" t="s">
        <v>2369</v>
      </c>
      <c r="D54" s="39" t="s">
        <v>2396</v>
      </c>
      <c r="E54" s="12">
        <v>42549</v>
      </c>
      <c r="F54" s="12">
        <v>42549</v>
      </c>
      <c r="G54" s="63"/>
      <c r="H54" s="14">
        <f t="shared" si="3"/>
        <v>45287</v>
      </c>
      <c r="I54" s="15">
        <f t="shared" ca="1" si="1"/>
        <v>640</v>
      </c>
      <c r="J54" s="16" t="str">
        <f t="shared" ca="1" si="0"/>
        <v>NOT DUE</v>
      </c>
      <c r="K54" s="30"/>
      <c r="L54" s="19"/>
    </row>
    <row r="55" spans="1:12" ht="25.5">
      <c r="A55" s="16" t="s">
        <v>2642</v>
      </c>
      <c r="B55" s="30" t="s">
        <v>2391</v>
      </c>
      <c r="C55" s="30" t="s">
        <v>2369</v>
      </c>
      <c r="D55" s="39" t="s">
        <v>2396</v>
      </c>
      <c r="E55" s="12">
        <v>42549</v>
      </c>
      <c r="F55" s="12">
        <v>42549</v>
      </c>
      <c r="G55" s="63"/>
      <c r="H55" s="14">
        <f t="shared" si="3"/>
        <v>45287</v>
      </c>
      <c r="I55" s="15">
        <f t="shared" ca="1" si="1"/>
        <v>640</v>
      </c>
      <c r="J55" s="16" t="str">
        <f t="shared" ca="1" si="0"/>
        <v>NOT DUE</v>
      </c>
      <c r="K55" s="30"/>
      <c r="L55" s="19"/>
    </row>
    <row r="56" spans="1:12" ht="15" customHeight="1">
      <c r="A56" s="16" t="s">
        <v>2643</v>
      </c>
      <c r="B56" s="30" t="s">
        <v>2392</v>
      </c>
      <c r="C56" s="30" t="s">
        <v>2369</v>
      </c>
      <c r="D56" s="39" t="s">
        <v>2396</v>
      </c>
      <c r="E56" s="12">
        <v>42549</v>
      </c>
      <c r="F56" s="12">
        <v>42549</v>
      </c>
      <c r="G56" s="63"/>
      <c r="H56" s="14">
        <f t="shared" si="3"/>
        <v>45287</v>
      </c>
      <c r="I56" s="15">
        <f t="shared" ca="1" si="1"/>
        <v>640</v>
      </c>
      <c r="J56" s="16" t="str">
        <f t="shared" ca="1" si="0"/>
        <v>NOT DUE</v>
      </c>
      <c r="K56" s="30"/>
      <c r="L56" s="19"/>
    </row>
    <row r="57" spans="1:12" ht="25.5">
      <c r="A57" s="16" t="s">
        <v>3953</v>
      </c>
      <c r="B57" s="30" t="s">
        <v>2393</v>
      </c>
      <c r="C57" s="30" t="s">
        <v>2369</v>
      </c>
      <c r="D57" s="39" t="s">
        <v>2396</v>
      </c>
      <c r="E57" s="12">
        <v>42549</v>
      </c>
      <c r="F57" s="12">
        <v>42549</v>
      </c>
      <c r="G57" s="63"/>
      <c r="H57" s="14">
        <f t="shared" si="3"/>
        <v>45287</v>
      </c>
      <c r="I57" s="15">
        <f t="shared" ca="1" si="1"/>
        <v>640</v>
      </c>
      <c r="J57" s="16" t="str">
        <f t="shared" ca="1" si="0"/>
        <v>NOT DUE</v>
      </c>
      <c r="K57" s="30"/>
      <c r="L57" s="19"/>
    </row>
    <row r="61" spans="1:12">
      <c r="B61" t="s">
        <v>4630</v>
      </c>
      <c r="D61" s="47" t="s">
        <v>4631</v>
      </c>
      <c r="E61" t="s">
        <v>5232</v>
      </c>
      <c r="G61" t="s">
        <v>4632</v>
      </c>
    </row>
    <row r="62" spans="1:12">
      <c r="C62" s="215" t="s">
        <v>5301</v>
      </c>
      <c r="E62" t="s">
        <v>5439</v>
      </c>
      <c r="H62" s="455" t="s">
        <v>5270</v>
      </c>
      <c r="I62" s="455"/>
      <c r="J62" s="455"/>
    </row>
  </sheetData>
  <sheetProtection selectLockedCells="1"/>
  <mergeCells count="10">
    <mergeCell ref="H62:J62"/>
    <mergeCell ref="A4:B4"/>
    <mergeCell ref="D4:E4"/>
    <mergeCell ref="A5:B5"/>
    <mergeCell ref="A1:B1"/>
    <mergeCell ref="D1:E1"/>
    <mergeCell ref="A2:B2"/>
    <mergeCell ref="D2:E2"/>
    <mergeCell ref="A3:B3"/>
    <mergeCell ref="D3:E3"/>
  </mergeCells>
  <conditionalFormatting sqref="J3:J26 J28:J57">
    <cfRule type="cellIs" dxfId="7" priority="2" operator="equal">
      <formula>"overdue"</formula>
    </cfRule>
  </conditionalFormatting>
  <conditionalFormatting sqref="J27">
    <cfRule type="cellIs" dxfId="6" priority="1" operator="equal">
      <formula>"overdue"</formula>
    </cfRule>
  </conditionalFormatting>
  <pageMargins left="0.7" right="0.7" top="0.75" bottom="0.75" header="0.3" footer="0.3"/>
  <pageSetup paperSize="9" orientation="portrait" r:id="rId1"/>
  <drawing r:id="rId2"/>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37"/>
  <sheetViews>
    <sheetView zoomScaleNormal="100" workbookViewId="0">
      <pane ySplit="7" topLeftCell="A8" activePane="bottomLeft" state="frozen"/>
      <selection activeCell="H42" sqref="H42"/>
      <selection pane="bottomLeft" activeCell="K27" sqref="K27"/>
    </sheetView>
  </sheetViews>
  <sheetFormatPr defaultRowHeight="15"/>
  <cols>
    <col min="1" max="1" width="11.5703125" bestFit="1" customWidth="1"/>
    <col min="2" max="2" width="11.140625" customWidth="1"/>
    <col min="3" max="3" width="41.28515625" customWidth="1"/>
    <col min="4" max="4" width="13" customWidth="1"/>
    <col min="5" max="5" width="14" customWidth="1"/>
    <col min="6" max="6" width="12.42578125" customWidth="1"/>
    <col min="7" max="7" width="11.7109375" customWidth="1"/>
    <col min="8" max="8" width="12.28515625" customWidth="1"/>
    <col min="9" max="10" width="12" customWidth="1"/>
    <col min="11" max="11" width="23.85546875" customWidth="1"/>
    <col min="12" max="12" width="26.5703125" customWidth="1"/>
    <col min="13" max="13" width="11.5703125" customWidth="1"/>
  </cols>
  <sheetData>
    <row r="1" spans="1:12" ht="20.25" customHeight="1">
      <c r="A1" s="376" t="s">
        <v>5</v>
      </c>
      <c r="B1" s="376"/>
      <c r="C1" s="34" t="str">
        <f>'[4]Main Engine'!C1</f>
        <v>VALIANT SUMMER</v>
      </c>
      <c r="D1" s="377" t="s">
        <v>7</v>
      </c>
      <c r="E1" s="377"/>
      <c r="F1" s="1" t="str">
        <f>IF(C1="GL COLMENA",'[1]List of Vessels'!B2,IF(C1="GL IGUAZU",'[1]List of Vessels'!B3,IF(C1="GL LA PAZ",'[1]List of Vessels'!B4,IF(C1="GL PIRAPO",'[1]List of Vessels'!B5,IF(C1="VALIANT SPRING",'[1]List of Vessels'!B6,IF(C1="VALIANT SUMMER",'[1]List of Vessels'!B7,""))))))</f>
        <v>NK 160240</v>
      </c>
    </row>
    <row r="2" spans="1:12" ht="19.5" customHeight="1">
      <c r="A2" s="376" t="s">
        <v>8</v>
      </c>
      <c r="B2" s="376"/>
      <c r="C2" s="1" t="str">
        <f>IF(C1="GL COLMENA",'[1]List of Vessels'!D2,IF(C1="GL IGUAZU",'[1]List of Vessels'!D3,IF(C1="GL LA PAZ",'[1]List of Vessels'!D4,IF(C1="GL PIRAPO",'[1]List of Vessels'!D5,IF(C1="VALIANT SPRING",'[1]List of Vessels'!D6,IF(C1="VALIANT SUMMER",'[1]List of Vessels'!D7,""))))))</f>
        <v>SINGAPORE</v>
      </c>
      <c r="D2" s="377" t="s">
        <v>9</v>
      </c>
      <c r="E2" s="377"/>
      <c r="F2" s="2">
        <f>IF(C1="GL COLMENA",'[1]List of Vessels'!C2,IF(C1="GL IGUAZU",'[1]List of Vessels'!C3,IF(C1="GL LA PAZ",'[1]List of Vessels'!C4,IF(C1="GL PIRAPO",'[1]List of Vessels'!C5,IF(C1="VALIANT SPRING",'[1]List of Vessels'!C6,IF(C1="VALIANT SUMMER",'[1]List of Vessels'!C7,""))))))</f>
        <v>9731195</v>
      </c>
    </row>
    <row r="3" spans="1:12" ht="19.5" customHeight="1">
      <c r="A3" s="376" t="s">
        <v>10</v>
      </c>
      <c r="B3" s="376"/>
      <c r="C3" s="3" t="s">
        <v>11</v>
      </c>
      <c r="D3" s="377" t="s">
        <v>12</v>
      </c>
      <c r="E3" s="377"/>
      <c r="F3" s="4" t="s">
        <v>2570</v>
      </c>
    </row>
    <row r="4" spans="1:12" ht="18" customHeight="1">
      <c r="A4" s="376" t="s">
        <v>13</v>
      </c>
      <c r="B4" s="376"/>
      <c r="C4" s="3" t="s">
        <v>3806</v>
      </c>
      <c r="D4" s="377" t="s">
        <v>14</v>
      </c>
      <c r="E4" s="377"/>
      <c r="F4" s="5">
        <f>'Running Hours'!B6</f>
        <v>22.6</v>
      </c>
    </row>
    <row r="5" spans="1:12" ht="18" customHeight="1">
      <c r="A5" s="261"/>
      <c r="B5" s="261"/>
      <c r="C5" s="263"/>
      <c r="D5" s="262"/>
      <c r="E5" s="262" t="str">
        <f>'Running Hours'!$C3</f>
        <v>Date updated:</v>
      </c>
      <c r="F5" s="147">
        <f>'Running Hours'!$D3</f>
        <v>44646</v>
      </c>
    </row>
    <row r="6" spans="1:12" ht="6" customHeight="1">
      <c r="A6" s="6"/>
      <c r="B6" s="6"/>
      <c r="D6" s="7"/>
      <c r="E6" s="7"/>
      <c r="F6" s="7"/>
      <c r="G6" s="7"/>
      <c r="H6" s="7"/>
      <c r="I6" s="7"/>
      <c r="J6" s="7"/>
      <c r="K6" s="7"/>
    </row>
    <row r="7" spans="1:12" ht="45.75" customHeight="1">
      <c r="A7" s="8" t="s">
        <v>15</v>
      </c>
      <c r="B7" s="9" t="s">
        <v>16</v>
      </c>
      <c r="C7" s="9" t="s">
        <v>17</v>
      </c>
      <c r="D7" s="65" t="s">
        <v>18</v>
      </c>
      <c r="E7" s="66" t="s">
        <v>2440</v>
      </c>
      <c r="F7" s="67" t="s">
        <v>2441</v>
      </c>
      <c r="G7" s="67" t="s">
        <v>20</v>
      </c>
      <c r="H7" s="67" t="s">
        <v>2442</v>
      </c>
      <c r="I7" s="67" t="s">
        <v>21</v>
      </c>
      <c r="J7" s="68" t="s">
        <v>22</v>
      </c>
      <c r="K7" s="65" t="s">
        <v>23</v>
      </c>
      <c r="L7" s="65" t="s">
        <v>59</v>
      </c>
    </row>
    <row r="8" spans="1:12" ht="25.5">
      <c r="A8" s="11" t="s">
        <v>2573</v>
      </c>
      <c r="B8" s="11" t="s">
        <v>24</v>
      </c>
      <c r="C8" s="11" t="s">
        <v>25</v>
      </c>
      <c r="D8" s="11" t="s">
        <v>26</v>
      </c>
      <c r="E8" s="64">
        <v>42549</v>
      </c>
      <c r="F8" s="12">
        <v>44646</v>
      </c>
      <c r="G8" s="63"/>
      <c r="H8" s="14">
        <f>DATE(YEAR(F8),MONTH(F8),DAY(F8)+7)</f>
        <v>44653</v>
      </c>
      <c r="I8" s="15">
        <f t="shared" ref="I8:I10" ca="1" si="0">IF(ISBLANK(H8),"",H8-DATE(YEAR(NOW()),MONTH(NOW()),DAY(NOW())))</f>
        <v>6</v>
      </c>
      <c r="J8" s="16" t="str">
        <f ca="1">IF(I8="","",IF(I8&lt;0,"OVERDUE","NOT DUE"))</f>
        <v>NOT DUE</v>
      </c>
      <c r="K8" s="17" t="s">
        <v>27</v>
      </c>
      <c r="L8" s="69"/>
    </row>
    <row r="9" spans="1:12" ht="25.5">
      <c r="A9" s="11" t="s">
        <v>2574</v>
      </c>
      <c r="B9" s="11" t="s">
        <v>24</v>
      </c>
      <c r="C9" s="11" t="s">
        <v>28</v>
      </c>
      <c r="D9" s="11" t="s">
        <v>26</v>
      </c>
      <c r="E9" s="64">
        <v>42549</v>
      </c>
      <c r="F9" s="12">
        <v>44646</v>
      </c>
      <c r="G9" s="63"/>
      <c r="H9" s="14">
        <f>DATE(YEAR(F9),MONTH(F9),DAY(F9)+7)</f>
        <v>44653</v>
      </c>
      <c r="I9" s="15">
        <f t="shared" ca="1" si="0"/>
        <v>6</v>
      </c>
      <c r="J9" s="16" t="str">
        <f t="shared" ref="J9:J29" ca="1" si="1">IF(I9="","",IF(I9&lt;0,"OVERDUE","NOT DUE"))</f>
        <v>NOT DUE</v>
      </c>
      <c r="K9" s="17" t="s">
        <v>27</v>
      </c>
      <c r="L9" s="69"/>
    </row>
    <row r="10" spans="1:12" ht="25.5">
      <c r="A10" s="11" t="s">
        <v>2575</v>
      </c>
      <c r="B10" s="11" t="s">
        <v>24</v>
      </c>
      <c r="C10" s="17" t="s">
        <v>29</v>
      </c>
      <c r="D10" s="11" t="s">
        <v>26</v>
      </c>
      <c r="E10" s="64">
        <v>42549</v>
      </c>
      <c r="F10" s="12">
        <v>44646</v>
      </c>
      <c r="G10" s="63"/>
      <c r="H10" s="14">
        <f>DATE(YEAR(F10),MONTH(F10),DAY(F10)+7)</f>
        <v>44653</v>
      </c>
      <c r="I10" s="15">
        <f t="shared" ca="1" si="0"/>
        <v>6</v>
      </c>
      <c r="J10" s="16" t="str">
        <f t="shared" ca="1" si="1"/>
        <v>NOT DUE</v>
      </c>
      <c r="K10" s="17" t="s">
        <v>27</v>
      </c>
      <c r="L10" s="69"/>
    </row>
    <row r="11" spans="1:12" ht="25.5">
      <c r="A11" s="11" t="s">
        <v>2576</v>
      </c>
      <c r="B11" s="11" t="s">
        <v>24</v>
      </c>
      <c r="C11" s="11" t="s">
        <v>30</v>
      </c>
      <c r="D11" s="11" t="s">
        <v>26</v>
      </c>
      <c r="E11" s="64">
        <v>42549</v>
      </c>
      <c r="F11" s="12">
        <v>44646</v>
      </c>
      <c r="G11" s="63"/>
      <c r="H11" s="14">
        <f>DATE(YEAR(F11),MONTH(F11),DAY(F11)+7)</f>
        <v>44653</v>
      </c>
      <c r="I11" s="15">
        <f ca="1">IF(ISBLANK(H11),"",H11-DATE(YEAR(NOW()),MONTH(NOW()),DAY(NOW())))</f>
        <v>6</v>
      </c>
      <c r="J11" s="16" t="str">
        <f t="shared" ca="1" si="1"/>
        <v>NOT DUE</v>
      </c>
      <c r="K11" s="17" t="s">
        <v>27</v>
      </c>
      <c r="L11" s="69"/>
    </row>
    <row r="12" spans="1:12" ht="27" customHeight="1">
      <c r="A12" s="11" t="s">
        <v>2577</v>
      </c>
      <c r="B12" s="11" t="s">
        <v>31</v>
      </c>
      <c r="C12" s="11" t="s">
        <v>32</v>
      </c>
      <c r="D12" s="11" t="s">
        <v>26</v>
      </c>
      <c r="E12" s="64">
        <v>42549</v>
      </c>
      <c r="F12" s="12">
        <v>44646</v>
      </c>
      <c r="G12" s="63"/>
      <c r="H12" s="14">
        <f>DATE(YEAR(F12),MONTH(F12),DAY(F12)+7)</f>
        <v>44653</v>
      </c>
      <c r="I12" s="15">
        <f t="shared" ref="I12:I28" ca="1" si="2">IF(ISBLANK(H12),"",H12-DATE(YEAR(NOW()),MONTH(NOW()),DAY(NOW())))</f>
        <v>6</v>
      </c>
      <c r="J12" s="16" t="str">
        <f t="shared" ca="1" si="1"/>
        <v>NOT DUE</v>
      </c>
      <c r="K12" s="17" t="s">
        <v>33</v>
      </c>
      <c r="L12" s="69"/>
    </row>
    <row r="13" spans="1:12" ht="21" customHeight="1">
      <c r="A13" s="11" t="s">
        <v>2578</v>
      </c>
      <c r="B13" s="11" t="s">
        <v>31</v>
      </c>
      <c r="C13" s="11" t="s">
        <v>34</v>
      </c>
      <c r="D13" s="11" t="s">
        <v>0</v>
      </c>
      <c r="E13" s="64">
        <v>42549</v>
      </c>
      <c r="F13" s="12">
        <v>44608</v>
      </c>
      <c r="G13" s="63"/>
      <c r="H13" s="14">
        <f>DATE(YEAR(F13),MONTH(F13)+3,DAY(F13)-1)</f>
        <v>44696</v>
      </c>
      <c r="I13" s="15">
        <f t="shared" ca="1" si="2"/>
        <v>49</v>
      </c>
      <c r="J13" s="16" t="str">
        <f t="shared" ca="1" si="1"/>
        <v>NOT DUE</v>
      </c>
      <c r="K13" s="17" t="s">
        <v>33</v>
      </c>
      <c r="L13" s="293"/>
    </row>
    <row r="14" spans="1:12" ht="24">
      <c r="A14" s="11" t="s">
        <v>2579</v>
      </c>
      <c r="B14" s="11" t="s">
        <v>24</v>
      </c>
      <c r="C14" s="17" t="s">
        <v>35</v>
      </c>
      <c r="D14" s="11" t="s">
        <v>0</v>
      </c>
      <c r="E14" s="64">
        <v>42549</v>
      </c>
      <c r="F14" s="12">
        <v>44632</v>
      </c>
      <c r="G14" s="63"/>
      <c r="H14" s="14">
        <f>DATE(YEAR(F14),MONTH(F14)+3,DAY(F14)-1)</f>
        <v>44723</v>
      </c>
      <c r="I14" s="18">
        <f ca="1">IF(ISBLANK(H14),"",H14-DATE(YEAR(NOW()),MONTH(NOW()),DAY(NOW())))</f>
        <v>76</v>
      </c>
      <c r="J14" s="16" t="str">
        <f t="shared" ca="1" si="1"/>
        <v>NOT DUE</v>
      </c>
      <c r="K14" s="19" t="s">
        <v>36</v>
      </c>
      <c r="L14" s="69"/>
    </row>
    <row r="15" spans="1:12" ht="25.5">
      <c r="A15" s="11" t="s">
        <v>2580</v>
      </c>
      <c r="B15" s="11" t="s">
        <v>37</v>
      </c>
      <c r="C15" s="11" t="s">
        <v>38</v>
      </c>
      <c r="D15" s="11" t="s">
        <v>3</v>
      </c>
      <c r="E15" s="64">
        <v>42549</v>
      </c>
      <c r="F15" s="12">
        <v>44555</v>
      </c>
      <c r="G15" s="63"/>
      <c r="H15" s="14">
        <f>DATE(YEAR(F15),MONTH(F15)+6,DAY(F15)-1)</f>
        <v>44736</v>
      </c>
      <c r="I15" s="15">
        <f t="shared" ca="1" si="2"/>
        <v>89</v>
      </c>
      <c r="J15" s="16" t="str">
        <f t="shared" ca="1" si="1"/>
        <v>NOT DUE</v>
      </c>
      <c r="K15" s="17" t="s">
        <v>39</v>
      </c>
      <c r="L15" s="69"/>
    </row>
    <row r="16" spans="1:12" ht="25.5">
      <c r="A16" s="11" t="s">
        <v>2581</v>
      </c>
      <c r="B16" s="11" t="s">
        <v>37</v>
      </c>
      <c r="C16" s="11" t="s">
        <v>40</v>
      </c>
      <c r="D16" s="11" t="s">
        <v>3</v>
      </c>
      <c r="E16" s="64">
        <v>42549</v>
      </c>
      <c r="F16" s="12">
        <v>44555</v>
      </c>
      <c r="G16" s="63"/>
      <c r="H16" s="14">
        <f>DATE(YEAR(F16),MONTH(F16)+6,DAY(F16)-1)</f>
        <v>44736</v>
      </c>
      <c r="I16" s="15">
        <f t="shared" ca="1" si="2"/>
        <v>89</v>
      </c>
      <c r="J16" s="16" t="str">
        <f t="shared" ca="1" si="1"/>
        <v>NOT DUE</v>
      </c>
      <c r="K16" s="17" t="s">
        <v>39</v>
      </c>
      <c r="L16" s="69"/>
    </row>
    <row r="17" spans="1:12" ht="25.5">
      <c r="A17" s="11" t="s">
        <v>2582</v>
      </c>
      <c r="B17" s="11" t="s">
        <v>24</v>
      </c>
      <c r="C17" s="17" t="s">
        <v>41</v>
      </c>
      <c r="D17" s="20">
        <v>500</v>
      </c>
      <c r="E17" s="64">
        <v>42549</v>
      </c>
      <c r="F17" s="64">
        <v>43279</v>
      </c>
      <c r="G17" s="13">
        <v>0</v>
      </c>
      <c r="H17" s="21">
        <f>IF(I17&lt;=500,$F$5+(I17/24),"error")</f>
        <v>44665.89166666667</v>
      </c>
      <c r="I17" s="22">
        <f t="shared" ref="I17:I24" si="3">D17-($F$4-G17)</f>
        <v>477.4</v>
      </c>
      <c r="J17" s="16" t="str">
        <f t="shared" si="1"/>
        <v>NOT DUE</v>
      </c>
      <c r="K17" s="17" t="s">
        <v>39</v>
      </c>
      <c r="L17" s="69"/>
    </row>
    <row r="18" spans="1:12" ht="25.5">
      <c r="A18" s="11" t="s">
        <v>2583</v>
      </c>
      <c r="B18" s="11" t="s">
        <v>42</v>
      </c>
      <c r="C18" s="11" t="s">
        <v>43</v>
      </c>
      <c r="D18" s="20">
        <v>500</v>
      </c>
      <c r="E18" s="64">
        <v>42549</v>
      </c>
      <c r="F18" s="64">
        <v>43279</v>
      </c>
      <c r="G18" s="13">
        <v>0</v>
      </c>
      <c r="H18" s="21">
        <f>IF(I18&lt;=500,$F$5+(I18/24),"error")</f>
        <v>44665.89166666667</v>
      </c>
      <c r="I18" s="22">
        <f t="shared" si="3"/>
        <v>477.4</v>
      </c>
      <c r="J18" s="16" t="str">
        <f t="shared" si="1"/>
        <v>NOT DUE</v>
      </c>
      <c r="K18" s="17" t="s">
        <v>39</v>
      </c>
      <c r="L18" s="69"/>
    </row>
    <row r="19" spans="1:12" ht="25.5">
      <c r="A19" s="11" t="s">
        <v>2584</v>
      </c>
      <c r="B19" s="11" t="s">
        <v>24</v>
      </c>
      <c r="C19" s="11" t="s">
        <v>44</v>
      </c>
      <c r="D19" s="20">
        <v>1000</v>
      </c>
      <c r="E19" s="64">
        <v>42549</v>
      </c>
      <c r="F19" s="64">
        <v>43279</v>
      </c>
      <c r="G19" s="13">
        <v>0</v>
      </c>
      <c r="H19" s="21">
        <f>IF(I19&lt;=1000,$F$5+(I19/24),"error")</f>
        <v>44686.724999999999</v>
      </c>
      <c r="I19" s="22">
        <f t="shared" si="3"/>
        <v>977.4</v>
      </c>
      <c r="J19" s="16" t="str">
        <f t="shared" si="1"/>
        <v>NOT DUE</v>
      </c>
      <c r="K19" s="17" t="s">
        <v>45</v>
      </c>
      <c r="L19" s="69"/>
    </row>
    <row r="20" spans="1:12" ht="25.5">
      <c r="A20" s="11" t="s">
        <v>2585</v>
      </c>
      <c r="B20" s="11" t="s">
        <v>24</v>
      </c>
      <c r="C20" s="11" t="s">
        <v>46</v>
      </c>
      <c r="D20" s="20">
        <v>1000</v>
      </c>
      <c r="E20" s="64">
        <v>42549</v>
      </c>
      <c r="F20" s="12">
        <v>43463</v>
      </c>
      <c r="G20" s="13">
        <v>0</v>
      </c>
      <c r="H20" s="21">
        <f t="shared" ref="H20:H23" si="4">IF(I20&lt;=1000,$F$5+(I20/24),"error")</f>
        <v>44686.724999999999</v>
      </c>
      <c r="I20" s="22">
        <f t="shared" si="3"/>
        <v>977.4</v>
      </c>
      <c r="J20" s="16" t="str">
        <f t="shared" si="1"/>
        <v>NOT DUE</v>
      </c>
      <c r="K20" s="17" t="s">
        <v>45</v>
      </c>
      <c r="L20" s="69"/>
    </row>
    <row r="21" spans="1:12" ht="25.5">
      <c r="A21" s="11" t="s">
        <v>2586</v>
      </c>
      <c r="B21" s="11" t="s">
        <v>24</v>
      </c>
      <c r="C21" s="17" t="s">
        <v>47</v>
      </c>
      <c r="D21" s="20">
        <v>1000</v>
      </c>
      <c r="E21" s="64">
        <v>42549</v>
      </c>
      <c r="F21" s="12">
        <v>43463</v>
      </c>
      <c r="G21" s="13">
        <v>0</v>
      </c>
      <c r="H21" s="21">
        <f t="shared" si="4"/>
        <v>44686.724999999999</v>
      </c>
      <c r="I21" s="22">
        <f t="shared" si="3"/>
        <v>977.4</v>
      </c>
      <c r="J21" s="16" t="str">
        <f t="shared" si="1"/>
        <v>NOT DUE</v>
      </c>
      <c r="K21" s="17" t="s">
        <v>45</v>
      </c>
      <c r="L21" s="69"/>
    </row>
    <row r="22" spans="1:12" ht="25.5">
      <c r="A22" s="11" t="s">
        <v>2587</v>
      </c>
      <c r="B22" s="11" t="s">
        <v>24</v>
      </c>
      <c r="C22" s="11" t="s">
        <v>48</v>
      </c>
      <c r="D22" s="20">
        <v>1000</v>
      </c>
      <c r="E22" s="64">
        <v>42549</v>
      </c>
      <c r="F22" s="12">
        <v>43463</v>
      </c>
      <c r="G22" s="13">
        <v>0</v>
      </c>
      <c r="H22" s="21">
        <f t="shared" si="4"/>
        <v>44686.724999999999</v>
      </c>
      <c r="I22" s="22">
        <f t="shared" si="3"/>
        <v>977.4</v>
      </c>
      <c r="J22" s="16" t="str">
        <f t="shared" si="1"/>
        <v>NOT DUE</v>
      </c>
      <c r="K22" s="17" t="s">
        <v>45</v>
      </c>
      <c r="L22" s="69"/>
    </row>
    <row r="23" spans="1:12" ht="25.5">
      <c r="A23" s="11" t="s">
        <v>2588</v>
      </c>
      <c r="B23" s="11" t="s">
        <v>37</v>
      </c>
      <c r="C23" s="11" t="s">
        <v>49</v>
      </c>
      <c r="D23" s="20">
        <v>1000</v>
      </c>
      <c r="E23" s="64">
        <v>42549</v>
      </c>
      <c r="F23" s="64">
        <v>42549</v>
      </c>
      <c r="G23" s="13">
        <v>0</v>
      </c>
      <c r="H23" s="21">
        <f t="shared" si="4"/>
        <v>44686.724999999999</v>
      </c>
      <c r="I23" s="22">
        <f t="shared" si="3"/>
        <v>977.4</v>
      </c>
      <c r="J23" s="16" t="str">
        <f t="shared" si="1"/>
        <v>NOT DUE</v>
      </c>
      <c r="K23" s="17" t="s">
        <v>45</v>
      </c>
      <c r="L23" s="69"/>
    </row>
    <row r="24" spans="1:12" ht="25.5">
      <c r="A24" s="11" t="s">
        <v>2589</v>
      </c>
      <c r="B24" s="11" t="s">
        <v>24</v>
      </c>
      <c r="C24" s="17" t="s">
        <v>50</v>
      </c>
      <c r="D24" s="20">
        <v>1500</v>
      </c>
      <c r="E24" s="64">
        <v>42549</v>
      </c>
      <c r="F24" s="64">
        <v>42549</v>
      </c>
      <c r="G24" s="13">
        <v>0</v>
      </c>
      <c r="H24" s="21">
        <f>IF(I24&lt;=1500,$F$5+(I24/24),"error")</f>
        <v>44707.558333333334</v>
      </c>
      <c r="I24" s="22">
        <f t="shared" si="3"/>
        <v>1477.4</v>
      </c>
      <c r="J24" s="16" t="str">
        <f t="shared" si="1"/>
        <v>NOT DUE</v>
      </c>
      <c r="K24" s="17" t="s">
        <v>45</v>
      </c>
      <c r="L24" s="69"/>
    </row>
    <row r="25" spans="1:12" ht="25.5">
      <c r="A25" s="11" t="s">
        <v>2590</v>
      </c>
      <c r="B25" s="11" t="s">
        <v>37</v>
      </c>
      <c r="C25" s="11" t="s">
        <v>51</v>
      </c>
      <c r="D25" s="11" t="s">
        <v>52</v>
      </c>
      <c r="E25" s="64">
        <v>42549</v>
      </c>
      <c r="F25" s="12">
        <v>44373</v>
      </c>
      <c r="G25" s="63"/>
      <c r="H25" s="14">
        <f>DATE(YEAR(F25)+2,MONTH(F25),DAY(F25)-1)</f>
        <v>45102</v>
      </c>
      <c r="I25" s="15">
        <f t="shared" ca="1" si="2"/>
        <v>455</v>
      </c>
      <c r="J25" s="16" t="str">
        <f t="shared" ca="1" si="1"/>
        <v>NOT DUE</v>
      </c>
      <c r="K25" s="17" t="s">
        <v>45</v>
      </c>
      <c r="L25" s="69" t="s">
        <v>5223</v>
      </c>
    </row>
    <row r="26" spans="1:12" ht="24">
      <c r="A26" s="11" t="s">
        <v>2591</v>
      </c>
      <c r="B26" s="11" t="s">
        <v>31</v>
      </c>
      <c r="C26" s="11" t="s">
        <v>53</v>
      </c>
      <c r="D26" s="11" t="s">
        <v>0</v>
      </c>
      <c r="E26" s="64">
        <v>42549</v>
      </c>
      <c r="F26" s="12">
        <v>44646</v>
      </c>
      <c r="G26" s="63"/>
      <c r="H26" s="14">
        <f>DATE(YEAR(F26),MONTH(F26)+3,DAY(F26)-1)</f>
        <v>44737</v>
      </c>
      <c r="I26" s="15">
        <f t="shared" ca="1" si="2"/>
        <v>90</v>
      </c>
      <c r="J26" s="16" t="str">
        <f t="shared" ca="1" si="1"/>
        <v>NOT DUE</v>
      </c>
      <c r="K26" s="19" t="s">
        <v>2439</v>
      </c>
      <c r="L26" s="293"/>
    </row>
    <row r="27" spans="1:12" ht="24">
      <c r="A27" s="11" t="s">
        <v>2592</v>
      </c>
      <c r="B27" s="11" t="s">
        <v>31</v>
      </c>
      <c r="C27" s="11" t="s">
        <v>54</v>
      </c>
      <c r="D27" s="11" t="s">
        <v>0</v>
      </c>
      <c r="E27" s="64">
        <v>42549</v>
      </c>
      <c r="F27" s="12">
        <v>44646</v>
      </c>
      <c r="G27" s="63"/>
      <c r="H27" s="14">
        <f t="shared" ref="H27:H28" si="5">DATE(YEAR(F27),MONTH(F27)+3,DAY(F27)-1)</f>
        <v>44737</v>
      </c>
      <c r="I27" s="15">
        <f t="shared" ca="1" si="2"/>
        <v>90</v>
      </c>
      <c r="J27" s="16" t="str">
        <f t="shared" ca="1" si="1"/>
        <v>NOT DUE</v>
      </c>
      <c r="K27" s="19" t="s">
        <v>2439</v>
      </c>
      <c r="L27" s="293"/>
    </row>
    <row r="28" spans="1:12" ht="24">
      <c r="A28" s="11" t="s">
        <v>2593</v>
      </c>
      <c r="B28" s="11" t="s">
        <v>31</v>
      </c>
      <c r="C28" s="11" t="s">
        <v>55</v>
      </c>
      <c r="D28" s="11" t="s">
        <v>0</v>
      </c>
      <c r="E28" s="64">
        <v>42549</v>
      </c>
      <c r="F28" s="12">
        <v>44646</v>
      </c>
      <c r="G28" s="63"/>
      <c r="H28" s="14">
        <f t="shared" si="5"/>
        <v>44737</v>
      </c>
      <c r="I28" s="15">
        <f t="shared" ca="1" si="2"/>
        <v>90</v>
      </c>
      <c r="J28" s="16" t="str">
        <f t="shared" ca="1" si="1"/>
        <v>NOT DUE</v>
      </c>
      <c r="K28" s="19" t="s">
        <v>2439</v>
      </c>
      <c r="L28" s="293"/>
    </row>
    <row r="29" spans="1:12" ht="25.5" customHeight="1">
      <c r="A29" s="11" t="s">
        <v>2594</v>
      </c>
      <c r="B29" s="11" t="s">
        <v>37</v>
      </c>
      <c r="C29" s="11" t="s">
        <v>2443</v>
      </c>
      <c r="D29" s="11" t="s">
        <v>2138</v>
      </c>
      <c r="E29" s="64">
        <v>42549</v>
      </c>
      <c r="F29" s="12">
        <v>43279</v>
      </c>
      <c r="G29" s="63"/>
      <c r="H29" s="14">
        <f>DATE(YEAR(F29)+5,MONTH(F29),DAY(F29)-1)</f>
        <v>45104</v>
      </c>
      <c r="I29" s="15">
        <f ca="1">IF(ISBLANK(H29),"",H29-DATE(YEAR(NOW()),MONTH(NOW()),DAY(NOW())))</f>
        <v>457</v>
      </c>
      <c r="J29" s="16" t="str">
        <f t="shared" ca="1" si="1"/>
        <v>NOT DUE</v>
      </c>
      <c r="K29" s="19" t="s">
        <v>57</v>
      </c>
      <c r="L29" s="69"/>
    </row>
    <row r="31" spans="1:12">
      <c r="D31" s="47"/>
    </row>
    <row r="32" spans="1:12">
      <c r="D32" s="47"/>
    </row>
    <row r="33" spans="2:10">
      <c r="D33" s="47"/>
    </row>
    <row r="34" spans="2:10">
      <c r="B34" t="s">
        <v>4630</v>
      </c>
      <c r="D34" s="47" t="s">
        <v>4631</v>
      </c>
      <c r="E34" t="s">
        <v>5232</v>
      </c>
      <c r="G34" t="s">
        <v>4632</v>
      </c>
    </row>
    <row r="35" spans="2:10">
      <c r="C35" s="215" t="s">
        <v>5298</v>
      </c>
      <c r="D35" s="47"/>
      <c r="E35" t="s">
        <v>5439</v>
      </c>
      <c r="H35" s="455" t="s">
        <v>5271</v>
      </c>
      <c r="I35" s="455"/>
      <c r="J35" s="455"/>
    </row>
    <row r="36" spans="2:10">
      <c r="D36" s="47"/>
    </row>
    <row r="37" spans="2:10">
      <c r="D37" s="47"/>
    </row>
  </sheetData>
  <sheetProtection selectLockedCells="1"/>
  <mergeCells count="9">
    <mergeCell ref="H35:J35"/>
    <mergeCell ref="A4:B4"/>
    <mergeCell ref="D4:E4"/>
    <mergeCell ref="A1:B1"/>
    <mergeCell ref="D1:E1"/>
    <mergeCell ref="A2:B2"/>
    <mergeCell ref="D2:E2"/>
    <mergeCell ref="A3:B3"/>
    <mergeCell ref="D3:E3"/>
  </mergeCells>
  <conditionalFormatting sqref="J8:J29">
    <cfRule type="cellIs" dxfId="5"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'[5]List of Vessels'!#REF!</xm:f>
          </x14:formula1>
          <xm:sqref>C1</xm:sqref>
        </x14:dataValidation>
      </x14:dataValidations>
    </ext>
  </extLst>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9"/>
  <sheetViews>
    <sheetView workbookViewId="0">
      <selection activeCell="F10" sqref="F10"/>
    </sheetView>
  </sheetViews>
  <sheetFormatPr defaultRowHeight="15"/>
  <cols>
    <col min="1" max="1" width="11.5703125" bestFit="1" customWidth="1"/>
    <col min="2" max="2" width="12.28515625" customWidth="1"/>
    <col min="3" max="3" width="41.28515625" customWidth="1"/>
    <col min="4" max="4" width="13" customWidth="1"/>
    <col min="5" max="5" width="14" customWidth="1"/>
    <col min="6" max="6" width="12.42578125" customWidth="1"/>
    <col min="7" max="7" width="11.7109375" customWidth="1"/>
    <col min="8" max="8" width="12.28515625" customWidth="1"/>
    <col min="9" max="10" width="12" customWidth="1"/>
    <col min="11" max="11" width="23.85546875" customWidth="1"/>
    <col min="12" max="12" width="26.5703125" customWidth="1"/>
    <col min="13" max="13" width="11.5703125" customWidth="1"/>
  </cols>
  <sheetData>
    <row r="1" spans="1:12" ht="20.25" customHeight="1">
      <c r="A1" s="376" t="s">
        <v>5</v>
      </c>
      <c r="B1" s="376"/>
      <c r="C1" s="34" t="str">
        <f>'[4]Main Engine'!C1</f>
        <v>VALIANT SUMMER</v>
      </c>
      <c r="D1" s="377" t="s">
        <v>7</v>
      </c>
      <c r="E1" s="377"/>
      <c r="F1" s="1" t="str">
        <f>IF(C1="GL COLMENA",'[6]List of Vessels'!B2,IF(C1="GL IGUAZU",'[6]List of Vessels'!B3,IF(C1="GL LA PAZ",'[6]List of Vessels'!B4,IF(C1="GL PIRAPO",'[6]List of Vessels'!B5,IF(C1="VALIANT SPRING",'[6]List of Vessels'!B6,IF(C1="VALIANT SUMMER",'[6]List of Vessels'!B7,""))))))</f>
        <v>NK 160240</v>
      </c>
    </row>
    <row r="2" spans="1:12" ht="19.5" customHeight="1">
      <c r="A2" s="376" t="s">
        <v>8</v>
      </c>
      <c r="B2" s="376"/>
      <c r="C2" s="1" t="str">
        <f>IF(C1="GL COLMENA",'[6]List of Vessels'!D2,IF(C1="GL IGUAZU",'[6]List of Vessels'!D3,IF(C1="GL LA PAZ",'[6]List of Vessels'!D4,IF(C1="GL PIRAPO",'[6]List of Vessels'!D5,IF(C1="VALIANT SPRING",'[6]List of Vessels'!D6,IF(C1="VALIANT SUMMER",'[6]List of Vessels'!D7,""))))))</f>
        <v>SINGAPORE</v>
      </c>
      <c r="D2" s="377" t="s">
        <v>9</v>
      </c>
      <c r="E2" s="377"/>
      <c r="F2" s="2">
        <f>IF(C1="GL COLMENA",'[6]List of Vessels'!C2,IF(C1="GL IGUAZU",'[6]List of Vessels'!C3,IF(C1="GL LA PAZ",'[6]List of Vessels'!C4,IF(C1="GL PIRAPO",'[6]List of Vessels'!C5,IF(C1="VALIANT SPRING",'[6]List of Vessels'!C6,IF(C1="VALIANT SUMMER",'[6]List of Vessels'!C7,""))))))</f>
        <v>9731195</v>
      </c>
    </row>
    <row r="3" spans="1:12" ht="19.5" customHeight="1">
      <c r="A3" s="376" t="s">
        <v>4635</v>
      </c>
      <c r="B3" s="376"/>
      <c r="C3" s="3"/>
      <c r="D3" s="377" t="s">
        <v>12</v>
      </c>
      <c r="E3" s="377"/>
      <c r="F3" s="4" t="s">
        <v>4636</v>
      </c>
    </row>
    <row r="4" spans="1:12" ht="18" customHeight="1">
      <c r="A4" s="376" t="s">
        <v>13</v>
      </c>
      <c r="B4" s="376"/>
      <c r="C4" s="3"/>
      <c r="D4" s="377" t="s">
        <v>14</v>
      </c>
      <c r="E4" s="377"/>
      <c r="F4" s="5">
        <v>0</v>
      </c>
    </row>
    <row r="5" spans="1:12" ht="18" customHeight="1">
      <c r="A5" s="261"/>
      <c r="B5" s="261"/>
      <c r="C5" s="263"/>
      <c r="D5" s="262"/>
      <c r="E5" s="262" t="str">
        <f>'Running Hours'!$C3</f>
        <v>Date updated:</v>
      </c>
      <c r="F5" s="147">
        <f>'Running Hours'!$D3</f>
        <v>44646</v>
      </c>
    </row>
    <row r="6" spans="1:12" ht="7.5" customHeight="1">
      <c r="A6" s="6"/>
      <c r="B6" s="6"/>
      <c r="D6" s="7"/>
      <c r="E6" s="7"/>
      <c r="F6" s="7"/>
      <c r="G6" s="7"/>
      <c r="H6" s="7"/>
      <c r="I6" s="7"/>
      <c r="J6" s="7"/>
      <c r="K6" s="7"/>
    </row>
    <row r="7" spans="1:12" ht="38.25">
      <c r="A7" s="8" t="s">
        <v>15</v>
      </c>
      <c r="B7" s="9" t="s">
        <v>16</v>
      </c>
      <c r="C7" s="9" t="s">
        <v>17</v>
      </c>
      <c r="D7" s="65" t="s">
        <v>18</v>
      </c>
      <c r="E7" s="66" t="s">
        <v>2440</v>
      </c>
      <c r="F7" s="67" t="s">
        <v>2441</v>
      </c>
      <c r="G7" s="67" t="s">
        <v>20</v>
      </c>
      <c r="H7" s="67" t="s">
        <v>2442</v>
      </c>
      <c r="I7" s="67" t="s">
        <v>21</v>
      </c>
      <c r="J7" s="68" t="s">
        <v>22</v>
      </c>
      <c r="K7" s="65" t="s">
        <v>23</v>
      </c>
      <c r="L7" s="65" t="s">
        <v>59</v>
      </c>
    </row>
    <row r="8" spans="1:12" ht="25.5">
      <c r="A8" s="11" t="s">
        <v>4637</v>
      </c>
      <c r="B8" s="11" t="s">
        <v>4638</v>
      </c>
      <c r="C8" s="11" t="s">
        <v>4639</v>
      </c>
      <c r="D8" s="11" t="s">
        <v>3</v>
      </c>
      <c r="E8" s="12">
        <v>43130</v>
      </c>
      <c r="F8" s="12">
        <v>44459</v>
      </c>
      <c r="G8" s="63"/>
      <c r="H8" s="14">
        <f t="shared" ref="H8:H22" si="0">DATE(YEAR(F8),MONTH(F8)+6,DAY(F8)-1)</f>
        <v>44639</v>
      </c>
      <c r="I8" s="15">
        <f t="shared" ref="I8:I22" ca="1" si="1">IF(ISBLANK(H8),"",H8-DATE(YEAR(NOW()),MONTH(NOW()),DAY(NOW())))</f>
        <v>-8</v>
      </c>
      <c r="J8" s="16" t="str">
        <f t="shared" ref="J8:J22" ca="1" si="2">IF(I8="","",IF(I8&lt;0,"OVERDUE","NOT DUE"))</f>
        <v>OVERDUE</v>
      </c>
      <c r="K8" s="203" t="s">
        <v>4640</v>
      </c>
      <c r="L8" s="69"/>
    </row>
    <row r="9" spans="1:12" ht="25.5">
      <c r="A9" s="11" t="s">
        <v>4641</v>
      </c>
      <c r="B9" s="11" t="s">
        <v>4638</v>
      </c>
      <c r="C9" s="11" t="s">
        <v>4642</v>
      </c>
      <c r="D9" s="11" t="s">
        <v>3</v>
      </c>
      <c r="E9" s="12">
        <v>43130</v>
      </c>
      <c r="F9" s="12">
        <v>44459</v>
      </c>
      <c r="G9" s="63"/>
      <c r="H9" s="14">
        <f t="shared" si="0"/>
        <v>44639</v>
      </c>
      <c r="I9" s="15">
        <f t="shared" ca="1" si="1"/>
        <v>-8</v>
      </c>
      <c r="J9" s="16" t="str">
        <f t="shared" ca="1" si="2"/>
        <v>OVERDUE</v>
      </c>
      <c r="K9" s="203" t="s">
        <v>4643</v>
      </c>
      <c r="L9" s="69"/>
    </row>
    <row r="10" spans="1:12" ht="25.5">
      <c r="A10" s="11" t="s">
        <v>4644</v>
      </c>
      <c r="B10" s="11" t="s">
        <v>4638</v>
      </c>
      <c r="C10" s="17" t="s">
        <v>4645</v>
      </c>
      <c r="D10" s="11" t="s">
        <v>3</v>
      </c>
      <c r="E10" s="12">
        <v>43130</v>
      </c>
      <c r="F10" s="12">
        <v>44459</v>
      </c>
      <c r="G10" s="63"/>
      <c r="H10" s="14">
        <f t="shared" si="0"/>
        <v>44639</v>
      </c>
      <c r="I10" s="15">
        <f t="shared" ca="1" si="1"/>
        <v>-8</v>
      </c>
      <c r="J10" s="16" t="str">
        <f t="shared" ca="1" si="2"/>
        <v>OVERDUE</v>
      </c>
      <c r="K10" s="203" t="s">
        <v>4646</v>
      </c>
      <c r="L10" s="69"/>
    </row>
    <row r="11" spans="1:12" ht="25.5">
      <c r="A11" s="11" t="s">
        <v>4647</v>
      </c>
      <c r="B11" s="11" t="s">
        <v>4638</v>
      </c>
      <c r="C11" s="17" t="s">
        <v>4648</v>
      </c>
      <c r="D11" s="11" t="s">
        <v>3</v>
      </c>
      <c r="E11" s="12">
        <v>43130</v>
      </c>
      <c r="F11" s="12">
        <v>44459</v>
      </c>
      <c r="G11" s="63"/>
      <c r="H11" s="14">
        <f t="shared" si="0"/>
        <v>44639</v>
      </c>
      <c r="I11" s="15">
        <f t="shared" ca="1" si="1"/>
        <v>-8</v>
      </c>
      <c r="J11" s="16" t="str">
        <f t="shared" ca="1" si="2"/>
        <v>OVERDUE</v>
      </c>
      <c r="K11" s="203" t="s">
        <v>4649</v>
      </c>
      <c r="L11" s="69"/>
    </row>
    <row r="12" spans="1:12" ht="25.5">
      <c r="A12" s="11" t="s">
        <v>4650</v>
      </c>
      <c r="B12" s="11" t="s">
        <v>4638</v>
      </c>
      <c r="C12" s="17" t="s">
        <v>4651</v>
      </c>
      <c r="D12" s="11" t="s">
        <v>3</v>
      </c>
      <c r="E12" s="12">
        <v>43130</v>
      </c>
      <c r="F12" s="12">
        <v>44459</v>
      </c>
      <c r="G12" s="63"/>
      <c r="H12" s="14">
        <f t="shared" si="0"/>
        <v>44639</v>
      </c>
      <c r="I12" s="15">
        <f t="shared" ca="1" si="1"/>
        <v>-8</v>
      </c>
      <c r="J12" s="16" t="str">
        <f t="shared" ca="1" si="2"/>
        <v>OVERDUE</v>
      </c>
      <c r="K12" s="203" t="s">
        <v>4652</v>
      </c>
      <c r="L12" s="69"/>
    </row>
    <row r="13" spans="1:12" ht="25.5">
      <c r="A13" s="11" t="s">
        <v>4653</v>
      </c>
      <c r="B13" s="11" t="s">
        <v>4638</v>
      </c>
      <c r="C13" s="17" t="s">
        <v>4654</v>
      </c>
      <c r="D13" s="11" t="s">
        <v>3</v>
      </c>
      <c r="E13" s="12">
        <v>43130</v>
      </c>
      <c r="F13" s="12">
        <v>44459</v>
      </c>
      <c r="G13" s="63"/>
      <c r="H13" s="14">
        <f t="shared" si="0"/>
        <v>44639</v>
      </c>
      <c r="I13" s="15">
        <f t="shared" ca="1" si="1"/>
        <v>-8</v>
      </c>
      <c r="J13" s="16" t="str">
        <f t="shared" ca="1" si="2"/>
        <v>OVERDUE</v>
      </c>
      <c r="K13" s="203" t="s">
        <v>4655</v>
      </c>
      <c r="L13" s="69"/>
    </row>
    <row r="14" spans="1:12" ht="24">
      <c r="A14" s="11" t="s">
        <v>4656</v>
      </c>
      <c r="B14" s="11" t="s">
        <v>4638</v>
      </c>
      <c r="C14" s="17" t="s">
        <v>4657</v>
      </c>
      <c r="D14" s="11" t="s">
        <v>3</v>
      </c>
      <c r="E14" s="12">
        <v>43130</v>
      </c>
      <c r="F14" s="12">
        <v>44537</v>
      </c>
      <c r="G14" s="63"/>
      <c r="H14" s="14">
        <f t="shared" si="0"/>
        <v>44718</v>
      </c>
      <c r="I14" s="18">
        <f t="shared" ca="1" si="1"/>
        <v>71</v>
      </c>
      <c r="J14" s="16" t="str">
        <f t="shared" ca="1" si="2"/>
        <v>NOT DUE</v>
      </c>
      <c r="K14" s="204" t="s">
        <v>4658</v>
      </c>
      <c r="L14" s="69"/>
    </row>
    <row r="15" spans="1:12" ht="24">
      <c r="A15" s="11" t="s">
        <v>4659</v>
      </c>
      <c r="B15" s="11" t="s">
        <v>4638</v>
      </c>
      <c r="C15" s="11" t="s">
        <v>4660</v>
      </c>
      <c r="D15" s="11" t="s">
        <v>3</v>
      </c>
      <c r="E15" s="12">
        <v>43130</v>
      </c>
      <c r="F15" s="12">
        <v>44544</v>
      </c>
      <c r="G15" s="63"/>
      <c r="H15" s="14">
        <f t="shared" si="0"/>
        <v>44725</v>
      </c>
      <c r="I15" s="15">
        <f t="shared" ca="1" si="1"/>
        <v>78</v>
      </c>
      <c r="J15" s="16" t="str">
        <f t="shared" ca="1" si="2"/>
        <v>NOT DUE</v>
      </c>
      <c r="K15" s="204" t="s">
        <v>4661</v>
      </c>
      <c r="L15" s="69"/>
    </row>
    <row r="16" spans="1:12" ht="24">
      <c r="A16" s="11" t="s">
        <v>4662</v>
      </c>
      <c r="B16" s="11" t="s">
        <v>4638</v>
      </c>
      <c r="C16" s="11" t="s">
        <v>4663</v>
      </c>
      <c r="D16" s="11" t="s">
        <v>3</v>
      </c>
      <c r="E16" s="12">
        <v>43130</v>
      </c>
      <c r="F16" s="12">
        <v>44538</v>
      </c>
      <c r="G16" s="63"/>
      <c r="H16" s="14">
        <f t="shared" si="0"/>
        <v>44719</v>
      </c>
      <c r="I16" s="15">
        <f t="shared" ca="1" si="1"/>
        <v>72</v>
      </c>
      <c r="J16" s="16" t="str">
        <f t="shared" ca="1" si="2"/>
        <v>NOT DUE</v>
      </c>
      <c r="K16" s="204" t="s">
        <v>4664</v>
      </c>
      <c r="L16" s="69"/>
    </row>
    <row r="17" spans="1:12" ht="24">
      <c r="A17" s="11" t="s">
        <v>4665</v>
      </c>
      <c r="B17" s="11" t="s">
        <v>4638</v>
      </c>
      <c r="C17" s="11" t="s">
        <v>4666</v>
      </c>
      <c r="D17" s="11" t="s">
        <v>3</v>
      </c>
      <c r="E17" s="12">
        <v>43130</v>
      </c>
      <c r="F17" s="12">
        <v>44538</v>
      </c>
      <c r="G17" s="63"/>
      <c r="H17" s="14">
        <f t="shared" si="0"/>
        <v>44719</v>
      </c>
      <c r="I17" s="15">
        <f t="shared" ca="1" si="1"/>
        <v>72</v>
      </c>
      <c r="J17" s="16" t="str">
        <f t="shared" ca="1" si="2"/>
        <v>NOT DUE</v>
      </c>
      <c r="K17" s="204" t="s">
        <v>4667</v>
      </c>
      <c r="L17" s="69"/>
    </row>
    <row r="18" spans="1:12" ht="24">
      <c r="A18" s="11" t="s">
        <v>4668</v>
      </c>
      <c r="B18" s="11" t="s">
        <v>4638</v>
      </c>
      <c r="C18" s="11" t="s">
        <v>4669</v>
      </c>
      <c r="D18" s="11" t="s">
        <v>3</v>
      </c>
      <c r="E18" s="12">
        <v>43130</v>
      </c>
      <c r="F18" s="12">
        <v>44538</v>
      </c>
      <c r="G18" s="63"/>
      <c r="H18" s="14">
        <f t="shared" si="0"/>
        <v>44719</v>
      </c>
      <c r="I18" s="15">
        <f t="shared" ca="1" si="1"/>
        <v>72</v>
      </c>
      <c r="J18" s="16" t="str">
        <f t="shared" ca="1" si="2"/>
        <v>NOT DUE</v>
      </c>
      <c r="K18" s="204" t="s">
        <v>4670</v>
      </c>
      <c r="L18" s="69"/>
    </row>
    <row r="19" spans="1:12" ht="25.5">
      <c r="A19" s="11" t="s">
        <v>4671</v>
      </c>
      <c r="B19" s="11" t="s">
        <v>4638</v>
      </c>
      <c r="C19" s="202" t="s">
        <v>4672</v>
      </c>
      <c r="D19" s="11" t="s">
        <v>3</v>
      </c>
      <c r="E19" s="12">
        <v>43130</v>
      </c>
      <c r="F19" s="12">
        <v>44538</v>
      </c>
      <c r="G19" s="63"/>
      <c r="H19" s="14">
        <f t="shared" si="0"/>
        <v>44719</v>
      </c>
      <c r="I19" s="15">
        <f t="shared" ca="1" si="1"/>
        <v>72</v>
      </c>
      <c r="J19" s="16" t="str">
        <f t="shared" ca="1" si="2"/>
        <v>NOT DUE</v>
      </c>
      <c r="K19" s="203" t="s">
        <v>4673</v>
      </c>
      <c r="L19" s="69"/>
    </row>
    <row r="20" spans="1:12" ht="25.5">
      <c r="A20" s="11" t="s">
        <v>4674</v>
      </c>
      <c r="B20" s="11" t="s">
        <v>4638</v>
      </c>
      <c r="C20" s="202" t="s">
        <v>4675</v>
      </c>
      <c r="D20" s="11" t="s">
        <v>3</v>
      </c>
      <c r="E20" s="12">
        <v>43130</v>
      </c>
      <c r="F20" s="12">
        <v>44538</v>
      </c>
      <c r="G20" s="63"/>
      <c r="H20" s="14">
        <f t="shared" si="0"/>
        <v>44719</v>
      </c>
      <c r="I20" s="15">
        <f t="shared" ca="1" si="1"/>
        <v>72</v>
      </c>
      <c r="J20" s="16" t="str">
        <f t="shared" ca="1" si="2"/>
        <v>NOT DUE</v>
      </c>
      <c r="K20" s="203" t="s">
        <v>4676</v>
      </c>
      <c r="L20" s="69"/>
    </row>
    <row r="21" spans="1:12" ht="25.5">
      <c r="A21" s="11" t="s">
        <v>4677</v>
      </c>
      <c r="B21" s="11" t="s">
        <v>4638</v>
      </c>
      <c r="C21" s="11" t="s">
        <v>4678</v>
      </c>
      <c r="D21" s="11" t="s">
        <v>3</v>
      </c>
      <c r="E21" s="12">
        <v>43130</v>
      </c>
      <c r="F21" s="12">
        <v>44538</v>
      </c>
      <c r="G21" s="63"/>
      <c r="H21" s="14">
        <f t="shared" si="0"/>
        <v>44719</v>
      </c>
      <c r="I21" s="15">
        <f t="shared" ca="1" si="1"/>
        <v>72</v>
      </c>
      <c r="J21" s="16" t="str">
        <f t="shared" ca="1" si="2"/>
        <v>NOT DUE</v>
      </c>
      <c r="K21" s="203" t="s">
        <v>4679</v>
      </c>
      <c r="L21" s="69"/>
    </row>
    <row r="22" spans="1:12" ht="38.25">
      <c r="A22" s="11" t="s">
        <v>5203</v>
      </c>
      <c r="B22" s="17" t="s">
        <v>4660</v>
      </c>
      <c r="C22" s="17" t="s">
        <v>4660</v>
      </c>
      <c r="D22" s="11" t="s">
        <v>3</v>
      </c>
      <c r="E22" s="12">
        <v>42348</v>
      </c>
      <c r="F22" s="12">
        <v>44544</v>
      </c>
      <c r="G22" s="63"/>
      <c r="H22" s="14">
        <f t="shared" si="0"/>
        <v>44725</v>
      </c>
      <c r="I22" s="15">
        <f t="shared" ca="1" si="1"/>
        <v>78</v>
      </c>
      <c r="J22" s="16" t="str">
        <f t="shared" ca="1" si="2"/>
        <v>NOT DUE</v>
      </c>
      <c r="K22" s="17" t="s">
        <v>45</v>
      </c>
      <c r="L22" s="69"/>
    </row>
    <row r="23" spans="1:12">
      <c r="B23" s="38"/>
      <c r="C23" s="47"/>
      <c r="D23" s="47"/>
    </row>
    <row r="24" spans="1:12">
      <c r="B24" s="38"/>
      <c r="D24" s="47"/>
      <c r="H24" s="160"/>
    </row>
    <row r="25" spans="1:12">
      <c r="D25" s="47"/>
    </row>
    <row r="26" spans="1:12">
      <c r="B26" t="s">
        <v>4630</v>
      </c>
      <c r="D26" s="47" t="s">
        <v>4631</v>
      </c>
      <c r="E26" t="s">
        <v>5232</v>
      </c>
      <c r="G26" t="s">
        <v>4632</v>
      </c>
    </row>
    <row r="27" spans="1:12">
      <c r="C27" s="223" t="s">
        <v>5349</v>
      </c>
      <c r="D27" s="47"/>
      <c r="E27" t="s">
        <v>5439</v>
      </c>
      <c r="H27" s="455" t="s">
        <v>5270</v>
      </c>
      <c r="I27" s="455"/>
      <c r="J27" s="455"/>
    </row>
    <row r="28" spans="1:12">
      <c r="D28" s="47"/>
    </row>
    <row r="29" spans="1:12">
      <c r="D29" s="47"/>
    </row>
  </sheetData>
  <mergeCells count="9">
    <mergeCell ref="H27:J27"/>
    <mergeCell ref="A4:B4"/>
    <mergeCell ref="D4:E4"/>
    <mergeCell ref="A1:B1"/>
    <mergeCell ref="D1:E1"/>
    <mergeCell ref="A2:B2"/>
    <mergeCell ref="D2:E2"/>
    <mergeCell ref="A3:B3"/>
    <mergeCell ref="D3:E3"/>
  </mergeCells>
  <conditionalFormatting sqref="J8:J15 J17:J21">
    <cfRule type="cellIs" dxfId="4" priority="3" operator="equal">
      <formula>"overdue"</formula>
    </cfRule>
  </conditionalFormatting>
  <conditionalFormatting sqref="J16">
    <cfRule type="cellIs" dxfId="3" priority="2" operator="equal">
      <formula>"overdue"</formula>
    </cfRule>
  </conditionalFormatting>
  <conditionalFormatting sqref="J22">
    <cfRule type="cellIs" dxfId="2" priority="1" operator="equal">
      <formula>"overdue"</formula>
    </cfRule>
  </conditionalFormatting>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'[5]List of Vessels'!#REF!</xm:f>
          </x14:formula1>
          <xm:sqref>C1</xm:sqref>
        </x14:dataValidation>
      </x14:dataValidations>
    </ext>
  </extLst>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N109"/>
  <sheetViews>
    <sheetView zoomScale="85" zoomScaleNormal="85" workbookViewId="0">
      <selection activeCell="J8" sqref="J8"/>
    </sheetView>
  </sheetViews>
  <sheetFormatPr defaultRowHeight="15"/>
  <cols>
    <col min="1" max="1" width="11.5703125" bestFit="1" customWidth="1"/>
    <col min="2" max="2" width="36.28515625" customWidth="1"/>
    <col min="3" max="3" width="31.85546875" customWidth="1"/>
    <col min="4" max="4" width="13" customWidth="1"/>
    <col min="5" max="6" width="13.42578125" customWidth="1"/>
    <col min="7" max="7" width="11.7109375" customWidth="1"/>
    <col min="8" max="8" width="12.28515625" customWidth="1"/>
    <col min="9" max="10" width="12" customWidth="1"/>
    <col min="11" max="11" width="23.85546875" customWidth="1"/>
    <col min="12" max="12" width="26.5703125" customWidth="1"/>
    <col min="13" max="13" width="11.5703125" customWidth="1"/>
  </cols>
  <sheetData>
    <row r="1" spans="1:12" ht="20.25" customHeight="1">
      <c r="A1" s="376" t="s">
        <v>5</v>
      </c>
      <c r="B1" s="376"/>
      <c r="C1" s="34" t="str">
        <f>'[4]Main Engine'!C1</f>
        <v>VALIANT SUMMER</v>
      </c>
      <c r="D1" s="377" t="s">
        <v>7</v>
      </c>
      <c r="E1" s="377"/>
      <c r="F1" s="1" t="str">
        <f>IF(C1="GL COLMENA",'[7]List of Vessels'!B2,IF(C1="GL IGUAZU",'[7]List of Vessels'!B3,IF(C1="GL LA PAZ",'[7]List of Vessels'!B4,IF(C1="GL PIRAPO",'[7]List of Vessels'!B5,IF(C1="VALIANT SPRING",'[7]List of Vessels'!B6,IF(C1="VALIANT SUMMER",'[7]List of Vessels'!B7,""))))))</f>
        <v>NK 160240</v>
      </c>
    </row>
    <row r="2" spans="1:12" ht="19.5" customHeight="1">
      <c r="A2" s="376" t="s">
        <v>8</v>
      </c>
      <c r="B2" s="376"/>
      <c r="C2" s="1" t="str">
        <f>IF(C1="GL COLMENA",'[7]List of Vessels'!D2,IF(C1="GL IGUAZU",'[7]List of Vessels'!D3,IF(C1="GL LA PAZ",'[7]List of Vessels'!D4,IF(C1="GL PIRAPO",'[7]List of Vessels'!D5,IF(C1="VALIANT SPRING",'[7]List of Vessels'!D6,IF(C1="VALIANT SUMMER",'[7]List of Vessels'!D7,""))))))</f>
        <v>SINGAPORE</v>
      </c>
      <c r="D2" s="377" t="s">
        <v>9</v>
      </c>
      <c r="E2" s="377"/>
      <c r="F2" s="2">
        <f>IF(C1="GL COLMENA",'[7]List of Vessels'!C2,IF(C1="GL IGUAZU",'[7]List of Vessels'!C3,IF(C1="GL LA PAZ",'[7]List of Vessels'!C4,IF(C1="GL PIRAPO",'[7]List of Vessels'!C5,IF(C1="VALIANT SPRING",'[7]List of Vessels'!C6,IF(C1="VALIANT SUMMER",'[7]List of Vessels'!C7,""))))))</f>
        <v>9731195</v>
      </c>
    </row>
    <row r="3" spans="1:12" ht="19.5" customHeight="1">
      <c r="A3" s="376" t="s">
        <v>4635</v>
      </c>
      <c r="B3" s="376"/>
      <c r="C3" s="3"/>
      <c r="D3" s="377" t="s">
        <v>12</v>
      </c>
      <c r="E3" s="377"/>
      <c r="F3" s="4" t="s">
        <v>4885</v>
      </c>
    </row>
    <row r="4" spans="1:12" ht="18" customHeight="1">
      <c r="A4" s="376" t="s">
        <v>13</v>
      </c>
      <c r="B4" s="376"/>
      <c r="C4" s="3" t="s">
        <v>4886</v>
      </c>
      <c r="D4" s="377" t="s">
        <v>14</v>
      </c>
      <c r="E4" s="377"/>
      <c r="F4" s="5">
        <f>'Running Hours'!B5</f>
        <v>33347.1</v>
      </c>
    </row>
    <row r="5" spans="1:12" ht="18" customHeight="1">
      <c r="A5" s="268"/>
      <c r="B5" s="268"/>
      <c r="C5" s="270"/>
      <c r="D5" s="269"/>
      <c r="E5" s="269" t="str">
        <f>'[8]Running Hours'!$C5</f>
        <v>Date updated:</v>
      </c>
      <c r="F5" s="147">
        <f>'Running Hours'!$D3</f>
        <v>44646</v>
      </c>
    </row>
    <row r="6" spans="1:12" ht="7.5" customHeight="1">
      <c r="A6" s="6"/>
      <c r="B6" s="6"/>
      <c r="D6" s="7"/>
      <c r="E6" s="7"/>
      <c r="F6" s="7"/>
      <c r="G6" s="7"/>
      <c r="H6" s="7"/>
      <c r="I6" s="7"/>
      <c r="J6" s="7"/>
      <c r="K6" s="7"/>
    </row>
    <row r="7" spans="1:12" ht="45.75" customHeight="1">
      <c r="A7" s="8" t="s">
        <v>15</v>
      </c>
      <c r="B7" s="9" t="s">
        <v>63</v>
      </c>
      <c r="C7" s="9" t="s">
        <v>17</v>
      </c>
      <c r="D7" s="65" t="s">
        <v>18</v>
      </c>
      <c r="E7" s="66" t="s">
        <v>2440</v>
      </c>
      <c r="F7" s="67" t="s">
        <v>2441</v>
      </c>
      <c r="G7" s="67" t="s">
        <v>20</v>
      </c>
      <c r="H7" s="67" t="s">
        <v>2442</v>
      </c>
      <c r="I7" s="67" t="s">
        <v>21</v>
      </c>
      <c r="J7" s="68" t="s">
        <v>22</v>
      </c>
      <c r="K7" s="65" t="s">
        <v>23</v>
      </c>
      <c r="L7" s="65" t="s">
        <v>59</v>
      </c>
    </row>
    <row r="8" spans="1:12" ht="60.75" customHeight="1">
      <c r="A8" s="11" t="s">
        <v>4887</v>
      </c>
      <c r="B8" s="11" t="s">
        <v>4888</v>
      </c>
      <c r="C8" s="17" t="s">
        <v>4889</v>
      </c>
      <c r="D8" s="11" t="s">
        <v>2138</v>
      </c>
      <c r="E8" s="64">
        <v>43279</v>
      </c>
      <c r="F8" s="12">
        <v>44415</v>
      </c>
      <c r="G8" s="26">
        <v>29642</v>
      </c>
      <c r="H8" s="14">
        <f t="shared" ref="H8:H71" si="0">DATE(YEAR(F8)+5,MONTH(F8),DAY(F8)-1)</f>
        <v>46240</v>
      </c>
      <c r="I8" s="15">
        <f t="shared" ref="I8:I10" ca="1" si="1">IF(ISBLANK(H8),"",H8-DATE(YEAR(NOW()),MONTH(NOW()),DAY(NOW())))</f>
        <v>1593</v>
      </c>
      <c r="J8" s="16" t="str">
        <f ca="1">IF(I8="","",IF(I8&lt;0,"OVERDUE","NOT DUE"))</f>
        <v>NOT DUE</v>
      </c>
      <c r="K8" s="17" t="s">
        <v>4890</v>
      </c>
      <c r="L8" s="69"/>
    </row>
    <row r="9" spans="1:12" ht="60.75" customHeight="1">
      <c r="A9" s="11" t="s">
        <v>4891</v>
      </c>
      <c r="B9" s="11" t="s">
        <v>4892</v>
      </c>
      <c r="C9" s="17" t="s">
        <v>4893</v>
      </c>
      <c r="D9" s="11" t="s">
        <v>2138</v>
      </c>
      <c r="E9" s="64">
        <v>43279</v>
      </c>
      <c r="F9" s="12">
        <v>44242</v>
      </c>
      <c r="G9" s="26">
        <v>28987</v>
      </c>
      <c r="H9" s="14">
        <f t="shared" si="0"/>
        <v>46067</v>
      </c>
      <c r="I9" s="15">
        <f t="shared" ca="1" si="1"/>
        <v>1420</v>
      </c>
      <c r="J9" s="16" t="str">
        <f t="shared" ref="J9:J72" ca="1" si="2">IF(I9="","",IF(I9&lt;0,"OVERDUE","NOT DUE"))</f>
        <v>NOT DUE</v>
      </c>
      <c r="K9" s="17" t="s">
        <v>4890</v>
      </c>
      <c r="L9" s="69"/>
    </row>
    <row r="10" spans="1:12" ht="60.75" customHeight="1">
      <c r="A10" s="11" t="s">
        <v>4894</v>
      </c>
      <c r="B10" s="11" t="s">
        <v>4895</v>
      </c>
      <c r="C10" s="17" t="s">
        <v>4896</v>
      </c>
      <c r="D10" s="11" t="s">
        <v>2138</v>
      </c>
      <c r="E10" s="64">
        <v>43279</v>
      </c>
      <c r="F10" s="12">
        <v>44411</v>
      </c>
      <c r="G10" s="26">
        <v>29642</v>
      </c>
      <c r="H10" s="14">
        <f t="shared" si="0"/>
        <v>46236</v>
      </c>
      <c r="I10" s="15">
        <f t="shared" ca="1" si="1"/>
        <v>1589</v>
      </c>
      <c r="J10" s="16" t="str">
        <f t="shared" ca="1" si="2"/>
        <v>NOT DUE</v>
      </c>
      <c r="K10" s="17" t="s">
        <v>4890</v>
      </c>
      <c r="L10" s="69"/>
    </row>
    <row r="11" spans="1:12" ht="60.75" customHeight="1">
      <c r="A11" s="11" t="s">
        <v>4897</v>
      </c>
      <c r="B11" s="11" t="s">
        <v>4898</v>
      </c>
      <c r="C11" s="17" t="s">
        <v>4899</v>
      </c>
      <c r="D11" s="11" t="s">
        <v>2138</v>
      </c>
      <c r="E11" s="64">
        <v>43279</v>
      </c>
      <c r="F11" s="12">
        <v>44420</v>
      </c>
      <c r="G11" s="26">
        <v>29642</v>
      </c>
      <c r="H11" s="14">
        <f t="shared" si="0"/>
        <v>46245</v>
      </c>
      <c r="I11" s="15">
        <f ca="1">IF(ISBLANK(H11),"",H11-DATE(YEAR(NOW()),MONTH(NOW()),DAY(NOW())))</f>
        <v>1598</v>
      </c>
      <c r="J11" s="16" t="str">
        <f t="shared" ca="1" si="2"/>
        <v>NOT DUE</v>
      </c>
      <c r="K11" s="17" t="s">
        <v>4890</v>
      </c>
      <c r="L11" s="69"/>
    </row>
    <row r="12" spans="1:12" ht="60.75" customHeight="1">
      <c r="A12" s="11" t="s">
        <v>4900</v>
      </c>
      <c r="B12" s="11" t="s">
        <v>4901</v>
      </c>
      <c r="C12" s="17" t="s">
        <v>4902</v>
      </c>
      <c r="D12" s="11" t="s">
        <v>2138</v>
      </c>
      <c r="E12" s="64">
        <v>43279</v>
      </c>
      <c r="F12" s="12">
        <v>44420</v>
      </c>
      <c r="G12" s="26">
        <v>29642</v>
      </c>
      <c r="H12" s="14">
        <f t="shared" si="0"/>
        <v>46245</v>
      </c>
      <c r="I12" s="15">
        <f t="shared" ref="I12:I75" ca="1" si="3">IF(ISBLANK(H12),"",H12-DATE(YEAR(NOW()),MONTH(NOW()),DAY(NOW())))</f>
        <v>1598</v>
      </c>
      <c r="J12" s="16" t="str">
        <f t="shared" ca="1" si="2"/>
        <v>NOT DUE</v>
      </c>
      <c r="K12" s="17" t="s">
        <v>4890</v>
      </c>
      <c r="L12" s="69"/>
    </row>
    <row r="13" spans="1:12" ht="60.75" customHeight="1">
      <c r="A13" s="11" t="s">
        <v>4903</v>
      </c>
      <c r="B13" s="11" t="s">
        <v>4904</v>
      </c>
      <c r="C13" s="17" t="s">
        <v>4905</v>
      </c>
      <c r="D13" s="11" t="s">
        <v>2138</v>
      </c>
      <c r="E13" s="64">
        <v>43279</v>
      </c>
      <c r="F13" s="12">
        <v>44415</v>
      </c>
      <c r="G13" s="26">
        <v>29642</v>
      </c>
      <c r="H13" s="14">
        <f t="shared" si="0"/>
        <v>46240</v>
      </c>
      <c r="I13" s="15">
        <f t="shared" ca="1" si="3"/>
        <v>1593</v>
      </c>
      <c r="J13" s="16" t="str">
        <f t="shared" ca="1" si="2"/>
        <v>NOT DUE</v>
      </c>
      <c r="K13" s="17" t="s">
        <v>4890</v>
      </c>
      <c r="L13" s="69"/>
    </row>
    <row r="14" spans="1:12" ht="60.75" customHeight="1">
      <c r="A14" s="11" t="s">
        <v>4906</v>
      </c>
      <c r="B14" s="11" t="s">
        <v>4907</v>
      </c>
      <c r="C14" s="17" t="s">
        <v>4908</v>
      </c>
      <c r="D14" s="11" t="s">
        <v>2138</v>
      </c>
      <c r="E14" s="64">
        <v>43279</v>
      </c>
      <c r="F14" s="12">
        <v>44314</v>
      </c>
      <c r="G14" s="26">
        <v>28591</v>
      </c>
      <c r="H14" s="14">
        <f t="shared" si="0"/>
        <v>46139</v>
      </c>
      <c r="I14" s="18">
        <f ca="1">IF(ISBLANK(H14),"",H14-DATE(YEAR(NOW()),MONTH(NOW()),DAY(NOW())))</f>
        <v>1492</v>
      </c>
      <c r="J14" s="16" t="str">
        <f t="shared" ca="1" si="2"/>
        <v>NOT DUE</v>
      </c>
      <c r="K14" s="17" t="s">
        <v>4890</v>
      </c>
      <c r="L14" s="69"/>
    </row>
    <row r="15" spans="1:12" ht="60.75" customHeight="1">
      <c r="A15" s="11" t="s">
        <v>4909</v>
      </c>
      <c r="B15" s="11" t="s">
        <v>4910</v>
      </c>
      <c r="C15" s="17" t="s">
        <v>4911</v>
      </c>
      <c r="D15" s="11" t="s">
        <v>2138</v>
      </c>
      <c r="E15" s="64">
        <v>43279</v>
      </c>
      <c r="F15" s="12">
        <v>44314</v>
      </c>
      <c r="G15" s="26">
        <v>28591</v>
      </c>
      <c r="H15" s="14">
        <f t="shared" si="0"/>
        <v>46139</v>
      </c>
      <c r="I15" s="15">
        <f t="shared" ca="1" si="3"/>
        <v>1492</v>
      </c>
      <c r="J15" s="16" t="str">
        <f t="shared" ca="1" si="2"/>
        <v>NOT DUE</v>
      </c>
      <c r="K15" s="17" t="s">
        <v>4890</v>
      </c>
      <c r="L15" s="69"/>
    </row>
    <row r="16" spans="1:12" ht="60.75" customHeight="1">
      <c r="A16" s="11" t="s">
        <v>4912</v>
      </c>
      <c r="B16" s="11" t="s">
        <v>4913</v>
      </c>
      <c r="C16" s="17" t="s">
        <v>4914</v>
      </c>
      <c r="D16" s="11" t="s">
        <v>2138</v>
      </c>
      <c r="E16" s="64">
        <v>43279</v>
      </c>
      <c r="F16" s="12">
        <v>44315</v>
      </c>
      <c r="G16" s="26">
        <v>28591</v>
      </c>
      <c r="H16" s="14">
        <f t="shared" si="0"/>
        <v>46140</v>
      </c>
      <c r="I16" s="15">
        <f t="shared" ca="1" si="3"/>
        <v>1493</v>
      </c>
      <c r="J16" s="16" t="str">
        <f t="shared" ca="1" si="2"/>
        <v>NOT DUE</v>
      </c>
      <c r="K16" s="17" t="s">
        <v>4890</v>
      </c>
      <c r="L16" s="69"/>
    </row>
    <row r="17" spans="1:12" ht="60.75" customHeight="1">
      <c r="A17" s="11" t="s">
        <v>4915</v>
      </c>
      <c r="B17" s="11" t="s">
        <v>4916</v>
      </c>
      <c r="C17" s="17" t="s">
        <v>4917</v>
      </c>
      <c r="D17" s="11" t="s">
        <v>2138</v>
      </c>
      <c r="E17" s="64">
        <v>43279</v>
      </c>
      <c r="F17" s="12">
        <v>44315</v>
      </c>
      <c r="G17" s="26">
        <v>28591</v>
      </c>
      <c r="H17" s="14">
        <f t="shared" si="0"/>
        <v>46140</v>
      </c>
      <c r="I17" s="15">
        <f t="shared" ca="1" si="3"/>
        <v>1493</v>
      </c>
      <c r="J17" s="16" t="str">
        <f t="shared" ca="1" si="2"/>
        <v>NOT DUE</v>
      </c>
      <c r="K17" s="17" t="s">
        <v>4890</v>
      </c>
      <c r="L17" s="69"/>
    </row>
    <row r="18" spans="1:12" ht="60.75" customHeight="1">
      <c r="A18" s="11" t="s">
        <v>4918</v>
      </c>
      <c r="B18" s="11" t="s">
        <v>4919</v>
      </c>
      <c r="C18" s="17" t="s">
        <v>4920</v>
      </c>
      <c r="D18" s="11" t="s">
        <v>2138</v>
      </c>
      <c r="E18" s="64">
        <v>43279</v>
      </c>
      <c r="F18" s="12">
        <v>44316</v>
      </c>
      <c r="G18" s="26">
        <v>28591</v>
      </c>
      <c r="H18" s="14">
        <f t="shared" si="0"/>
        <v>46141</v>
      </c>
      <c r="I18" s="15">
        <f t="shared" ca="1" si="3"/>
        <v>1494</v>
      </c>
      <c r="J18" s="16" t="str">
        <f t="shared" ca="1" si="2"/>
        <v>NOT DUE</v>
      </c>
      <c r="K18" s="17" t="s">
        <v>4890</v>
      </c>
      <c r="L18" s="69"/>
    </row>
    <row r="19" spans="1:12" ht="60.75" customHeight="1">
      <c r="A19" s="11" t="s">
        <v>4921</v>
      </c>
      <c r="B19" s="11" t="s">
        <v>4922</v>
      </c>
      <c r="C19" s="17" t="s">
        <v>4923</v>
      </c>
      <c r="D19" s="11" t="s">
        <v>2138</v>
      </c>
      <c r="E19" s="64">
        <v>43279</v>
      </c>
      <c r="F19" s="12">
        <v>44316</v>
      </c>
      <c r="G19" s="26">
        <v>28591</v>
      </c>
      <c r="H19" s="14">
        <f t="shared" si="0"/>
        <v>46141</v>
      </c>
      <c r="I19" s="15">
        <f t="shared" ca="1" si="3"/>
        <v>1494</v>
      </c>
      <c r="J19" s="16" t="str">
        <f t="shared" ca="1" si="2"/>
        <v>NOT DUE</v>
      </c>
      <c r="K19" s="17" t="s">
        <v>4890</v>
      </c>
      <c r="L19" s="69"/>
    </row>
    <row r="20" spans="1:12" ht="60.75" customHeight="1">
      <c r="A20" s="11" t="s">
        <v>4924</v>
      </c>
      <c r="B20" s="11" t="s">
        <v>4925</v>
      </c>
      <c r="C20" s="17" t="s">
        <v>4926</v>
      </c>
      <c r="D20" s="11" t="s">
        <v>2138</v>
      </c>
      <c r="E20" s="64">
        <v>43279</v>
      </c>
      <c r="F20" s="12">
        <v>43757</v>
      </c>
      <c r="G20" s="26">
        <v>19038.099999999999</v>
      </c>
      <c r="H20" s="14">
        <f t="shared" si="0"/>
        <v>45583</v>
      </c>
      <c r="I20" s="15">
        <f t="shared" ca="1" si="3"/>
        <v>936</v>
      </c>
      <c r="J20" s="16" t="str">
        <f t="shared" ca="1" si="2"/>
        <v>NOT DUE</v>
      </c>
      <c r="K20" s="17" t="s">
        <v>4890</v>
      </c>
      <c r="L20" s="69"/>
    </row>
    <row r="21" spans="1:12" ht="60.75" customHeight="1">
      <c r="A21" s="11" t="s">
        <v>4927</v>
      </c>
      <c r="B21" s="11" t="s">
        <v>4928</v>
      </c>
      <c r="C21" s="17" t="s">
        <v>4929</v>
      </c>
      <c r="D21" s="11" t="s">
        <v>2138</v>
      </c>
      <c r="E21" s="64">
        <v>43279</v>
      </c>
      <c r="F21" s="12">
        <v>43758</v>
      </c>
      <c r="G21" s="26">
        <v>19038.099999999999</v>
      </c>
      <c r="H21" s="14">
        <f t="shared" si="0"/>
        <v>45584</v>
      </c>
      <c r="I21" s="15">
        <f t="shared" ca="1" si="3"/>
        <v>937</v>
      </c>
      <c r="J21" s="16" t="str">
        <f t="shared" ca="1" si="2"/>
        <v>NOT DUE</v>
      </c>
      <c r="K21" s="17" t="s">
        <v>4890</v>
      </c>
      <c r="L21" s="69"/>
    </row>
    <row r="22" spans="1:12" ht="60.75" customHeight="1">
      <c r="A22" s="11" t="s">
        <v>4930</v>
      </c>
      <c r="B22" s="11" t="s">
        <v>4931</v>
      </c>
      <c r="C22" s="17" t="s">
        <v>4932</v>
      </c>
      <c r="D22" s="11" t="s">
        <v>2138</v>
      </c>
      <c r="E22" s="64">
        <v>43279</v>
      </c>
      <c r="F22" s="12">
        <v>44330</v>
      </c>
      <c r="G22" s="26">
        <v>28591</v>
      </c>
      <c r="H22" s="14">
        <f t="shared" si="0"/>
        <v>46155</v>
      </c>
      <c r="I22" s="15">
        <f t="shared" ca="1" si="3"/>
        <v>1508</v>
      </c>
      <c r="J22" s="16" t="str">
        <f t="shared" ca="1" si="2"/>
        <v>NOT DUE</v>
      </c>
      <c r="K22" s="17" t="s">
        <v>4890</v>
      </c>
      <c r="L22" s="69"/>
    </row>
    <row r="23" spans="1:12" ht="60.75" customHeight="1">
      <c r="A23" s="11" t="s">
        <v>4933</v>
      </c>
      <c r="B23" s="11" t="s">
        <v>4934</v>
      </c>
      <c r="C23" s="17" t="s">
        <v>4935</v>
      </c>
      <c r="D23" s="11" t="s">
        <v>2138</v>
      </c>
      <c r="E23" s="64">
        <v>43279</v>
      </c>
      <c r="F23" s="12">
        <v>44330</v>
      </c>
      <c r="G23" s="26">
        <v>28591</v>
      </c>
      <c r="H23" s="14">
        <f t="shared" si="0"/>
        <v>46155</v>
      </c>
      <c r="I23" s="15">
        <f t="shared" ca="1" si="3"/>
        <v>1508</v>
      </c>
      <c r="J23" s="16" t="str">
        <f t="shared" ca="1" si="2"/>
        <v>NOT DUE</v>
      </c>
      <c r="K23" s="17" t="s">
        <v>4890</v>
      </c>
      <c r="L23" s="69"/>
    </row>
    <row r="24" spans="1:12" ht="60.75" customHeight="1">
      <c r="A24" s="11" t="s">
        <v>4936</v>
      </c>
      <c r="B24" s="11" t="s">
        <v>4937</v>
      </c>
      <c r="C24" s="17" t="s">
        <v>4938</v>
      </c>
      <c r="D24" s="11" t="s">
        <v>2138</v>
      </c>
      <c r="E24" s="64">
        <v>43279</v>
      </c>
      <c r="F24" s="12">
        <v>44331</v>
      </c>
      <c r="G24" s="26">
        <v>28591</v>
      </c>
      <c r="H24" s="14">
        <f t="shared" si="0"/>
        <v>46156</v>
      </c>
      <c r="I24" s="15">
        <f t="shared" ca="1" si="3"/>
        <v>1509</v>
      </c>
      <c r="J24" s="16" t="str">
        <f t="shared" ca="1" si="2"/>
        <v>NOT DUE</v>
      </c>
      <c r="K24" s="17" t="s">
        <v>4890</v>
      </c>
      <c r="L24" s="69"/>
    </row>
    <row r="25" spans="1:12" ht="60.75" customHeight="1">
      <c r="A25" s="11" t="s">
        <v>4939</v>
      </c>
      <c r="B25" s="11" t="s">
        <v>4940</v>
      </c>
      <c r="C25" s="17" t="s">
        <v>4941</v>
      </c>
      <c r="D25" s="11" t="s">
        <v>2138</v>
      </c>
      <c r="E25" s="64">
        <v>43279</v>
      </c>
      <c r="F25" s="12">
        <v>44331</v>
      </c>
      <c r="G25" s="26">
        <v>28591</v>
      </c>
      <c r="H25" s="14">
        <f t="shared" si="0"/>
        <v>46156</v>
      </c>
      <c r="I25" s="15">
        <f t="shared" ca="1" si="3"/>
        <v>1509</v>
      </c>
      <c r="J25" s="16" t="str">
        <f t="shared" ca="1" si="2"/>
        <v>NOT DUE</v>
      </c>
      <c r="K25" s="17" t="s">
        <v>4890</v>
      </c>
      <c r="L25" s="69"/>
    </row>
    <row r="26" spans="1:12" ht="60.75" customHeight="1">
      <c r="A26" s="11" t="s">
        <v>4942</v>
      </c>
      <c r="B26" s="11" t="s">
        <v>4943</v>
      </c>
      <c r="C26" s="17" t="s">
        <v>4944</v>
      </c>
      <c r="D26" s="11" t="s">
        <v>2138</v>
      </c>
      <c r="E26" s="64">
        <v>43279</v>
      </c>
      <c r="F26" s="12">
        <v>43710</v>
      </c>
      <c r="G26" s="26">
        <v>18247.099999999999</v>
      </c>
      <c r="H26" s="14">
        <f t="shared" si="0"/>
        <v>45536</v>
      </c>
      <c r="I26" s="15">
        <f t="shared" ca="1" si="3"/>
        <v>889</v>
      </c>
      <c r="J26" s="16" t="str">
        <f t="shared" ca="1" si="2"/>
        <v>NOT DUE</v>
      </c>
      <c r="K26" s="17" t="s">
        <v>4890</v>
      </c>
      <c r="L26" s="69"/>
    </row>
    <row r="27" spans="1:12" ht="60.75" customHeight="1">
      <c r="A27" s="11" t="s">
        <v>4945</v>
      </c>
      <c r="B27" s="11" t="s">
        <v>4946</v>
      </c>
      <c r="C27" s="17" t="s">
        <v>4947</v>
      </c>
      <c r="D27" s="11" t="s">
        <v>2138</v>
      </c>
      <c r="E27" s="64">
        <v>43279</v>
      </c>
      <c r="F27" s="12">
        <v>43710</v>
      </c>
      <c r="G27" s="26">
        <v>18247.099999999999</v>
      </c>
      <c r="H27" s="14">
        <f t="shared" si="0"/>
        <v>45536</v>
      </c>
      <c r="I27" s="15">
        <f t="shared" ca="1" si="3"/>
        <v>889</v>
      </c>
      <c r="J27" s="16" t="str">
        <f t="shared" ca="1" si="2"/>
        <v>NOT DUE</v>
      </c>
      <c r="K27" s="17" t="s">
        <v>4890</v>
      </c>
      <c r="L27" s="69"/>
    </row>
    <row r="28" spans="1:12" ht="60.75" customHeight="1">
      <c r="A28" s="11" t="s">
        <v>4948</v>
      </c>
      <c r="B28" s="11" t="s">
        <v>4949</v>
      </c>
      <c r="C28" s="17" t="s">
        <v>4950</v>
      </c>
      <c r="D28" s="11" t="s">
        <v>2138</v>
      </c>
      <c r="E28" s="64">
        <v>43279</v>
      </c>
      <c r="F28" s="12">
        <v>43710</v>
      </c>
      <c r="G28" s="26">
        <v>18247.099999999999</v>
      </c>
      <c r="H28" s="14">
        <f t="shared" si="0"/>
        <v>45536</v>
      </c>
      <c r="I28" s="15">
        <f t="shared" ca="1" si="3"/>
        <v>889</v>
      </c>
      <c r="J28" s="16" t="str">
        <f t="shared" ca="1" si="2"/>
        <v>NOT DUE</v>
      </c>
      <c r="K28" s="17" t="s">
        <v>4890</v>
      </c>
      <c r="L28" s="69"/>
    </row>
    <row r="29" spans="1:12" ht="60.75" customHeight="1">
      <c r="A29" s="11" t="s">
        <v>4951</v>
      </c>
      <c r="B29" s="11" t="s">
        <v>4952</v>
      </c>
      <c r="C29" s="17" t="s">
        <v>4953</v>
      </c>
      <c r="D29" s="11" t="s">
        <v>2138</v>
      </c>
      <c r="E29" s="64">
        <v>43279</v>
      </c>
      <c r="F29" s="12">
        <v>43710</v>
      </c>
      <c r="G29" s="26">
        <v>18247.099999999999</v>
      </c>
      <c r="H29" s="14">
        <f t="shared" si="0"/>
        <v>45536</v>
      </c>
      <c r="I29" s="15">
        <f t="shared" ca="1" si="3"/>
        <v>889</v>
      </c>
      <c r="J29" s="16" t="str">
        <f t="shared" ca="1" si="2"/>
        <v>NOT DUE</v>
      </c>
      <c r="K29" s="17" t="s">
        <v>4890</v>
      </c>
      <c r="L29" s="69"/>
    </row>
    <row r="30" spans="1:12" ht="60.75" customHeight="1">
      <c r="A30" s="11" t="s">
        <v>4954</v>
      </c>
      <c r="B30" s="11" t="s">
        <v>4955</v>
      </c>
      <c r="C30" s="17" t="s">
        <v>4956</v>
      </c>
      <c r="D30" s="11" t="s">
        <v>2138</v>
      </c>
      <c r="E30" s="64">
        <v>43279</v>
      </c>
      <c r="F30" s="12">
        <v>43710</v>
      </c>
      <c r="G30" s="26">
        <v>18247.099999999999</v>
      </c>
      <c r="H30" s="14">
        <f t="shared" si="0"/>
        <v>45536</v>
      </c>
      <c r="I30" s="15">
        <f t="shared" ca="1" si="3"/>
        <v>889</v>
      </c>
      <c r="J30" s="16" t="str">
        <f t="shared" ca="1" si="2"/>
        <v>NOT DUE</v>
      </c>
      <c r="K30" s="17" t="s">
        <v>4890</v>
      </c>
      <c r="L30" s="69"/>
    </row>
    <row r="31" spans="1:12" ht="60.75" customHeight="1">
      <c r="A31" s="11" t="s">
        <v>4957</v>
      </c>
      <c r="B31" s="11" t="s">
        <v>4958</v>
      </c>
      <c r="C31" s="17" t="s">
        <v>4959</v>
      </c>
      <c r="D31" s="11" t="s">
        <v>2138</v>
      </c>
      <c r="E31" s="64">
        <v>43279</v>
      </c>
      <c r="F31" s="12">
        <v>43710</v>
      </c>
      <c r="G31" s="26">
        <v>18247.099999999999</v>
      </c>
      <c r="H31" s="14">
        <f t="shared" si="0"/>
        <v>45536</v>
      </c>
      <c r="I31" s="15">
        <f t="shared" ca="1" si="3"/>
        <v>889</v>
      </c>
      <c r="J31" s="16" t="str">
        <f t="shared" ca="1" si="2"/>
        <v>NOT DUE</v>
      </c>
      <c r="K31" s="17" t="s">
        <v>4890</v>
      </c>
      <c r="L31" s="69"/>
    </row>
    <row r="32" spans="1:12" ht="60.75" customHeight="1">
      <c r="A32" s="11" t="s">
        <v>4960</v>
      </c>
      <c r="B32" s="11" t="s">
        <v>4961</v>
      </c>
      <c r="C32" s="17" t="s">
        <v>4962</v>
      </c>
      <c r="D32" s="11" t="s">
        <v>2138</v>
      </c>
      <c r="E32" s="64">
        <v>43279</v>
      </c>
      <c r="F32" s="12">
        <v>43710</v>
      </c>
      <c r="G32" s="26">
        <v>18247.099999999999</v>
      </c>
      <c r="H32" s="14">
        <f t="shared" si="0"/>
        <v>45536</v>
      </c>
      <c r="I32" s="15">
        <f t="shared" ca="1" si="3"/>
        <v>889</v>
      </c>
      <c r="J32" s="16" t="str">
        <f t="shared" ca="1" si="2"/>
        <v>NOT DUE</v>
      </c>
      <c r="K32" s="17" t="s">
        <v>4890</v>
      </c>
      <c r="L32" s="69"/>
    </row>
    <row r="33" spans="1:12" ht="60.75" customHeight="1">
      <c r="A33" s="11" t="s">
        <v>4963</v>
      </c>
      <c r="B33" s="11" t="s">
        <v>4964</v>
      </c>
      <c r="C33" s="17" t="s">
        <v>4965</v>
      </c>
      <c r="D33" s="11" t="s">
        <v>2138</v>
      </c>
      <c r="E33" s="64">
        <v>43279</v>
      </c>
      <c r="F33" s="12">
        <v>43710</v>
      </c>
      <c r="G33" s="26">
        <v>18247.099999999999</v>
      </c>
      <c r="H33" s="14">
        <f t="shared" si="0"/>
        <v>45536</v>
      </c>
      <c r="I33" s="15">
        <f t="shared" ca="1" si="3"/>
        <v>889</v>
      </c>
      <c r="J33" s="16" t="str">
        <f t="shared" ca="1" si="2"/>
        <v>NOT DUE</v>
      </c>
      <c r="K33" s="17" t="s">
        <v>4890</v>
      </c>
      <c r="L33" s="69"/>
    </row>
    <row r="34" spans="1:12" ht="60.75" customHeight="1">
      <c r="A34" s="11" t="s">
        <v>4966</v>
      </c>
      <c r="B34" s="11" t="s">
        <v>4967</v>
      </c>
      <c r="C34" s="17" t="s">
        <v>4968</v>
      </c>
      <c r="D34" s="11" t="s">
        <v>2138</v>
      </c>
      <c r="E34" s="64">
        <v>43279</v>
      </c>
      <c r="F34" s="12">
        <v>44329</v>
      </c>
      <c r="G34" s="13">
        <v>0</v>
      </c>
      <c r="H34" s="14">
        <f t="shared" si="0"/>
        <v>46154</v>
      </c>
      <c r="I34" s="15">
        <f t="shared" ca="1" si="3"/>
        <v>1507</v>
      </c>
      <c r="J34" s="16" t="str">
        <f t="shared" ca="1" si="2"/>
        <v>NOT DUE</v>
      </c>
      <c r="K34" s="17" t="s">
        <v>4890</v>
      </c>
      <c r="L34" s="69"/>
    </row>
    <row r="35" spans="1:12" ht="60.75" customHeight="1">
      <c r="A35" s="11" t="s">
        <v>4969</v>
      </c>
      <c r="B35" s="11" t="s">
        <v>4970</v>
      </c>
      <c r="C35" s="17" t="s">
        <v>4971</v>
      </c>
      <c r="D35" s="11" t="s">
        <v>2138</v>
      </c>
      <c r="E35" s="64">
        <v>43279</v>
      </c>
      <c r="F35" s="12">
        <v>44417</v>
      </c>
      <c r="G35" s="13">
        <v>29652</v>
      </c>
      <c r="H35" s="14">
        <f t="shared" si="0"/>
        <v>46242</v>
      </c>
      <c r="I35" s="15">
        <f t="shared" ca="1" si="3"/>
        <v>1595</v>
      </c>
      <c r="J35" s="16" t="str">
        <f t="shared" ca="1" si="2"/>
        <v>NOT DUE</v>
      </c>
      <c r="K35" s="17" t="s">
        <v>4890</v>
      </c>
      <c r="L35" s="69"/>
    </row>
    <row r="36" spans="1:12" ht="60.75" customHeight="1">
      <c r="A36" s="11" t="s">
        <v>4972</v>
      </c>
      <c r="B36" s="11" t="s">
        <v>4973</v>
      </c>
      <c r="C36" s="17" t="s">
        <v>4974</v>
      </c>
      <c r="D36" s="11" t="s">
        <v>2138</v>
      </c>
      <c r="E36" s="64">
        <v>43279</v>
      </c>
      <c r="F36" s="12">
        <v>44421</v>
      </c>
      <c r="G36" s="13">
        <v>29652</v>
      </c>
      <c r="H36" s="14">
        <f t="shared" si="0"/>
        <v>46246</v>
      </c>
      <c r="I36" s="15">
        <f t="shared" ca="1" si="3"/>
        <v>1599</v>
      </c>
      <c r="J36" s="16" t="str">
        <f t="shared" ca="1" si="2"/>
        <v>NOT DUE</v>
      </c>
      <c r="K36" s="17" t="s">
        <v>4890</v>
      </c>
      <c r="L36" s="69"/>
    </row>
    <row r="37" spans="1:12" ht="60.75" customHeight="1">
      <c r="A37" s="11" t="s">
        <v>4975</v>
      </c>
      <c r="B37" s="11" t="s">
        <v>4976</v>
      </c>
      <c r="C37" s="17" t="s">
        <v>4977</v>
      </c>
      <c r="D37" s="11" t="s">
        <v>2138</v>
      </c>
      <c r="E37" s="64">
        <v>43279</v>
      </c>
      <c r="F37" s="12">
        <v>44416</v>
      </c>
      <c r="G37" s="13">
        <v>1102.8</v>
      </c>
      <c r="H37" s="14">
        <f t="shared" si="0"/>
        <v>46241</v>
      </c>
      <c r="I37" s="15">
        <f t="shared" ca="1" si="3"/>
        <v>1594</v>
      </c>
      <c r="J37" s="16" t="str">
        <f t="shared" ca="1" si="2"/>
        <v>NOT DUE</v>
      </c>
      <c r="K37" s="17" t="s">
        <v>4890</v>
      </c>
      <c r="L37" s="69"/>
    </row>
    <row r="38" spans="1:12" ht="60.75" customHeight="1">
      <c r="A38" s="11" t="s">
        <v>4978</v>
      </c>
      <c r="B38" s="11" t="s">
        <v>4979</v>
      </c>
      <c r="C38" s="17" t="s">
        <v>4980</v>
      </c>
      <c r="D38" s="11" t="s">
        <v>2138</v>
      </c>
      <c r="E38" s="64">
        <v>43279</v>
      </c>
      <c r="F38" s="12">
        <v>44416</v>
      </c>
      <c r="G38" s="13">
        <v>1096.4000000000001</v>
      </c>
      <c r="H38" s="14">
        <f t="shared" si="0"/>
        <v>46241</v>
      </c>
      <c r="I38" s="15">
        <f t="shared" ca="1" si="3"/>
        <v>1594</v>
      </c>
      <c r="J38" s="16" t="str">
        <f t="shared" ca="1" si="2"/>
        <v>NOT DUE</v>
      </c>
      <c r="K38" s="17" t="s">
        <v>4890</v>
      </c>
      <c r="L38" s="69"/>
    </row>
    <row r="39" spans="1:12" ht="60.75" customHeight="1">
      <c r="A39" s="11" t="s">
        <v>4981</v>
      </c>
      <c r="B39" s="11" t="s">
        <v>4982</v>
      </c>
      <c r="C39" s="17" t="s">
        <v>4983</v>
      </c>
      <c r="D39" s="11" t="s">
        <v>2138</v>
      </c>
      <c r="E39" s="64">
        <v>43279</v>
      </c>
      <c r="F39" s="12">
        <v>44419</v>
      </c>
      <c r="G39" s="13">
        <v>0</v>
      </c>
      <c r="H39" s="14">
        <f t="shared" si="0"/>
        <v>46244</v>
      </c>
      <c r="I39" s="15">
        <f t="shared" ca="1" si="3"/>
        <v>1597</v>
      </c>
      <c r="J39" s="16" t="str">
        <f t="shared" ca="1" si="2"/>
        <v>NOT DUE</v>
      </c>
      <c r="K39" s="17" t="s">
        <v>4890</v>
      </c>
      <c r="L39" s="69"/>
    </row>
    <row r="40" spans="1:12" ht="60.75" customHeight="1">
      <c r="A40" s="11" t="s">
        <v>4984</v>
      </c>
      <c r="B40" s="11" t="s">
        <v>4985</v>
      </c>
      <c r="C40" s="17" t="s">
        <v>4986</v>
      </c>
      <c r="D40" s="11" t="s">
        <v>2138</v>
      </c>
      <c r="E40" s="64">
        <v>43279</v>
      </c>
      <c r="F40" s="12">
        <v>44419</v>
      </c>
      <c r="G40" s="13">
        <v>0</v>
      </c>
      <c r="H40" s="14">
        <f t="shared" si="0"/>
        <v>46244</v>
      </c>
      <c r="I40" s="15">
        <f t="shared" ca="1" si="3"/>
        <v>1597</v>
      </c>
      <c r="J40" s="16" t="str">
        <f t="shared" ca="1" si="2"/>
        <v>NOT DUE</v>
      </c>
      <c r="K40" s="17" t="s">
        <v>4890</v>
      </c>
      <c r="L40" s="69"/>
    </row>
    <row r="41" spans="1:12" ht="60.75" customHeight="1">
      <c r="A41" s="11" t="s">
        <v>4987</v>
      </c>
      <c r="B41" s="11" t="s">
        <v>4988</v>
      </c>
      <c r="C41" s="17" t="s">
        <v>4989</v>
      </c>
      <c r="D41" s="11" t="s">
        <v>2138</v>
      </c>
      <c r="E41" s="64">
        <v>43279</v>
      </c>
      <c r="F41" s="12">
        <v>44419</v>
      </c>
      <c r="G41" s="13">
        <v>0</v>
      </c>
      <c r="H41" s="14">
        <f t="shared" si="0"/>
        <v>46244</v>
      </c>
      <c r="I41" s="15">
        <f t="shared" ca="1" si="3"/>
        <v>1597</v>
      </c>
      <c r="J41" s="16" t="str">
        <f t="shared" ca="1" si="2"/>
        <v>NOT DUE</v>
      </c>
      <c r="K41" s="17" t="s">
        <v>4890</v>
      </c>
      <c r="L41" s="69"/>
    </row>
    <row r="42" spans="1:12" ht="60.75" customHeight="1">
      <c r="A42" s="11" t="s">
        <v>4990</v>
      </c>
      <c r="B42" s="11" t="s">
        <v>4991</v>
      </c>
      <c r="C42" s="17" t="s">
        <v>4992</v>
      </c>
      <c r="D42" s="11" t="s">
        <v>2138</v>
      </c>
      <c r="E42" s="64">
        <v>43279</v>
      </c>
      <c r="F42" s="12">
        <v>44407</v>
      </c>
      <c r="G42" s="13">
        <v>0</v>
      </c>
      <c r="H42" s="14">
        <f t="shared" si="0"/>
        <v>46232</v>
      </c>
      <c r="I42" s="15">
        <f t="shared" ca="1" si="3"/>
        <v>1585</v>
      </c>
      <c r="J42" s="16" t="str">
        <f t="shared" ca="1" si="2"/>
        <v>NOT DUE</v>
      </c>
      <c r="K42" s="17" t="s">
        <v>4890</v>
      </c>
      <c r="L42" s="69"/>
    </row>
    <row r="43" spans="1:12" ht="60.75" customHeight="1">
      <c r="A43" s="11" t="s">
        <v>4993</v>
      </c>
      <c r="B43" s="11" t="s">
        <v>4994</v>
      </c>
      <c r="C43" s="17" t="s">
        <v>4995</v>
      </c>
      <c r="D43" s="11" t="s">
        <v>2138</v>
      </c>
      <c r="E43" s="64">
        <v>43279</v>
      </c>
      <c r="F43" s="12">
        <v>44407</v>
      </c>
      <c r="G43" s="13">
        <v>0</v>
      </c>
      <c r="H43" s="14">
        <f t="shared" si="0"/>
        <v>46232</v>
      </c>
      <c r="I43" s="15">
        <f t="shared" ca="1" si="3"/>
        <v>1585</v>
      </c>
      <c r="J43" s="16" t="str">
        <f t="shared" ca="1" si="2"/>
        <v>NOT DUE</v>
      </c>
      <c r="K43" s="17" t="s">
        <v>4890</v>
      </c>
      <c r="L43" s="69"/>
    </row>
    <row r="44" spans="1:12" ht="60.75" customHeight="1">
      <c r="A44" s="11" t="s">
        <v>4996</v>
      </c>
      <c r="B44" s="11" t="s">
        <v>4997</v>
      </c>
      <c r="C44" s="17" t="s">
        <v>4998</v>
      </c>
      <c r="D44" s="11" t="s">
        <v>2138</v>
      </c>
      <c r="E44" s="64">
        <v>43279</v>
      </c>
      <c r="F44" s="12">
        <v>44419</v>
      </c>
      <c r="G44" s="13">
        <v>0</v>
      </c>
      <c r="H44" s="14">
        <f t="shared" si="0"/>
        <v>46244</v>
      </c>
      <c r="I44" s="15">
        <f t="shared" ca="1" si="3"/>
        <v>1597</v>
      </c>
      <c r="J44" s="16" t="str">
        <f t="shared" ca="1" si="2"/>
        <v>NOT DUE</v>
      </c>
      <c r="K44" s="17" t="s">
        <v>4890</v>
      </c>
      <c r="L44" s="69"/>
    </row>
    <row r="45" spans="1:12" ht="60.75" customHeight="1">
      <c r="A45" s="11" t="s">
        <v>4999</v>
      </c>
      <c r="B45" s="11" t="s">
        <v>5000</v>
      </c>
      <c r="C45" s="17" t="s">
        <v>5001</v>
      </c>
      <c r="D45" s="11" t="s">
        <v>2138</v>
      </c>
      <c r="E45" s="64">
        <v>43279</v>
      </c>
      <c r="F45" s="12">
        <v>44413</v>
      </c>
      <c r="G45" s="13">
        <v>29652</v>
      </c>
      <c r="H45" s="14">
        <f t="shared" si="0"/>
        <v>46238</v>
      </c>
      <c r="I45" s="15">
        <f t="shared" ca="1" si="3"/>
        <v>1591</v>
      </c>
      <c r="J45" s="16" t="str">
        <f t="shared" ca="1" si="2"/>
        <v>NOT DUE</v>
      </c>
      <c r="K45" s="17" t="s">
        <v>4890</v>
      </c>
      <c r="L45" s="69"/>
    </row>
    <row r="46" spans="1:12" ht="60.75" customHeight="1">
      <c r="A46" s="11" t="s">
        <v>5002</v>
      </c>
      <c r="B46" s="11" t="s">
        <v>5003</v>
      </c>
      <c r="C46" s="17" t="s">
        <v>5001</v>
      </c>
      <c r="D46" s="11" t="s">
        <v>2138</v>
      </c>
      <c r="E46" s="64">
        <v>43279</v>
      </c>
      <c r="F46" s="12">
        <v>44413</v>
      </c>
      <c r="G46" s="13">
        <v>29652</v>
      </c>
      <c r="H46" s="14">
        <f t="shared" si="0"/>
        <v>46238</v>
      </c>
      <c r="I46" s="15">
        <f t="shared" ca="1" si="3"/>
        <v>1591</v>
      </c>
      <c r="J46" s="16" t="str">
        <f t="shared" ca="1" si="2"/>
        <v>NOT DUE</v>
      </c>
      <c r="K46" s="17" t="s">
        <v>4890</v>
      </c>
      <c r="L46" s="69"/>
    </row>
    <row r="47" spans="1:12" ht="60.75" customHeight="1">
      <c r="A47" s="11" t="s">
        <v>5004</v>
      </c>
      <c r="B47" s="11" t="s">
        <v>5005</v>
      </c>
      <c r="C47" s="17" t="s">
        <v>5006</v>
      </c>
      <c r="D47" s="11" t="s">
        <v>2138</v>
      </c>
      <c r="E47" s="64">
        <v>43279</v>
      </c>
      <c r="F47" s="12">
        <v>43781</v>
      </c>
      <c r="G47" s="13">
        <v>13670</v>
      </c>
      <c r="H47" s="14">
        <f t="shared" si="0"/>
        <v>45607</v>
      </c>
      <c r="I47" s="15">
        <f t="shared" ca="1" si="3"/>
        <v>960</v>
      </c>
      <c r="J47" s="16" t="str">
        <f t="shared" ca="1" si="2"/>
        <v>NOT DUE</v>
      </c>
      <c r="K47" s="17" t="s">
        <v>4890</v>
      </c>
      <c r="L47" s="69"/>
    </row>
    <row r="48" spans="1:12" ht="60.75" customHeight="1">
      <c r="A48" s="11" t="s">
        <v>5007</v>
      </c>
      <c r="B48" s="11" t="s">
        <v>5008</v>
      </c>
      <c r="C48" s="17" t="s">
        <v>5009</v>
      </c>
      <c r="D48" s="11" t="s">
        <v>2138</v>
      </c>
      <c r="E48" s="64">
        <v>43279</v>
      </c>
      <c r="F48" s="12">
        <v>44165</v>
      </c>
      <c r="G48" s="13">
        <v>15842</v>
      </c>
      <c r="H48" s="14">
        <f t="shared" si="0"/>
        <v>45990</v>
      </c>
      <c r="I48" s="15">
        <f t="shared" ca="1" si="3"/>
        <v>1343</v>
      </c>
      <c r="J48" s="16" t="str">
        <f t="shared" ca="1" si="2"/>
        <v>NOT DUE</v>
      </c>
      <c r="K48" s="17" t="s">
        <v>4890</v>
      </c>
      <c r="L48" s="69"/>
    </row>
    <row r="49" spans="1:12" ht="60.75" customHeight="1">
      <c r="A49" s="11" t="s">
        <v>5010</v>
      </c>
      <c r="B49" s="11" t="s">
        <v>5011</v>
      </c>
      <c r="C49" s="17" t="s">
        <v>5012</v>
      </c>
      <c r="D49" s="11" t="s">
        <v>2138</v>
      </c>
      <c r="E49" s="64">
        <v>43279</v>
      </c>
      <c r="F49" s="12">
        <v>44351</v>
      </c>
      <c r="G49" s="13">
        <v>14948</v>
      </c>
      <c r="H49" s="14">
        <f t="shared" si="0"/>
        <v>46176</v>
      </c>
      <c r="I49" s="15">
        <f t="shared" ca="1" si="3"/>
        <v>1529</v>
      </c>
      <c r="J49" s="16" t="str">
        <f t="shared" ca="1" si="2"/>
        <v>NOT DUE</v>
      </c>
      <c r="K49" s="17" t="s">
        <v>4890</v>
      </c>
      <c r="L49" s="69"/>
    </row>
    <row r="50" spans="1:12" ht="60.75" customHeight="1">
      <c r="A50" s="11" t="s">
        <v>5013</v>
      </c>
      <c r="B50" s="11" t="s">
        <v>5014</v>
      </c>
      <c r="C50" s="17" t="s">
        <v>5015</v>
      </c>
      <c r="D50" s="11" t="s">
        <v>2138</v>
      </c>
      <c r="E50" s="64">
        <v>43279</v>
      </c>
      <c r="F50" s="12">
        <v>43960</v>
      </c>
      <c r="G50" s="13">
        <v>22.4</v>
      </c>
      <c r="H50" s="14">
        <f t="shared" si="0"/>
        <v>45785</v>
      </c>
      <c r="I50" s="15">
        <f t="shared" ca="1" si="3"/>
        <v>1138</v>
      </c>
      <c r="J50" s="16" t="str">
        <f t="shared" ca="1" si="2"/>
        <v>NOT DUE</v>
      </c>
      <c r="K50" s="17" t="s">
        <v>4890</v>
      </c>
      <c r="L50" s="69"/>
    </row>
    <row r="51" spans="1:12" ht="60.75" customHeight="1">
      <c r="A51" s="11" t="s">
        <v>5016</v>
      </c>
      <c r="B51" s="11" t="s">
        <v>5017</v>
      </c>
      <c r="C51" s="17" t="s">
        <v>5018</v>
      </c>
      <c r="D51" s="11" t="s">
        <v>2138</v>
      </c>
      <c r="E51" s="64">
        <v>43279</v>
      </c>
      <c r="F51" s="12">
        <v>44329</v>
      </c>
      <c r="G51" s="13">
        <v>2022.3</v>
      </c>
      <c r="H51" s="14">
        <f t="shared" si="0"/>
        <v>46154</v>
      </c>
      <c r="I51" s="15">
        <f t="shared" ca="1" si="3"/>
        <v>1507</v>
      </c>
      <c r="J51" s="16" t="str">
        <f t="shared" ca="1" si="2"/>
        <v>NOT DUE</v>
      </c>
      <c r="K51" s="17" t="s">
        <v>4890</v>
      </c>
      <c r="L51" s="69"/>
    </row>
    <row r="52" spans="1:12" ht="60.75" customHeight="1">
      <c r="A52" s="11" t="s">
        <v>5019</v>
      </c>
      <c r="B52" s="11" t="s">
        <v>5020</v>
      </c>
      <c r="C52" s="17" t="s">
        <v>5021</v>
      </c>
      <c r="D52" s="11" t="s">
        <v>2138</v>
      </c>
      <c r="E52" s="64">
        <v>43279</v>
      </c>
      <c r="F52" s="12">
        <v>43970</v>
      </c>
      <c r="G52" s="13">
        <v>853.3</v>
      </c>
      <c r="H52" s="14">
        <f t="shared" si="0"/>
        <v>45795</v>
      </c>
      <c r="I52" s="15">
        <f t="shared" ca="1" si="3"/>
        <v>1148</v>
      </c>
      <c r="J52" s="16" t="str">
        <f t="shared" ca="1" si="2"/>
        <v>NOT DUE</v>
      </c>
      <c r="K52" s="17" t="s">
        <v>4890</v>
      </c>
      <c r="L52" s="69"/>
    </row>
    <row r="53" spans="1:12" ht="60.75" customHeight="1">
      <c r="A53" s="11" t="s">
        <v>5022</v>
      </c>
      <c r="B53" s="11" t="s">
        <v>5023</v>
      </c>
      <c r="C53" s="17" t="s">
        <v>5024</v>
      </c>
      <c r="D53" s="11" t="s">
        <v>2138</v>
      </c>
      <c r="E53" s="64">
        <v>43279</v>
      </c>
      <c r="F53" s="12">
        <v>43970</v>
      </c>
      <c r="G53" s="13">
        <v>1108.5</v>
      </c>
      <c r="H53" s="14">
        <f t="shared" si="0"/>
        <v>45795</v>
      </c>
      <c r="I53" s="15">
        <f t="shared" ca="1" si="3"/>
        <v>1148</v>
      </c>
      <c r="J53" s="16" t="str">
        <f t="shared" ca="1" si="2"/>
        <v>NOT DUE</v>
      </c>
      <c r="K53" s="17" t="s">
        <v>4890</v>
      </c>
      <c r="L53" s="69"/>
    </row>
    <row r="54" spans="1:12" ht="60.75" customHeight="1">
      <c r="A54" s="11" t="s">
        <v>5025</v>
      </c>
      <c r="B54" s="11" t="s">
        <v>5026</v>
      </c>
      <c r="C54" s="17" t="s">
        <v>5027</v>
      </c>
      <c r="D54" s="11" t="s">
        <v>2138</v>
      </c>
      <c r="E54" s="64">
        <v>43279</v>
      </c>
      <c r="F54" s="12">
        <v>44330</v>
      </c>
      <c r="G54" s="13">
        <v>3374.2</v>
      </c>
      <c r="H54" s="14">
        <f t="shared" si="0"/>
        <v>46155</v>
      </c>
      <c r="I54" s="15">
        <f t="shared" ca="1" si="3"/>
        <v>1508</v>
      </c>
      <c r="J54" s="16" t="str">
        <f t="shared" ca="1" si="2"/>
        <v>NOT DUE</v>
      </c>
      <c r="K54" s="17" t="s">
        <v>4890</v>
      </c>
      <c r="L54" s="69"/>
    </row>
    <row r="55" spans="1:12" ht="60.75" customHeight="1">
      <c r="A55" s="11" t="s">
        <v>5028</v>
      </c>
      <c r="B55" s="11" t="s">
        <v>5029</v>
      </c>
      <c r="C55" s="17" t="s">
        <v>5030</v>
      </c>
      <c r="D55" s="11" t="s">
        <v>2138</v>
      </c>
      <c r="E55" s="64">
        <v>43279</v>
      </c>
      <c r="F55" s="12">
        <v>43949</v>
      </c>
      <c r="G55" s="13">
        <v>17142.3</v>
      </c>
      <c r="H55" s="14">
        <f t="shared" si="0"/>
        <v>45774</v>
      </c>
      <c r="I55" s="15">
        <f t="shared" ca="1" si="3"/>
        <v>1127</v>
      </c>
      <c r="J55" s="16" t="str">
        <f t="shared" ca="1" si="2"/>
        <v>NOT DUE</v>
      </c>
      <c r="K55" s="17" t="s">
        <v>4890</v>
      </c>
      <c r="L55" s="69"/>
    </row>
    <row r="56" spans="1:12" ht="60.75" customHeight="1">
      <c r="A56" s="11" t="s">
        <v>5031</v>
      </c>
      <c r="B56" s="11" t="s">
        <v>5032</v>
      </c>
      <c r="C56" s="17" t="s">
        <v>5033</v>
      </c>
      <c r="D56" s="11" t="s">
        <v>2138</v>
      </c>
      <c r="E56" s="64">
        <v>43279</v>
      </c>
      <c r="F56" s="12">
        <v>44014</v>
      </c>
      <c r="G56" s="13">
        <v>17028.7</v>
      </c>
      <c r="H56" s="14">
        <f t="shared" si="0"/>
        <v>45839</v>
      </c>
      <c r="I56" s="15">
        <f t="shared" ca="1" si="3"/>
        <v>1192</v>
      </c>
      <c r="J56" s="16" t="str">
        <f t="shared" ca="1" si="2"/>
        <v>NOT DUE</v>
      </c>
      <c r="K56" s="17" t="s">
        <v>4890</v>
      </c>
      <c r="L56" s="69"/>
    </row>
    <row r="57" spans="1:12" ht="60.75" customHeight="1">
      <c r="A57" s="11" t="s">
        <v>5034</v>
      </c>
      <c r="B57" s="11" t="s">
        <v>5035</v>
      </c>
      <c r="C57" s="17" t="s">
        <v>5036</v>
      </c>
      <c r="D57" s="11" t="s">
        <v>2138</v>
      </c>
      <c r="E57" s="64">
        <v>43279</v>
      </c>
      <c r="F57" s="12">
        <v>43960</v>
      </c>
      <c r="G57" s="13">
        <v>18631.8</v>
      </c>
      <c r="H57" s="14">
        <f t="shared" si="0"/>
        <v>45785</v>
      </c>
      <c r="I57" s="15">
        <f t="shared" ca="1" si="3"/>
        <v>1138</v>
      </c>
      <c r="J57" s="16" t="str">
        <f t="shared" ca="1" si="2"/>
        <v>NOT DUE</v>
      </c>
      <c r="K57" s="17" t="s">
        <v>4890</v>
      </c>
      <c r="L57" s="69"/>
    </row>
    <row r="58" spans="1:12" ht="60.75" customHeight="1">
      <c r="A58" s="11" t="s">
        <v>5037</v>
      </c>
      <c r="B58" s="11" t="s">
        <v>5038</v>
      </c>
      <c r="C58" s="17" t="s">
        <v>5039</v>
      </c>
      <c r="D58" s="11" t="s">
        <v>2138</v>
      </c>
      <c r="E58" s="64">
        <v>43279</v>
      </c>
      <c r="F58" s="12">
        <v>43960</v>
      </c>
      <c r="G58" s="13">
        <v>16917.7</v>
      </c>
      <c r="H58" s="14">
        <f t="shared" si="0"/>
        <v>45785</v>
      </c>
      <c r="I58" s="15">
        <f t="shared" ca="1" si="3"/>
        <v>1138</v>
      </c>
      <c r="J58" s="16" t="str">
        <f t="shared" ca="1" si="2"/>
        <v>NOT DUE</v>
      </c>
      <c r="K58" s="17" t="s">
        <v>4890</v>
      </c>
      <c r="L58" s="69"/>
    </row>
    <row r="59" spans="1:12" ht="60.75" customHeight="1">
      <c r="A59" s="11" t="s">
        <v>5040</v>
      </c>
      <c r="B59" s="11" t="s">
        <v>5041</v>
      </c>
      <c r="C59" s="17" t="s">
        <v>5042</v>
      </c>
      <c r="D59" s="11" t="s">
        <v>2138</v>
      </c>
      <c r="E59" s="64">
        <v>43279</v>
      </c>
      <c r="F59" s="12">
        <v>43960</v>
      </c>
      <c r="G59" s="13">
        <v>2697.1</v>
      </c>
      <c r="H59" s="14">
        <f t="shared" si="0"/>
        <v>45785</v>
      </c>
      <c r="I59" s="15">
        <f t="shared" ca="1" si="3"/>
        <v>1138</v>
      </c>
      <c r="J59" s="16" t="str">
        <f t="shared" ca="1" si="2"/>
        <v>NOT DUE</v>
      </c>
      <c r="K59" s="17" t="s">
        <v>4890</v>
      </c>
      <c r="L59" s="69"/>
    </row>
    <row r="60" spans="1:12" ht="60.75" customHeight="1">
      <c r="A60" s="11" t="s">
        <v>5043</v>
      </c>
      <c r="B60" s="11" t="s">
        <v>5044</v>
      </c>
      <c r="C60" s="17" t="s">
        <v>5045</v>
      </c>
      <c r="D60" s="11" t="s">
        <v>2138</v>
      </c>
      <c r="E60" s="64">
        <v>43279</v>
      </c>
      <c r="F60" s="12">
        <v>43960</v>
      </c>
      <c r="G60" s="13">
        <v>2611.5</v>
      </c>
      <c r="H60" s="14">
        <f t="shared" si="0"/>
        <v>45785</v>
      </c>
      <c r="I60" s="15">
        <f t="shared" ca="1" si="3"/>
        <v>1138</v>
      </c>
      <c r="J60" s="16" t="str">
        <f t="shared" ca="1" si="2"/>
        <v>NOT DUE</v>
      </c>
      <c r="K60" s="17" t="s">
        <v>4890</v>
      </c>
      <c r="L60" s="69"/>
    </row>
    <row r="61" spans="1:12" ht="60.75" customHeight="1">
      <c r="A61" s="11" t="s">
        <v>5046</v>
      </c>
      <c r="B61" s="11" t="s">
        <v>5047</v>
      </c>
      <c r="C61" s="17" t="s">
        <v>5048</v>
      </c>
      <c r="D61" s="11" t="s">
        <v>2138</v>
      </c>
      <c r="E61" s="64">
        <v>43279</v>
      </c>
      <c r="F61" s="12">
        <v>43979</v>
      </c>
      <c r="G61" s="13">
        <v>0</v>
      </c>
      <c r="H61" s="14">
        <f t="shared" si="0"/>
        <v>45804</v>
      </c>
      <c r="I61" s="15">
        <f t="shared" ca="1" si="3"/>
        <v>1157</v>
      </c>
      <c r="J61" s="16" t="str">
        <f t="shared" ca="1" si="2"/>
        <v>NOT DUE</v>
      </c>
      <c r="K61" s="17" t="s">
        <v>4890</v>
      </c>
      <c r="L61" s="69"/>
    </row>
    <row r="62" spans="1:12" ht="60.75" customHeight="1">
      <c r="A62" s="11" t="s">
        <v>5049</v>
      </c>
      <c r="B62" s="11" t="s">
        <v>5050</v>
      </c>
      <c r="C62" s="17" t="s">
        <v>5051</v>
      </c>
      <c r="D62" s="11" t="s">
        <v>2138</v>
      </c>
      <c r="E62" s="64">
        <v>43279</v>
      </c>
      <c r="F62" s="12">
        <v>43979</v>
      </c>
      <c r="G62" s="13">
        <v>0</v>
      </c>
      <c r="H62" s="14">
        <f t="shared" si="0"/>
        <v>45804</v>
      </c>
      <c r="I62" s="15">
        <f t="shared" ca="1" si="3"/>
        <v>1157</v>
      </c>
      <c r="J62" s="16" t="str">
        <f t="shared" ca="1" si="2"/>
        <v>NOT DUE</v>
      </c>
      <c r="K62" s="17" t="s">
        <v>4890</v>
      </c>
      <c r="L62" s="69"/>
    </row>
    <row r="63" spans="1:12" ht="60.75" customHeight="1">
      <c r="A63" s="11" t="s">
        <v>5052</v>
      </c>
      <c r="B63" s="11" t="s">
        <v>5053</v>
      </c>
      <c r="C63" s="17" t="s">
        <v>5054</v>
      </c>
      <c r="D63" s="11" t="s">
        <v>2138</v>
      </c>
      <c r="E63" s="64">
        <v>43279</v>
      </c>
      <c r="F63" s="12">
        <v>43312</v>
      </c>
      <c r="G63" s="13">
        <v>0</v>
      </c>
      <c r="H63" s="14">
        <f t="shared" si="0"/>
        <v>45137</v>
      </c>
      <c r="I63" s="15">
        <f t="shared" ca="1" si="3"/>
        <v>490</v>
      </c>
      <c r="J63" s="16" t="str">
        <f t="shared" ca="1" si="2"/>
        <v>NOT DUE</v>
      </c>
      <c r="K63" s="17" t="s">
        <v>4890</v>
      </c>
      <c r="L63" s="69"/>
    </row>
    <row r="64" spans="1:12" ht="60.75" customHeight="1">
      <c r="A64" s="11" t="s">
        <v>5055</v>
      </c>
      <c r="B64" s="11" t="s">
        <v>5056</v>
      </c>
      <c r="C64" s="17" t="s">
        <v>5057</v>
      </c>
      <c r="D64" s="11" t="s">
        <v>2138</v>
      </c>
      <c r="E64" s="64">
        <v>43279</v>
      </c>
      <c r="F64" s="12">
        <v>44398</v>
      </c>
      <c r="G64" s="13">
        <v>22426.3</v>
      </c>
      <c r="H64" s="14">
        <f t="shared" si="0"/>
        <v>46223</v>
      </c>
      <c r="I64" s="15">
        <f t="shared" ca="1" si="3"/>
        <v>1576</v>
      </c>
      <c r="J64" s="16" t="str">
        <f t="shared" ca="1" si="2"/>
        <v>NOT DUE</v>
      </c>
      <c r="K64" s="17" t="s">
        <v>4890</v>
      </c>
      <c r="L64" s="69"/>
    </row>
    <row r="65" spans="1:14" ht="60.75" customHeight="1">
      <c r="A65" s="11" t="s">
        <v>5058</v>
      </c>
      <c r="B65" s="11" t="s">
        <v>5059</v>
      </c>
      <c r="C65" s="17" t="s">
        <v>5060</v>
      </c>
      <c r="D65" s="11" t="s">
        <v>2138</v>
      </c>
      <c r="E65" s="64">
        <v>43279</v>
      </c>
      <c r="F65" s="12">
        <v>44312</v>
      </c>
      <c r="G65" s="13">
        <v>20878.900000000001</v>
      </c>
      <c r="H65" s="14">
        <f t="shared" si="0"/>
        <v>46137</v>
      </c>
      <c r="I65" s="15">
        <f t="shared" ca="1" si="3"/>
        <v>1490</v>
      </c>
      <c r="J65" s="16" t="str">
        <f t="shared" ca="1" si="2"/>
        <v>NOT DUE</v>
      </c>
      <c r="K65" s="17" t="s">
        <v>4890</v>
      </c>
      <c r="L65" s="69"/>
    </row>
    <row r="66" spans="1:14" s="341" customFormat="1" ht="60.75" customHeight="1">
      <c r="A66" s="363" t="s">
        <v>5061</v>
      </c>
      <c r="B66" s="363" t="s">
        <v>5062</v>
      </c>
      <c r="C66" s="364" t="s">
        <v>5063</v>
      </c>
      <c r="D66" s="363" t="s">
        <v>2138</v>
      </c>
      <c r="E66" s="365">
        <v>43280</v>
      </c>
      <c r="F66" s="365">
        <v>43496</v>
      </c>
      <c r="G66" s="366">
        <v>9928.7000000000007</v>
      </c>
      <c r="H66" s="273">
        <f t="shared" si="0"/>
        <v>45321</v>
      </c>
      <c r="I66" s="274">
        <f t="shared" ca="1" si="3"/>
        <v>674</v>
      </c>
      <c r="J66" s="275" t="str">
        <f t="shared" ca="1" si="2"/>
        <v>NOT DUE</v>
      </c>
      <c r="K66" s="364" t="s">
        <v>4890</v>
      </c>
      <c r="L66" s="367"/>
      <c r="M66" s="351"/>
      <c r="N66" s="351"/>
    </row>
    <row r="67" spans="1:14" ht="60.75" customHeight="1">
      <c r="A67" s="11" t="s">
        <v>5064</v>
      </c>
      <c r="B67" s="11" t="s">
        <v>5065</v>
      </c>
      <c r="C67" s="17" t="s">
        <v>5066</v>
      </c>
      <c r="D67" s="11" t="s">
        <v>2138</v>
      </c>
      <c r="E67" s="64">
        <v>43279</v>
      </c>
      <c r="F67" s="12">
        <v>44014</v>
      </c>
      <c r="G67" s="13">
        <v>16217.8</v>
      </c>
      <c r="H67" s="14">
        <f t="shared" si="0"/>
        <v>45839</v>
      </c>
      <c r="I67" s="15">
        <f t="shared" ca="1" si="3"/>
        <v>1192</v>
      </c>
      <c r="J67" s="16" t="str">
        <f t="shared" ca="1" si="2"/>
        <v>NOT DUE</v>
      </c>
      <c r="K67" s="17" t="s">
        <v>4890</v>
      </c>
      <c r="L67" s="69"/>
    </row>
    <row r="68" spans="1:14" ht="60.75" customHeight="1">
      <c r="A68" s="11" t="s">
        <v>5067</v>
      </c>
      <c r="B68" s="11" t="s">
        <v>5068</v>
      </c>
      <c r="C68" s="17" t="s">
        <v>5069</v>
      </c>
      <c r="D68" s="11" t="s">
        <v>2138</v>
      </c>
      <c r="E68" s="64">
        <v>43279</v>
      </c>
      <c r="F68" s="12">
        <v>43960</v>
      </c>
      <c r="G68" s="13">
        <v>19183.3</v>
      </c>
      <c r="H68" s="14">
        <f t="shared" si="0"/>
        <v>45785</v>
      </c>
      <c r="I68" s="15">
        <f t="shared" ca="1" si="3"/>
        <v>1138</v>
      </c>
      <c r="J68" s="16" t="str">
        <f t="shared" ca="1" si="2"/>
        <v>NOT DUE</v>
      </c>
      <c r="K68" s="17" t="s">
        <v>4890</v>
      </c>
      <c r="L68" s="69"/>
    </row>
    <row r="69" spans="1:14" ht="60.75" customHeight="1">
      <c r="A69" s="11" t="s">
        <v>5070</v>
      </c>
      <c r="B69" s="11" t="s">
        <v>5071</v>
      </c>
      <c r="C69" s="17" t="s">
        <v>5072</v>
      </c>
      <c r="D69" s="11" t="s">
        <v>2138</v>
      </c>
      <c r="E69" s="64">
        <v>43279</v>
      </c>
      <c r="F69" s="12">
        <v>44247</v>
      </c>
      <c r="G69" s="13">
        <v>0</v>
      </c>
      <c r="H69" s="14">
        <f t="shared" si="0"/>
        <v>46072</v>
      </c>
      <c r="I69" s="15">
        <f t="shared" ca="1" si="3"/>
        <v>1425</v>
      </c>
      <c r="J69" s="16" t="str">
        <f t="shared" ca="1" si="2"/>
        <v>NOT DUE</v>
      </c>
      <c r="K69" s="17" t="s">
        <v>4890</v>
      </c>
      <c r="L69" s="69"/>
    </row>
    <row r="70" spans="1:14" ht="60.75" customHeight="1">
      <c r="A70" s="11" t="s">
        <v>5073</v>
      </c>
      <c r="B70" s="11" t="s">
        <v>5074</v>
      </c>
      <c r="C70" s="17" t="s">
        <v>5075</v>
      </c>
      <c r="D70" s="11" t="s">
        <v>2138</v>
      </c>
      <c r="E70" s="64">
        <v>43279</v>
      </c>
      <c r="F70" s="12">
        <v>44221</v>
      </c>
      <c r="G70" s="13">
        <v>0</v>
      </c>
      <c r="H70" s="14">
        <f t="shared" si="0"/>
        <v>46046</v>
      </c>
      <c r="I70" s="15">
        <f t="shared" ca="1" si="3"/>
        <v>1399</v>
      </c>
      <c r="J70" s="16" t="str">
        <f t="shared" ca="1" si="2"/>
        <v>NOT DUE</v>
      </c>
      <c r="K70" s="17" t="s">
        <v>4890</v>
      </c>
      <c r="L70" s="69"/>
    </row>
    <row r="71" spans="1:14" ht="60.75" customHeight="1">
      <c r="A71" s="11" t="s">
        <v>5076</v>
      </c>
      <c r="B71" s="11" t="s">
        <v>5077</v>
      </c>
      <c r="C71" s="17" t="s">
        <v>5078</v>
      </c>
      <c r="D71" s="11" t="s">
        <v>2138</v>
      </c>
      <c r="E71" s="64">
        <v>43279</v>
      </c>
      <c r="F71" s="12">
        <v>44313</v>
      </c>
      <c r="G71" s="13">
        <v>0</v>
      </c>
      <c r="H71" s="14">
        <f t="shared" si="0"/>
        <v>46138</v>
      </c>
      <c r="I71" s="15">
        <f t="shared" ca="1" si="3"/>
        <v>1491</v>
      </c>
      <c r="J71" s="16" t="str">
        <f t="shared" ca="1" si="2"/>
        <v>NOT DUE</v>
      </c>
      <c r="K71" s="17" t="s">
        <v>4890</v>
      </c>
      <c r="L71" s="69"/>
    </row>
    <row r="72" spans="1:14" ht="60.75" customHeight="1">
      <c r="A72" s="11" t="s">
        <v>5079</v>
      </c>
      <c r="B72" s="11" t="s">
        <v>5080</v>
      </c>
      <c r="C72" s="17" t="s">
        <v>5081</v>
      </c>
      <c r="D72" s="11" t="s">
        <v>2138</v>
      </c>
      <c r="E72" s="64">
        <v>43279</v>
      </c>
      <c r="F72" s="12">
        <v>44268</v>
      </c>
      <c r="G72" s="13">
        <v>0</v>
      </c>
      <c r="H72" s="14">
        <f t="shared" ref="H72:H99" si="4">DATE(YEAR(F72)+5,MONTH(F72),DAY(F72)-1)</f>
        <v>46093</v>
      </c>
      <c r="I72" s="15">
        <f t="shared" ca="1" si="3"/>
        <v>1446</v>
      </c>
      <c r="J72" s="16" t="str">
        <f t="shared" ca="1" si="2"/>
        <v>NOT DUE</v>
      </c>
      <c r="K72" s="17" t="s">
        <v>4890</v>
      </c>
      <c r="L72" s="69"/>
    </row>
    <row r="73" spans="1:14" ht="60.75" customHeight="1">
      <c r="A73" s="11" t="s">
        <v>5082</v>
      </c>
      <c r="B73" s="11" t="s">
        <v>5083</v>
      </c>
      <c r="C73" s="17" t="s">
        <v>5084</v>
      </c>
      <c r="D73" s="11" t="s">
        <v>2138</v>
      </c>
      <c r="E73" s="64">
        <v>43279</v>
      </c>
      <c r="F73" s="12">
        <v>44319</v>
      </c>
      <c r="G73" s="13">
        <v>0</v>
      </c>
      <c r="H73" s="14">
        <f t="shared" si="4"/>
        <v>46144</v>
      </c>
      <c r="I73" s="15">
        <f t="shared" ca="1" si="3"/>
        <v>1497</v>
      </c>
      <c r="J73" s="16" t="str">
        <f t="shared" ref="J73:J99" ca="1" si="5">IF(I73="","",IF(I73&lt;0,"OVERDUE","NOT DUE"))</f>
        <v>NOT DUE</v>
      </c>
      <c r="K73" s="17" t="s">
        <v>4890</v>
      </c>
      <c r="L73" s="69"/>
    </row>
    <row r="74" spans="1:14" ht="60.75" customHeight="1">
      <c r="A74" s="11" t="s">
        <v>5085</v>
      </c>
      <c r="B74" s="11" t="s">
        <v>5086</v>
      </c>
      <c r="C74" s="17" t="s">
        <v>5087</v>
      </c>
      <c r="D74" s="11" t="s">
        <v>2138</v>
      </c>
      <c r="E74" s="64">
        <v>43279</v>
      </c>
      <c r="F74" s="12">
        <v>44215</v>
      </c>
      <c r="G74" s="13">
        <v>0</v>
      </c>
      <c r="H74" s="14">
        <f t="shared" si="4"/>
        <v>46040</v>
      </c>
      <c r="I74" s="15">
        <f t="shared" ca="1" si="3"/>
        <v>1393</v>
      </c>
      <c r="J74" s="16" t="str">
        <f t="shared" ca="1" si="5"/>
        <v>NOT DUE</v>
      </c>
      <c r="K74" s="17" t="s">
        <v>4890</v>
      </c>
      <c r="L74" s="69"/>
    </row>
    <row r="75" spans="1:14" ht="60.75" customHeight="1">
      <c r="A75" s="11" t="s">
        <v>5088</v>
      </c>
      <c r="B75" s="11" t="s">
        <v>5089</v>
      </c>
      <c r="C75" s="17" t="s">
        <v>5090</v>
      </c>
      <c r="D75" s="11" t="s">
        <v>2138</v>
      </c>
      <c r="E75" s="64">
        <v>43279</v>
      </c>
      <c r="F75" s="12">
        <v>44413</v>
      </c>
      <c r="G75" s="13">
        <v>0</v>
      </c>
      <c r="H75" s="14">
        <f t="shared" si="4"/>
        <v>46238</v>
      </c>
      <c r="I75" s="15">
        <f t="shared" ca="1" si="3"/>
        <v>1591</v>
      </c>
      <c r="J75" s="16" t="str">
        <f t="shared" ca="1" si="5"/>
        <v>NOT DUE</v>
      </c>
      <c r="K75" s="17" t="s">
        <v>4890</v>
      </c>
      <c r="L75" s="69"/>
    </row>
    <row r="76" spans="1:14" ht="60.75" customHeight="1">
      <c r="A76" s="11" t="s">
        <v>5091</v>
      </c>
      <c r="B76" s="11" t="s">
        <v>5092</v>
      </c>
      <c r="C76" s="17" t="s">
        <v>5093</v>
      </c>
      <c r="D76" s="11" t="s">
        <v>2138</v>
      </c>
      <c r="E76" s="64">
        <v>43279</v>
      </c>
      <c r="F76" s="12">
        <v>44419</v>
      </c>
      <c r="G76" s="13">
        <v>0</v>
      </c>
      <c r="H76" s="14">
        <f t="shared" si="4"/>
        <v>46244</v>
      </c>
      <c r="I76" s="15">
        <f t="shared" ref="I76:I99" ca="1" si="6">IF(ISBLANK(H76),"",H76-DATE(YEAR(NOW()),MONTH(NOW()),DAY(NOW())))</f>
        <v>1597</v>
      </c>
      <c r="J76" s="16" t="str">
        <f t="shared" ca="1" si="5"/>
        <v>NOT DUE</v>
      </c>
      <c r="K76" s="17" t="s">
        <v>4890</v>
      </c>
      <c r="L76" s="69"/>
    </row>
    <row r="77" spans="1:14" ht="60.75" customHeight="1">
      <c r="A77" s="11" t="s">
        <v>5094</v>
      </c>
      <c r="B77" s="11" t="s">
        <v>5095</v>
      </c>
      <c r="C77" s="17" t="s">
        <v>5096</v>
      </c>
      <c r="D77" s="11" t="s">
        <v>2138</v>
      </c>
      <c r="E77" s="64">
        <v>43279</v>
      </c>
      <c r="F77" s="12">
        <v>44419</v>
      </c>
      <c r="G77" s="13">
        <v>0</v>
      </c>
      <c r="H77" s="14">
        <f t="shared" si="4"/>
        <v>46244</v>
      </c>
      <c r="I77" s="15">
        <f t="shared" ca="1" si="6"/>
        <v>1597</v>
      </c>
      <c r="J77" s="16" t="str">
        <f t="shared" ca="1" si="5"/>
        <v>NOT DUE</v>
      </c>
      <c r="K77" s="17" t="s">
        <v>4890</v>
      </c>
      <c r="L77" s="69" t="s">
        <v>5396</v>
      </c>
    </row>
    <row r="78" spans="1:14" ht="60.75" customHeight="1">
      <c r="A78" s="11" t="s">
        <v>5097</v>
      </c>
      <c r="B78" s="11" t="s">
        <v>5098</v>
      </c>
      <c r="C78" s="17" t="s">
        <v>5099</v>
      </c>
      <c r="D78" s="11" t="s">
        <v>2138</v>
      </c>
      <c r="E78" s="64">
        <v>43279</v>
      </c>
      <c r="F78" s="12">
        <v>44419</v>
      </c>
      <c r="G78" s="13">
        <v>0</v>
      </c>
      <c r="H78" s="14">
        <f t="shared" si="4"/>
        <v>46244</v>
      </c>
      <c r="I78" s="15">
        <f t="shared" ca="1" si="6"/>
        <v>1597</v>
      </c>
      <c r="J78" s="16" t="str">
        <f t="shared" ca="1" si="5"/>
        <v>NOT DUE</v>
      </c>
      <c r="K78" s="17" t="s">
        <v>4890</v>
      </c>
      <c r="L78" s="69" t="s">
        <v>5396</v>
      </c>
    </row>
    <row r="79" spans="1:14" ht="60.75" customHeight="1">
      <c r="A79" s="11" t="s">
        <v>5100</v>
      </c>
      <c r="B79" s="11" t="s">
        <v>5101</v>
      </c>
      <c r="C79" s="17" t="s">
        <v>5102</v>
      </c>
      <c r="D79" s="11" t="s">
        <v>2138</v>
      </c>
      <c r="E79" s="64">
        <v>43279</v>
      </c>
      <c r="F79" s="12">
        <v>44419</v>
      </c>
      <c r="G79" s="13">
        <v>0</v>
      </c>
      <c r="H79" s="14">
        <f t="shared" si="4"/>
        <v>46244</v>
      </c>
      <c r="I79" s="15">
        <f t="shared" ca="1" si="6"/>
        <v>1597</v>
      </c>
      <c r="J79" s="16" t="str">
        <f t="shared" ca="1" si="5"/>
        <v>NOT DUE</v>
      </c>
      <c r="K79" s="17" t="s">
        <v>4890</v>
      </c>
      <c r="L79" s="69" t="s">
        <v>5396</v>
      </c>
    </row>
    <row r="80" spans="1:14" ht="60.75" customHeight="1">
      <c r="A80" s="11" t="s">
        <v>5103</v>
      </c>
      <c r="B80" s="11" t="s">
        <v>5104</v>
      </c>
      <c r="C80" s="17" t="s">
        <v>5105</v>
      </c>
      <c r="D80" s="11" t="s">
        <v>2138</v>
      </c>
      <c r="E80" s="64">
        <v>43279</v>
      </c>
      <c r="F80" s="12">
        <v>44419</v>
      </c>
      <c r="G80" s="13">
        <v>0</v>
      </c>
      <c r="H80" s="14">
        <f t="shared" si="4"/>
        <v>46244</v>
      </c>
      <c r="I80" s="15">
        <f t="shared" ca="1" si="6"/>
        <v>1597</v>
      </c>
      <c r="J80" s="16" t="str">
        <f t="shared" ca="1" si="5"/>
        <v>NOT DUE</v>
      </c>
      <c r="K80" s="17" t="s">
        <v>4890</v>
      </c>
      <c r="L80" s="69" t="s">
        <v>5396</v>
      </c>
    </row>
    <row r="81" spans="1:12" ht="60.75" customHeight="1">
      <c r="A81" s="11" t="s">
        <v>5106</v>
      </c>
      <c r="B81" s="11" t="s">
        <v>5107</v>
      </c>
      <c r="C81" s="17" t="s">
        <v>5108</v>
      </c>
      <c r="D81" s="11" t="s">
        <v>2138</v>
      </c>
      <c r="E81" s="64">
        <v>43279</v>
      </c>
      <c r="F81" s="12">
        <v>44419</v>
      </c>
      <c r="G81" s="13">
        <v>0</v>
      </c>
      <c r="H81" s="14">
        <f t="shared" si="4"/>
        <v>46244</v>
      </c>
      <c r="I81" s="15">
        <f t="shared" ca="1" si="6"/>
        <v>1597</v>
      </c>
      <c r="J81" s="16" t="str">
        <f t="shared" ca="1" si="5"/>
        <v>NOT DUE</v>
      </c>
      <c r="K81" s="17" t="s">
        <v>4890</v>
      </c>
      <c r="L81" s="69" t="s">
        <v>5396</v>
      </c>
    </row>
    <row r="82" spans="1:12" ht="60.75" customHeight="1">
      <c r="A82" s="11" t="s">
        <v>5109</v>
      </c>
      <c r="B82" s="11" t="s">
        <v>5110</v>
      </c>
      <c r="C82" s="17" t="s">
        <v>5111</v>
      </c>
      <c r="D82" s="11" t="s">
        <v>2138</v>
      </c>
      <c r="E82" s="64">
        <v>43279</v>
      </c>
      <c r="F82" s="233">
        <v>44334</v>
      </c>
      <c r="G82" s="13">
        <v>0</v>
      </c>
      <c r="H82" s="14">
        <f t="shared" si="4"/>
        <v>46159</v>
      </c>
      <c r="I82" s="15">
        <f t="shared" ca="1" si="6"/>
        <v>1512</v>
      </c>
      <c r="J82" s="16" t="str">
        <f t="shared" ca="1" si="5"/>
        <v>NOT DUE</v>
      </c>
      <c r="K82" s="17" t="s">
        <v>4890</v>
      </c>
      <c r="L82" s="69"/>
    </row>
    <row r="83" spans="1:12" ht="60.75" customHeight="1">
      <c r="A83" s="11" t="s">
        <v>5112</v>
      </c>
      <c r="B83" s="11" t="s">
        <v>5113</v>
      </c>
      <c r="C83" s="17" t="s">
        <v>5114</v>
      </c>
      <c r="D83" s="11" t="s">
        <v>2138</v>
      </c>
      <c r="E83" s="64">
        <v>43279</v>
      </c>
      <c r="F83" s="12">
        <v>44419</v>
      </c>
      <c r="G83" s="13">
        <v>0</v>
      </c>
      <c r="H83" s="14">
        <f t="shared" si="4"/>
        <v>46244</v>
      </c>
      <c r="I83" s="15">
        <f t="shared" ca="1" si="6"/>
        <v>1597</v>
      </c>
      <c r="J83" s="16" t="str">
        <f t="shared" ca="1" si="5"/>
        <v>NOT DUE</v>
      </c>
      <c r="K83" s="17" t="s">
        <v>4890</v>
      </c>
      <c r="L83" s="69" t="s">
        <v>5396</v>
      </c>
    </row>
    <row r="84" spans="1:12" ht="60.75" customHeight="1">
      <c r="A84" s="11" t="s">
        <v>5115</v>
      </c>
      <c r="B84" s="11" t="s">
        <v>5116</v>
      </c>
      <c r="C84" s="17" t="s">
        <v>5117</v>
      </c>
      <c r="D84" s="11" t="s">
        <v>2138</v>
      </c>
      <c r="E84" s="64">
        <v>43279</v>
      </c>
      <c r="F84" s="12">
        <v>44419</v>
      </c>
      <c r="G84" s="13">
        <v>0</v>
      </c>
      <c r="H84" s="14">
        <f t="shared" si="4"/>
        <v>46244</v>
      </c>
      <c r="I84" s="15">
        <f t="shared" ca="1" si="6"/>
        <v>1597</v>
      </c>
      <c r="J84" s="16" t="str">
        <f t="shared" ca="1" si="5"/>
        <v>NOT DUE</v>
      </c>
      <c r="K84" s="17" t="s">
        <v>4890</v>
      </c>
      <c r="L84" s="69" t="s">
        <v>5396</v>
      </c>
    </row>
    <row r="85" spans="1:12" ht="60.75" customHeight="1">
      <c r="A85" s="11" t="s">
        <v>5118</v>
      </c>
      <c r="B85" s="11" t="s">
        <v>5119</v>
      </c>
      <c r="C85" s="17" t="s">
        <v>5120</v>
      </c>
      <c r="D85" s="11" t="s">
        <v>2138</v>
      </c>
      <c r="E85" s="64">
        <v>43279</v>
      </c>
      <c r="F85" s="12">
        <v>44313</v>
      </c>
      <c r="G85" s="13">
        <v>0</v>
      </c>
      <c r="H85" s="14">
        <f t="shared" si="4"/>
        <v>46138</v>
      </c>
      <c r="I85" s="15">
        <f t="shared" ca="1" si="6"/>
        <v>1491</v>
      </c>
      <c r="J85" s="16" t="str">
        <f t="shared" ca="1" si="5"/>
        <v>NOT DUE</v>
      </c>
      <c r="K85" s="17" t="s">
        <v>4890</v>
      </c>
      <c r="L85" s="69"/>
    </row>
    <row r="86" spans="1:12" ht="60.75" customHeight="1">
      <c r="A86" s="11" t="s">
        <v>5121</v>
      </c>
      <c r="B86" s="11" t="s">
        <v>5122</v>
      </c>
      <c r="C86" s="17" t="s">
        <v>5123</v>
      </c>
      <c r="D86" s="11" t="s">
        <v>2138</v>
      </c>
      <c r="E86" s="64">
        <v>43279</v>
      </c>
      <c r="F86" s="12">
        <v>44313</v>
      </c>
      <c r="G86" s="13">
        <v>0</v>
      </c>
      <c r="H86" s="14">
        <f t="shared" si="4"/>
        <v>46138</v>
      </c>
      <c r="I86" s="15">
        <f t="shared" ca="1" si="6"/>
        <v>1491</v>
      </c>
      <c r="J86" s="16" t="str">
        <f t="shared" ca="1" si="5"/>
        <v>NOT DUE</v>
      </c>
      <c r="K86" s="17" t="s">
        <v>4890</v>
      </c>
      <c r="L86" s="69"/>
    </row>
    <row r="87" spans="1:12" ht="60.75" customHeight="1">
      <c r="A87" s="11" t="s">
        <v>5124</v>
      </c>
      <c r="B87" s="11" t="s">
        <v>5125</v>
      </c>
      <c r="C87" s="17" t="s">
        <v>5126</v>
      </c>
      <c r="D87" s="11" t="s">
        <v>2138</v>
      </c>
      <c r="E87" s="64">
        <v>43279</v>
      </c>
      <c r="F87" s="12">
        <v>43977</v>
      </c>
      <c r="G87" s="13">
        <v>0</v>
      </c>
      <c r="H87" s="14">
        <f t="shared" si="4"/>
        <v>45802</v>
      </c>
      <c r="I87" s="15">
        <f t="shared" ca="1" si="6"/>
        <v>1155</v>
      </c>
      <c r="J87" s="16" t="str">
        <f t="shared" ca="1" si="5"/>
        <v>NOT DUE</v>
      </c>
      <c r="K87" s="17" t="s">
        <v>4890</v>
      </c>
      <c r="L87" s="69"/>
    </row>
    <row r="88" spans="1:12" ht="60.75" customHeight="1">
      <c r="A88" s="11" t="s">
        <v>5127</v>
      </c>
      <c r="B88" s="11" t="s">
        <v>5128</v>
      </c>
      <c r="C88" s="17" t="s">
        <v>5129</v>
      </c>
      <c r="D88" s="11" t="s">
        <v>2138</v>
      </c>
      <c r="E88" s="64">
        <v>43279</v>
      </c>
      <c r="F88" s="12">
        <v>43973</v>
      </c>
      <c r="G88" s="13">
        <v>14194.1</v>
      </c>
      <c r="H88" s="14">
        <f t="shared" si="4"/>
        <v>45798</v>
      </c>
      <c r="I88" s="15">
        <f t="shared" ca="1" si="6"/>
        <v>1151</v>
      </c>
      <c r="J88" s="16" t="str">
        <f t="shared" ca="1" si="5"/>
        <v>NOT DUE</v>
      </c>
      <c r="K88" s="17" t="s">
        <v>4890</v>
      </c>
      <c r="L88" s="69"/>
    </row>
    <row r="89" spans="1:12" ht="60.75" customHeight="1">
      <c r="A89" s="11" t="s">
        <v>5130</v>
      </c>
      <c r="B89" s="11" t="s">
        <v>5131</v>
      </c>
      <c r="C89" s="17" t="s">
        <v>5132</v>
      </c>
      <c r="D89" s="11" t="s">
        <v>2138</v>
      </c>
      <c r="E89" s="64">
        <v>43279</v>
      </c>
      <c r="F89" s="12">
        <v>43973</v>
      </c>
      <c r="G89" s="13">
        <v>16538</v>
      </c>
      <c r="H89" s="14">
        <f t="shared" si="4"/>
        <v>45798</v>
      </c>
      <c r="I89" s="15">
        <f t="shared" ca="1" si="6"/>
        <v>1151</v>
      </c>
      <c r="J89" s="16" t="str">
        <f t="shared" ca="1" si="5"/>
        <v>NOT DUE</v>
      </c>
      <c r="K89" s="17" t="s">
        <v>4890</v>
      </c>
      <c r="L89" s="69"/>
    </row>
    <row r="90" spans="1:12" ht="60.75" customHeight="1">
      <c r="A90" s="11" t="s">
        <v>5133</v>
      </c>
      <c r="B90" s="11" t="s">
        <v>5134</v>
      </c>
      <c r="C90" s="17" t="s">
        <v>5135</v>
      </c>
      <c r="D90" s="11" t="s">
        <v>2138</v>
      </c>
      <c r="E90" s="64">
        <v>43279</v>
      </c>
      <c r="F90" s="12">
        <v>43969</v>
      </c>
      <c r="G90" s="13">
        <v>0</v>
      </c>
      <c r="H90" s="14">
        <f t="shared" si="4"/>
        <v>45794</v>
      </c>
      <c r="I90" s="15">
        <f t="shared" ca="1" si="6"/>
        <v>1147</v>
      </c>
      <c r="J90" s="16" t="str">
        <f t="shared" ca="1" si="5"/>
        <v>NOT DUE</v>
      </c>
      <c r="K90" s="17" t="s">
        <v>4890</v>
      </c>
      <c r="L90" s="69"/>
    </row>
    <row r="91" spans="1:12" ht="60.75" customHeight="1">
      <c r="A91" s="11" t="s">
        <v>5136</v>
      </c>
      <c r="B91" s="11" t="s">
        <v>5137</v>
      </c>
      <c r="C91" s="17" t="s">
        <v>5138</v>
      </c>
      <c r="D91" s="11" t="s">
        <v>2138</v>
      </c>
      <c r="E91" s="64">
        <v>43279</v>
      </c>
      <c r="F91" s="12">
        <v>43969</v>
      </c>
      <c r="G91" s="13">
        <v>0</v>
      </c>
      <c r="H91" s="14">
        <f t="shared" si="4"/>
        <v>45794</v>
      </c>
      <c r="I91" s="15">
        <f t="shared" ca="1" si="6"/>
        <v>1147</v>
      </c>
      <c r="J91" s="16" t="str">
        <f t="shared" ca="1" si="5"/>
        <v>NOT DUE</v>
      </c>
      <c r="K91" s="17" t="s">
        <v>4890</v>
      </c>
      <c r="L91" s="69"/>
    </row>
    <row r="92" spans="1:12" ht="60.75" customHeight="1">
      <c r="A92" s="11" t="s">
        <v>5139</v>
      </c>
      <c r="B92" s="11" t="s">
        <v>5140</v>
      </c>
      <c r="C92" s="17" t="s">
        <v>5141</v>
      </c>
      <c r="D92" s="11" t="s">
        <v>2138</v>
      </c>
      <c r="E92" s="64">
        <v>43279</v>
      </c>
      <c r="F92" s="12">
        <v>43960</v>
      </c>
      <c r="G92" s="13">
        <v>0</v>
      </c>
      <c r="H92" s="14">
        <f t="shared" si="4"/>
        <v>45785</v>
      </c>
      <c r="I92" s="15">
        <f t="shared" ca="1" si="6"/>
        <v>1138</v>
      </c>
      <c r="J92" s="16" t="str">
        <f t="shared" ca="1" si="5"/>
        <v>NOT DUE</v>
      </c>
      <c r="K92" s="17" t="s">
        <v>4890</v>
      </c>
      <c r="L92" s="69"/>
    </row>
    <row r="93" spans="1:12" ht="60.75" customHeight="1">
      <c r="A93" s="11" t="s">
        <v>5142</v>
      </c>
      <c r="B93" s="11" t="s">
        <v>5143</v>
      </c>
      <c r="C93" s="17" t="s">
        <v>5144</v>
      </c>
      <c r="D93" s="11" t="s">
        <v>2138</v>
      </c>
      <c r="E93" s="64">
        <v>43279</v>
      </c>
      <c r="F93" s="12">
        <v>43960</v>
      </c>
      <c r="G93" s="13">
        <v>0</v>
      </c>
      <c r="H93" s="14">
        <f t="shared" si="4"/>
        <v>45785</v>
      </c>
      <c r="I93" s="15">
        <f t="shared" ca="1" si="6"/>
        <v>1138</v>
      </c>
      <c r="J93" s="16" t="str">
        <f t="shared" ca="1" si="5"/>
        <v>NOT DUE</v>
      </c>
      <c r="K93" s="17" t="s">
        <v>4890</v>
      </c>
      <c r="L93" s="69"/>
    </row>
    <row r="94" spans="1:12" ht="60.75" customHeight="1">
      <c r="A94" s="11" t="s">
        <v>5145</v>
      </c>
      <c r="B94" s="11" t="s">
        <v>5146</v>
      </c>
      <c r="C94" s="17" t="s">
        <v>5147</v>
      </c>
      <c r="D94" s="11" t="s">
        <v>2138</v>
      </c>
      <c r="E94" s="64">
        <v>43279</v>
      </c>
      <c r="F94" s="12">
        <v>44001</v>
      </c>
      <c r="G94" s="13">
        <v>0</v>
      </c>
      <c r="H94" s="14">
        <f t="shared" si="4"/>
        <v>45826</v>
      </c>
      <c r="I94" s="15">
        <f t="shared" ca="1" si="6"/>
        <v>1179</v>
      </c>
      <c r="J94" s="16" t="str">
        <f t="shared" ca="1" si="5"/>
        <v>NOT DUE</v>
      </c>
      <c r="K94" s="17" t="s">
        <v>4890</v>
      </c>
      <c r="L94" s="69"/>
    </row>
    <row r="95" spans="1:12" ht="60.75" customHeight="1">
      <c r="A95" s="11" t="s">
        <v>5148</v>
      </c>
      <c r="B95" s="11" t="s">
        <v>5149</v>
      </c>
      <c r="C95" s="17" t="s">
        <v>5150</v>
      </c>
      <c r="D95" s="11" t="s">
        <v>2138</v>
      </c>
      <c r="E95" s="64">
        <v>43279</v>
      </c>
      <c r="F95" s="12">
        <v>44001</v>
      </c>
      <c r="G95" s="13">
        <v>0</v>
      </c>
      <c r="H95" s="14">
        <f t="shared" si="4"/>
        <v>45826</v>
      </c>
      <c r="I95" s="15">
        <f t="shared" ca="1" si="6"/>
        <v>1179</v>
      </c>
      <c r="J95" s="16" t="str">
        <f t="shared" ca="1" si="5"/>
        <v>NOT DUE</v>
      </c>
      <c r="K95" s="17" t="s">
        <v>4890</v>
      </c>
      <c r="L95" s="69"/>
    </row>
    <row r="96" spans="1:12" ht="60.75" customHeight="1">
      <c r="A96" s="11" t="s">
        <v>5151</v>
      </c>
      <c r="B96" s="11" t="s">
        <v>5152</v>
      </c>
      <c r="C96" s="17" t="s">
        <v>5153</v>
      </c>
      <c r="D96" s="11" t="s">
        <v>2138</v>
      </c>
      <c r="E96" s="64">
        <v>43279</v>
      </c>
      <c r="F96" s="12">
        <v>44001</v>
      </c>
      <c r="G96" s="13">
        <v>0</v>
      </c>
      <c r="H96" s="14">
        <f t="shared" si="4"/>
        <v>45826</v>
      </c>
      <c r="I96" s="15">
        <f t="shared" ca="1" si="6"/>
        <v>1179</v>
      </c>
      <c r="J96" s="16" t="str">
        <f t="shared" ca="1" si="5"/>
        <v>NOT DUE</v>
      </c>
      <c r="K96" s="17" t="s">
        <v>4890</v>
      </c>
      <c r="L96" s="69"/>
    </row>
    <row r="97" spans="1:12" ht="60.75" customHeight="1">
      <c r="A97" s="11" t="s">
        <v>5154</v>
      </c>
      <c r="B97" s="11" t="s">
        <v>5155</v>
      </c>
      <c r="C97" s="17" t="s">
        <v>5156</v>
      </c>
      <c r="D97" s="11" t="s">
        <v>2138</v>
      </c>
      <c r="E97" s="64">
        <v>43279</v>
      </c>
      <c r="F97" s="12">
        <v>44001</v>
      </c>
      <c r="G97" s="13">
        <v>0</v>
      </c>
      <c r="H97" s="14">
        <f t="shared" si="4"/>
        <v>45826</v>
      </c>
      <c r="I97" s="15">
        <f t="shared" ca="1" si="6"/>
        <v>1179</v>
      </c>
      <c r="J97" s="16" t="str">
        <f t="shared" ca="1" si="5"/>
        <v>NOT DUE</v>
      </c>
      <c r="K97" s="17" t="s">
        <v>4890</v>
      </c>
      <c r="L97" s="69"/>
    </row>
    <row r="98" spans="1:12" ht="60.75" customHeight="1">
      <c r="A98" s="11" t="s">
        <v>5157</v>
      </c>
      <c r="B98" s="11" t="s">
        <v>5158</v>
      </c>
      <c r="C98" s="17" t="s">
        <v>5159</v>
      </c>
      <c r="D98" s="11" t="s">
        <v>2138</v>
      </c>
      <c r="E98" s="64">
        <v>43279</v>
      </c>
      <c r="F98" s="12">
        <v>44001</v>
      </c>
      <c r="G98" s="13">
        <v>0</v>
      </c>
      <c r="H98" s="14">
        <f t="shared" si="4"/>
        <v>45826</v>
      </c>
      <c r="I98" s="15">
        <f t="shared" ca="1" si="6"/>
        <v>1179</v>
      </c>
      <c r="J98" s="16" t="str">
        <f t="shared" ca="1" si="5"/>
        <v>NOT DUE</v>
      </c>
      <c r="K98" s="17" t="s">
        <v>4890</v>
      </c>
      <c r="L98" s="69"/>
    </row>
    <row r="99" spans="1:12" ht="60.75" customHeight="1">
      <c r="A99" s="11" t="s">
        <v>5160</v>
      </c>
      <c r="B99" s="11" t="s">
        <v>5161</v>
      </c>
      <c r="C99" s="17" t="s">
        <v>5162</v>
      </c>
      <c r="D99" s="11" t="s">
        <v>2138</v>
      </c>
      <c r="E99" s="64">
        <v>43279</v>
      </c>
      <c r="F99" s="12">
        <v>44001</v>
      </c>
      <c r="G99" s="13">
        <v>0</v>
      </c>
      <c r="H99" s="14">
        <f t="shared" si="4"/>
        <v>45826</v>
      </c>
      <c r="I99" s="15">
        <f t="shared" ca="1" si="6"/>
        <v>1179</v>
      </c>
      <c r="J99" s="16" t="str">
        <f t="shared" ca="1" si="5"/>
        <v>NOT DUE</v>
      </c>
      <c r="K99" s="17" t="s">
        <v>4890</v>
      </c>
      <c r="L99" s="69"/>
    </row>
    <row r="101" spans="1:12">
      <c r="A101" s="267"/>
      <c r="C101" s="38"/>
      <c r="D101" s="47"/>
    </row>
    <row r="102" spans="1:12">
      <c r="A102" s="267"/>
      <c r="C102" s="38"/>
      <c r="D102" s="47"/>
    </row>
    <row r="103" spans="1:12">
      <c r="A103" s="267"/>
      <c r="C103" s="38"/>
      <c r="D103" s="47"/>
    </row>
    <row r="104" spans="1:12">
      <c r="A104" s="267"/>
      <c r="B104" s="271" t="s">
        <v>4630</v>
      </c>
      <c r="C104" s="38"/>
      <c r="D104" s="47" t="s">
        <v>4631</v>
      </c>
      <c r="E104" t="s">
        <v>5232</v>
      </c>
      <c r="G104" t="s">
        <v>4632</v>
      </c>
    </row>
    <row r="105" spans="1:12">
      <c r="A105" s="267"/>
      <c r="C105" s="223" t="s">
        <v>5349</v>
      </c>
      <c r="D105" s="47"/>
      <c r="E105" t="s">
        <v>5439</v>
      </c>
      <c r="H105" s="455" t="s">
        <v>5270</v>
      </c>
      <c r="I105" s="455"/>
      <c r="J105" s="455"/>
    </row>
    <row r="106" spans="1:12">
      <c r="B106" s="38"/>
      <c r="D106" s="47"/>
    </row>
    <row r="107" spans="1:12">
      <c r="B107" s="38"/>
      <c r="D107" s="47"/>
    </row>
    <row r="108" spans="1:12">
      <c r="D108" s="38"/>
      <c r="E108" s="47"/>
    </row>
    <row r="109" spans="1:12">
      <c r="D109" s="38"/>
      <c r="E109" s="47"/>
    </row>
  </sheetData>
  <mergeCells count="9">
    <mergeCell ref="H105:J105"/>
    <mergeCell ref="A4:B4"/>
    <mergeCell ref="D4:E4"/>
    <mergeCell ref="A1:B1"/>
    <mergeCell ref="D1:E1"/>
    <mergeCell ref="A2:B2"/>
    <mergeCell ref="D2:E2"/>
    <mergeCell ref="A3:B3"/>
    <mergeCell ref="D3:E3"/>
  </mergeCells>
  <conditionalFormatting sqref="J8:J15 J17:J99">
    <cfRule type="cellIs" dxfId="1" priority="2" operator="equal">
      <formula>"overdue"</formula>
    </cfRule>
  </conditionalFormatting>
  <conditionalFormatting sqref="J16">
    <cfRule type="cellIs" dxfId="0" priority="1" operator="equal">
      <formula>"overdue"</formula>
    </cfRule>
  </conditionalFormatting>
  <pageMargins left="0.7" right="0.7" top="0.75" bottom="0.75" header="0.3" footer="0.3"/>
  <pageSetup paperSize="9" orientation="portrait" verticalDpi="0"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'[5]List of Vessels'!#REF!</xm:f>
          </x14:formula1>
          <xm:sqref>C1</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2"/>
  <sheetViews>
    <sheetView workbookViewId="0">
      <selection activeCell="C23" sqref="C23"/>
    </sheetView>
  </sheetViews>
  <sheetFormatPr defaultRowHeight="15"/>
  <cols>
    <col min="2" max="2" width="14.42578125" customWidth="1"/>
    <col min="3" max="3" width="22.5703125" customWidth="1"/>
    <col min="4" max="4" width="19.42578125" customWidth="1"/>
  </cols>
  <sheetData>
    <row r="1" spans="1:12" ht="28.5" customHeight="1">
      <c r="A1" s="16" t="s">
        <v>506</v>
      </c>
      <c r="B1" s="30" t="s">
        <v>502</v>
      </c>
      <c r="C1" s="30" t="s">
        <v>503</v>
      </c>
      <c r="D1" s="20">
        <v>8000</v>
      </c>
      <c r="E1" s="12">
        <v>41565</v>
      </c>
      <c r="F1" s="12">
        <v>41565</v>
      </c>
      <c r="G1" s="26">
        <v>0</v>
      </c>
      <c r="H1" s="21">
        <f>IF(I1&lt;8000,F1+(D1/24),"error")</f>
        <v>41898.333333333336</v>
      </c>
      <c r="I1" s="22">
        <f>D1-('Main Engine'!$F$4-G1)</f>
        <v>-25347.1</v>
      </c>
      <c r="J1" s="16" t="str">
        <f>IF(I1="","",IF(I1=0,"DUE",IF(I1&lt;0,"OVERDUE","NOT DUE")))</f>
        <v>OVERDUE</v>
      </c>
      <c r="K1" s="32"/>
      <c r="L1" s="19"/>
    </row>
    <row r="2" spans="1:12" ht="28.5" customHeight="1">
      <c r="A2" s="16" t="s">
        <v>507</v>
      </c>
      <c r="B2" s="30" t="s">
        <v>502</v>
      </c>
      <c r="C2" s="30" t="s">
        <v>356</v>
      </c>
      <c r="D2" s="20">
        <v>16000</v>
      </c>
      <c r="E2" s="12">
        <v>41565</v>
      </c>
      <c r="F2" s="12">
        <v>41565</v>
      </c>
      <c r="G2" s="26">
        <v>0</v>
      </c>
      <c r="H2" s="21">
        <f>IF(I2&lt;16000,F2+(D2/24),"error")</f>
        <v>42231.666666666664</v>
      </c>
      <c r="I2" s="22">
        <f>D2-('Main Engine'!$F$4-G2)</f>
        <v>-17347.099999999999</v>
      </c>
      <c r="J2" s="16" t="str">
        <f>IF(I2="","",IF(I2=0,"DUE",IF(I2&lt;0,"OVERDUE","NOT DUE")))</f>
        <v>OVERDUE</v>
      </c>
      <c r="K2" s="32"/>
      <c r="L2" s="19"/>
    </row>
    <row r="3" spans="1:12" ht="28.5" customHeight="1">
      <c r="A3" s="16" t="s">
        <v>508</v>
      </c>
      <c r="B3" s="30" t="s">
        <v>504</v>
      </c>
      <c r="C3" s="30" t="s">
        <v>505</v>
      </c>
      <c r="D3" s="20">
        <v>8000</v>
      </c>
      <c r="E3" s="12">
        <v>41565</v>
      </c>
      <c r="F3" s="12">
        <v>41565</v>
      </c>
      <c r="G3" s="26">
        <v>0</v>
      </c>
      <c r="H3" s="21">
        <f>IF(I3&lt;8000,F3+(D3/24),"error")</f>
        <v>41898.333333333336</v>
      </c>
      <c r="I3" s="22">
        <f>D3-('Main Engine'!$F$4-G3)</f>
        <v>-25347.1</v>
      </c>
      <c r="J3" s="16" t="str">
        <f>IF(I3="","",IF(I3=0,"DUE",IF(I3&lt;0,"OVERDUE","NOT DUE")))</f>
        <v>OVERDUE</v>
      </c>
      <c r="K3" s="32"/>
      <c r="L3" s="19"/>
    </row>
    <row r="5" spans="1:12" ht="76.5">
      <c r="A5" s="16" t="s">
        <v>542</v>
      </c>
      <c r="B5" s="30" t="s">
        <v>514</v>
      </c>
      <c r="C5" s="30" t="s">
        <v>2455</v>
      </c>
      <c r="D5" s="39" t="s">
        <v>2454</v>
      </c>
      <c r="E5" s="12">
        <v>41565</v>
      </c>
      <c r="F5" s="12">
        <v>41565</v>
      </c>
      <c r="G5" s="26">
        <v>0</v>
      </c>
      <c r="H5" s="14"/>
      <c r="I5" s="15"/>
      <c r="J5" s="16" t="str">
        <f t="shared" ref="J5:J15" si="0">IF(I5="","",IF(I5=0,"DUE",IF(I5&lt;0,"OVERDUE","NOT DUE")))</f>
        <v/>
      </c>
      <c r="K5" s="30" t="s">
        <v>531</v>
      </c>
      <c r="L5" s="19"/>
    </row>
    <row r="6" spans="1:12" ht="51">
      <c r="A6" s="16" t="s">
        <v>543</v>
      </c>
      <c r="B6" s="30" t="s">
        <v>514</v>
      </c>
      <c r="C6" s="30" t="s">
        <v>527</v>
      </c>
      <c r="D6" s="39" t="s">
        <v>530</v>
      </c>
      <c r="E6" s="12">
        <v>41565</v>
      </c>
      <c r="F6" s="12">
        <v>41565</v>
      </c>
      <c r="G6" s="26">
        <v>0</v>
      </c>
      <c r="H6" s="14"/>
      <c r="I6" s="15"/>
      <c r="J6" s="16" t="str">
        <f t="shared" si="0"/>
        <v/>
      </c>
      <c r="K6" s="30" t="s">
        <v>532</v>
      </c>
      <c r="L6" s="19"/>
    </row>
    <row r="7" spans="1:12" ht="51">
      <c r="A7" s="16" t="s">
        <v>544</v>
      </c>
      <c r="B7" s="30" t="s">
        <v>514</v>
      </c>
      <c r="C7" s="30" t="s">
        <v>527</v>
      </c>
      <c r="D7" s="39" t="s">
        <v>530</v>
      </c>
      <c r="E7" s="12">
        <v>41565</v>
      </c>
      <c r="F7" s="12">
        <v>41565</v>
      </c>
      <c r="G7" s="26">
        <v>0</v>
      </c>
      <c r="H7" s="14"/>
      <c r="I7" s="15"/>
      <c r="J7" s="16" t="str">
        <f t="shared" si="0"/>
        <v/>
      </c>
      <c r="K7" s="30" t="s">
        <v>533</v>
      </c>
      <c r="L7" s="19"/>
    </row>
    <row r="8" spans="1:12" ht="89.25">
      <c r="A8" s="16" t="s">
        <v>545</v>
      </c>
      <c r="B8" s="30" t="s">
        <v>514</v>
      </c>
      <c r="C8" s="30" t="s">
        <v>527</v>
      </c>
      <c r="D8" s="39" t="s">
        <v>530</v>
      </c>
      <c r="E8" s="12">
        <v>41565</v>
      </c>
      <c r="F8" s="12">
        <v>41565</v>
      </c>
      <c r="G8" s="26">
        <v>0</v>
      </c>
      <c r="H8" s="14"/>
      <c r="I8" s="15"/>
      <c r="J8" s="16" t="str">
        <f t="shared" si="0"/>
        <v/>
      </c>
      <c r="K8" s="30" t="s">
        <v>534</v>
      </c>
      <c r="L8" s="19"/>
    </row>
    <row r="9" spans="1:12" ht="63.75">
      <c r="A9" s="16" t="s">
        <v>546</v>
      </c>
      <c r="B9" s="30" t="s">
        <v>514</v>
      </c>
      <c r="C9" s="30" t="s">
        <v>527</v>
      </c>
      <c r="D9" s="39" t="s">
        <v>530</v>
      </c>
      <c r="E9" s="12">
        <v>41565</v>
      </c>
      <c r="F9" s="12">
        <v>41565</v>
      </c>
      <c r="G9" s="26">
        <v>0</v>
      </c>
      <c r="H9" s="14"/>
      <c r="I9" s="15"/>
      <c r="J9" s="16" t="str">
        <f t="shared" si="0"/>
        <v/>
      </c>
      <c r="K9" s="30" t="s">
        <v>535</v>
      </c>
      <c r="L9" s="19"/>
    </row>
    <row r="10" spans="1:12" ht="63.75">
      <c r="A10" s="16" t="s">
        <v>547</v>
      </c>
      <c r="B10" s="30" t="s">
        <v>514</v>
      </c>
      <c r="C10" s="30" t="s">
        <v>527</v>
      </c>
      <c r="D10" s="39" t="s">
        <v>530</v>
      </c>
      <c r="E10" s="12">
        <v>41565</v>
      </c>
      <c r="F10" s="12">
        <v>41565</v>
      </c>
      <c r="G10" s="26">
        <v>0</v>
      </c>
      <c r="H10" s="14"/>
      <c r="I10" s="15"/>
      <c r="J10" s="16" t="str">
        <f t="shared" si="0"/>
        <v/>
      </c>
      <c r="K10" s="30" t="s">
        <v>536</v>
      </c>
      <c r="L10" s="19"/>
    </row>
    <row r="11" spans="1:12" ht="25.5">
      <c r="A11" s="16" t="s">
        <v>548</v>
      </c>
      <c r="B11" s="30" t="s">
        <v>514</v>
      </c>
      <c r="C11" s="30" t="s">
        <v>527</v>
      </c>
      <c r="D11" s="39" t="s">
        <v>530</v>
      </c>
      <c r="E11" s="12">
        <v>41565</v>
      </c>
      <c r="F11" s="12">
        <v>41565</v>
      </c>
      <c r="G11" s="26">
        <v>0</v>
      </c>
      <c r="H11" s="14"/>
      <c r="I11" s="15"/>
      <c r="J11" s="16" t="str">
        <f t="shared" si="0"/>
        <v/>
      </c>
      <c r="K11" s="30" t="s">
        <v>537</v>
      </c>
      <c r="L11" s="19"/>
    </row>
    <row r="12" spans="1:12" ht="76.5">
      <c r="A12" s="16" t="s">
        <v>549</v>
      </c>
      <c r="B12" s="30" t="s">
        <v>514</v>
      </c>
      <c r="C12" s="30" t="s">
        <v>527</v>
      </c>
      <c r="D12" s="39" t="s">
        <v>530</v>
      </c>
      <c r="E12" s="12">
        <v>41565</v>
      </c>
      <c r="F12" s="12">
        <v>41565</v>
      </c>
      <c r="G12" s="26">
        <v>0</v>
      </c>
      <c r="H12" s="14"/>
      <c r="I12" s="15"/>
      <c r="J12" s="16" t="str">
        <f t="shared" si="0"/>
        <v/>
      </c>
      <c r="K12" s="30" t="s">
        <v>538</v>
      </c>
      <c r="L12" s="19"/>
    </row>
    <row r="13" spans="1:12" ht="38.25">
      <c r="A13" s="16" t="s">
        <v>550</v>
      </c>
      <c r="B13" s="30" t="s">
        <v>514</v>
      </c>
      <c r="C13" s="30" t="s">
        <v>527</v>
      </c>
      <c r="D13" s="39" t="s">
        <v>530</v>
      </c>
      <c r="E13" s="12">
        <v>41565</v>
      </c>
      <c r="F13" s="12">
        <v>41565</v>
      </c>
      <c r="G13" s="26">
        <v>0</v>
      </c>
      <c r="H13" s="14"/>
      <c r="I13" s="15"/>
      <c r="J13" s="16" t="str">
        <f t="shared" si="0"/>
        <v/>
      </c>
      <c r="K13" s="30" t="s">
        <v>539</v>
      </c>
      <c r="L13" s="19"/>
    </row>
    <row r="14" spans="1:12" ht="63.75">
      <c r="A14" s="16" t="s">
        <v>551</v>
      </c>
      <c r="B14" s="30" t="s">
        <v>514</v>
      </c>
      <c r="C14" s="30" t="s">
        <v>528</v>
      </c>
      <c r="D14" s="39" t="s">
        <v>530</v>
      </c>
      <c r="E14" s="12">
        <v>41565</v>
      </c>
      <c r="F14" s="12">
        <v>41565</v>
      </c>
      <c r="G14" s="26">
        <v>0</v>
      </c>
      <c r="H14" s="14"/>
      <c r="I14" s="15"/>
      <c r="J14" s="16" t="str">
        <f t="shared" si="0"/>
        <v/>
      </c>
      <c r="K14" s="30" t="s">
        <v>540</v>
      </c>
      <c r="L14" s="19"/>
    </row>
    <row r="15" spans="1:12" ht="38.25">
      <c r="A15" s="16" t="s">
        <v>552</v>
      </c>
      <c r="B15" s="30" t="s">
        <v>514</v>
      </c>
      <c r="C15" s="30" t="s">
        <v>529</v>
      </c>
      <c r="D15" s="39" t="s">
        <v>530</v>
      </c>
      <c r="E15" s="12">
        <v>41565</v>
      </c>
      <c r="F15" s="12">
        <v>41565</v>
      </c>
      <c r="G15" s="26">
        <v>0</v>
      </c>
      <c r="H15" s="14"/>
      <c r="I15" s="15"/>
      <c r="J15" s="16" t="str">
        <f t="shared" si="0"/>
        <v/>
      </c>
      <c r="K15" s="30" t="s">
        <v>541</v>
      </c>
      <c r="L15" s="19"/>
    </row>
    <row r="17" spans="1:12" ht="25.5">
      <c r="A17" s="16" t="s">
        <v>496</v>
      </c>
      <c r="B17" s="30" t="s">
        <v>2448</v>
      </c>
      <c r="C17" s="30" t="s">
        <v>356</v>
      </c>
      <c r="D17" s="20">
        <v>8000</v>
      </c>
      <c r="E17" s="12">
        <v>41565</v>
      </c>
      <c r="F17" s="12">
        <v>41565</v>
      </c>
      <c r="G17" s="26">
        <v>0</v>
      </c>
      <c r="H17" s="21">
        <f t="shared" ref="H17:H22" si="1">IF(I17&lt;8000,F17+(D17/24),"error")</f>
        <v>41898.333333333336</v>
      </c>
      <c r="I17" s="22">
        <f>D17-('Main Engine'!$F$4-G17)</f>
        <v>-25347.1</v>
      </c>
      <c r="J17" s="16" t="str">
        <f t="shared" ref="J17:J22" si="2">IF(I17="","",IF(I17=0,"DUE",IF(I17&lt;0,"OVERDUE","NOT DUE")))</f>
        <v>OVERDUE</v>
      </c>
      <c r="K17" s="32"/>
      <c r="L17" s="19"/>
    </row>
    <row r="18" spans="1:12" ht="25.5">
      <c r="A18" s="16" t="s">
        <v>497</v>
      </c>
      <c r="B18" s="30" t="s">
        <v>2449</v>
      </c>
      <c r="C18" s="30" t="s">
        <v>356</v>
      </c>
      <c r="D18" s="20">
        <v>8000</v>
      </c>
      <c r="E18" s="12">
        <v>41565</v>
      </c>
      <c r="F18" s="12">
        <v>41565</v>
      </c>
      <c r="G18" s="26">
        <v>0</v>
      </c>
      <c r="H18" s="21">
        <f t="shared" si="1"/>
        <v>41898.333333333336</v>
      </c>
      <c r="I18" s="22">
        <f>D18-('Main Engine'!$F$4-G18)</f>
        <v>-25347.1</v>
      </c>
      <c r="J18" s="16" t="str">
        <f t="shared" si="2"/>
        <v>OVERDUE</v>
      </c>
      <c r="K18" s="32"/>
      <c r="L18" s="19"/>
    </row>
    <row r="19" spans="1:12" ht="25.5">
      <c r="A19" s="16" t="s">
        <v>498</v>
      </c>
      <c r="B19" s="30" t="s">
        <v>2450</v>
      </c>
      <c r="C19" s="30" t="s">
        <v>356</v>
      </c>
      <c r="D19" s="20">
        <v>8000</v>
      </c>
      <c r="E19" s="12">
        <v>41565</v>
      </c>
      <c r="F19" s="12">
        <v>41565</v>
      </c>
      <c r="G19" s="26">
        <v>0</v>
      </c>
      <c r="H19" s="21">
        <f t="shared" si="1"/>
        <v>41898.333333333336</v>
      </c>
      <c r="I19" s="22">
        <f>D19-('Main Engine'!$F$4-G19)</f>
        <v>-25347.1</v>
      </c>
      <c r="J19" s="16" t="str">
        <f t="shared" si="2"/>
        <v>OVERDUE</v>
      </c>
      <c r="K19" s="32"/>
      <c r="L19" s="19"/>
    </row>
    <row r="20" spans="1:12" ht="25.5">
      <c r="A20" s="16" t="s">
        <v>499</v>
      </c>
      <c r="B20" s="30" t="s">
        <v>2451</v>
      </c>
      <c r="C20" s="30" t="s">
        <v>356</v>
      </c>
      <c r="D20" s="20">
        <v>8000</v>
      </c>
      <c r="E20" s="12">
        <v>41565</v>
      </c>
      <c r="F20" s="12">
        <v>41565</v>
      </c>
      <c r="G20" s="26">
        <v>0</v>
      </c>
      <c r="H20" s="21">
        <f t="shared" si="1"/>
        <v>41898.333333333336</v>
      </c>
      <c r="I20" s="22">
        <f>D20-('Main Engine'!$F$4-G20)</f>
        <v>-25347.1</v>
      </c>
      <c r="J20" s="16" t="str">
        <f t="shared" si="2"/>
        <v>OVERDUE</v>
      </c>
      <c r="K20" s="32"/>
      <c r="L20" s="19"/>
    </row>
    <row r="21" spans="1:12" ht="25.5">
      <c r="A21" s="16" t="s">
        <v>500</v>
      </c>
      <c r="B21" s="30" t="s">
        <v>2452</v>
      </c>
      <c r="C21" s="30" t="s">
        <v>356</v>
      </c>
      <c r="D21" s="20">
        <v>8000</v>
      </c>
      <c r="E21" s="12">
        <v>41565</v>
      </c>
      <c r="F21" s="12">
        <v>41565</v>
      </c>
      <c r="G21" s="26">
        <v>0</v>
      </c>
      <c r="H21" s="21">
        <f t="shared" si="1"/>
        <v>41898.333333333336</v>
      </c>
      <c r="I21" s="22">
        <f>D21-('Main Engine'!$F$4-G21)</f>
        <v>-25347.1</v>
      </c>
      <c r="J21" s="16" t="str">
        <f t="shared" si="2"/>
        <v>OVERDUE</v>
      </c>
      <c r="K21" s="32"/>
      <c r="L21" s="19"/>
    </row>
    <row r="22" spans="1:12" ht="25.5">
      <c r="A22" s="16" t="s">
        <v>501</v>
      </c>
      <c r="B22" s="30" t="s">
        <v>2453</v>
      </c>
      <c r="C22" s="30" t="s">
        <v>356</v>
      </c>
      <c r="D22" s="20">
        <v>8000</v>
      </c>
      <c r="E22" s="12">
        <v>41565</v>
      </c>
      <c r="F22" s="12">
        <v>41565</v>
      </c>
      <c r="G22" s="26">
        <v>0</v>
      </c>
      <c r="H22" s="21">
        <f t="shared" si="1"/>
        <v>41898.333333333336</v>
      </c>
      <c r="I22" s="22">
        <f>D22-('Main Engine'!$F$4-G22)</f>
        <v>-25347.1</v>
      </c>
      <c r="J22" s="16" t="str">
        <f t="shared" si="2"/>
        <v>OVERDUE</v>
      </c>
      <c r="K22" s="32"/>
      <c r="L22" s="19"/>
    </row>
  </sheetData>
  <conditionalFormatting sqref="J1:J3">
    <cfRule type="cellIs" dxfId="233" priority="6" operator="equal">
      <formula>"overdue"</formula>
    </cfRule>
  </conditionalFormatting>
  <conditionalFormatting sqref="J1:J3">
    <cfRule type="cellIs" dxfId="232" priority="5" operator="equal">
      <formula>"DUE"</formula>
    </cfRule>
  </conditionalFormatting>
  <conditionalFormatting sqref="J5:J15">
    <cfRule type="cellIs" dxfId="231" priority="4" operator="equal">
      <formula>"overdue"</formula>
    </cfRule>
  </conditionalFormatting>
  <conditionalFormatting sqref="J5:J15">
    <cfRule type="cellIs" dxfId="230" priority="3" operator="equal">
      <formula>"DUE"</formula>
    </cfRule>
  </conditionalFormatting>
  <conditionalFormatting sqref="J17:J22">
    <cfRule type="cellIs" dxfId="229" priority="2" operator="equal">
      <formula>"overdue"</formula>
    </cfRule>
  </conditionalFormatting>
  <conditionalFormatting sqref="J17:J22">
    <cfRule type="cellIs" dxfId="228" priority="1" operator="equal">
      <formula>"DUE"</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sheetPr>
  <dimension ref="A1:O21"/>
  <sheetViews>
    <sheetView workbookViewId="0">
      <selection activeCell="K24" sqref="K24"/>
    </sheetView>
  </sheetViews>
  <sheetFormatPr defaultRowHeight="15"/>
  <cols>
    <col min="1" max="1" width="9.85546875" customWidth="1"/>
    <col min="2" max="6" width="18.140625" customWidth="1"/>
    <col min="7" max="7" width="10.140625" bestFit="1" customWidth="1"/>
  </cols>
  <sheetData>
    <row r="1" spans="1:15" ht="18.75">
      <c r="A1" s="434" t="s">
        <v>3681</v>
      </c>
      <c r="B1" s="434"/>
      <c r="C1" s="434"/>
      <c r="D1" s="333"/>
    </row>
    <row r="2" spans="1:15">
      <c r="A2" s="117" t="s">
        <v>3674</v>
      </c>
      <c r="B2" s="117" t="s">
        <v>3682</v>
      </c>
      <c r="C2" s="117" t="s">
        <v>3683</v>
      </c>
      <c r="D2" s="117" t="s">
        <v>5268</v>
      </c>
      <c r="E2" s="117" t="s">
        <v>2472</v>
      </c>
      <c r="F2" s="117" t="s">
        <v>59</v>
      </c>
    </row>
    <row r="3" spans="1:15" s="38" customFormat="1">
      <c r="A3" s="118">
        <v>1</v>
      </c>
      <c r="B3" s="142" t="s">
        <v>4574</v>
      </c>
      <c r="C3" s="142" t="s">
        <v>5276</v>
      </c>
      <c r="D3" s="142" t="s">
        <v>5269</v>
      </c>
      <c r="E3" s="12">
        <v>44420</v>
      </c>
      <c r="F3" s="305" t="s">
        <v>5264</v>
      </c>
      <c r="G3" s="38" t="s">
        <v>5277</v>
      </c>
    </row>
    <row r="4" spans="1:15" s="38" customFormat="1">
      <c r="A4" s="118">
        <v>2</v>
      </c>
      <c r="B4" s="142" t="s">
        <v>4574</v>
      </c>
      <c r="C4" s="302" t="s">
        <v>5278</v>
      </c>
      <c r="D4" s="142" t="s">
        <v>5269</v>
      </c>
      <c r="E4" s="12">
        <v>44420</v>
      </c>
      <c r="F4" s="305" t="s">
        <v>5264</v>
      </c>
      <c r="G4" s="329" t="s">
        <v>5277</v>
      </c>
      <c r="H4" s="300"/>
      <c r="I4" s="300"/>
      <c r="J4" s="300"/>
    </row>
    <row r="5" spans="1:15" s="38" customFormat="1">
      <c r="A5" s="118">
        <v>3</v>
      </c>
      <c r="B5" s="142" t="s">
        <v>4574</v>
      </c>
      <c r="C5" s="302" t="s">
        <v>5279</v>
      </c>
      <c r="D5" s="142" t="s">
        <v>5269</v>
      </c>
      <c r="E5" s="12">
        <v>44420</v>
      </c>
      <c r="F5" s="305" t="s">
        <v>5264</v>
      </c>
      <c r="G5" s="38" t="s">
        <v>5277</v>
      </c>
    </row>
    <row r="6" spans="1:15" s="38" customFormat="1">
      <c r="A6" s="118">
        <v>4</v>
      </c>
      <c r="B6" s="142" t="s">
        <v>4574</v>
      </c>
      <c r="C6" s="302" t="s">
        <v>5280</v>
      </c>
      <c r="D6" s="142" t="s">
        <v>5269</v>
      </c>
      <c r="E6" s="150">
        <v>44273</v>
      </c>
      <c r="F6" s="306" t="s">
        <v>5264</v>
      </c>
      <c r="G6" s="330" t="s">
        <v>5274</v>
      </c>
    </row>
    <row r="7" spans="1:15" s="38" customFormat="1">
      <c r="A7" s="118">
        <v>5</v>
      </c>
      <c r="B7" s="142" t="s">
        <v>4574</v>
      </c>
      <c r="C7" s="142" t="s">
        <v>5281</v>
      </c>
      <c r="D7" s="142" t="s">
        <v>5269</v>
      </c>
      <c r="E7" s="12">
        <v>44420</v>
      </c>
      <c r="F7" s="305" t="s">
        <v>5264</v>
      </c>
      <c r="G7" s="38" t="s">
        <v>5277</v>
      </c>
    </row>
    <row r="8" spans="1:15" s="38" customFormat="1">
      <c r="A8" s="118">
        <v>6</v>
      </c>
      <c r="B8" s="142" t="s">
        <v>4574</v>
      </c>
      <c r="C8" s="142" t="s">
        <v>5282</v>
      </c>
      <c r="D8" s="142" t="s">
        <v>5269</v>
      </c>
      <c r="E8" s="12">
        <v>44420</v>
      </c>
      <c r="F8" s="305" t="s">
        <v>5264</v>
      </c>
      <c r="G8" s="38" t="s">
        <v>5277</v>
      </c>
    </row>
    <row r="9" spans="1:15" s="38" customFormat="1">
      <c r="A9" s="332" t="s">
        <v>5275</v>
      </c>
      <c r="B9" s="142" t="s">
        <v>4574</v>
      </c>
      <c r="C9" s="302" t="s">
        <v>5283</v>
      </c>
      <c r="D9" s="319" t="s">
        <v>5284</v>
      </c>
      <c r="E9" s="307"/>
      <c r="F9" s="305" t="s">
        <v>5285</v>
      </c>
      <c r="G9" s="437" t="s">
        <v>5286</v>
      </c>
      <c r="H9" s="438"/>
      <c r="I9" s="438"/>
      <c r="J9" s="438"/>
      <c r="K9" s="438"/>
      <c r="L9" s="438"/>
    </row>
    <row r="10" spans="1:15" s="38" customFormat="1">
      <c r="A10" s="332" t="s">
        <v>5275</v>
      </c>
      <c r="B10" s="142" t="s">
        <v>4574</v>
      </c>
      <c r="C10" s="302" t="s">
        <v>5287</v>
      </c>
      <c r="D10" s="319" t="s">
        <v>5284</v>
      </c>
      <c r="E10" s="303"/>
      <c r="F10" s="304" t="s">
        <v>5288</v>
      </c>
      <c r="G10" s="437" t="s">
        <v>5286</v>
      </c>
      <c r="H10" s="438"/>
      <c r="I10" s="438"/>
      <c r="J10" s="438"/>
      <c r="K10" s="438"/>
      <c r="L10" s="438"/>
    </row>
    <row r="11" spans="1:15" s="38" customFormat="1">
      <c r="A11" s="332" t="s">
        <v>5275</v>
      </c>
      <c r="B11" s="142" t="s">
        <v>4574</v>
      </c>
      <c r="C11" s="302" t="s">
        <v>5289</v>
      </c>
      <c r="D11" s="319" t="s">
        <v>5284</v>
      </c>
      <c r="E11" s="150"/>
      <c r="F11" s="306" t="s">
        <v>5290</v>
      </c>
      <c r="G11" s="435" t="s">
        <v>5286</v>
      </c>
      <c r="H11" s="436"/>
      <c r="I11" s="436"/>
      <c r="J11" s="436"/>
    </row>
    <row r="12" spans="1:15" s="38" customFormat="1">
      <c r="A12" s="332" t="s">
        <v>5275</v>
      </c>
      <c r="B12" s="142" t="s">
        <v>4574</v>
      </c>
      <c r="C12" s="325" t="s">
        <v>5291</v>
      </c>
      <c r="D12" s="319" t="s">
        <v>5284</v>
      </c>
      <c r="E12" s="319"/>
      <c r="F12" s="321" t="s">
        <v>5292</v>
      </c>
      <c r="G12" s="437" t="s">
        <v>5286</v>
      </c>
      <c r="H12" s="438"/>
      <c r="I12" s="438"/>
      <c r="J12" s="438"/>
      <c r="K12" s="438"/>
      <c r="L12" s="438"/>
    </row>
    <row r="13" spans="1:15" s="38" customFormat="1">
      <c r="A13" s="318"/>
      <c r="B13" s="325"/>
      <c r="C13" s="325"/>
      <c r="D13" s="319"/>
      <c r="E13" s="319"/>
      <c r="F13" s="320"/>
      <c r="G13" s="322"/>
      <c r="H13" s="317"/>
      <c r="I13" s="317"/>
      <c r="J13" s="317"/>
    </row>
    <row r="14" spans="1:15" s="38" customFormat="1" ht="31.5" customHeight="1">
      <c r="A14" s="334" t="s">
        <v>5293</v>
      </c>
      <c r="B14" s="335" t="s">
        <v>4574</v>
      </c>
      <c r="C14" s="335" t="s">
        <v>5294</v>
      </c>
      <c r="D14" s="335" t="s">
        <v>5284</v>
      </c>
      <c r="E14" s="336"/>
      <c r="F14" s="337"/>
      <c r="G14" s="439" t="s">
        <v>5295</v>
      </c>
      <c r="H14" s="440"/>
      <c r="I14" s="440"/>
      <c r="J14" s="440"/>
      <c r="K14" s="440"/>
      <c r="L14" s="440"/>
      <c r="M14" s="338"/>
      <c r="N14" s="338"/>
      <c r="O14" s="338"/>
    </row>
    <row r="15" spans="1:15" s="38" customFormat="1">
      <c r="A15" s="318"/>
      <c r="B15" s="325"/>
      <c r="C15" s="325"/>
      <c r="D15" s="319"/>
      <c r="E15" s="319"/>
      <c r="F15" s="320"/>
      <c r="G15" s="322"/>
      <c r="H15" s="317"/>
      <c r="I15" s="317"/>
      <c r="J15" s="317"/>
    </row>
    <row r="16" spans="1:15">
      <c r="A16" s="118"/>
      <c r="B16" s="142"/>
      <c r="C16" s="142"/>
      <c r="D16" s="319"/>
      <c r="E16" s="12"/>
      <c r="F16" s="306"/>
      <c r="G16" s="301"/>
      <c r="H16" s="300"/>
      <c r="I16" s="300"/>
      <c r="J16" s="300"/>
    </row>
    <row r="17" spans="1:10" ht="30" customHeight="1">
      <c r="A17" s="328"/>
      <c r="B17" s="326"/>
      <c r="C17" s="326"/>
      <c r="D17" s="147"/>
      <c r="E17" s="327"/>
      <c r="F17" s="331"/>
      <c r="G17" s="301"/>
      <c r="H17" s="300"/>
      <c r="I17" s="300"/>
      <c r="J17" s="300"/>
    </row>
    <row r="18" spans="1:10">
      <c r="B18" t="s">
        <v>4630</v>
      </c>
      <c r="E18" s="47"/>
      <c r="H18" t="s">
        <v>4632</v>
      </c>
    </row>
    <row r="19" spans="1:10">
      <c r="E19" s="47" t="s">
        <v>4631</v>
      </c>
      <c r="F19" t="s">
        <v>5232</v>
      </c>
      <c r="H19" s="216"/>
      <c r="I19" s="216"/>
      <c r="J19" s="216"/>
    </row>
    <row r="20" spans="1:10">
      <c r="B20" s="386" t="s">
        <v>5313</v>
      </c>
      <c r="C20" s="386"/>
      <c r="E20" s="47"/>
      <c r="F20" t="s">
        <v>5439</v>
      </c>
      <c r="H20" s="417" t="s">
        <v>5267</v>
      </c>
      <c r="I20" s="417"/>
      <c r="J20" s="417"/>
    </row>
    <row r="21" spans="1:10">
      <c r="E21" s="47"/>
      <c r="H21" s="417"/>
      <c r="I21" s="417"/>
      <c r="J21" s="417"/>
    </row>
  </sheetData>
  <mergeCells count="9">
    <mergeCell ref="H21:J21"/>
    <mergeCell ref="A1:C1"/>
    <mergeCell ref="G11:J11"/>
    <mergeCell ref="B20:C20"/>
    <mergeCell ref="H20:J20"/>
    <mergeCell ref="G9:L9"/>
    <mergeCell ref="G10:L10"/>
    <mergeCell ref="G12:L12"/>
    <mergeCell ref="G14:L14"/>
  </mergeCells>
  <pageMargins left="0.7" right="0.7" top="0.75" bottom="0.75" header="0.3" footer="0.3"/>
  <pageSetup paperSize="9" orientation="portrait" r:id="rId1"/>
  <drawing r:id="rId2"/>
  <legacyDrawing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sheetPr>
  <dimension ref="A1:M298"/>
  <sheetViews>
    <sheetView showGridLines="0" topLeftCell="A4" zoomScale="90" zoomScaleNormal="90" workbookViewId="0">
      <pane xSplit="4" ySplit="1" topLeftCell="E5" activePane="bottomRight" state="frozen"/>
      <selection activeCell="A4" sqref="A4"/>
      <selection pane="topRight" activeCell="E4" sqref="E4"/>
      <selection pane="bottomLeft" activeCell="A5" sqref="A5"/>
      <selection pane="bottomRight" activeCell="E255" sqref="E255"/>
    </sheetView>
  </sheetViews>
  <sheetFormatPr defaultRowHeight="15"/>
  <cols>
    <col min="1" max="1" width="10.140625" customWidth="1"/>
    <col min="2" max="2" width="16.5703125" customWidth="1"/>
    <col min="3" max="3" width="20.85546875" customWidth="1"/>
    <col min="4" max="4" width="20.28515625" customWidth="1"/>
    <col min="5" max="5" width="28.28515625" customWidth="1"/>
    <col min="8" max="8" width="25.42578125" customWidth="1"/>
    <col min="9" max="9" width="9.28515625" customWidth="1"/>
    <col min="10" max="10" width="8.140625" customWidth="1"/>
  </cols>
  <sheetData>
    <row r="1" spans="1:13">
      <c r="A1" t="s">
        <v>3712</v>
      </c>
    </row>
    <row r="2" spans="1:13" ht="30.75" customHeight="1">
      <c r="A2" s="119" t="s">
        <v>3711</v>
      </c>
      <c r="G2" s="442" t="s">
        <v>3710</v>
      </c>
      <c r="H2" s="442"/>
      <c r="I2" s="442"/>
    </row>
    <row r="3" spans="1:13" ht="6" customHeight="1" thickBot="1"/>
    <row r="4" spans="1:13" ht="35.25" customHeight="1" thickBot="1">
      <c r="A4" s="122" t="s">
        <v>3686</v>
      </c>
      <c r="B4" s="123" t="s">
        <v>3688</v>
      </c>
      <c r="C4" s="123" t="s">
        <v>3687</v>
      </c>
      <c r="D4" s="240" t="s">
        <v>3709</v>
      </c>
      <c r="E4" s="124" t="s">
        <v>59</v>
      </c>
      <c r="G4" s="125" t="s">
        <v>3686</v>
      </c>
      <c r="H4" s="126" t="s">
        <v>3714</v>
      </c>
    </row>
    <row r="5" spans="1:13" ht="15" customHeight="1">
      <c r="A5" s="443">
        <v>1</v>
      </c>
      <c r="B5" s="120" t="s">
        <v>3698</v>
      </c>
      <c r="C5" s="120" t="s">
        <v>3699</v>
      </c>
      <c r="D5" s="243">
        <v>614</v>
      </c>
      <c r="E5" s="128" t="s">
        <v>5195</v>
      </c>
      <c r="G5" s="358">
        <v>15</v>
      </c>
      <c r="H5" s="205" t="s">
        <v>5365</v>
      </c>
    </row>
    <row r="6" spans="1:13" ht="15" customHeight="1">
      <c r="A6" s="444"/>
      <c r="B6" s="16" t="s">
        <v>3706</v>
      </c>
      <c r="C6" s="16" t="s">
        <v>3707</v>
      </c>
      <c r="D6" s="243">
        <v>614</v>
      </c>
      <c r="E6" s="323" t="s">
        <v>5195</v>
      </c>
      <c r="G6" s="358">
        <v>5</v>
      </c>
      <c r="H6" s="205" t="s">
        <v>5365</v>
      </c>
    </row>
    <row r="7" spans="1:13" ht="15" customHeight="1">
      <c r="A7" s="444"/>
      <c r="B7" s="16" t="s">
        <v>3689</v>
      </c>
      <c r="C7" s="39" t="s">
        <v>3713</v>
      </c>
      <c r="D7" s="243">
        <v>2014</v>
      </c>
      <c r="E7" s="129"/>
      <c r="G7" s="358">
        <v>23</v>
      </c>
      <c r="H7" s="205" t="s">
        <v>5366</v>
      </c>
    </row>
    <row r="8" spans="1:13" ht="15" customHeight="1">
      <c r="A8" s="444"/>
      <c r="B8" s="16" t="s">
        <v>3690</v>
      </c>
      <c r="C8" s="16" t="s">
        <v>3694</v>
      </c>
      <c r="D8" s="243">
        <v>2014</v>
      </c>
      <c r="E8" s="129"/>
      <c r="G8" s="358">
        <v>6</v>
      </c>
      <c r="H8" s="205" t="s">
        <v>5367</v>
      </c>
    </row>
    <row r="9" spans="1:13" ht="15" customHeight="1">
      <c r="A9" s="444"/>
      <c r="B9" s="16" t="s">
        <v>3691</v>
      </c>
      <c r="C9" s="16" t="s">
        <v>3695</v>
      </c>
      <c r="D9" s="243">
        <v>2014</v>
      </c>
      <c r="E9" s="129"/>
      <c r="G9" s="358">
        <v>11</v>
      </c>
      <c r="H9" s="205" t="s">
        <v>5368</v>
      </c>
    </row>
    <row r="10" spans="1:13" ht="15" customHeight="1">
      <c r="A10" s="444"/>
      <c r="B10" s="16" t="s">
        <v>3692</v>
      </c>
      <c r="C10" s="16" t="s">
        <v>3696</v>
      </c>
      <c r="D10" s="243">
        <v>2014</v>
      </c>
      <c r="E10" s="129"/>
      <c r="G10" s="358">
        <v>14</v>
      </c>
      <c r="H10" s="205" t="s">
        <v>5369</v>
      </c>
      <c r="J10" t="s">
        <v>5432</v>
      </c>
    </row>
    <row r="11" spans="1:13" ht="15" customHeight="1">
      <c r="A11" s="444"/>
      <c r="B11" s="16" t="s">
        <v>3693</v>
      </c>
      <c r="C11" s="16" t="s">
        <v>3697</v>
      </c>
      <c r="D11" s="243">
        <v>614</v>
      </c>
      <c r="E11" s="129" t="s">
        <v>5195</v>
      </c>
      <c r="G11" s="354">
        <v>3</v>
      </c>
      <c r="H11" s="205" t="s">
        <v>5364</v>
      </c>
      <c r="J11" t="s">
        <v>5433</v>
      </c>
    </row>
    <row r="12" spans="1:13" ht="15" customHeight="1">
      <c r="A12" s="444"/>
      <c r="B12" s="16" t="s">
        <v>3700</v>
      </c>
      <c r="C12" s="16" t="s">
        <v>3701</v>
      </c>
      <c r="D12" s="243">
        <v>2014</v>
      </c>
      <c r="E12" s="129"/>
      <c r="G12" s="354">
        <v>17</v>
      </c>
      <c r="H12" s="205" t="s">
        <v>5370</v>
      </c>
    </row>
    <row r="13" spans="1:13" ht="15" customHeight="1">
      <c r="A13" s="444"/>
      <c r="B13" s="16" t="s">
        <v>3702</v>
      </c>
      <c r="C13" s="16" t="s">
        <v>3703</v>
      </c>
      <c r="D13" s="243">
        <v>614</v>
      </c>
      <c r="E13" s="129" t="s">
        <v>5195</v>
      </c>
      <c r="G13" s="354">
        <v>9</v>
      </c>
      <c r="H13" s="205" t="s">
        <v>5373</v>
      </c>
      <c r="K13" s="207" t="s">
        <v>4716</v>
      </c>
      <c r="L13" s="207"/>
      <c r="M13" s="207"/>
    </row>
    <row r="14" spans="1:13" ht="15" customHeight="1">
      <c r="A14" s="444"/>
      <c r="B14" s="16" t="s">
        <v>3704</v>
      </c>
      <c r="C14" s="16" t="s">
        <v>3705</v>
      </c>
      <c r="D14" s="243">
        <v>614</v>
      </c>
      <c r="E14" s="129" t="s">
        <v>5195</v>
      </c>
      <c r="G14" s="354">
        <v>8</v>
      </c>
      <c r="H14" s="205" t="s">
        <v>5374</v>
      </c>
      <c r="K14" s="207"/>
      <c r="L14" s="207"/>
      <c r="M14" s="207"/>
    </row>
    <row r="15" spans="1:13" ht="15" customHeight="1" thickBot="1">
      <c r="A15" s="445"/>
      <c r="B15" s="121" t="s">
        <v>3708</v>
      </c>
      <c r="C15" s="121" t="s">
        <v>3697</v>
      </c>
      <c r="D15" s="243">
        <v>614</v>
      </c>
      <c r="E15" s="130" t="s">
        <v>5195</v>
      </c>
      <c r="G15" s="354">
        <v>20</v>
      </c>
      <c r="H15" s="205" t="s">
        <v>5371</v>
      </c>
      <c r="K15" s="207" t="s">
        <v>4717</v>
      </c>
      <c r="L15" s="207"/>
      <c r="M15" s="207"/>
    </row>
    <row r="16" spans="1:13" ht="15" customHeight="1">
      <c r="A16" s="443">
        <v>2</v>
      </c>
      <c r="B16" s="120" t="s">
        <v>3698</v>
      </c>
      <c r="C16" s="120" t="s">
        <v>3699</v>
      </c>
      <c r="D16" s="143">
        <v>11533</v>
      </c>
      <c r="E16" s="340"/>
      <c r="G16" s="354">
        <v>4</v>
      </c>
      <c r="H16" s="205" t="s">
        <v>5372</v>
      </c>
      <c r="K16" s="207" t="s">
        <v>4718</v>
      </c>
      <c r="L16" s="207"/>
      <c r="M16" s="207"/>
    </row>
    <row r="17" spans="1:10" ht="15" customHeight="1">
      <c r="A17" s="444"/>
      <c r="B17" s="16" t="s">
        <v>3706</v>
      </c>
      <c r="C17" s="16" t="s">
        <v>3707</v>
      </c>
      <c r="D17" s="242">
        <v>11533</v>
      </c>
      <c r="E17" s="129"/>
      <c r="G17" s="355">
        <v>1</v>
      </c>
      <c r="H17" s="280" t="s">
        <v>3715</v>
      </c>
    </row>
    <row r="18" spans="1:10" ht="15" customHeight="1">
      <c r="A18" s="444"/>
      <c r="B18" s="16" t="s">
        <v>3689</v>
      </c>
      <c r="C18" s="39" t="s">
        <v>3713</v>
      </c>
      <c r="D18" s="242">
        <v>0</v>
      </c>
      <c r="E18" s="129" t="s">
        <v>5195</v>
      </c>
      <c r="G18" s="355">
        <v>2</v>
      </c>
      <c r="H18" s="280" t="s">
        <v>3715</v>
      </c>
      <c r="J18" t="s">
        <v>5437</v>
      </c>
    </row>
    <row r="19" spans="1:10" ht="15" customHeight="1">
      <c r="A19" s="444"/>
      <c r="B19" s="16" t="s">
        <v>3690</v>
      </c>
      <c r="C19" s="16" t="s">
        <v>3694</v>
      </c>
      <c r="D19" s="242">
        <v>0</v>
      </c>
      <c r="E19" s="129" t="s">
        <v>5195</v>
      </c>
      <c r="G19" s="355">
        <v>3</v>
      </c>
      <c r="H19" s="280" t="s">
        <v>3715</v>
      </c>
      <c r="J19" t="s">
        <v>5435</v>
      </c>
    </row>
    <row r="20" spans="1:10" ht="15" customHeight="1">
      <c r="A20" s="444"/>
      <c r="B20" s="16" t="s">
        <v>3691</v>
      </c>
      <c r="C20" s="16" t="s">
        <v>3695</v>
      </c>
      <c r="D20" s="242">
        <v>0</v>
      </c>
      <c r="E20" s="129" t="s">
        <v>5195</v>
      </c>
      <c r="G20" s="355">
        <v>4</v>
      </c>
      <c r="H20" s="280" t="s">
        <v>3715</v>
      </c>
    </row>
    <row r="21" spans="1:10" ht="15" customHeight="1">
      <c r="A21" s="444"/>
      <c r="B21" s="16" t="s">
        <v>3692</v>
      </c>
      <c r="C21" s="16" t="s">
        <v>3696</v>
      </c>
      <c r="D21" s="242">
        <v>0</v>
      </c>
      <c r="E21" s="129" t="s">
        <v>5195</v>
      </c>
      <c r="G21" s="355">
        <v>6</v>
      </c>
      <c r="H21" s="280" t="s">
        <v>3715</v>
      </c>
    </row>
    <row r="22" spans="1:10" ht="15" customHeight="1">
      <c r="A22" s="444"/>
      <c r="B22" s="16" t="s">
        <v>3693</v>
      </c>
      <c r="C22" s="16" t="s">
        <v>3697</v>
      </c>
      <c r="D22" s="242">
        <v>0</v>
      </c>
      <c r="E22" s="129" t="s">
        <v>5195</v>
      </c>
      <c r="G22" s="355">
        <v>11</v>
      </c>
      <c r="H22" s="280" t="s">
        <v>3715</v>
      </c>
    </row>
    <row r="23" spans="1:10" ht="15" customHeight="1">
      <c r="A23" s="444"/>
      <c r="B23" s="16" t="s">
        <v>3700</v>
      </c>
      <c r="C23" s="16" t="s">
        <v>3701</v>
      </c>
      <c r="D23" s="242">
        <v>0</v>
      </c>
      <c r="E23" s="129" t="s">
        <v>5195</v>
      </c>
      <c r="G23" s="355">
        <v>13</v>
      </c>
      <c r="H23" s="280" t="s">
        <v>3715</v>
      </c>
    </row>
    <row r="24" spans="1:10" ht="15" customHeight="1">
      <c r="A24" s="444"/>
      <c r="B24" s="16" t="s">
        <v>3702</v>
      </c>
      <c r="C24" s="16" t="s">
        <v>3703</v>
      </c>
      <c r="D24" s="242">
        <v>0</v>
      </c>
      <c r="E24" s="129" t="s">
        <v>5195</v>
      </c>
      <c r="G24" s="355">
        <v>14</v>
      </c>
      <c r="H24" s="280" t="s">
        <v>3715</v>
      </c>
    </row>
    <row r="25" spans="1:10" ht="15" customHeight="1">
      <c r="A25" s="444"/>
      <c r="B25" s="16" t="s">
        <v>3704</v>
      </c>
      <c r="C25" s="16" t="s">
        <v>3705</v>
      </c>
      <c r="D25" s="241">
        <v>9533</v>
      </c>
      <c r="E25" s="129"/>
      <c r="G25" s="355">
        <v>16</v>
      </c>
      <c r="H25" s="280" t="s">
        <v>3715</v>
      </c>
    </row>
    <row r="26" spans="1:10" ht="15" customHeight="1" thickBot="1">
      <c r="A26" s="445"/>
      <c r="B26" s="121" t="s">
        <v>3708</v>
      </c>
      <c r="C26" s="121" t="s">
        <v>3697</v>
      </c>
      <c r="D26" s="242">
        <v>0</v>
      </c>
      <c r="E26" s="129" t="s">
        <v>5195</v>
      </c>
      <c r="G26" s="355">
        <v>17</v>
      </c>
      <c r="H26" s="280" t="s">
        <v>3715</v>
      </c>
    </row>
    <row r="27" spans="1:10" ht="15" customHeight="1" thickBot="1">
      <c r="A27" s="446">
        <v>3</v>
      </c>
      <c r="B27" s="120" t="s">
        <v>3698</v>
      </c>
      <c r="C27" s="120" t="s">
        <v>3699</v>
      </c>
      <c r="D27" s="238">
        <v>5674</v>
      </c>
      <c r="E27" s="128"/>
      <c r="G27" s="355">
        <v>20</v>
      </c>
      <c r="H27" s="280" t="s">
        <v>3715</v>
      </c>
    </row>
    <row r="28" spans="1:10" ht="15" customHeight="1">
      <c r="A28" s="447"/>
      <c r="B28" s="16" t="s">
        <v>3706</v>
      </c>
      <c r="C28" s="16" t="s">
        <v>3707</v>
      </c>
      <c r="D28" s="238">
        <v>5674</v>
      </c>
      <c r="E28" s="129"/>
      <c r="G28" s="356">
        <v>22</v>
      </c>
      <c r="H28" s="280" t="s">
        <v>3715</v>
      </c>
    </row>
    <row r="29" spans="1:10" ht="15" customHeight="1">
      <c r="A29" s="447"/>
      <c r="B29" s="16" t="s">
        <v>3689</v>
      </c>
      <c r="C29" s="39" t="s">
        <v>3713</v>
      </c>
      <c r="D29" s="242">
        <v>1138</v>
      </c>
      <c r="E29" s="129"/>
      <c r="G29" s="356">
        <v>24</v>
      </c>
      <c r="H29" s="280" t="s">
        <v>3715</v>
      </c>
    </row>
    <row r="30" spans="1:10" ht="15" customHeight="1" thickBot="1">
      <c r="A30" s="447"/>
      <c r="B30" s="16" t="s">
        <v>3690</v>
      </c>
      <c r="C30" s="16" t="s">
        <v>3694</v>
      </c>
      <c r="D30" s="242">
        <v>1138</v>
      </c>
      <c r="E30" s="129"/>
      <c r="G30" s="357">
        <v>26</v>
      </c>
      <c r="H30" s="280" t="s">
        <v>3715</v>
      </c>
    </row>
    <row r="31" spans="1:10" ht="15" customHeight="1">
      <c r="A31" s="447"/>
      <c r="B31" s="16" t="s">
        <v>3691</v>
      </c>
      <c r="C31" s="16" t="s">
        <v>3695</v>
      </c>
      <c r="D31" s="242">
        <v>1138</v>
      </c>
      <c r="E31" s="129"/>
      <c r="G31" s="356"/>
      <c r="H31" s="205"/>
    </row>
    <row r="32" spans="1:10" ht="15" customHeight="1" thickBot="1">
      <c r="A32" s="447"/>
      <c r="B32" s="16" t="s">
        <v>3692</v>
      </c>
      <c r="C32" s="16" t="s">
        <v>3696</v>
      </c>
      <c r="D32" s="242">
        <v>1138</v>
      </c>
      <c r="E32" s="129"/>
      <c r="G32" s="127"/>
      <c r="H32" s="206"/>
    </row>
    <row r="33" spans="1:10" ht="15" customHeight="1">
      <c r="A33" s="447"/>
      <c r="B33" s="16" t="s">
        <v>3693</v>
      </c>
      <c r="C33" s="16" t="s">
        <v>3697</v>
      </c>
      <c r="D33" s="242">
        <v>1138</v>
      </c>
      <c r="E33" s="129"/>
      <c r="H33" s="449"/>
      <c r="I33" s="449"/>
      <c r="J33" s="449"/>
    </row>
    <row r="34" spans="1:10" ht="15" customHeight="1">
      <c r="A34" s="447"/>
      <c r="B34" s="16" t="s">
        <v>3700</v>
      </c>
      <c r="C34" s="16" t="s">
        <v>3701</v>
      </c>
      <c r="D34" s="242">
        <v>1138</v>
      </c>
      <c r="E34" s="129"/>
    </row>
    <row r="35" spans="1:10" ht="15" customHeight="1">
      <c r="A35" s="447"/>
      <c r="B35" s="16" t="s">
        <v>3702</v>
      </c>
      <c r="C35" s="16" t="s">
        <v>3703</v>
      </c>
      <c r="D35" s="242">
        <v>1138</v>
      </c>
      <c r="E35" s="129"/>
    </row>
    <row r="36" spans="1:10" ht="15" customHeight="1">
      <c r="A36" s="447"/>
      <c r="B36" s="16" t="s">
        <v>3704</v>
      </c>
      <c r="C36" s="16" t="s">
        <v>3705</v>
      </c>
      <c r="D36" s="242">
        <v>1138</v>
      </c>
      <c r="E36" s="129"/>
    </row>
    <row r="37" spans="1:10" ht="15" customHeight="1" thickBot="1">
      <c r="A37" s="448"/>
      <c r="B37" s="121" t="s">
        <v>3708</v>
      </c>
      <c r="C37" s="121" t="s">
        <v>3697</v>
      </c>
      <c r="D37" s="242">
        <v>1138</v>
      </c>
      <c r="E37" s="130"/>
    </row>
    <row r="38" spans="1:10" ht="15.75" thickBot="1">
      <c r="A38" s="446">
        <v>4</v>
      </c>
      <c r="B38" s="120" t="s">
        <v>3698</v>
      </c>
      <c r="C38" s="120" t="s">
        <v>3699</v>
      </c>
      <c r="D38" s="238">
        <v>2149</v>
      </c>
      <c r="E38" s="128" t="s">
        <v>5296</v>
      </c>
    </row>
    <row r="39" spans="1:10" ht="15.75" thickBot="1">
      <c r="A39" s="447"/>
      <c r="B39" s="16" t="s">
        <v>3706</v>
      </c>
      <c r="C39" s="16" t="s">
        <v>3707</v>
      </c>
      <c r="D39" s="238">
        <v>2149</v>
      </c>
      <c r="E39" s="129" t="s">
        <v>5297</v>
      </c>
    </row>
    <row r="40" spans="1:10" ht="15.75" thickBot="1">
      <c r="A40" s="447"/>
      <c r="B40" s="16" t="s">
        <v>3689</v>
      </c>
      <c r="C40" s="39" t="s">
        <v>3713</v>
      </c>
      <c r="D40" s="238">
        <v>2149</v>
      </c>
      <c r="E40" s="129"/>
    </row>
    <row r="41" spans="1:10" ht="15.75" thickBot="1">
      <c r="A41" s="447"/>
      <c r="B41" s="16" t="s">
        <v>3690</v>
      </c>
      <c r="C41" s="16" t="s">
        <v>3694</v>
      </c>
      <c r="D41" s="238">
        <v>2149</v>
      </c>
      <c r="E41" s="129"/>
    </row>
    <row r="42" spans="1:10" ht="15.75" thickBot="1">
      <c r="A42" s="447"/>
      <c r="B42" s="16" t="s">
        <v>3691</v>
      </c>
      <c r="C42" s="16" t="s">
        <v>3695</v>
      </c>
      <c r="D42" s="238">
        <v>2149</v>
      </c>
      <c r="E42" s="129"/>
    </row>
    <row r="43" spans="1:10" ht="15.75" thickBot="1">
      <c r="A43" s="447"/>
      <c r="B43" s="16" t="s">
        <v>3692</v>
      </c>
      <c r="C43" s="16" t="s">
        <v>3696</v>
      </c>
      <c r="D43" s="238">
        <v>2149</v>
      </c>
      <c r="E43" s="129"/>
    </row>
    <row r="44" spans="1:10" ht="15.75" thickBot="1">
      <c r="A44" s="447"/>
      <c r="B44" s="16" t="s">
        <v>3693</v>
      </c>
      <c r="C44" s="16" t="s">
        <v>3697</v>
      </c>
      <c r="D44" s="238">
        <v>2149</v>
      </c>
      <c r="E44" s="129"/>
    </row>
    <row r="45" spans="1:10" ht="15.75" thickBot="1">
      <c r="A45" s="447"/>
      <c r="B45" s="16" t="s">
        <v>3700</v>
      </c>
      <c r="C45" s="16" t="s">
        <v>3701</v>
      </c>
      <c r="D45" s="238">
        <v>2149</v>
      </c>
      <c r="E45" s="129"/>
    </row>
    <row r="46" spans="1:10" ht="15.75" thickBot="1">
      <c r="A46" s="447"/>
      <c r="B46" s="16" t="s">
        <v>3702</v>
      </c>
      <c r="C46" s="16" t="s">
        <v>3703</v>
      </c>
      <c r="D46" s="238">
        <v>2149</v>
      </c>
      <c r="E46" s="129"/>
    </row>
    <row r="47" spans="1:10" ht="15.75" thickBot="1">
      <c r="A47" s="447"/>
      <c r="B47" s="16" t="s">
        <v>3704</v>
      </c>
      <c r="C47" s="16" t="s">
        <v>3705</v>
      </c>
      <c r="D47" s="238">
        <v>2149</v>
      </c>
      <c r="E47" s="129"/>
    </row>
    <row r="48" spans="1:10" ht="15.75" thickBot="1">
      <c r="A48" s="448"/>
      <c r="B48" s="121" t="s">
        <v>3708</v>
      </c>
      <c r="C48" s="121" t="s">
        <v>3697</v>
      </c>
      <c r="D48" s="238">
        <v>2149</v>
      </c>
      <c r="E48" s="130"/>
    </row>
    <row r="49" spans="1:5" ht="15.75" thickBot="1">
      <c r="A49" s="446">
        <v>5</v>
      </c>
      <c r="B49" s="120" t="s">
        <v>3698</v>
      </c>
      <c r="C49" s="120" t="s">
        <v>3699</v>
      </c>
      <c r="D49" s="238">
        <v>3677</v>
      </c>
      <c r="E49" s="128" t="s">
        <v>5296</v>
      </c>
    </row>
    <row r="50" spans="1:5" ht="15.75" thickBot="1">
      <c r="A50" s="447"/>
      <c r="B50" s="16" t="s">
        <v>3706</v>
      </c>
      <c r="C50" s="16" t="s">
        <v>3707</v>
      </c>
      <c r="D50" s="238">
        <v>3677</v>
      </c>
      <c r="E50" s="129" t="s">
        <v>5297</v>
      </c>
    </row>
    <row r="51" spans="1:5" ht="15.75" thickBot="1">
      <c r="A51" s="447"/>
      <c r="B51" s="16" t="s">
        <v>3689</v>
      </c>
      <c r="C51" s="39" t="s">
        <v>3713</v>
      </c>
      <c r="D51" s="238">
        <v>3677</v>
      </c>
      <c r="E51" s="129"/>
    </row>
    <row r="52" spans="1:5" ht="15.75" thickBot="1">
      <c r="A52" s="447"/>
      <c r="B52" s="16" t="s">
        <v>3690</v>
      </c>
      <c r="C52" s="16" t="s">
        <v>3694</v>
      </c>
      <c r="D52" s="238">
        <v>3677</v>
      </c>
      <c r="E52" s="129" t="s">
        <v>5436</v>
      </c>
    </row>
    <row r="53" spans="1:5" ht="15.75" thickBot="1">
      <c r="A53" s="447"/>
      <c r="B53" s="16" t="s">
        <v>3691</v>
      </c>
      <c r="C53" s="16" t="s">
        <v>3695</v>
      </c>
      <c r="D53" s="238">
        <v>3677</v>
      </c>
      <c r="E53" s="129"/>
    </row>
    <row r="54" spans="1:5" ht="15.75" thickBot="1">
      <c r="A54" s="447"/>
      <c r="B54" s="16" t="s">
        <v>3692</v>
      </c>
      <c r="C54" s="16" t="s">
        <v>3696</v>
      </c>
      <c r="D54" s="238">
        <v>3677</v>
      </c>
      <c r="E54" s="129"/>
    </row>
    <row r="55" spans="1:5" ht="15.75" thickBot="1">
      <c r="A55" s="447"/>
      <c r="B55" s="16" t="s">
        <v>3693</v>
      </c>
      <c r="C55" s="16" t="s">
        <v>3697</v>
      </c>
      <c r="D55" s="238">
        <v>3677</v>
      </c>
      <c r="E55" s="129"/>
    </row>
    <row r="56" spans="1:5" ht="15.75" thickBot="1">
      <c r="A56" s="447"/>
      <c r="B56" s="16" t="s">
        <v>3700</v>
      </c>
      <c r="C56" s="16" t="s">
        <v>3701</v>
      </c>
      <c r="D56" s="238">
        <v>3677</v>
      </c>
      <c r="E56" s="129"/>
    </row>
    <row r="57" spans="1:5" ht="15.75" thickBot="1">
      <c r="A57" s="447"/>
      <c r="B57" s="16" t="s">
        <v>3702</v>
      </c>
      <c r="C57" s="16" t="s">
        <v>3703</v>
      </c>
      <c r="D57" s="238">
        <v>3677</v>
      </c>
      <c r="E57" s="129"/>
    </row>
    <row r="58" spans="1:5" ht="15.75" thickBot="1">
      <c r="A58" s="447"/>
      <c r="B58" s="16" t="s">
        <v>3704</v>
      </c>
      <c r="C58" s="16" t="s">
        <v>3705</v>
      </c>
      <c r="D58" s="238">
        <v>3677</v>
      </c>
      <c r="E58" s="129"/>
    </row>
    <row r="59" spans="1:5" ht="15.75" thickBot="1">
      <c r="A59" s="448"/>
      <c r="B59" s="121" t="s">
        <v>3708</v>
      </c>
      <c r="C59" s="121" t="s">
        <v>3697</v>
      </c>
      <c r="D59" s="238">
        <v>3677</v>
      </c>
      <c r="E59" s="130"/>
    </row>
    <row r="60" spans="1:5" ht="15.75" thickBot="1">
      <c r="A60" s="446">
        <v>6</v>
      </c>
      <c r="B60" s="120" t="s">
        <v>3698</v>
      </c>
      <c r="C60" s="120" t="s">
        <v>3699</v>
      </c>
      <c r="D60" s="238">
        <v>3189</v>
      </c>
      <c r="E60" s="279"/>
    </row>
    <row r="61" spans="1:5" ht="15.75" thickBot="1">
      <c r="A61" s="447"/>
      <c r="B61" s="16" t="s">
        <v>3706</v>
      </c>
      <c r="C61" s="16" t="s">
        <v>3707</v>
      </c>
      <c r="D61" s="238">
        <v>3189</v>
      </c>
      <c r="E61" s="129" t="s">
        <v>5296</v>
      </c>
    </row>
    <row r="62" spans="1:5" ht="15.75" thickBot="1">
      <c r="A62" s="447"/>
      <c r="B62" s="16" t="s">
        <v>3689</v>
      </c>
      <c r="C62" s="39" t="s">
        <v>3713</v>
      </c>
      <c r="D62" s="238">
        <v>3189</v>
      </c>
      <c r="E62" s="129" t="s">
        <v>5297</v>
      </c>
    </row>
    <row r="63" spans="1:5" ht="15.75" thickBot="1">
      <c r="A63" s="447"/>
      <c r="B63" s="16" t="s">
        <v>3690</v>
      </c>
      <c r="C63" s="16" t="s">
        <v>3694</v>
      </c>
      <c r="D63" s="238">
        <v>3189</v>
      </c>
      <c r="E63" s="129"/>
    </row>
    <row r="64" spans="1:5" ht="15.75" thickBot="1">
      <c r="A64" s="447"/>
      <c r="B64" s="16" t="s">
        <v>3691</v>
      </c>
      <c r="C64" s="16" t="s">
        <v>3695</v>
      </c>
      <c r="D64" s="238">
        <v>3189</v>
      </c>
      <c r="E64" s="129"/>
    </row>
    <row r="65" spans="1:8" ht="15.75" thickBot="1">
      <c r="A65" s="447"/>
      <c r="B65" s="16" t="s">
        <v>3692</v>
      </c>
      <c r="C65" s="16" t="s">
        <v>3696</v>
      </c>
      <c r="D65" s="238">
        <v>3189</v>
      </c>
      <c r="E65" s="129"/>
    </row>
    <row r="66" spans="1:8" ht="15.75" thickBot="1">
      <c r="A66" s="447"/>
      <c r="B66" s="16" t="s">
        <v>3693</v>
      </c>
      <c r="C66" s="16" t="s">
        <v>3697</v>
      </c>
      <c r="D66" s="238">
        <v>3189</v>
      </c>
      <c r="E66" s="129"/>
    </row>
    <row r="67" spans="1:8" ht="15.75" thickBot="1">
      <c r="A67" s="447"/>
      <c r="B67" s="16" t="s">
        <v>3700</v>
      </c>
      <c r="C67" s="16" t="s">
        <v>3701</v>
      </c>
      <c r="D67" s="238">
        <v>3189</v>
      </c>
      <c r="E67" s="129"/>
    </row>
    <row r="68" spans="1:8" ht="15.75" thickBot="1">
      <c r="A68" s="447"/>
      <c r="B68" s="16" t="s">
        <v>3702</v>
      </c>
      <c r="C68" s="16" t="s">
        <v>3703</v>
      </c>
      <c r="D68" s="238">
        <v>3189</v>
      </c>
      <c r="E68" s="129"/>
    </row>
    <row r="69" spans="1:8" ht="15.75" thickBot="1">
      <c r="A69" s="447"/>
      <c r="B69" s="16" t="s">
        <v>3704</v>
      </c>
      <c r="C69" s="16" t="s">
        <v>3705</v>
      </c>
      <c r="D69" s="238">
        <v>3189</v>
      </c>
      <c r="E69" s="129"/>
    </row>
    <row r="70" spans="1:8" ht="15.75" thickBot="1">
      <c r="A70" s="448"/>
      <c r="B70" s="121" t="s">
        <v>3708</v>
      </c>
      <c r="C70" s="121" t="s">
        <v>3697</v>
      </c>
      <c r="D70" s="238">
        <v>3189</v>
      </c>
      <c r="E70" s="130"/>
    </row>
    <row r="71" spans="1:8" ht="15.75" thickBot="1">
      <c r="A71" s="443">
        <v>7</v>
      </c>
      <c r="B71" s="120" t="s">
        <v>3698</v>
      </c>
      <c r="C71" s="120" t="s">
        <v>3699</v>
      </c>
      <c r="D71" s="238">
        <v>2929</v>
      </c>
      <c r="E71" s="279"/>
      <c r="F71" s="450"/>
      <c r="G71" s="417"/>
      <c r="H71" s="417"/>
    </row>
    <row r="72" spans="1:8" ht="15.75" thickBot="1">
      <c r="A72" s="444"/>
      <c r="B72" s="16" t="s">
        <v>3706</v>
      </c>
      <c r="C72" s="16" t="s">
        <v>3707</v>
      </c>
      <c r="D72" s="238">
        <v>2929</v>
      </c>
      <c r="E72" s="129" t="s">
        <v>5296</v>
      </c>
    </row>
    <row r="73" spans="1:8" ht="15.75" thickBot="1">
      <c r="A73" s="444"/>
      <c r="B73" s="16" t="s">
        <v>3689</v>
      </c>
      <c r="C73" s="39" t="s">
        <v>3713</v>
      </c>
      <c r="D73" s="238">
        <v>2929</v>
      </c>
      <c r="E73" s="129" t="s">
        <v>5297</v>
      </c>
    </row>
    <row r="74" spans="1:8" ht="15.75" thickBot="1">
      <c r="A74" s="444"/>
      <c r="B74" s="16" t="s">
        <v>3690</v>
      </c>
      <c r="C74" s="16" t="s">
        <v>3694</v>
      </c>
      <c r="D74" s="238">
        <v>2929</v>
      </c>
      <c r="E74" s="129"/>
    </row>
    <row r="75" spans="1:8" ht="15.75" thickBot="1">
      <c r="A75" s="444"/>
      <c r="B75" s="16" t="s">
        <v>3691</v>
      </c>
      <c r="C75" s="16" t="s">
        <v>3695</v>
      </c>
      <c r="D75" s="238">
        <v>2929</v>
      </c>
      <c r="E75" s="129"/>
    </row>
    <row r="76" spans="1:8" ht="15.75" thickBot="1">
      <c r="A76" s="444"/>
      <c r="B76" s="16" t="s">
        <v>3692</v>
      </c>
      <c r="C76" s="16" t="s">
        <v>3696</v>
      </c>
      <c r="D76" s="238">
        <v>2929</v>
      </c>
      <c r="E76" s="129"/>
    </row>
    <row r="77" spans="1:8" ht="15.75" thickBot="1">
      <c r="A77" s="444"/>
      <c r="B77" s="16" t="s">
        <v>3693</v>
      </c>
      <c r="C77" s="16" t="s">
        <v>3697</v>
      </c>
      <c r="D77" s="238">
        <v>2929</v>
      </c>
      <c r="E77" s="129"/>
    </row>
    <row r="78" spans="1:8" ht="15.75" thickBot="1">
      <c r="A78" s="444"/>
      <c r="B78" s="16" t="s">
        <v>3700</v>
      </c>
      <c r="C78" s="16" t="s">
        <v>3701</v>
      </c>
      <c r="D78" s="238">
        <v>2929</v>
      </c>
      <c r="E78" s="129"/>
    </row>
    <row r="79" spans="1:8" ht="15.75" thickBot="1">
      <c r="A79" s="444"/>
      <c r="B79" s="16" t="s">
        <v>3702</v>
      </c>
      <c r="C79" s="16" t="s">
        <v>3703</v>
      </c>
      <c r="D79" s="238">
        <v>2929</v>
      </c>
      <c r="E79" s="129"/>
    </row>
    <row r="80" spans="1:8" ht="15.75" thickBot="1">
      <c r="A80" s="444"/>
      <c r="B80" s="16" t="s">
        <v>3704</v>
      </c>
      <c r="C80" s="16" t="s">
        <v>3705</v>
      </c>
      <c r="D80" s="238">
        <v>2929</v>
      </c>
      <c r="E80" s="129"/>
    </row>
    <row r="81" spans="1:5" ht="15.75" thickBot="1">
      <c r="A81" s="445"/>
      <c r="B81" s="121" t="s">
        <v>3708</v>
      </c>
      <c r="C81" s="121" t="s">
        <v>3697</v>
      </c>
      <c r="D81" s="238"/>
      <c r="E81" s="129" t="s">
        <v>5445</v>
      </c>
    </row>
    <row r="82" spans="1:5" ht="15.75" thickBot="1">
      <c r="A82" s="446">
        <v>8</v>
      </c>
      <c r="B82" s="120" t="s">
        <v>3698</v>
      </c>
      <c r="C82" s="120" t="s">
        <v>3699</v>
      </c>
      <c r="D82" s="238">
        <v>3765</v>
      </c>
      <c r="E82" s="128"/>
    </row>
    <row r="83" spans="1:5" ht="15.75" thickBot="1">
      <c r="A83" s="447"/>
      <c r="B83" s="16" t="s">
        <v>3706</v>
      </c>
      <c r="C83" s="16" t="s">
        <v>3707</v>
      </c>
      <c r="D83" s="238">
        <v>3765</v>
      </c>
      <c r="E83" s="129" t="s">
        <v>5296</v>
      </c>
    </row>
    <row r="84" spans="1:5" ht="15.75" thickBot="1">
      <c r="A84" s="447"/>
      <c r="B84" s="16" t="s">
        <v>3689</v>
      </c>
      <c r="C84" s="39" t="s">
        <v>3713</v>
      </c>
      <c r="D84" s="238">
        <v>3765</v>
      </c>
      <c r="E84" s="129" t="s">
        <v>5297</v>
      </c>
    </row>
    <row r="85" spans="1:5" ht="15.75" thickBot="1">
      <c r="A85" s="447"/>
      <c r="B85" s="16" t="s">
        <v>3690</v>
      </c>
      <c r="C85" s="16" t="s">
        <v>3694</v>
      </c>
      <c r="D85" s="238">
        <v>3765</v>
      </c>
      <c r="E85" s="129"/>
    </row>
    <row r="86" spans="1:5" ht="15.75" thickBot="1">
      <c r="A86" s="447"/>
      <c r="B86" s="16" t="s">
        <v>3691</v>
      </c>
      <c r="C86" s="16" t="s">
        <v>3695</v>
      </c>
      <c r="D86" s="238">
        <v>3765</v>
      </c>
      <c r="E86" s="129"/>
    </row>
    <row r="87" spans="1:5" ht="15.75" thickBot="1">
      <c r="A87" s="447"/>
      <c r="B87" s="16" t="s">
        <v>3692</v>
      </c>
      <c r="C87" s="16" t="s">
        <v>3696</v>
      </c>
      <c r="D87" s="238">
        <v>3765</v>
      </c>
      <c r="E87" s="129"/>
    </row>
    <row r="88" spans="1:5" ht="15.75" thickBot="1">
      <c r="A88" s="447"/>
      <c r="B88" s="16" t="s">
        <v>3693</v>
      </c>
      <c r="C88" s="16" t="s">
        <v>3697</v>
      </c>
      <c r="D88" s="238">
        <v>3765</v>
      </c>
      <c r="E88" s="129"/>
    </row>
    <row r="89" spans="1:5" ht="15.75" thickBot="1">
      <c r="A89" s="447"/>
      <c r="B89" s="16" t="s">
        <v>3700</v>
      </c>
      <c r="C89" s="16" t="s">
        <v>3701</v>
      </c>
      <c r="D89" s="238">
        <v>3765</v>
      </c>
      <c r="E89" s="129"/>
    </row>
    <row r="90" spans="1:5" ht="15.75" thickBot="1">
      <c r="A90" s="447"/>
      <c r="B90" s="16" t="s">
        <v>3702</v>
      </c>
      <c r="C90" s="16" t="s">
        <v>3703</v>
      </c>
      <c r="D90" s="238">
        <v>3765</v>
      </c>
      <c r="E90" s="129"/>
    </row>
    <row r="91" spans="1:5" ht="15.75" thickBot="1">
      <c r="A91" s="447"/>
      <c r="B91" s="16" t="s">
        <v>3704</v>
      </c>
      <c r="C91" s="16" t="s">
        <v>3705</v>
      </c>
      <c r="D91" s="238">
        <v>3765</v>
      </c>
      <c r="E91" s="129"/>
    </row>
    <row r="92" spans="1:5" ht="15.75" thickBot="1">
      <c r="A92" s="448"/>
      <c r="B92" s="121" t="s">
        <v>3708</v>
      </c>
      <c r="C92" s="121" t="s">
        <v>3697</v>
      </c>
      <c r="D92" s="238">
        <v>3765</v>
      </c>
      <c r="E92" s="130"/>
    </row>
    <row r="93" spans="1:5">
      <c r="A93" s="446">
        <v>9</v>
      </c>
      <c r="B93" s="120" t="s">
        <v>3698</v>
      </c>
      <c r="C93" s="120" t="s">
        <v>3699</v>
      </c>
      <c r="D93" s="238">
        <v>1786</v>
      </c>
      <c r="E93" s="279"/>
    </row>
    <row r="94" spans="1:5" ht="15.75" thickBot="1">
      <c r="A94" s="447"/>
      <c r="B94" s="16" t="s">
        <v>3706</v>
      </c>
      <c r="C94" s="16" t="s">
        <v>3707</v>
      </c>
      <c r="D94" s="242">
        <v>14165</v>
      </c>
      <c r="E94" s="129"/>
    </row>
    <row r="95" spans="1:5" ht="15.75" thickBot="1">
      <c r="A95" s="447"/>
      <c r="B95" s="16" t="s">
        <v>3689</v>
      </c>
      <c r="C95" s="39" t="s">
        <v>3713</v>
      </c>
      <c r="D95" s="238">
        <v>1786</v>
      </c>
      <c r="E95" s="129"/>
    </row>
    <row r="96" spans="1:5" ht="15.75" thickBot="1">
      <c r="A96" s="447"/>
      <c r="B96" s="16" t="s">
        <v>3690</v>
      </c>
      <c r="C96" s="16" t="s">
        <v>3694</v>
      </c>
      <c r="D96" s="238">
        <v>1786</v>
      </c>
      <c r="E96" s="129"/>
    </row>
    <row r="97" spans="1:5" ht="15.75" thickBot="1">
      <c r="A97" s="447"/>
      <c r="B97" s="16" t="s">
        <v>3691</v>
      </c>
      <c r="C97" s="16" t="s">
        <v>3695</v>
      </c>
      <c r="D97" s="238">
        <v>1786</v>
      </c>
      <c r="E97" s="129"/>
    </row>
    <row r="98" spans="1:5" ht="15.75" thickBot="1">
      <c r="A98" s="447"/>
      <c r="B98" s="16" t="s">
        <v>3692</v>
      </c>
      <c r="C98" s="16" t="s">
        <v>3696</v>
      </c>
      <c r="D98" s="238">
        <v>1786</v>
      </c>
      <c r="E98" s="129"/>
    </row>
    <row r="99" spans="1:5" ht="15.75" thickBot="1">
      <c r="A99" s="447"/>
      <c r="B99" s="16" t="s">
        <v>3693</v>
      </c>
      <c r="C99" s="16" t="s">
        <v>3697</v>
      </c>
      <c r="D99" s="238">
        <v>1786</v>
      </c>
      <c r="E99" s="129"/>
    </row>
    <row r="100" spans="1:5" ht="15.75" thickBot="1">
      <c r="A100" s="447"/>
      <c r="B100" s="16" t="s">
        <v>3700</v>
      </c>
      <c r="C100" s="16" t="s">
        <v>3701</v>
      </c>
      <c r="D100" s="238">
        <v>1786</v>
      </c>
      <c r="E100" s="129"/>
    </row>
    <row r="101" spans="1:5" ht="15.75" thickBot="1">
      <c r="A101" s="447"/>
      <c r="B101" s="16" t="s">
        <v>3702</v>
      </c>
      <c r="C101" s="16" t="s">
        <v>3703</v>
      </c>
      <c r="D101" s="238">
        <v>1786</v>
      </c>
      <c r="E101" s="129"/>
    </row>
    <row r="102" spans="1:5" ht="15.75" thickBot="1">
      <c r="A102" s="447"/>
      <c r="B102" s="16" t="s">
        <v>3704</v>
      </c>
      <c r="C102" s="16" t="s">
        <v>3705</v>
      </c>
      <c r="D102" s="238">
        <v>1786</v>
      </c>
      <c r="E102" s="129"/>
    </row>
    <row r="103" spans="1:5" ht="15.75" thickBot="1">
      <c r="A103" s="448"/>
      <c r="B103" s="121" t="s">
        <v>3708</v>
      </c>
      <c r="C103" s="121" t="s">
        <v>3697</v>
      </c>
      <c r="D103" s="238">
        <v>1786</v>
      </c>
      <c r="E103" s="130"/>
    </row>
    <row r="104" spans="1:5">
      <c r="A104" s="443">
        <v>10</v>
      </c>
      <c r="B104" s="120" t="s">
        <v>3698</v>
      </c>
      <c r="C104" s="120" t="s">
        <v>3699</v>
      </c>
      <c r="D104" s="238">
        <v>3686</v>
      </c>
      <c r="E104" s="279"/>
    </row>
    <row r="105" spans="1:5">
      <c r="A105" s="444"/>
      <c r="B105" s="16" t="s">
        <v>3706</v>
      </c>
      <c r="C105" s="16" t="s">
        <v>3707</v>
      </c>
      <c r="D105" s="242">
        <v>4313</v>
      </c>
      <c r="E105" s="129"/>
    </row>
    <row r="106" spans="1:5">
      <c r="A106" s="444"/>
      <c r="B106" s="16" t="s">
        <v>3689</v>
      </c>
      <c r="C106" s="39" t="s">
        <v>3713</v>
      </c>
      <c r="D106" s="242">
        <v>1137</v>
      </c>
      <c r="E106" s="129"/>
    </row>
    <row r="107" spans="1:5">
      <c r="A107" s="444"/>
      <c r="B107" s="16" t="s">
        <v>3690</v>
      </c>
      <c r="C107" s="16" t="s">
        <v>3694</v>
      </c>
      <c r="D107" s="242">
        <v>1137</v>
      </c>
      <c r="E107" s="129"/>
    </row>
    <row r="108" spans="1:5">
      <c r="A108" s="444"/>
      <c r="B108" s="16" t="s">
        <v>3691</v>
      </c>
      <c r="C108" s="16" t="s">
        <v>3695</v>
      </c>
      <c r="D108" s="242">
        <v>1137</v>
      </c>
      <c r="E108" s="129"/>
    </row>
    <row r="109" spans="1:5">
      <c r="A109" s="444"/>
      <c r="B109" s="16" t="s">
        <v>3692</v>
      </c>
      <c r="C109" s="16" t="s">
        <v>3696</v>
      </c>
      <c r="D109" s="242">
        <v>1137</v>
      </c>
      <c r="E109" s="129"/>
    </row>
    <row r="110" spans="1:5">
      <c r="A110" s="444"/>
      <c r="B110" s="16" t="s">
        <v>3693</v>
      </c>
      <c r="C110" s="16" t="s">
        <v>3697</v>
      </c>
      <c r="D110" s="242">
        <v>1137</v>
      </c>
      <c r="E110" s="129"/>
    </row>
    <row r="111" spans="1:5">
      <c r="A111" s="444"/>
      <c r="B111" s="16" t="s">
        <v>3700</v>
      </c>
      <c r="C111" s="16" t="s">
        <v>3701</v>
      </c>
      <c r="D111" s="242">
        <v>1137</v>
      </c>
      <c r="E111" s="129"/>
    </row>
    <row r="112" spans="1:5">
      <c r="A112" s="444"/>
      <c r="B112" s="16" t="s">
        <v>3702</v>
      </c>
      <c r="C112" s="16" t="s">
        <v>3703</v>
      </c>
      <c r="D112" s="242">
        <v>1137</v>
      </c>
      <c r="E112" s="129"/>
    </row>
    <row r="113" spans="1:5">
      <c r="A113" s="444"/>
      <c r="B113" s="16" t="s">
        <v>3704</v>
      </c>
      <c r="C113" s="16" t="s">
        <v>3705</v>
      </c>
      <c r="D113" s="242">
        <v>1137</v>
      </c>
      <c r="E113" s="129"/>
    </row>
    <row r="114" spans="1:5" ht="15.75" thickBot="1">
      <c r="A114" s="445"/>
      <c r="B114" s="121" t="s">
        <v>3708</v>
      </c>
      <c r="C114" s="121" t="s">
        <v>3697</v>
      </c>
      <c r="D114" s="242">
        <v>1137</v>
      </c>
      <c r="E114" s="130"/>
    </row>
    <row r="115" spans="1:5" ht="15.75" thickBot="1">
      <c r="A115" s="446">
        <v>11</v>
      </c>
      <c r="B115" s="120" t="s">
        <v>3698</v>
      </c>
      <c r="C115" s="120" t="s">
        <v>3699</v>
      </c>
      <c r="D115" s="238">
        <v>2149</v>
      </c>
      <c r="E115" s="128"/>
    </row>
    <row r="116" spans="1:5" ht="15.75" thickBot="1">
      <c r="A116" s="447"/>
      <c r="B116" s="16" t="s">
        <v>3706</v>
      </c>
      <c r="C116" s="16" t="s">
        <v>3707</v>
      </c>
      <c r="D116" s="238">
        <v>2149</v>
      </c>
      <c r="E116" s="129" t="s">
        <v>5296</v>
      </c>
    </row>
    <row r="117" spans="1:5" ht="15.75" thickBot="1">
      <c r="A117" s="447"/>
      <c r="B117" s="16" t="s">
        <v>3689</v>
      </c>
      <c r="C117" s="39" t="s">
        <v>3713</v>
      </c>
      <c r="D117" s="238">
        <v>2149</v>
      </c>
      <c r="E117" s="129" t="s">
        <v>5297</v>
      </c>
    </row>
    <row r="118" spans="1:5" ht="15.75" thickBot="1">
      <c r="A118" s="447"/>
      <c r="B118" s="16" t="s">
        <v>3690</v>
      </c>
      <c r="C118" s="16" t="s">
        <v>3694</v>
      </c>
      <c r="D118" s="238">
        <v>2149</v>
      </c>
      <c r="E118" s="129"/>
    </row>
    <row r="119" spans="1:5" ht="15.75" thickBot="1">
      <c r="A119" s="447"/>
      <c r="B119" s="16" t="s">
        <v>3691</v>
      </c>
      <c r="C119" s="16" t="s">
        <v>3695</v>
      </c>
      <c r="D119" s="238">
        <v>2149</v>
      </c>
      <c r="E119" s="129"/>
    </row>
    <row r="120" spans="1:5" ht="15.75" thickBot="1">
      <c r="A120" s="447"/>
      <c r="B120" s="16" t="s">
        <v>3692</v>
      </c>
      <c r="C120" s="16" t="s">
        <v>3696</v>
      </c>
      <c r="D120" s="238">
        <v>2149</v>
      </c>
      <c r="E120" s="129"/>
    </row>
    <row r="121" spans="1:5" ht="15.75" thickBot="1">
      <c r="A121" s="447"/>
      <c r="B121" s="16" t="s">
        <v>3693</v>
      </c>
      <c r="C121" s="208" t="s">
        <v>3697</v>
      </c>
      <c r="D121" s="238">
        <v>2149</v>
      </c>
      <c r="E121" s="129"/>
    </row>
    <row r="122" spans="1:5" ht="15.75" thickBot="1">
      <c r="A122" s="447"/>
      <c r="B122" s="16" t="s">
        <v>3700</v>
      </c>
      <c r="C122" s="208" t="s">
        <v>3701</v>
      </c>
      <c r="D122" s="238">
        <v>2149</v>
      </c>
      <c r="E122" s="129"/>
    </row>
    <row r="123" spans="1:5" ht="15.75" thickBot="1">
      <c r="A123" s="447"/>
      <c r="B123" s="16" t="s">
        <v>3702</v>
      </c>
      <c r="C123" s="208" t="s">
        <v>3703</v>
      </c>
      <c r="D123" s="238">
        <v>2149</v>
      </c>
      <c r="E123" s="129"/>
    </row>
    <row r="124" spans="1:5" ht="15.75" thickBot="1">
      <c r="A124" s="447"/>
      <c r="B124" s="16" t="s">
        <v>3704</v>
      </c>
      <c r="C124" s="208" t="s">
        <v>3705</v>
      </c>
      <c r="D124" s="238">
        <v>2149</v>
      </c>
      <c r="E124" s="129"/>
    </row>
    <row r="125" spans="1:5" ht="15.75" thickBot="1">
      <c r="A125" s="448"/>
      <c r="B125" s="121" t="s">
        <v>3708</v>
      </c>
      <c r="C125" s="121" t="s">
        <v>3697</v>
      </c>
      <c r="D125" s="238">
        <v>2149</v>
      </c>
      <c r="E125" s="130"/>
    </row>
    <row r="126" spans="1:5" ht="15.75" thickBot="1">
      <c r="A126" s="443">
        <v>12</v>
      </c>
      <c r="B126" s="120" t="s">
        <v>3698</v>
      </c>
      <c r="C126" s="120" t="s">
        <v>3699</v>
      </c>
      <c r="D126" s="238">
        <v>7645</v>
      </c>
      <c r="E126" s="128"/>
    </row>
    <row r="127" spans="1:5" ht="15.75" thickBot="1">
      <c r="A127" s="444"/>
      <c r="B127" s="16" t="s">
        <v>3706</v>
      </c>
      <c r="C127" s="16" t="s">
        <v>3707</v>
      </c>
      <c r="D127" s="238">
        <v>7645</v>
      </c>
      <c r="E127" s="129"/>
    </row>
    <row r="128" spans="1:5" ht="15.75" thickBot="1">
      <c r="A128" s="444"/>
      <c r="B128" s="16" t="s">
        <v>3689</v>
      </c>
      <c r="C128" s="39" t="s">
        <v>3713</v>
      </c>
      <c r="D128" s="238">
        <v>7645</v>
      </c>
      <c r="E128" s="129"/>
    </row>
    <row r="129" spans="1:5" ht="15.75" thickBot="1">
      <c r="A129" s="444"/>
      <c r="B129" s="16" t="s">
        <v>3690</v>
      </c>
      <c r="C129" s="16" t="s">
        <v>3694</v>
      </c>
      <c r="D129" s="238">
        <v>7645</v>
      </c>
      <c r="E129" s="129"/>
    </row>
    <row r="130" spans="1:5" ht="15.75" thickBot="1">
      <c r="A130" s="444"/>
      <c r="B130" s="16" t="s">
        <v>3691</v>
      </c>
      <c r="C130" s="16" t="s">
        <v>3695</v>
      </c>
      <c r="D130" s="238">
        <v>7645</v>
      </c>
      <c r="E130" s="129"/>
    </row>
    <row r="131" spans="1:5">
      <c r="A131" s="444"/>
      <c r="B131" s="16" t="s">
        <v>3692</v>
      </c>
      <c r="C131" s="16" t="s">
        <v>3696</v>
      </c>
      <c r="D131" s="238">
        <v>7645</v>
      </c>
      <c r="E131" s="129"/>
    </row>
    <row r="132" spans="1:5" ht="15.75" thickBot="1">
      <c r="A132" s="444"/>
      <c r="B132" s="16" t="s">
        <v>3693</v>
      </c>
      <c r="C132" s="16" t="s">
        <v>3697</v>
      </c>
      <c r="D132" s="242">
        <v>1540</v>
      </c>
      <c r="E132" s="129" t="s">
        <v>5195</v>
      </c>
    </row>
    <row r="133" spans="1:5">
      <c r="A133" s="444"/>
      <c r="B133" s="16" t="s">
        <v>3700</v>
      </c>
      <c r="C133" s="16" t="s">
        <v>3701</v>
      </c>
      <c r="D133" s="238">
        <v>7645</v>
      </c>
      <c r="E133" s="129"/>
    </row>
    <row r="134" spans="1:5">
      <c r="A134" s="444"/>
      <c r="B134" s="16" t="s">
        <v>3702</v>
      </c>
      <c r="C134" s="16" t="s">
        <v>3703</v>
      </c>
      <c r="D134" s="242">
        <v>1540</v>
      </c>
      <c r="E134" s="129" t="s">
        <v>5195</v>
      </c>
    </row>
    <row r="135" spans="1:5" ht="15.75" thickBot="1">
      <c r="A135" s="444"/>
      <c r="B135" s="16" t="s">
        <v>3704</v>
      </c>
      <c r="C135" s="16" t="s">
        <v>3705</v>
      </c>
      <c r="D135" s="242">
        <v>1540</v>
      </c>
      <c r="E135" s="129" t="s">
        <v>5195</v>
      </c>
    </row>
    <row r="136" spans="1:5" ht="15.75" thickBot="1">
      <c r="A136" s="445"/>
      <c r="B136" s="121" t="s">
        <v>3708</v>
      </c>
      <c r="C136" s="121" t="s">
        <v>3697</v>
      </c>
      <c r="D136" s="238">
        <v>7645</v>
      </c>
      <c r="E136" s="130"/>
    </row>
    <row r="137" spans="1:5">
      <c r="A137" s="443">
        <v>13</v>
      </c>
      <c r="B137" s="120" t="s">
        <v>3698</v>
      </c>
      <c r="C137" s="120" t="s">
        <v>3699</v>
      </c>
      <c r="D137" s="238">
        <v>8194</v>
      </c>
      <c r="E137" s="128"/>
    </row>
    <row r="138" spans="1:5">
      <c r="A138" s="444"/>
      <c r="B138" s="16" t="s">
        <v>3706</v>
      </c>
      <c r="C138" s="16" t="s">
        <v>3707</v>
      </c>
      <c r="D138" s="242">
        <v>641</v>
      </c>
      <c r="E138" s="129" t="s">
        <v>5262</v>
      </c>
    </row>
    <row r="139" spans="1:5">
      <c r="A139" s="444"/>
      <c r="B139" s="16" t="s">
        <v>3689</v>
      </c>
      <c r="C139" s="39" t="s">
        <v>3713</v>
      </c>
      <c r="D139" s="242">
        <v>8194</v>
      </c>
      <c r="E139" s="129"/>
    </row>
    <row r="140" spans="1:5">
      <c r="A140" s="444"/>
      <c r="B140" s="16" t="s">
        <v>3690</v>
      </c>
      <c r="C140" s="16" t="s">
        <v>3694</v>
      </c>
      <c r="D140" s="242">
        <v>8194</v>
      </c>
      <c r="E140" s="129"/>
    </row>
    <row r="141" spans="1:5">
      <c r="A141" s="444"/>
      <c r="B141" s="16" t="s">
        <v>3691</v>
      </c>
      <c r="C141" s="16" t="s">
        <v>3695</v>
      </c>
      <c r="D141" s="242">
        <v>8194</v>
      </c>
      <c r="E141" s="129"/>
    </row>
    <row r="142" spans="1:5">
      <c r="A142" s="444"/>
      <c r="B142" s="16" t="s">
        <v>3692</v>
      </c>
      <c r="C142" s="16" t="s">
        <v>3696</v>
      </c>
      <c r="D142" s="242">
        <v>8194</v>
      </c>
      <c r="E142" s="129"/>
    </row>
    <row r="143" spans="1:5">
      <c r="A143" s="444"/>
      <c r="B143" s="16" t="s">
        <v>3693</v>
      </c>
      <c r="C143" s="16" t="s">
        <v>3697</v>
      </c>
      <c r="D143" s="242">
        <v>8194</v>
      </c>
      <c r="E143" s="129"/>
    </row>
    <row r="144" spans="1:5">
      <c r="A144" s="444"/>
      <c r="B144" s="16" t="s">
        <v>3700</v>
      </c>
      <c r="C144" s="16" t="s">
        <v>3701</v>
      </c>
      <c r="D144" s="242">
        <v>8194</v>
      </c>
      <c r="E144" s="129"/>
    </row>
    <row r="145" spans="1:5">
      <c r="A145" s="444"/>
      <c r="B145" s="16" t="s">
        <v>3702</v>
      </c>
      <c r="C145" s="16" t="s">
        <v>3703</v>
      </c>
      <c r="D145" s="242">
        <v>641</v>
      </c>
      <c r="E145" s="129" t="s">
        <v>5262</v>
      </c>
    </row>
    <row r="146" spans="1:5">
      <c r="A146" s="444"/>
      <c r="B146" s="16" t="s">
        <v>3704</v>
      </c>
      <c r="C146" s="16" t="s">
        <v>3705</v>
      </c>
      <c r="D146" s="242">
        <v>8194</v>
      </c>
      <c r="E146" s="129"/>
    </row>
    <row r="147" spans="1:5" ht="15.75" thickBot="1">
      <c r="A147" s="445"/>
      <c r="B147" s="121" t="s">
        <v>3708</v>
      </c>
      <c r="C147" s="121" t="s">
        <v>3697</v>
      </c>
      <c r="D147" s="244">
        <v>641</v>
      </c>
      <c r="E147" s="130" t="s">
        <v>5350</v>
      </c>
    </row>
    <row r="148" spans="1:5" ht="15.75" thickBot="1">
      <c r="A148" s="446">
        <v>14</v>
      </c>
      <c r="B148" s="120" t="s">
        <v>3698</v>
      </c>
      <c r="C148" s="120" t="s">
        <v>3699</v>
      </c>
      <c r="D148" s="143">
        <v>10723</v>
      </c>
      <c r="E148" s="245"/>
    </row>
    <row r="149" spans="1:5">
      <c r="A149" s="447"/>
      <c r="B149" s="16" t="s">
        <v>3706</v>
      </c>
      <c r="C149" s="16" t="s">
        <v>3707</v>
      </c>
      <c r="D149" s="143">
        <v>10723</v>
      </c>
      <c r="E149" s="246"/>
    </row>
    <row r="150" spans="1:5">
      <c r="A150" s="447"/>
      <c r="B150" s="16" t="s">
        <v>3689</v>
      </c>
      <c r="C150" s="39" t="s">
        <v>3713</v>
      </c>
      <c r="D150" s="241">
        <v>760</v>
      </c>
      <c r="E150" s="246"/>
    </row>
    <row r="151" spans="1:5">
      <c r="A151" s="447"/>
      <c r="B151" s="16" t="s">
        <v>3690</v>
      </c>
      <c r="C151" s="16" t="s">
        <v>3694</v>
      </c>
      <c r="D151" s="241">
        <v>760</v>
      </c>
      <c r="E151" s="246"/>
    </row>
    <row r="152" spans="1:5">
      <c r="A152" s="447"/>
      <c r="B152" s="16" t="s">
        <v>3691</v>
      </c>
      <c r="C152" s="16" t="s">
        <v>3695</v>
      </c>
      <c r="D152" s="241">
        <v>760</v>
      </c>
      <c r="E152" s="246"/>
    </row>
    <row r="153" spans="1:5">
      <c r="A153" s="447"/>
      <c r="B153" s="16" t="s">
        <v>3692</v>
      </c>
      <c r="C153" s="16" t="s">
        <v>3696</v>
      </c>
      <c r="D153" s="241">
        <v>760</v>
      </c>
      <c r="E153" s="246"/>
    </row>
    <row r="154" spans="1:5">
      <c r="A154" s="447"/>
      <c r="B154" s="16" t="s">
        <v>3693</v>
      </c>
      <c r="C154" s="16" t="s">
        <v>3697</v>
      </c>
      <c r="D154" s="241">
        <v>10723</v>
      </c>
      <c r="E154" s="246"/>
    </row>
    <row r="155" spans="1:5">
      <c r="A155" s="447"/>
      <c r="B155" s="16" t="s">
        <v>3700</v>
      </c>
      <c r="C155" s="16" t="s">
        <v>3701</v>
      </c>
      <c r="D155" s="241">
        <v>760</v>
      </c>
      <c r="E155" s="246"/>
    </row>
    <row r="156" spans="1:5">
      <c r="A156" s="447"/>
      <c r="B156" s="16" t="s">
        <v>3702</v>
      </c>
      <c r="C156" s="16" t="s">
        <v>3703</v>
      </c>
      <c r="D156" s="241">
        <v>760</v>
      </c>
      <c r="E156" s="246"/>
    </row>
    <row r="157" spans="1:5">
      <c r="A157" s="447"/>
      <c r="B157" s="16" t="s">
        <v>3704</v>
      </c>
      <c r="C157" s="16" t="s">
        <v>3705</v>
      </c>
      <c r="D157" s="241">
        <v>10723</v>
      </c>
      <c r="E157" s="246"/>
    </row>
    <row r="158" spans="1:5" ht="15.75" thickBot="1">
      <c r="A158" s="448"/>
      <c r="B158" s="121" t="s">
        <v>3708</v>
      </c>
      <c r="C158" s="121" t="s">
        <v>3697</v>
      </c>
      <c r="D158" s="241">
        <v>760</v>
      </c>
      <c r="E158" s="247"/>
    </row>
    <row r="159" spans="1:5" ht="15.75" thickBot="1">
      <c r="A159" s="446">
        <v>15</v>
      </c>
      <c r="B159" s="120" t="s">
        <v>3698</v>
      </c>
      <c r="C159" s="120" t="s">
        <v>3699</v>
      </c>
      <c r="D159" s="238">
        <v>3601</v>
      </c>
      <c r="E159" s="128"/>
    </row>
    <row r="160" spans="1:5" ht="15.75" thickBot="1">
      <c r="A160" s="447"/>
      <c r="B160" s="16" t="s">
        <v>3706</v>
      </c>
      <c r="C160" s="16" t="s">
        <v>3707</v>
      </c>
      <c r="D160" s="238">
        <v>3601</v>
      </c>
      <c r="E160" s="129" t="s">
        <v>5296</v>
      </c>
    </row>
    <row r="161" spans="1:5" ht="15.75" thickBot="1">
      <c r="A161" s="447"/>
      <c r="B161" s="16" t="s">
        <v>3689</v>
      </c>
      <c r="C161" s="39" t="s">
        <v>3713</v>
      </c>
      <c r="D161" s="238">
        <v>3601</v>
      </c>
      <c r="E161" s="129" t="s">
        <v>5297</v>
      </c>
    </row>
    <row r="162" spans="1:5" ht="15.75" thickBot="1">
      <c r="A162" s="447"/>
      <c r="B162" s="16" t="s">
        <v>3690</v>
      </c>
      <c r="C162" s="16" t="s">
        <v>3694</v>
      </c>
      <c r="D162" s="238">
        <v>3601</v>
      </c>
      <c r="E162" s="129"/>
    </row>
    <row r="163" spans="1:5" ht="15.75" thickBot="1">
      <c r="A163" s="447"/>
      <c r="B163" s="16" t="s">
        <v>3691</v>
      </c>
      <c r="C163" s="16" t="s">
        <v>3695</v>
      </c>
      <c r="D163" s="238">
        <v>3601</v>
      </c>
      <c r="E163" s="129"/>
    </row>
    <row r="164" spans="1:5" ht="15.75" thickBot="1">
      <c r="A164" s="447"/>
      <c r="B164" s="16" t="s">
        <v>3692</v>
      </c>
      <c r="C164" s="16" t="s">
        <v>3696</v>
      </c>
      <c r="D164" s="238">
        <v>3601</v>
      </c>
      <c r="E164" s="129"/>
    </row>
    <row r="165" spans="1:5" ht="15.75" thickBot="1">
      <c r="A165" s="447"/>
      <c r="B165" s="16" t="s">
        <v>3693</v>
      </c>
      <c r="C165" s="16" t="s">
        <v>3697</v>
      </c>
      <c r="D165" s="238">
        <v>3601</v>
      </c>
      <c r="E165" s="129"/>
    </row>
    <row r="166" spans="1:5" ht="15.75" thickBot="1">
      <c r="A166" s="447"/>
      <c r="B166" s="16" t="s">
        <v>3700</v>
      </c>
      <c r="C166" s="16" t="s">
        <v>3701</v>
      </c>
      <c r="D166" s="238">
        <v>3601</v>
      </c>
      <c r="E166" s="129"/>
    </row>
    <row r="167" spans="1:5" ht="15.75" thickBot="1">
      <c r="A167" s="447"/>
      <c r="B167" s="16" t="s">
        <v>3702</v>
      </c>
      <c r="C167" s="16" t="s">
        <v>3703</v>
      </c>
      <c r="D167" s="238">
        <v>3601</v>
      </c>
      <c r="E167" s="129"/>
    </row>
    <row r="168" spans="1:5" ht="15.75" thickBot="1">
      <c r="A168" s="447"/>
      <c r="B168" s="16" t="s">
        <v>3704</v>
      </c>
      <c r="C168" s="16" t="s">
        <v>3705</v>
      </c>
      <c r="D168" s="238">
        <v>3601</v>
      </c>
      <c r="E168" s="129"/>
    </row>
    <row r="169" spans="1:5" ht="15.75" thickBot="1">
      <c r="A169" s="448"/>
      <c r="B169" s="121" t="s">
        <v>3708</v>
      </c>
      <c r="C169" s="121" t="s">
        <v>3697</v>
      </c>
      <c r="D169" s="238">
        <v>3601</v>
      </c>
      <c r="E169" s="130"/>
    </row>
    <row r="170" spans="1:5" ht="15.75" thickBot="1">
      <c r="A170" s="443">
        <v>16</v>
      </c>
      <c r="B170" s="120" t="s">
        <v>3698</v>
      </c>
      <c r="C170" s="120" t="s">
        <v>3699</v>
      </c>
      <c r="D170" s="238">
        <v>1742</v>
      </c>
      <c r="E170" s="128"/>
    </row>
    <row r="171" spans="1:5" ht="15.75" thickBot="1">
      <c r="A171" s="444"/>
      <c r="B171" s="16" t="s">
        <v>3706</v>
      </c>
      <c r="C171" s="16" t="s">
        <v>3707</v>
      </c>
      <c r="D171" s="238">
        <v>1742</v>
      </c>
      <c r="E171" s="129" t="s">
        <v>5296</v>
      </c>
    </row>
    <row r="172" spans="1:5" ht="15.75" thickBot="1">
      <c r="A172" s="444"/>
      <c r="B172" s="16" t="s">
        <v>3689</v>
      </c>
      <c r="C172" s="39" t="s">
        <v>3713</v>
      </c>
      <c r="D172" s="238">
        <v>1742</v>
      </c>
      <c r="E172" s="129" t="s">
        <v>5297</v>
      </c>
    </row>
    <row r="173" spans="1:5" ht="15.75" thickBot="1">
      <c r="A173" s="444"/>
      <c r="B173" s="16" t="s">
        <v>3690</v>
      </c>
      <c r="C173" s="16" t="s">
        <v>3694</v>
      </c>
      <c r="D173" s="238">
        <v>1742</v>
      </c>
      <c r="E173" s="129"/>
    </row>
    <row r="174" spans="1:5" ht="15.75" thickBot="1">
      <c r="A174" s="444"/>
      <c r="B174" s="16" t="s">
        <v>3691</v>
      </c>
      <c r="C174" s="16" t="s">
        <v>3695</v>
      </c>
      <c r="D174" s="238">
        <v>1742</v>
      </c>
      <c r="E174" s="129"/>
    </row>
    <row r="175" spans="1:5" ht="15.75" thickBot="1">
      <c r="A175" s="444"/>
      <c r="B175" s="16" t="s">
        <v>3692</v>
      </c>
      <c r="C175" s="16" t="s">
        <v>3696</v>
      </c>
      <c r="D175" s="238">
        <v>1742</v>
      </c>
      <c r="E175" s="129"/>
    </row>
    <row r="176" spans="1:5" ht="15.75" thickBot="1">
      <c r="A176" s="444"/>
      <c r="B176" s="16" t="s">
        <v>3693</v>
      </c>
      <c r="C176" s="16" t="s">
        <v>3697</v>
      </c>
      <c r="D176" s="238">
        <v>1742</v>
      </c>
      <c r="E176" s="129"/>
    </row>
    <row r="177" spans="1:5" ht="15.75" thickBot="1">
      <c r="A177" s="444"/>
      <c r="B177" s="16" t="s">
        <v>3700</v>
      </c>
      <c r="C177" s="16" t="s">
        <v>3701</v>
      </c>
      <c r="D177" s="238">
        <v>1742</v>
      </c>
      <c r="E177" s="129"/>
    </row>
    <row r="178" spans="1:5" ht="15.75" thickBot="1">
      <c r="A178" s="444"/>
      <c r="B178" s="16" t="s">
        <v>3702</v>
      </c>
      <c r="C178" s="16" t="s">
        <v>3703</v>
      </c>
      <c r="D178" s="238">
        <v>1742</v>
      </c>
      <c r="E178" s="129"/>
    </row>
    <row r="179" spans="1:5" ht="15.75" thickBot="1">
      <c r="A179" s="444"/>
      <c r="B179" s="16" t="s">
        <v>3704</v>
      </c>
      <c r="C179" s="16" t="s">
        <v>3705</v>
      </c>
      <c r="D179" s="238">
        <v>1742</v>
      </c>
      <c r="E179" s="129"/>
    </row>
    <row r="180" spans="1:5" ht="15.75" thickBot="1">
      <c r="A180" s="445"/>
      <c r="B180" s="121" t="s">
        <v>3708</v>
      </c>
      <c r="C180" s="121" t="s">
        <v>3697</v>
      </c>
      <c r="D180" s="238">
        <v>1742</v>
      </c>
      <c r="E180" s="130"/>
    </row>
    <row r="181" spans="1:5" ht="15.75" thickBot="1">
      <c r="A181" s="446">
        <v>17</v>
      </c>
      <c r="B181" s="120" t="s">
        <v>3698</v>
      </c>
      <c r="C181" s="120" t="s">
        <v>3699</v>
      </c>
      <c r="D181" s="238">
        <v>2779</v>
      </c>
      <c r="E181" s="359"/>
    </row>
    <row r="182" spans="1:5" ht="15.75" thickBot="1">
      <c r="A182" s="447"/>
      <c r="B182" s="16" t="s">
        <v>3706</v>
      </c>
      <c r="C182" s="16" t="s">
        <v>3707</v>
      </c>
      <c r="D182" s="238">
        <v>2779</v>
      </c>
      <c r="E182" s="128" t="s">
        <v>5296</v>
      </c>
    </row>
    <row r="183" spans="1:5" ht="15.75" thickBot="1">
      <c r="A183" s="447"/>
      <c r="B183" s="16" t="s">
        <v>3689</v>
      </c>
      <c r="C183" s="39" t="s">
        <v>3713</v>
      </c>
      <c r="D183" s="238">
        <v>2779</v>
      </c>
      <c r="E183" s="129" t="s">
        <v>5297</v>
      </c>
    </row>
    <row r="184" spans="1:5" ht="15.75" thickBot="1">
      <c r="A184" s="447"/>
      <c r="B184" s="16" t="s">
        <v>3690</v>
      </c>
      <c r="C184" s="16" t="s">
        <v>3694</v>
      </c>
      <c r="D184" s="238">
        <v>2779</v>
      </c>
      <c r="E184" s="129"/>
    </row>
    <row r="185" spans="1:5" ht="15.75" thickBot="1">
      <c r="A185" s="447"/>
      <c r="B185" s="16" t="s">
        <v>3691</v>
      </c>
      <c r="C185" s="16" t="s">
        <v>3695</v>
      </c>
      <c r="D185" s="238">
        <v>2779</v>
      </c>
      <c r="E185" s="129"/>
    </row>
    <row r="186" spans="1:5" ht="15.75" thickBot="1">
      <c r="A186" s="447"/>
      <c r="B186" s="16" t="s">
        <v>3692</v>
      </c>
      <c r="C186" s="16" t="s">
        <v>3696</v>
      </c>
      <c r="D186" s="238">
        <v>2779</v>
      </c>
      <c r="E186" s="129"/>
    </row>
    <row r="187" spans="1:5" ht="15.75" thickBot="1">
      <c r="A187" s="447"/>
      <c r="B187" s="16" t="s">
        <v>3693</v>
      </c>
      <c r="C187" s="16" t="s">
        <v>3697</v>
      </c>
      <c r="D187" s="238">
        <v>2779</v>
      </c>
      <c r="E187" s="129"/>
    </row>
    <row r="188" spans="1:5" ht="15.75" thickBot="1">
      <c r="A188" s="447"/>
      <c r="B188" s="16" t="s">
        <v>3700</v>
      </c>
      <c r="C188" s="16" t="s">
        <v>3701</v>
      </c>
      <c r="D188" s="238">
        <v>2779</v>
      </c>
      <c r="E188" s="129"/>
    </row>
    <row r="189" spans="1:5" ht="15.75" thickBot="1">
      <c r="A189" s="447"/>
      <c r="B189" s="16" t="s">
        <v>3702</v>
      </c>
      <c r="C189" s="16" t="s">
        <v>3703</v>
      </c>
      <c r="D189" s="238">
        <v>2779</v>
      </c>
      <c r="E189" s="129"/>
    </row>
    <row r="190" spans="1:5" ht="15.75" thickBot="1">
      <c r="A190" s="447"/>
      <c r="B190" s="16" t="s">
        <v>3704</v>
      </c>
      <c r="C190" s="16" t="s">
        <v>3705</v>
      </c>
      <c r="D190" s="238">
        <v>2779</v>
      </c>
      <c r="E190" s="129"/>
    </row>
    <row r="191" spans="1:5" ht="15.75" thickBot="1">
      <c r="A191" s="448"/>
      <c r="B191" s="121" t="s">
        <v>3708</v>
      </c>
      <c r="C191" s="121" t="s">
        <v>3697</v>
      </c>
      <c r="D191" s="238">
        <v>2779</v>
      </c>
      <c r="E191" s="130"/>
    </row>
    <row r="192" spans="1:5" ht="15.75" thickBot="1">
      <c r="A192" s="443">
        <v>18</v>
      </c>
      <c r="B192" s="120" t="s">
        <v>3698</v>
      </c>
      <c r="C192" s="120" t="s">
        <v>3699</v>
      </c>
      <c r="D192" s="238">
        <v>3282</v>
      </c>
      <c r="E192" s="128"/>
    </row>
    <row r="193" spans="1:5" ht="15.75" thickBot="1">
      <c r="A193" s="444"/>
      <c r="B193" s="16" t="s">
        <v>3706</v>
      </c>
      <c r="C193" s="16" t="s">
        <v>3707</v>
      </c>
      <c r="D193" s="238">
        <v>3282</v>
      </c>
      <c r="E193" s="129" t="s">
        <v>5296</v>
      </c>
    </row>
    <row r="194" spans="1:5" ht="15.75" thickBot="1">
      <c r="A194" s="444"/>
      <c r="B194" s="16" t="s">
        <v>3689</v>
      </c>
      <c r="C194" s="39" t="s">
        <v>3713</v>
      </c>
      <c r="D194" s="238">
        <v>3282</v>
      </c>
      <c r="E194" s="129" t="s">
        <v>5297</v>
      </c>
    </row>
    <row r="195" spans="1:5" ht="15.75" thickBot="1">
      <c r="A195" s="444"/>
      <c r="B195" s="16" t="s">
        <v>3690</v>
      </c>
      <c r="C195" s="16" t="s">
        <v>3694</v>
      </c>
      <c r="D195" s="238">
        <v>3282</v>
      </c>
      <c r="E195" s="129"/>
    </row>
    <row r="196" spans="1:5" ht="15.75" thickBot="1">
      <c r="A196" s="444"/>
      <c r="B196" s="16" t="s">
        <v>3691</v>
      </c>
      <c r="C196" s="16" t="s">
        <v>3695</v>
      </c>
      <c r="D196" s="238">
        <v>3282</v>
      </c>
      <c r="E196" s="129"/>
    </row>
    <row r="197" spans="1:5" ht="15.75" thickBot="1">
      <c r="A197" s="444"/>
      <c r="B197" s="16" t="s">
        <v>3692</v>
      </c>
      <c r="C197" s="16" t="s">
        <v>3696</v>
      </c>
      <c r="D197" s="238">
        <v>3282</v>
      </c>
      <c r="E197" s="129"/>
    </row>
    <row r="198" spans="1:5" ht="15.75" thickBot="1">
      <c r="A198" s="444"/>
      <c r="B198" s="16" t="s">
        <v>3693</v>
      </c>
      <c r="C198" s="16" t="s">
        <v>3697</v>
      </c>
      <c r="D198" s="238">
        <v>3282</v>
      </c>
      <c r="E198" s="129"/>
    </row>
    <row r="199" spans="1:5" ht="15.75" thickBot="1">
      <c r="A199" s="444"/>
      <c r="B199" s="16" t="s">
        <v>3700</v>
      </c>
      <c r="C199" s="16" t="s">
        <v>3701</v>
      </c>
      <c r="D199" s="238">
        <v>3282</v>
      </c>
      <c r="E199" s="129"/>
    </row>
    <row r="200" spans="1:5" ht="15.75" thickBot="1">
      <c r="A200" s="444"/>
      <c r="B200" s="16" t="s">
        <v>3702</v>
      </c>
      <c r="C200" s="16" t="s">
        <v>3703</v>
      </c>
      <c r="D200" s="238">
        <v>3282</v>
      </c>
      <c r="E200" s="129"/>
    </row>
    <row r="201" spans="1:5" ht="15.75" thickBot="1">
      <c r="A201" s="444"/>
      <c r="B201" s="16" t="s">
        <v>3704</v>
      </c>
      <c r="C201" s="16" t="s">
        <v>3705</v>
      </c>
      <c r="D201" s="238">
        <v>3282</v>
      </c>
      <c r="E201" s="129"/>
    </row>
    <row r="202" spans="1:5" ht="15.75" thickBot="1">
      <c r="A202" s="445"/>
      <c r="B202" s="121" t="s">
        <v>3708</v>
      </c>
      <c r="C202" s="121" t="s">
        <v>3697</v>
      </c>
      <c r="D202" s="238">
        <v>3282</v>
      </c>
      <c r="E202" s="130"/>
    </row>
    <row r="203" spans="1:5">
      <c r="A203" s="443">
        <v>19</v>
      </c>
      <c r="B203" s="120" t="s">
        <v>3698</v>
      </c>
      <c r="C203" s="360" t="s">
        <v>3699</v>
      </c>
      <c r="D203" s="238">
        <v>2864</v>
      </c>
      <c r="E203" s="308"/>
    </row>
    <row r="204" spans="1:5">
      <c r="A204" s="444"/>
      <c r="B204" s="16" t="s">
        <v>3706</v>
      </c>
      <c r="C204" s="16" t="s">
        <v>3707</v>
      </c>
      <c r="D204" s="242">
        <v>9783</v>
      </c>
      <c r="E204" s="129"/>
    </row>
    <row r="205" spans="1:5">
      <c r="A205" s="444"/>
      <c r="B205" s="16" t="s">
        <v>3689</v>
      </c>
      <c r="C205" s="39" t="s">
        <v>3713</v>
      </c>
      <c r="D205" s="242">
        <v>1540</v>
      </c>
      <c r="E205" s="129"/>
    </row>
    <row r="206" spans="1:5">
      <c r="A206" s="444"/>
      <c r="B206" s="16" t="s">
        <v>3690</v>
      </c>
      <c r="C206" s="16" t="s">
        <v>3694</v>
      </c>
      <c r="D206" s="242">
        <v>1540</v>
      </c>
      <c r="E206" s="129"/>
    </row>
    <row r="207" spans="1:5">
      <c r="A207" s="444"/>
      <c r="B207" s="16" t="s">
        <v>3691</v>
      </c>
      <c r="C207" s="16" t="s">
        <v>3695</v>
      </c>
      <c r="D207" s="242">
        <v>1540</v>
      </c>
      <c r="E207" s="129"/>
    </row>
    <row r="208" spans="1:5">
      <c r="A208" s="444"/>
      <c r="B208" s="16" t="s">
        <v>3692</v>
      </c>
      <c r="C208" s="16" t="s">
        <v>3696</v>
      </c>
      <c r="D208" s="242">
        <v>1540</v>
      </c>
      <c r="E208" s="129"/>
    </row>
    <row r="209" spans="1:5">
      <c r="A209" s="444"/>
      <c r="B209" s="16" t="s">
        <v>3693</v>
      </c>
      <c r="C209" s="16" t="s">
        <v>3697</v>
      </c>
      <c r="D209" s="242">
        <v>1540</v>
      </c>
      <c r="E209" s="129"/>
    </row>
    <row r="210" spans="1:5">
      <c r="A210" s="444"/>
      <c r="B210" s="16" t="s">
        <v>3700</v>
      </c>
      <c r="C210" s="16" t="s">
        <v>3701</v>
      </c>
      <c r="D210" s="242">
        <v>1540</v>
      </c>
      <c r="E210" s="129"/>
    </row>
    <row r="211" spans="1:5">
      <c r="A211" s="444"/>
      <c r="B211" s="16" t="s">
        <v>3702</v>
      </c>
      <c r="C211" s="16" t="s">
        <v>3703</v>
      </c>
      <c r="D211" s="242">
        <v>1540</v>
      </c>
      <c r="E211" s="129"/>
    </row>
    <row r="212" spans="1:5">
      <c r="A212" s="444"/>
      <c r="B212" s="16" t="s">
        <v>3704</v>
      </c>
      <c r="C212" s="16" t="s">
        <v>3705</v>
      </c>
      <c r="D212" s="242">
        <v>1540</v>
      </c>
      <c r="E212" s="129"/>
    </row>
    <row r="213" spans="1:5" ht="15.75" thickBot="1">
      <c r="A213" s="445"/>
      <c r="B213" s="121" t="s">
        <v>3708</v>
      </c>
      <c r="C213" s="121" t="s">
        <v>3697</v>
      </c>
      <c r="D213" s="242">
        <v>1540</v>
      </c>
      <c r="E213" s="130"/>
    </row>
    <row r="214" spans="1:5">
      <c r="A214" s="446">
        <v>20</v>
      </c>
      <c r="B214" s="120" t="s">
        <v>3698</v>
      </c>
      <c r="C214" s="120" t="s">
        <v>3699</v>
      </c>
      <c r="D214" s="238">
        <v>11104</v>
      </c>
      <c r="E214" s="128"/>
    </row>
    <row r="215" spans="1:5">
      <c r="A215" s="447"/>
      <c r="B215" s="16" t="s">
        <v>3706</v>
      </c>
      <c r="C215" s="16" t="s">
        <v>3707</v>
      </c>
      <c r="D215" s="242">
        <v>11104</v>
      </c>
      <c r="E215" s="129"/>
    </row>
    <row r="216" spans="1:5">
      <c r="A216" s="447"/>
      <c r="B216" s="16" t="s">
        <v>3689</v>
      </c>
      <c r="C216" s="39" t="s">
        <v>3713</v>
      </c>
      <c r="D216" s="242">
        <v>1101</v>
      </c>
      <c r="E216" s="129"/>
    </row>
    <row r="217" spans="1:5">
      <c r="A217" s="447"/>
      <c r="B217" s="16" t="s">
        <v>3690</v>
      </c>
      <c r="C217" s="16" t="s">
        <v>3694</v>
      </c>
      <c r="D217" s="242">
        <v>1101</v>
      </c>
      <c r="E217" s="129"/>
    </row>
    <row r="218" spans="1:5">
      <c r="A218" s="447"/>
      <c r="B218" s="16" t="s">
        <v>3691</v>
      </c>
      <c r="C218" s="16" t="s">
        <v>3695</v>
      </c>
      <c r="D218" s="242">
        <v>1101</v>
      </c>
      <c r="E218" s="129"/>
    </row>
    <row r="219" spans="1:5">
      <c r="A219" s="447"/>
      <c r="B219" s="16" t="s">
        <v>3692</v>
      </c>
      <c r="C219" s="16" t="s">
        <v>3696</v>
      </c>
      <c r="D219" s="242">
        <v>1101</v>
      </c>
      <c r="E219" s="129"/>
    </row>
    <row r="220" spans="1:5">
      <c r="A220" s="447"/>
      <c r="B220" s="16" t="s">
        <v>3693</v>
      </c>
      <c r="C220" s="16" t="s">
        <v>3697</v>
      </c>
      <c r="D220" s="242">
        <v>1101</v>
      </c>
      <c r="E220" s="129"/>
    </row>
    <row r="221" spans="1:5">
      <c r="A221" s="447"/>
      <c r="B221" s="16" t="s">
        <v>3700</v>
      </c>
      <c r="C221" s="16" t="s">
        <v>3701</v>
      </c>
      <c r="D221" s="242">
        <v>1101</v>
      </c>
      <c r="E221" s="129"/>
    </row>
    <row r="222" spans="1:5">
      <c r="A222" s="447"/>
      <c r="B222" s="16" t="s">
        <v>3702</v>
      </c>
      <c r="C222" s="16" t="s">
        <v>3703</v>
      </c>
      <c r="D222" s="242">
        <v>1101</v>
      </c>
      <c r="E222" s="129"/>
    </row>
    <row r="223" spans="1:5">
      <c r="A223" s="447"/>
      <c r="B223" s="16" t="s">
        <v>3704</v>
      </c>
      <c r="C223" s="16" t="s">
        <v>3705</v>
      </c>
      <c r="D223" s="242">
        <v>1101</v>
      </c>
      <c r="E223" s="129"/>
    </row>
    <row r="224" spans="1:5" ht="15.75" thickBot="1">
      <c r="A224" s="448"/>
      <c r="B224" s="121" t="s">
        <v>3708</v>
      </c>
      <c r="C224" s="121" t="s">
        <v>3697</v>
      </c>
      <c r="D224" s="242">
        <v>1101</v>
      </c>
      <c r="E224" s="130"/>
    </row>
    <row r="225" spans="1:5">
      <c r="A225" s="443">
        <v>21</v>
      </c>
      <c r="B225" s="120" t="s">
        <v>3698</v>
      </c>
      <c r="C225" s="120" t="s">
        <v>3699</v>
      </c>
      <c r="D225" s="241">
        <v>9935</v>
      </c>
      <c r="E225" s="128"/>
    </row>
    <row r="226" spans="1:5">
      <c r="A226" s="444"/>
      <c r="B226" s="16" t="s">
        <v>3706</v>
      </c>
      <c r="C226" s="16" t="s">
        <v>3707</v>
      </c>
      <c r="D226" s="241">
        <v>9935</v>
      </c>
      <c r="E226" s="129"/>
    </row>
    <row r="227" spans="1:5">
      <c r="A227" s="444"/>
      <c r="B227" s="16" t="s">
        <v>3689</v>
      </c>
      <c r="C227" s="39" t="s">
        <v>3713</v>
      </c>
      <c r="D227" s="241">
        <v>9935</v>
      </c>
      <c r="E227" s="129"/>
    </row>
    <row r="228" spans="1:5">
      <c r="A228" s="444"/>
      <c r="B228" s="16" t="s">
        <v>3690</v>
      </c>
      <c r="C228" s="16" t="s">
        <v>3694</v>
      </c>
      <c r="D228" s="241">
        <v>9935</v>
      </c>
      <c r="E228" s="129"/>
    </row>
    <row r="229" spans="1:5">
      <c r="A229" s="444"/>
      <c r="B229" s="16" t="s">
        <v>3691</v>
      </c>
      <c r="C229" s="16" t="s">
        <v>3695</v>
      </c>
      <c r="D229" s="241">
        <v>9935</v>
      </c>
      <c r="E229" s="129"/>
    </row>
    <row r="230" spans="1:5">
      <c r="A230" s="444"/>
      <c r="B230" s="16" t="s">
        <v>3692</v>
      </c>
      <c r="C230" s="16" t="s">
        <v>3696</v>
      </c>
      <c r="D230" s="241">
        <v>9935</v>
      </c>
      <c r="E230" s="129"/>
    </row>
    <row r="231" spans="1:5">
      <c r="A231" s="444"/>
      <c r="B231" s="16" t="s">
        <v>3693</v>
      </c>
      <c r="C231" s="16" t="s">
        <v>3697</v>
      </c>
      <c r="D231" s="241">
        <v>9935</v>
      </c>
      <c r="E231" s="129"/>
    </row>
    <row r="232" spans="1:5">
      <c r="A232" s="444"/>
      <c r="B232" s="16" t="s">
        <v>3700</v>
      </c>
      <c r="C232" s="16" t="s">
        <v>3701</v>
      </c>
      <c r="D232" s="241">
        <v>9935</v>
      </c>
      <c r="E232" s="129"/>
    </row>
    <row r="233" spans="1:5">
      <c r="A233" s="444"/>
      <c r="B233" s="16" t="s">
        <v>3702</v>
      </c>
      <c r="C233" s="16" t="s">
        <v>3703</v>
      </c>
      <c r="D233" s="241">
        <v>9935</v>
      </c>
      <c r="E233" s="129"/>
    </row>
    <row r="234" spans="1:5">
      <c r="A234" s="444"/>
      <c r="B234" s="16" t="s">
        <v>3704</v>
      </c>
      <c r="C234" s="16" t="s">
        <v>3705</v>
      </c>
      <c r="D234" s="241">
        <v>9935</v>
      </c>
      <c r="E234" s="129"/>
    </row>
    <row r="235" spans="1:5" ht="15.75" thickBot="1">
      <c r="A235" s="445"/>
      <c r="B235" s="121" t="s">
        <v>3708</v>
      </c>
      <c r="C235" s="121" t="s">
        <v>3697</v>
      </c>
      <c r="D235" s="241">
        <v>9935</v>
      </c>
      <c r="E235" s="130"/>
    </row>
    <row r="236" spans="1:5" ht="15.75" thickBot="1">
      <c r="A236" s="443">
        <v>22</v>
      </c>
      <c r="B236" s="120" t="s">
        <v>3698</v>
      </c>
      <c r="C236" s="120" t="s">
        <v>3699</v>
      </c>
      <c r="D236" s="238">
        <v>1742</v>
      </c>
      <c r="E236" s="128"/>
    </row>
    <row r="237" spans="1:5" ht="15.75" thickBot="1">
      <c r="A237" s="444"/>
      <c r="B237" s="16" t="s">
        <v>3706</v>
      </c>
      <c r="C237" s="16" t="s">
        <v>3707</v>
      </c>
      <c r="D237" s="238">
        <v>1742</v>
      </c>
      <c r="E237" s="129"/>
    </row>
    <row r="238" spans="1:5" ht="15.75" thickBot="1">
      <c r="A238" s="444"/>
      <c r="B238" s="16" t="s">
        <v>3689</v>
      </c>
      <c r="C238" s="39" t="s">
        <v>3713</v>
      </c>
      <c r="D238" s="238">
        <v>1742</v>
      </c>
      <c r="E238" s="129" t="s">
        <v>5296</v>
      </c>
    </row>
    <row r="239" spans="1:5" ht="15.75" thickBot="1">
      <c r="A239" s="444"/>
      <c r="B239" s="16" t="s">
        <v>3690</v>
      </c>
      <c r="C239" s="16" t="s">
        <v>3694</v>
      </c>
      <c r="D239" s="238">
        <v>1742</v>
      </c>
      <c r="E239" s="129" t="s">
        <v>5297</v>
      </c>
    </row>
    <row r="240" spans="1:5" ht="15.75" thickBot="1">
      <c r="A240" s="444"/>
      <c r="B240" s="16" t="s">
        <v>3691</v>
      </c>
      <c r="C240" s="16" t="s">
        <v>3695</v>
      </c>
      <c r="D240" s="238">
        <v>1742</v>
      </c>
      <c r="E240" s="129"/>
    </row>
    <row r="241" spans="1:5" ht="15.75" thickBot="1">
      <c r="A241" s="444"/>
      <c r="B241" s="16" t="s">
        <v>3692</v>
      </c>
      <c r="C241" s="16" t="s">
        <v>3696</v>
      </c>
      <c r="D241" s="238">
        <v>1742</v>
      </c>
      <c r="E241" s="129"/>
    </row>
    <row r="242" spans="1:5" ht="15.75" thickBot="1">
      <c r="A242" s="444"/>
      <c r="B242" s="16" t="s">
        <v>3693</v>
      </c>
      <c r="C242" s="16" t="s">
        <v>3697</v>
      </c>
      <c r="D242" s="238">
        <v>1742</v>
      </c>
      <c r="E242" s="129"/>
    </row>
    <row r="243" spans="1:5" ht="15.75" thickBot="1">
      <c r="A243" s="444"/>
      <c r="B243" s="16" t="s">
        <v>3700</v>
      </c>
      <c r="C243" s="16" t="s">
        <v>3701</v>
      </c>
      <c r="D243" s="238">
        <v>1742</v>
      </c>
      <c r="E243" s="129"/>
    </row>
    <row r="244" spans="1:5" ht="15.75" thickBot="1">
      <c r="A244" s="444"/>
      <c r="B244" s="16" t="s">
        <v>3702</v>
      </c>
      <c r="C244" s="16" t="s">
        <v>3703</v>
      </c>
      <c r="D244" s="238">
        <v>1742</v>
      </c>
      <c r="E244" s="129"/>
    </row>
    <row r="245" spans="1:5" ht="15.75" thickBot="1">
      <c r="A245" s="444"/>
      <c r="B245" s="16" t="s">
        <v>3704</v>
      </c>
      <c r="C245" s="16" t="s">
        <v>3705</v>
      </c>
      <c r="D245" s="238">
        <v>1742</v>
      </c>
      <c r="E245" s="129"/>
    </row>
    <row r="246" spans="1:5" ht="15.75" thickBot="1">
      <c r="A246" s="445"/>
      <c r="B246" s="121" t="s">
        <v>3708</v>
      </c>
      <c r="C246" s="121" t="s">
        <v>3697</v>
      </c>
      <c r="D246" s="238">
        <v>1742</v>
      </c>
      <c r="E246" s="130"/>
    </row>
    <row r="247" spans="1:5">
      <c r="A247" s="446">
        <v>23</v>
      </c>
      <c r="B247" s="120" t="s">
        <v>3698</v>
      </c>
      <c r="C247" s="120" t="s">
        <v>3699</v>
      </c>
      <c r="D247" s="238">
        <v>1229</v>
      </c>
      <c r="E247" s="129" t="s">
        <v>5195</v>
      </c>
    </row>
    <row r="248" spans="1:5" ht="15.75" thickBot="1">
      <c r="A248" s="447"/>
      <c r="B248" s="16" t="s">
        <v>3706</v>
      </c>
      <c r="C248" s="16" t="s">
        <v>3707</v>
      </c>
      <c r="D248" s="242">
        <v>8740</v>
      </c>
      <c r="E248" s="129"/>
    </row>
    <row r="249" spans="1:5" ht="15.75" thickBot="1">
      <c r="A249" s="447"/>
      <c r="B249" s="16" t="s">
        <v>3689</v>
      </c>
      <c r="C249" s="39" t="s">
        <v>3713</v>
      </c>
      <c r="D249" s="238">
        <v>1229</v>
      </c>
      <c r="E249" s="129" t="s">
        <v>5195</v>
      </c>
    </row>
    <row r="250" spans="1:5" ht="15.75" thickBot="1">
      <c r="A250" s="447"/>
      <c r="B250" s="16" t="s">
        <v>3690</v>
      </c>
      <c r="C250" s="16" t="s">
        <v>3694</v>
      </c>
      <c r="D250" s="238">
        <v>1229</v>
      </c>
      <c r="E250" s="129" t="s">
        <v>5195</v>
      </c>
    </row>
    <row r="251" spans="1:5" ht="15.75" thickBot="1">
      <c r="A251" s="447"/>
      <c r="B251" s="16" t="s">
        <v>3691</v>
      </c>
      <c r="C251" s="16" t="s">
        <v>3695</v>
      </c>
      <c r="D251" s="238">
        <v>1229</v>
      </c>
      <c r="E251" s="129" t="s">
        <v>5195</v>
      </c>
    </row>
    <row r="252" spans="1:5" ht="15.75" thickBot="1">
      <c r="A252" s="447"/>
      <c r="B252" s="16" t="s">
        <v>3692</v>
      </c>
      <c r="C252" s="16" t="s">
        <v>3696</v>
      </c>
      <c r="D252" s="238">
        <v>1229</v>
      </c>
      <c r="E252" s="129" t="s">
        <v>5195</v>
      </c>
    </row>
    <row r="253" spans="1:5" ht="15.75" thickBot="1">
      <c r="A253" s="447"/>
      <c r="B253" s="16" t="s">
        <v>3693</v>
      </c>
      <c r="C253" s="16" t="s">
        <v>3697</v>
      </c>
      <c r="D253" s="238">
        <v>1229</v>
      </c>
      <c r="E253" s="129" t="s">
        <v>5195</v>
      </c>
    </row>
    <row r="254" spans="1:5" ht="15.75" thickBot="1">
      <c r="A254" s="447"/>
      <c r="B254" s="16" t="s">
        <v>3700</v>
      </c>
      <c r="C254" s="16" t="s">
        <v>3701</v>
      </c>
      <c r="D254" s="238">
        <v>1229</v>
      </c>
      <c r="E254" s="129" t="s">
        <v>5195</v>
      </c>
    </row>
    <row r="255" spans="1:5" ht="15.75" thickBot="1">
      <c r="A255" s="447"/>
      <c r="B255" s="16" t="s">
        <v>3702</v>
      </c>
      <c r="C255" s="16" t="s">
        <v>3703</v>
      </c>
      <c r="D255" s="238">
        <v>1229</v>
      </c>
      <c r="E255" s="129" t="s">
        <v>5195</v>
      </c>
    </row>
    <row r="256" spans="1:5" ht="15.75" thickBot="1">
      <c r="A256" s="447"/>
      <c r="B256" s="16" t="s">
        <v>3704</v>
      </c>
      <c r="C256" s="16" t="s">
        <v>3705</v>
      </c>
      <c r="D256" s="238">
        <v>1229</v>
      </c>
      <c r="E256" s="129" t="s">
        <v>5195</v>
      </c>
    </row>
    <row r="257" spans="1:5" ht="15.75" thickBot="1">
      <c r="A257" s="448"/>
      <c r="B257" s="121" t="s">
        <v>3708</v>
      </c>
      <c r="C257" s="121" t="s">
        <v>3697</v>
      </c>
      <c r="D257" s="238">
        <v>1229</v>
      </c>
      <c r="E257" s="130" t="s">
        <v>5195</v>
      </c>
    </row>
    <row r="258" spans="1:5">
      <c r="A258" s="451">
        <v>24</v>
      </c>
      <c r="B258" s="120" t="s">
        <v>3698</v>
      </c>
      <c r="C258" s="120" t="s">
        <v>3699</v>
      </c>
      <c r="D258" s="238">
        <v>614</v>
      </c>
      <c r="E258" s="128" t="s">
        <v>5195</v>
      </c>
    </row>
    <row r="259" spans="1:5">
      <c r="A259" s="452"/>
      <c r="B259" s="16" t="s">
        <v>3706</v>
      </c>
      <c r="C259" s="16" t="s">
        <v>3707</v>
      </c>
      <c r="D259" s="242">
        <v>9212</v>
      </c>
      <c r="E259" s="129"/>
    </row>
    <row r="260" spans="1:5">
      <c r="A260" s="452"/>
      <c r="B260" s="16" t="s">
        <v>3689</v>
      </c>
      <c r="C260" s="39" t="s">
        <v>3713</v>
      </c>
      <c r="D260" s="242">
        <v>9212</v>
      </c>
      <c r="E260" s="129"/>
    </row>
    <row r="261" spans="1:5">
      <c r="A261" s="452"/>
      <c r="B261" s="16" t="s">
        <v>3690</v>
      </c>
      <c r="C261" s="16" t="s">
        <v>3694</v>
      </c>
      <c r="D261" s="242">
        <v>9212</v>
      </c>
      <c r="E261" s="129"/>
    </row>
    <row r="262" spans="1:5">
      <c r="A262" s="452"/>
      <c r="B262" s="16" t="s">
        <v>3691</v>
      </c>
      <c r="C262" s="16" t="s">
        <v>3695</v>
      </c>
      <c r="D262" s="242">
        <v>9212</v>
      </c>
      <c r="E262" s="129"/>
    </row>
    <row r="263" spans="1:5">
      <c r="A263" s="452"/>
      <c r="B263" s="16" t="s">
        <v>3692</v>
      </c>
      <c r="C263" s="16" t="s">
        <v>3696</v>
      </c>
      <c r="D263" s="242">
        <v>9212</v>
      </c>
      <c r="E263" s="129"/>
    </row>
    <row r="264" spans="1:5">
      <c r="A264" s="452"/>
      <c r="B264" s="16" t="s">
        <v>3693</v>
      </c>
      <c r="C264" s="16" t="s">
        <v>3697</v>
      </c>
      <c r="D264" s="242">
        <v>9212</v>
      </c>
      <c r="E264" s="129"/>
    </row>
    <row r="265" spans="1:5">
      <c r="A265" s="452"/>
      <c r="B265" s="16" t="s">
        <v>3700</v>
      </c>
      <c r="C265" s="16" t="s">
        <v>3701</v>
      </c>
      <c r="D265" s="242">
        <v>9212</v>
      </c>
      <c r="E265" s="129"/>
    </row>
    <row r="266" spans="1:5">
      <c r="A266" s="452"/>
      <c r="B266" s="16" t="s">
        <v>3702</v>
      </c>
      <c r="C266" s="16" t="s">
        <v>3703</v>
      </c>
      <c r="D266" s="242">
        <v>9212</v>
      </c>
      <c r="E266" s="129"/>
    </row>
    <row r="267" spans="1:5">
      <c r="A267" s="452"/>
      <c r="B267" s="16" t="s">
        <v>3704</v>
      </c>
      <c r="C267" s="16" t="s">
        <v>3705</v>
      </c>
      <c r="D267" s="242">
        <v>9212</v>
      </c>
      <c r="E267" s="129"/>
    </row>
    <row r="268" spans="1:5" ht="15.75" thickBot="1">
      <c r="A268" s="453"/>
      <c r="B268" s="121" t="s">
        <v>3708</v>
      </c>
      <c r="C268" s="121" t="s">
        <v>3697</v>
      </c>
      <c r="D268" s="241">
        <v>9212</v>
      </c>
      <c r="E268" s="130"/>
    </row>
    <row r="269" spans="1:5">
      <c r="A269" s="443">
        <v>25</v>
      </c>
      <c r="B269" s="120" t="s">
        <v>3698</v>
      </c>
      <c r="C269" s="120" t="s">
        <v>3699</v>
      </c>
      <c r="D269" s="238">
        <v>1540</v>
      </c>
      <c r="E269" s="128"/>
    </row>
    <row r="270" spans="1:5" ht="15.75" thickBot="1">
      <c r="A270" s="444"/>
      <c r="B270" s="16" t="s">
        <v>3706</v>
      </c>
      <c r="C270" s="16" t="s">
        <v>3707</v>
      </c>
      <c r="D270" s="242">
        <v>3146</v>
      </c>
      <c r="E270" s="129"/>
    </row>
    <row r="271" spans="1:5" ht="15.75" thickBot="1">
      <c r="A271" s="444"/>
      <c r="B271" s="16" t="s">
        <v>3689</v>
      </c>
      <c r="C271" s="39" t="s">
        <v>3713</v>
      </c>
      <c r="D271" s="238">
        <v>1540</v>
      </c>
      <c r="E271" s="129"/>
    </row>
    <row r="272" spans="1:5" ht="15.75" thickBot="1">
      <c r="A272" s="444"/>
      <c r="B272" s="16" t="s">
        <v>3690</v>
      </c>
      <c r="C272" s="16" t="s">
        <v>3694</v>
      </c>
      <c r="D272" s="238">
        <v>1540</v>
      </c>
      <c r="E272" s="129"/>
    </row>
    <row r="273" spans="1:5" ht="15.75" thickBot="1">
      <c r="A273" s="444"/>
      <c r="B273" s="16" t="s">
        <v>3691</v>
      </c>
      <c r="C273" s="16" t="s">
        <v>3695</v>
      </c>
      <c r="D273" s="238">
        <v>1540</v>
      </c>
      <c r="E273" s="129"/>
    </row>
    <row r="274" spans="1:5" ht="15.75" thickBot="1">
      <c r="A274" s="444"/>
      <c r="B274" s="16" t="s">
        <v>3692</v>
      </c>
      <c r="C274" s="16" t="s">
        <v>3696</v>
      </c>
      <c r="D274" s="238">
        <v>1540</v>
      </c>
      <c r="E274" s="129"/>
    </row>
    <row r="275" spans="1:5" ht="15.75" thickBot="1">
      <c r="A275" s="444"/>
      <c r="B275" s="16" t="s">
        <v>3693</v>
      </c>
      <c r="C275" s="16" t="s">
        <v>3697</v>
      </c>
      <c r="D275" s="238">
        <v>1540</v>
      </c>
      <c r="E275" s="129"/>
    </row>
    <row r="276" spans="1:5" ht="15.75" thickBot="1">
      <c r="A276" s="444"/>
      <c r="B276" s="16" t="s">
        <v>3700</v>
      </c>
      <c r="C276" s="16" t="s">
        <v>3701</v>
      </c>
      <c r="D276" s="238">
        <v>1540</v>
      </c>
      <c r="E276" s="129"/>
    </row>
    <row r="277" spans="1:5">
      <c r="A277" s="444"/>
      <c r="B277" s="16" t="s">
        <v>3702</v>
      </c>
      <c r="C277" s="16" t="s">
        <v>3703</v>
      </c>
      <c r="D277" s="238">
        <v>1540</v>
      </c>
      <c r="E277" s="129"/>
    </row>
    <row r="278" spans="1:5" ht="15.75" thickBot="1">
      <c r="A278" s="444"/>
      <c r="B278" s="16" t="s">
        <v>3704</v>
      </c>
      <c r="C278" s="16" t="s">
        <v>3705</v>
      </c>
      <c r="D278" s="242">
        <v>3110</v>
      </c>
      <c r="E278" s="129"/>
    </row>
    <row r="279" spans="1:5" ht="15.75" thickBot="1">
      <c r="A279" s="445"/>
      <c r="B279" s="121" t="s">
        <v>3708</v>
      </c>
      <c r="C279" s="121" t="s">
        <v>3697</v>
      </c>
      <c r="D279" s="238">
        <v>1540</v>
      </c>
      <c r="E279" s="130"/>
    </row>
    <row r="280" spans="1:5" ht="15.75" thickBot="1">
      <c r="A280" s="443">
        <v>26</v>
      </c>
      <c r="B280" s="120" t="s">
        <v>3698</v>
      </c>
      <c r="C280" s="120" t="s">
        <v>3699</v>
      </c>
      <c r="D280" s="238">
        <v>1742</v>
      </c>
      <c r="E280" s="128"/>
    </row>
    <row r="281" spans="1:5" ht="15.75" thickBot="1">
      <c r="A281" s="444"/>
      <c r="B281" s="16" t="s">
        <v>3706</v>
      </c>
      <c r="C281" s="16" t="s">
        <v>3707</v>
      </c>
      <c r="D281" s="238">
        <v>1742</v>
      </c>
      <c r="E281" s="129"/>
    </row>
    <row r="282" spans="1:5" ht="15.75" thickBot="1">
      <c r="A282" s="444"/>
      <c r="B282" s="16" t="s">
        <v>3689</v>
      </c>
      <c r="C282" s="39" t="s">
        <v>3713</v>
      </c>
      <c r="D282" s="238">
        <v>1742</v>
      </c>
      <c r="E282" s="129" t="s">
        <v>5296</v>
      </c>
    </row>
    <row r="283" spans="1:5" ht="15.75" thickBot="1">
      <c r="A283" s="444"/>
      <c r="B283" s="16" t="s">
        <v>3690</v>
      </c>
      <c r="C283" s="16" t="s">
        <v>3694</v>
      </c>
      <c r="D283" s="238">
        <v>1742</v>
      </c>
      <c r="E283" s="129" t="s">
        <v>5297</v>
      </c>
    </row>
    <row r="284" spans="1:5" ht="15.75" thickBot="1">
      <c r="A284" s="444"/>
      <c r="B284" s="16" t="s">
        <v>3691</v>
      </c>
      <c r="C284" s="16" t="s">
        <v>3695</v>
      </c>
      <c r="D284" s="238">
        <v>1742</v>
      </c>
      <c r="E284" s="129"/>
    </row>
    <row r="285" spans="1:5" ht="15.75" thickBot="1">
      <c r="A285" s="444"/>
      <c r="B285" s="16" t="s">
        <v>3692</v>
      </c>
      <c r="C285" s="16" t="s">
        <v>3696</v>
      </c>
      <c r="D285" s="238">
        <v>1742</v>
      </c>
      <c r="E285" s="129"/>
    </row>
    <row r="286" spans="1:5" ht="15.75" thickBot="1">
      <c r="A286" s="444"/>
      <c r="B286" s="16" t="s">
        <v>3693</v>
      </c>
      <c r="C286" s="16" t="s">
        <v>3697</v>
      </c>
      <c r="D286" s="238">
        <v>1742</v>
      </c>
      <c r="E286" s="129"/>
    </row>
    <row r="287" spans="1:5" ht="15.75" thickBot="1">
      <c r="A287" s="444"/>
      <c r="B287" s="16" t="s">
        <v>3700</v>
      </c>
      <c r="C287" s="16" t="s">
        <v>3701</v>
      </c>
      <c r="D287" s="238">
        <v>1742</v>
      </c>
      <c r="E287" s="129"/>
    </row>
    <row r="288" spans="1:5" ht="15.75" thickBot="1">
      <c r="A288" s="444"/>
      <c r="B288" s="16" t="s">
        <v>3702</v>
      </c>
      <c r="C288" s="16" t="s">
        <v>3703</v>
      </c>
      <c r="D288" s="238">
        <v>1742</v>
      </c>
      <c r="E288" s="129"/>
    </row>
    <row r="289" spans="1:10" ht="15.75" thickBot="1">
      <c r="A289" s="444"/>
      <c r="B289" s="16" t="s">
        <v>3704</v>
      </c>
      <c r="C289" s="16" t="s">
        <v>3705</v>
      </c>
      <c r="D289" s="238">
        <v>1742</v>
      </c>
      <c r="E289" s="129"/>
    </row>
    <row r="290" spans="1:10" ht="15.75" thickBot="1">
      <c r="A290" s="445"/>
      <c r="B290" s="121" t="s">
        <v>3708</v>
      </c>
      <c r="C290" s="121" t="s">
        <v>3697</v>
      </c>
      <c r="D290" s="238">
        <v>1742</v>
      </c>
      <c r="E290" s="130"/>
    </row>
    <row r="293" spans="1:10">
      <c r="D293" s="47"/>
    </row>
    <row r="294" spans="1:10">
      <c r="D294" s="47"/>
    </row>
    <row r="295" spans="1:10">
      <c r="B295" t="s">
        <v>4630</v>
      </c>
      <c r="D295" s="47"/>
      <c r="G295" t="s">
        <v>4632</v>
      </c>
    </row>
    <row r="296" spans="1:10">
      <c r="D296" s="47" t="s">
        <v>4631</v>
      </c>
      <c r="E296" t="s">
        <v>5232</v>
      </c>
      <c r="H296" s="216"/>
      <c r="I296" s="216"/>
      <c r="J296" s="216"/>
    </row>
    <row r="297" spans="1:10">
      <c r="B297" s="386" t="s">
        <v>5313</v>
      </c>
      <c r="C297" s="386"/>
      <c r="D297" s="47"/>
      <c r="E297" t="s">
        <v>5439</v>
      </c>
      <c r="H297" s="441" t="s">
        <v>5267</v>
      </c>
      <c r="I297" s="441"/>
      <c r="J297" s="441"/>
    </row>
    <row r="298" spans="1:10">
      <c r="D298" s="47"/>
    </row>
  </sheetData>
  <mergeCells count="31">
    <mergeCell ref="B297:C297"/>
    <mergeCell ref="A247:A257"/>
    <mergeCell ref="A258:A268"/>
    <mergeCell ref="A269:A279"/>
    <mergeCell ref="A280:A290"/>
    <mergeCell ref="A104:A114"/>
    <mergeCell ref="A192:A202"/>
    <mergeCell ref="H33:J33"/>
    <mergeCell ref="A115:A125"/>
    <mergeCell ref="A5:A15"/>
    <mergeCell ref="A16:A26"/>
    <mergeCell ref="A27:A37"/>
    <mergeCell ref="A38:A48"/>
    <mergeCell ref="A49:A59"/>
    <mergeCell ref="F71:H71"/>
    <mergeCell ref="H297:J297"/>
    <mergeCell ref="G2:I2"/>
    <mergeCell ref="A203:A213"/>
    <mergeCell ref="A214:A224"/>
    <mergeCell ref="A225:A235"/>
    <mergeCell ref="A236:A246"/>
    <mergeCell ref="A126:A136"/>
    <mergeCell ref="A137:A147"/>
    <mergeCell ref="A148:A158"/>
    <mergeCell ref="A159:A169"/>
    <mergeCell ref="A170:A180"/>
    <mergeCell ref="A181:A191"/>
    <mergeCell ref="A60:A70"/>
    <mergeCell ref="A71:A81"/>
    <mergeCell ref="A82:A92"/>
    <mergeCell ref="A93:A103"/>
  </mergeCells>
  <pageMargins left="0.7" right="0.7" top="0.75" bottom="0.75" header="0.3" footer="0.3"/>
  <pageSetup paperSize="9" orientation="portrait"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69</vt:i4>
      </vt:variant>
    </vt:vector>
  </HeadingPairs>
  <TitlesOfParts>
    <vt:vector size="69" baseType="lpstr">
      <vt:lpstr>Main Menu</vt:lpstr>
      <vt:lpstr>Running Hours</vt:lpstr>
      <vt:lpstr>Main Engine</vt:lpstr>
      <vt:lpstr>MECO Setting</vt:lpstr>
      <vt:lpstr>Cylinder Liner Monitoring</vt:lpstr>
      <vt:lpstr> ME Exhaust Valve Monitoring (1</vt:lpstr>
      <vt:lpstr>Sheet3</vt:lpstr>
      <vt:lpstr>FIVA VALVE Monitoring</vt:lpstr>
      <vt:lpstr>Fuel Valve Monitoring</vt:lpstr>
      <vt:lpstr>Generator Engine No.1 </vt:lpstr>
      <vt:lpstr>Generator Engine No.2 </vt:lpstr>
      <vt:lpstr>Generator Engine No.3 </vt:lpstr>
      <vt:lpstr>Auxiliary Boiler </vt:lpstr>
      <vt:lpstr>CMP01 Main Air Compressor No.1</vt:lpstr>
      <vt:lpstr>CMP02 Main Air Compressor No.2</vt:lpstr>
      <vt:lpstr>Deck Service Air Compressor</vt:lpstr>
      <vt:lpstr>FO Purifier No.1</vt:lpstr>
      <vt:lpstr>FO Purifier No.2</vt:lpstr>
      <vt:lpstr>ME LO Purifier</vt:lpstr>
      <vt:lpstr>GE LO Purifier</vt:lpstr>
      <vt:lpstr>No.1 Main Cooling FW Pump</vt:lpstr>
      <vt:lpstr>No.2 Main Cooling FW Pump</vt:lpstr>
      <vt:lpstr>No.1 Main Cooling SW Pump</vt:lpstr>
      <vt:lpstr>No.2 Main Cooling SW Pump</vt:lpstr>
      <vt:lpstr>No.1 Feed Pump</vt:lpstr>
      <vt:lpstr>No.2 Feed Pump</vt:lpstr>
      <vt:lpstr>No.1 Ballast Pump</vt:lpstr>
      <vt:lpstr>No.2 Ballast Pump</vt:lpstr>
      <vt:lpstr>Fire and GS Pump</vt:lpstr>
      <vt:lpstr>Fire and Bilge Pump</vt:lpstr>
      <vt:lpstr>No.1 FW Pump</vt:lpstr>
      <vt:lpstr>No.2 FW Pump</vt:lpstr>
      <vt:lpstr>LO Transfer Pump</vt:lpstr>
      <vt:lpstr>ME LO Purifier Feed Pump</vt:lpstr>
      <vt:lpstr>HFO Transfer Pump </vt:lpstr>
      <vt:lpstr>DO Transfer Pump </vt:lpstr>
      <vt:lpstr>No.1 FO Supply Pump </vt:lpstr>
      <vt:lpstr>No.2 FO Supply Pump </vt:lpstr>
      <vt:lpstr>No.1 FO Circulating Pump </vt:lpstr>
      <vt:lpstr>No.2 FO Circulating Pump </vt:lpstr>
      <vt:lpstr>No.1 Main LO Pump </vt:lpstr>
      <vt:lpstr>No.2 Main LO Pump </vt:lpstr>
      <vt:lpstr>Sludge Pump </vt:lpstr>
      <vt:lpstr>Bilge Pump </vt:lpstr>
      <vt:lpstr>Bilge Separator Service Pump</vt:lpstr>
      <vt:lpstr>FO Shifter Pump </vt:lpstr>
      <vt:lpstr>Emergency Fire Pump </vt:lpstr>
      <vt:lpstr>Coolers &amp; Heaters</vt:lpstr>
      <vt:lpstr>ER Crane </vt:lpstr>
      <vt:lpstr>MSTP </vt:lpstr>
      <vt:lpstr>Incinerator </vt:lpstr>
      <vt:lpstr>OWS </vt:lpstr>
      <vt:lpstr>FWG </vt:lpstr>
      <vt:lpstr>MGPS </vt:lpstr>
      <vt:lpstr>FW Sterilizer </vt:lpstr>
      <vt:lpstr>ECR Air Conditioner </vt:lpstr>
      <vt:lpstr>Accommodation Air Condition </vt:lpstr>
      <vt:lpstr>No.1 Reefer Provision Plant </vt:lpstr>
      <vt:lpstr>No.2 Reefer Provision Plant </vt:lpstr>
      <vt:lpstr>No.1 ER Supply Fan </vt:lpstr>
      <vt:lpstr>No.2 ER Supply Fan </vt:lpstr>
      <vt:lpstr>No.3 ER Supply Fan </vt:lpstr>
      <vt:lpstr>Shaft Grounding Assy. </vt:lpstr>
      <vt:lpstr>Membrane Air Dryer Unit </vt:lpstr>
      <vt:lpstr>Steering Gear No.1 </vt:lpstr>
      <vt:lpstr>Steering Gear No.2 </vt:lpstr>
      <vt:lpstr>EGE Emergency Generator </vt:lpstr>
      <vt:lpstr>Lube Oil Monitoring</vt:lpstr>
      <vt:lpstr>CMS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2022-03-27T11:38:00Z</dcterms:modified>
</cp:coreProperties>
</file>