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Dados Livro\"/>
    </mc:Choice>
  </mc:AlternateContent>
  <xr:revisionPtr revIDLastSave="0" documentId="13_ncr:1_{D73E9BF3-BF78-41B4-A823-7B894993BB94}" xr6:coauthVersionLast="45" xr6:coauthVersionMax="45" xr10:uidLastSave="{00000000-0000-0000-0000-000000000000}"/>
  <bookViews>
    <workbookView xWindow="-28920" yWindow="-120" windowWidth="29040" windowHeight="15840" xr2:uid="{A717D213-8C18-41E4-AFBF-893FFFBD0CFF}"/>
  </bookViews>
  <sheets>
    <sheet name="IP-R" sheetId="19" r:id="rId1"/>
    <sheet name="Leia-me" sheetId="11" r:id="rId2"/>
    <sheet name="MIP" sheetId="1" r:id="rId3"/>
    <sheet name="Setores" sheetId="2" r:id="rId4"/>
    <sheet name="set" sheetId="12" r:id="rId5"/>
    <sheet name="Z" sheetId="3" r:id="rId6"/>
    <sheet name="y" sheetId="4" r:id="rId7"/>
    <sheet name="x" sheetId="5" r:id="rId8"/>
    <sheet name="v" sheetId="6" r:id="rId9"/>
    <sheet name="r" sheetId="8" r:id="rId10"/>
    <sheet name="e" sheetId="9" r:id="rId11"/>
    <sheet name="c" sheetId="10" r:id="rId12"/>
    <sheet name="IP e MP" sheetId="13" r:id="rId13"/>
    <sheet name="ME" sheetId="14" r:id="rId14"/>
    <sheet name="MR" sheetId="15" r:id="rId15"/>
    <sheet name="G" sheetId="17" r:id="rId16"/>
    <sheet name="IL-HR" sheetId="16" r:id="rId17"/>
    <sheet name="CV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" i="18" l="1"/>
  <c r="P50" i="18"/>
  <c r="P49" i="18"/>
  <c r="P48" i="18"/>
  <c r="P47" i="18"/>
  <c r="P46" i="18"/>
  <c r="P45" i="18"/>
  <c r="P44" i="18"/>
  <c r="P43" i="18"/>
  <c r="P42" i="18"/>
  <c r="P41" i="18"/>
  <c r="P40" i="18"/>
  <c r="P27" i="18"/>
  <c r="P28" i="18"/>
  <c r="P29" i="18"/>
  <c r="P30" i="18"/>
  <c r="P31" i="18"/>
  <c r="P32" i="18"/>
  <c r="P33" i="18"/>
  <c r="P34" i="18"/>
  <c r="P35" i="18"/>
  <c r="P36" i="18"/>
  <c r="P37" i="18"/>
  <c r="P26" i="18"/>
  <c r="B20" i="18"/>
  <c r="B40" i="16" l="1"/>
  <c r="C3" i="17"/>
  <c r="D3" i="17"/>
  <c r="E3" i="17"/>
  <c r="F3" i="17"/>
  <c r="G3" i="17"/>
  <c r="H3" i="17"/>
  <c r="I3" i="17"/>
  <c r="J3" i="17"/>
  <c r="K3" i="17"/>
  <c r="L3" i="17"/>
  <c r="M3" i="17"/>
  <c r="C4" i="17"/>
  <c r="D4" i="17"/>
  <c r="E4" i="17"/>
  <c r="F4" i="17"/>
  <c r="G4" i="17"/>
  <c r="H4" i="17"/>
  <c r="I4" i="17"/>
  <c r="J4" i="17"/>
  <c r="K4" i="17"/>
  <c r="L4" i="17"/>
  <c r="M4" i="17"/>
  <c r="C5" i="17"/>
  <c r="D5" i="17"/>
  <c r="E5" i="17"/>
  <c r="F5" i="17"/>
  <c r="G5" i="17"/>
  <c r="H5" i="17"/>
  <c r="I5" i="17"/>
  <c r="J5" i="17"/>
  <c r="K5" i="17"/>
  <c r="L5" i="17"/>
  <c r="M5" i="17"/>
  <c r="C6" i="17"/>
  <c r="D6" i="17"/>
  <c r="E6" i="17"/>
  <c r="F6" i="17"/>
  <c r="G6" i="17"/>
  <c r="H6" i="17"/>
  <c r="I6" i="17"/>
  <c r="J6" i="17"/>
  <c r="K6" i="17"/>
  <c r="L6" i="17"/>
  <c r="M6" i="17"/>
  <c r="C7" i="17"/>
  <c r="D7" i="17"/>
  <c r="E7" i="17"/>
  <c r="F7" i="17"/>
  <c r="G7" i="17"/>
  <c r="H7" i="17"/>
  <c r="I7" i="17"/>
  <c r="J7" i="17"/>
  <c r="K7" i="17"/>
  <c r="L7" i="17"/>
  <c r="M7" i="17"/>
  <c r="C8" i="17"/>
  <c r="D8" i="17"/>
  <c r="E8" i="17"/>
  <c r="F8" i="17"/>
  <c r="G8" i="17"/>
  <c r="H8" i="17"/>
  <c r="I8" i="17"/>
  <c r="J8" i="17"/>
  <c r="K8" i="17"/>
  <c r="L8" i="17"/>
  <c r="M8" i="17"/>
  <c r="C9" i="17"/>
  <c r="D9" i="17"/>
  <c r="E9" i="17"/>
  <c r="F9" i="17"/>
  <c r="G9" i="17"/>
  <c r="H9" i="17"/>
  <c r="I9" i="17"/>
  <c r="J9" i="17"/>
  <c r="K9" i="17"/>
  <c r="L9" i="17"/>
  <c r="M9" i="17"/>
  <c r="C10" i="17"/>
  <c r="D10" i="17"/>
  <c r="E10" i="17"/>
  <c r="F10" i="17"/>
  <c r="G10" i="17"/>
  <c r="H10" i="17"/>
  <c r="I10" i="17"/>
  <c r="J10" i="17"/>
  <c r="K10" i="17"/>
  <c r="L10" i="17"/>
  <c r="M10" i="17"/>
  <c r="C11" i="17"/>
  <c r="D11" i="17"/>
  <c r="E11" i="17"/>
  <c r="F11" i="17"/>
  <c r="G11" i="17"/>
  <c r="H11" i="17"/>
  <c r="I11" i="17"/>
  <c r="J11" i="17"/>
  <c r="K11" i="17"/>
  <c r="L11" i="17"/>
  <c r="M11" i="17"/>
  <c r="C12" i="17"/>
  <c r="D12" i="17"/>
  <c r="E12" i="17"/>
  <c r="F12" i="17"/>
  <c r="G12" i="17"/>
  <c r="H12" i="17"/>
  <c r="I12" i="17"/>
  <c r="J12" i="17"/>
  <c r="K12" i="17"/>
  <c r="L12" i="17"/>
  <c r="M12" i="17"/>
  <c r="C13" i="17"/>
  <c r="D13" i="17"/>
  <c r="E13" i="17"/>
  <c r="F13" i="17"/>
  <c r="G13" i="17"/>
  <c r="H13" i="17"/>
  <c r="I13" i="17"/>
  <c r="J13" i="17"/>
  <c r="K13" i="17"/>
  <c r="L13" i="17"/>
  <c r="M13" i="17"/>
  <c r="C14" i="17"/>
  <c r="D14" i="17"/>
  <c r="E14" i="17"/>
  <c r="F14" i="17"/>
  <c r="G14" i="17"/>
  <c r="H14" i="17"/>
  <c r="I14" i="17"/>
  <c r="J14" i="17"/>
  <c r="K14" i="17"/>
  <c r="L14" i="17"/>
  <c r="M14" i="17"/>
  <c r="B4" i="17"/>
  <c r="B5" i="17"/>
  <c r="B6" i="17"/>
  <c r="B7" i="17"/>
  <c r="B8" i="17"/>
  <c r="B9" i="17"/>
  <c r="B10" i="17"/>
  <c r="B11" i="17"/>
  <c r="B12" i="17"/>
  <c r="B13" i="17"/>
  <c r="B14" i="17"/>
  <c r="B3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20" i="16"/>
  <c r="B32" i="17" l="1"/>
  <c r="F32" i="17"/>
  <c r="J32" i="17"/>
  <c r="B33" i="17"/>
  <c r="F33" i="17"/>
  <c r="J33" i="17"/>
  <c r="B34" i="17"/>
  <c r="F34" i="17"/>
  <c r="J34" i="17"/>
  <c r="B35" i="17"/>
  <c r="F35" i="17"/>
  <c r="J35" i="17"/>
  <c r="B36" i="17"/>
  <c r="F36" i="17"/>
  <c r="J36" i="17"/>
  <c r="B37" i="17"/>
  <c r="F37" i="17"/>
  <c r="J37" i="17"/>
  <c r="B38" i="17"/>
  <c r="F38" i="17"/>
  <c r="J38" i="17"/>
  <c r="B39" i="17"/>
  <c r="F39" i="17"/>
  <c r="J39" i="17"/>
  <c r="B40" i="17"/>
  <c r="F40" i="17"/>
  <c r="J40" i="17"/>
  <c r="B41" i="17"/>
  <c r="F41" i="17"/>
  <c r="J41" i="17"/>
  <c r="B42" i="17"/>
  <c r="F42" i="17"/>
  <c r="J42" i="17"/>
  <c r="B43" i="17"/>
  <c r="F43" i="17"/>
  <c r="J43" i="17"/>
  <c r="C32" i="17"/>
  <c r="G32" i="17"/>
  <c r="K32" i="17"/>
  <c r="C33" i="17"/>
  <c r="G33" i="17"/>
  <c r="K33" i="17"/>
  <c r="C34" i="17"/>
  <c r="G34" i="17"/>
  <c r="K34" i="17"/>
  <c r="C35" i="17"/>
  <c r="G35" i="17"/>
  <c r="K35" i="17"/>
  <c r="C36" i="17"/>
  <c r="G36" i="17"/>
  <c r="K36" i="17"/>
  <c r="C37" i="17"/>
  <c r="G37" i="17"/>
  <c r="K37" i="17"/>
  <c r="C38" i="17"/>
  <c r="G38" i="17"/>
  <c r="K38" i="17"/>
  <c r="C39" i="17"/>
  <c r="G39" i="17"/>
  <c r="K39" i="17"/>
  <c r="C40" i="17"/>
  <c r="G40" i="17"/>
  <c r="K40" i="17"/>
  <c r="C41" i="17"/>
  <c r="G41" i="17"/>
  <c r="K41" i="17"/>
  <c r="C42" i="17"/>
  <c r="G42" i="17"/>
  <c r="K42" i="17"/>
  <c r="C43" i="17"/>
  <c r="G43" i="17"/>
  <c r="K43" i="17"/>
  <c r="D32" i="17"/>
  <c r="H32" i="17"/>
  <c r="L32" i="17"/>
  <c r="D33" i="17"/>
  <c r="H33" i="17"/>
  <c r="L33" i="17"/>
  <c r="D34" i="17"/>
  <c r="H34" i="17"/>
  <c r="L34" i="17"/>
  <c r="D35" i="17"/>
  <c r="H35" i="17"/>
  <c r="L35" i="17"/>
  <c r="D36" i="17"/>
  <c r="H36" i="17"/>
  <c r="L36" i="17"/>
  <c r="D37" i="17"/>
  <c r="H37" i="17"/>
  <c r="L37" i="17"/>
  <c r="D38" i="17"/>
  <c r="H38" i="17"/>
  <c r="L38" i="17"/>
  <c r="D39" i="17"/>
  <c r="H39" i="17"/>
  <c r="L39" i="17"/>
  <c r="D40" i="17"/>
  <c r="H40" i="17"/>
  <c r="L40" i="17"/>
  <c r="D41" i="17"/>
  <c r="H41" i="17"/>
  <c r="L41" i="17"/>
  <c r="D42" i="17"/>
  <c r="H42" i="17"/>
  <c r="L42" i="17"/>
  <c r="D43" i="17"/>
  <c r="H43" i="17"/>
  <c r="L43" i="17"/>
  <c r="E32" i="17"/>
  <c r="I32" i="17"/>
  <c r="M32" i="17"/>
  <c r="E33" i="17"/>
  <c r="I33" i="17"/>
  <c r="M33" i="17"/>
  <c r="E34" i="17"/>
  <c r="I34" i="17"/>
  <c r="M34" i="17"/>
  <c r="E35" i="17"/>
  <c r="I35" i="17"/>
  <c r="M35" i="17"/>
  <c r="E36" i="17"/>
  <c r="I36" i="17"/>
  <c r="M36" i="17"/>
  <c r="E37" i="17"/>
  <c r="I37" i="17"/>
  <c r="M37" i="17"/>
  <c r="E38" i="17"/>
  <c r="I38" i="17"/>
  <c r="M38" i="17"/>
  <c r="E39" i="17"/>
  <c r="I39" i="17"/>
  <c r="M39" i="17"/>
  <c r="E40" i="17"/>
  <c r="I40" i="17"/>
  <c r="M40" i="17"/>
  <c r="E41" i="17"/>
  <c r="I41" i="17"/>
  <c r="M41" i="17"/>
  <c r="E42" i="17"/>
  <c r="I42" i="17"/>
  <c r="M42" i="17"/>
  <c r="E43" i="17"/>
  <c r="I43" i="17"/>
  <c r="M43" i="17"/>
  <c r="M2" i="15"/>
  <c r="M17" i="15" s="1"/>
  <c r="L2" i="15"/>
  <c r="K2" i="15"/>
  <c r="J2" i="15"/>
  <c r="J14" i="15" s="1"/>
  <c r="I2" i="15"/>
  <c r="I13" i="15" s="1"/>
  <c r="H2" i="15"/>
  <c r="G2" i="15"/>
  <c r="G11" i="15" s="1"/>
  <c r="F2" i="15"/>
  <c r="F10" i="15" s="1"/>
  <c r="E2" i="15"/>
  <c r="E9" i="15" s="1"/>
  <c r="D2" i="15"/>
  <c r="C2" i="15"/>
  <c r="C7" i="15" s="1"/>
  <c r="B2" i="15"/>
  <c r="B6" i="15" s="1"/>
  <c r="L17" i="15"/>
  <c r="K17" i="15"/>
  <c r="J17" i="15"/>
  <c r="I17" i="15"/>
  <c r="H17" i="15"/>
  <c r="G17" i="15"/>
  <c r="F17" i="15"/>
  <c r="E17" i="15"/>
  <c r="D17" i="15"/>
  <c r="C17" i="15"/>
  <c r="B17" i="15"/>
  <c r="M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E10" i="15"/>
  <c r="D10" i="15"/>
  <c r="C10" i="15"/>
  <c r="B10" i="15"/>
  <c r="M9" i="15"/>
  <c r="L9" i="15"/>
  <c r="K9" i="15"/>
  <c r="J9" i="15"/>
  <c r="I9" i="15"/>
  <c r="H9" i="15"/>
  <c r="G9" i="15"/>
  <c r="F9" i="15"/>
  <c r="D9" i="15"/>
  <c r="C9" i="15"/>
  <c r="B9" i="15"/>
  <c r="M8" i="15"/>
  <c r="L8" i="15"/>
  <c r="K8" i="15"/>
  <c r="J8" i="15"/>
  <c r="I8" i="15"/>
  <c r="H8" i="15"/>
  <c r="G8" i="15"/>
  <c r="F8" i="15"/>
  <c r="E8" i="15"/>
  <c r="C8" i="15"/>
  <c r="B8" i="15"/>
  <c r="M7" i="15"/>
  <c r="L7" i="15"/>
  <c r="K7" i="15"/>
  <c r="J7" i="15"/>
  <c r="I7" i="15"/>
  <c r="H7" i="15"/>
  <c r="G7" i="15"/>
  <c r="F7" i="15"/>
  <c r="E7" i="15"/>
  <c r="D7" i="15"/>
  <c r="B7" i="15"/>
  <c r="M6" i="15"/>
  <c r="L6" i="15"/>
  <c r="K6" i="15"/>
  <c r="J6" i="15"/>
  <c r="I6" i="15"/>
  <c r="H6" i="15"/>
  <c r="G6" i="15"/>
  <c r="F6" i="15"/>
  <c r="E6" i="15"/>
  <c r="D6" i="15"/>
  <c r="C6" i="15"/>
  <c r="L16" i="15"/>
  <c r="K15" i="15"/>
  <c r="H12" i="15"/>
  <c r="D8" i="15"/>
  <c r="L17" i="14"/>
  <c r="K17" i="14"/>
  <c r="J17" i="14"/>
  <c r="I17" i="14"/>
  <c r="H17" i="14"/>
  <c r="G17" i="14"/>
  <c r="F17" i="14"/>
  <c r="E17" i="14"/>
  <c r="D17" i="14"/>
  <c r="C17" i="14"/>
  <c r="B17" i="14"/>
  <c r="M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E10" i="14"/>
  <c r="D10" i="14"/>
  <c r="C10" i="14"/>
  <c r="B10" i="14"/>
  <c r="M9" i="14"/>
  <c r="L9" i="14"/>
  <c r="K9" i="14"/>
  <c r="J9" i="14"/>
  <c r="I9" i="14"/>
  <c r="H9" i="14"/>
  <c r="G9" i="14"/>
  <c r="F9" i="14"/>
  <c r="D9" i="14"/>
  <c r="C9" i="14"/>
  <c r="B9" i="14"/>
  <c r="M8" i="14"/>
  <c r="L8" i="14"/>
  <c r="K8" i="14"/>
  <c r="J8" i="14"/>
  <c r="I8" i="14"/>
  <c r="H8" i="14"/>
  <c r="G8" i="14"/>
  <c r="F8" i="14"/>
  <c r="E8" i="14"/>
  <c r="C8" i="14"/>
  <c r="B8" i="14"/>
  <c r="M7" i="14"/>
  <c r="L7" i="14"/>
  <c r="K7" i="14"/>
  <c r="J7" i="14"/>
  <c r="I7" i="14"/>
  <c r="H7" i="14"/>
  <c r="G7" i="14"/>
  <c r="F7" i="14"/>
  <c r="E7" i="14"/>
  <c r="D7" i="14"/>
  <c r="B7" i="14"/>
  <c r="M6" i="14"/>
  <c r="L6" i="14"/>
  <c r="K6" i="14"/>
  <c r="J6" i="14"/>
  <c r="I6" i="14"/>
  <c r="H6" i="14"/>
  <c r="G6" i="14"/>
  <c r="F6" i="14"/>
  <c r="E6" i="14"/>
  <c r="D6" i="14"/>
  <c r="C6" i="14"/>
  <c r="M2" i="14"/>
  <c r="M17" i="14" s="1"/>
  <c r="L2" i="14"/>
  <c r="L16" i="14" s="1"/>
  <c r="K2" i="14"/>
  <c r="K15" i="14" s="1"/>
  <c r="J2" i="14"/>
  <c r="J14" i="14" s="1"/>
  <c r="I2" i="14"/>
  <c r="I13" i="14" s="1"/>
  <c r="H2" i="14"/>
  <c r="H12" i="14" s="1"/>
  <c r="G2" i="14"/>
  <c r="G11" i="14" s="1"/>
  <c r="F2" i="14"/>
  <c r="F10" i="14" s="1"/>
  <c r="E2" i="14"/>
  <c r="E9" i="14" s="1"/>
  <c r="D2" i="14"/>
  <c r="D8" i="14" s="1"/>
  <c r="C2" i="14"/>
  <c r="C7" i="14" s="1"/>
  <c r="B2" i="14"/>
  <c r="B6" i="14" s="1"/>
  <c r="B47" i="17" l="1" a="1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B46" i="13" s="1"/>
  <c r="Q19" i="13"/>
  <c r="R19" i="13"/>
  <c r="S19" i="13"/>
  <c r="T19" i="13"/>
  <c r="U19" i="13"/>
  <c r="V19" i="13"/>
  <c r="W19" i="13"/>
  <c r="X19" i="13"/>
  <c r="Y19" i="13"/>
  <c r="Z19" i="13"/>
  <c r="AA19" i="13"/>
  <c r="AB19" i="13"/>
  <c r="P19" i="13"/>
  <c r="AB4" i="13"/>
  <c r="AB5" i="13"/>
  <c r="AB6" i="13"/>
  <c r="AB7" i="13"/>
  <c r="AB8" i="13"/>
  <c r="AB9" i="13"/>
  <c r="AB10" i="13"/>
  <c r="AB11" i="13"/>
  <c r="AB12" i="13"/>
  <c r="AB13" i="13"/>
  <c r="AB14" i="13"/>
  <c r="AB3" i="13"/>
  <c r="Q15" i="13"/>
  <c r="R15" i="13"/>
  <c r="S15" i="13"/>
  <c r="T15" i="13"/>
  <c r="T46" i="13" s="1"/>
  <c r="U15" i="13"/>
  <c r="V15" i="13"/>
  <c r="W15" i="13"/>
  <c r="X15" i="13"/>
  <c r="X46" i="13" s="1"/>
  <c r="Y15" i="13"/>
  <c r="Z15" i="13"/>
  <c r="AA15" i="13"/>
  <c r="P15" i="13"/>
  <c r="P46" i="13" s="1"/>
  <c r="AB15" i="13"/>
  <c r="Q3" i="13"/>
  <c r="R3" i="13"/>
  <c r="S3" i="13"/>
  <c r="T3" i="13"/>
  <c r="U3" i="13"/>
  <c r="V3" i="13"/>
  <c r="W3" i="13"/>
  <c r="X3" i="13"/>
  <c r="Y3" i="13"/>
  <c r="Z3" i="13"/>
  <c r="AA3" i="13"/>
  <c r="Q4" i="13"/>
  <c r="R4" i="13"/>
  <c r="S4" i="13"/>
  <c r="T4" i="13"/>
  <c r="U4" i="13"/>
  <c r="V4" i="13"/>
  <c r="W4" i="13"/>
  <c r="W35" i="13" s="1"/>
  <c r="X4" i="13"/>
  <c r="Y4" i="13"/>
  <c r="Z4" i="13"/>
  <c r="AA4" i="13"/>
  <c r="AA35" i="13" s="1"/>
  <c r="Q5" i="13"/>
  <c r="R5" i="13"/>
  <c r="S5" i="13"/>
  <c r="T5" i="13"/>
  <c r="U5" i="13"/>
  <c r="V5" i="13"/>
  <c r="W5" i="13"/>
  <c r="X5" i="13"/>
  <c r="Y5" i="13"/>
  <c r="Z5" i="13"/>
  <c r="AA5" i="13"/>
  <c r="Q6" i="13"/>
  <c r="Q37" i="13" s="1"/>
  <c r="R6" i="13"/>
  <c r="S6" i="13"/>
  <c r="T6" i="13"/>
  <c r="U6" i="13"/>
  <c r="U37" i="13" s="1"/>
  <c r="V6" i="13"/>
  <c r="W6" i="13"/>
  <c r="X6" i="13"/>
  <c r="Y6" i="13"/>
  <c r="Y37" i="13" s="1"/>
  <c r="Z6" i="13"/>
  <c r="AA6" i="13"/>
  <c r="Q7" i="13"/>
  <c r="R7" i="13"/>
  <c r="S7" i="13"/>
  <c r="T7" i="13"/>
  <c r="U7" i="13"/>
  <c r="V7" i="13"/>
  <c r="W7" i="13"/>
  <c r="X7" i="13"/>
  <c r="Y7" i="13"/>
  <c r="Z7" i="13"/>
  <c r="AA7" i="13"/>
  <c r="Q8" i="13"/>
  <c r="R8" i="13"/>
  <c r="S8" i="13"/>
  <c r="S39" i="13" s="1"/>
  <c r="T8" i="13"/>
  <c r="U8" i="13"/>
  <c r="V8" i="13"/>
  <c r="W8" i="13"/>
  <c r="W39" i="13" s="1"/>
  <c r="X8" i="13"/>
  <c r="Y8" i="13"/>
  <c r="Z8" i="13"/>
  <c r="AA8" i="13"/>
  <c r="AA39" i="13" s="1"/>
  <c r="Q9" i="13"/>
  <c r="R9" i="13"/>
  <c r="S9" i="13"/>
  <c r="T9" i="13"/>
  <c r="U9" i="13"/>
  <c r="V9" i="13"/>
  <c r="W9" i="13"/>
  <c r="X9" i="13"/>
  <c r="Y9" i="13"/>
  <c r="Z9" i="13"/>
  <c r="AA9" i="13"/>
  <c r="Q10" i="13"/>
  <c r="Q41" i="13" s="1"/>
  <c r="R10" i="13"/>
  <c r="S10" i="13"/>
  <c r="T10" i="13"/>
  <c r="U10" i="13"/>
  <c r="U41" i="13" s="1"/>
  <c r="V10" i="13"/>
  <c r="W10" i="13"/>
  <c r="X10" i="13"/>
  <c r="Y10" i="13"/>
  <c r="Y41" i="13" s="1"/>
  <c r="Z10" i="13"/>
  <c r="AA10" i="13"/>
  <c r="Q11" i="13"/>
  <c r="R11" i="13"/>
  <c r="S11" i="13"/>
  <c r="T11" i="13"/>
  <c r="U11" i="13"/>
  <c r="V11" i="13"/>
  <c r="W11" i="13"/>
  <c r="X11" i="13"/>
  <c r="Y11" i="13"/>
  <c r="Z11" i="13"/>
  <c r="AA11" i="13"/>
  <c r="Q12" i="13"/>
  <c r="R12" i="13"/>
  <c r="S12" i="13"/>
  <c r="T12" i="13"/>
  <c r="U12" i="13"/>
  <c r="V12" i="13"/>
  <c r="W12" i="13"/>
  <c r="W43" i="13" s="1"/>
  <c r="X12" i="13"/>
  <c r="Y12" i="13"/>
  <c r="Z12" i="13"/>
  <c r="AA12" i="13"/>
  <c r="AA43" i="13" s="1"/>
  <c r="Q13" i="13"/>
  <c r="R13" i="13"/>
  <c r="S13" i="13"/>
  <c r="T13" i="13"/>
  <c r="U13" i="13"/>
  <c r="V13" i="13"/>
  <c r="W13" i="13"/>
  <c r="X13" i="13"/>
  <c r="Y13" i="13"/>
  <c r="Z13" i="13"/>
  <c r="AA13" i="13"/>
  <c r="Q14" i="13"/>
  <c r="Q45" i="13" s="1"/>
  <c r="R14" i="13"/>
  <c r="S14" i="13"/>
  <c r="T14" i="13"/>
  <c r="U14" i="13"/>
  <c r="U45" i="13" s="1"/>
  <c r="V14" i="13"/>
  <c r="W14" i="13"/>
  <c r="X14" i="13"/>
  <c r="Y14" i="13"/>
  <c r="Z14" i="13"/>
  <c r="AA14" i="13"/>
  <c r="P4" i="13"/>
  <c r="P5" i="13"/>
  <c r="P6" i="13"/>
  <c r="P7" i="13"/>
  <c r="P38" i="13" s="1"/>
  <c r="P8" i="13"/>
  <c r="P9" i="13"/>
  <c r="P10" i="13"/>
  <c r="P11" i="13"/>
  <c r="P42" i="13" s="1"/>
  <c r="P12" i="13"/>
  <c r="P13" i="13"/>
  <c r="P14" i="13"/>
  <c r="P3" i="13"/>
  <c r="B3" i="13"/>
  <c r="C19" i="13"/>
  <c r="D19" i="13"/>
  <c r="E19" i="13"/>
  <c r="F19" i="13"/>
  <c r="G19" i="13"/>
  <c r="H19" i="13"/>
  <c r="I19" i="13"/>
  <c r="J19" i="13"/>
  <c r="K19" i="13"/>
  <c r="L19" i="13"/>
  <c r="M19" i="13"/>
  <c r="C20" i="13"/>
  <c r="D20" i="13"/>
  <c r="E20" i="13"/>
  <c r="F20" i="13"/>
  <c r="G20" i="13"/>
  <c r="H20" i="13"/>
  <c r="I20" i="13"/>
  <c r="J20" i="13"/>
  <c r="K20" i="13"/>
  <c r="L20" i="13"/>
  <c r="M20" i="13"/>
  <c r="C21" i="13"/>
  <c r="D21" i="13"/>
  <c r="E21" i="13"/>
  <c r="F21" i="13"/>
  <c r="G21" i="13"/>
  <c r="H21" i="13"/>
  <c r="I21" i="13"/>
  <c r="J21" i="13"/>
  <c r="K21" i="13"/>
  <c r="L21" i="13"/>
  <c r="M21" i="13"/>
  <c r="C22" i="13"/>
  <c r="D22" i="13"/>
  <c r="E22" i="13"/>
  <c r="F22" i="13"/>
  <c r="G22" i="13"/>
  <c r="H22" i="13"/>
  <c r="I22" i="13"/>
  <c r="J22" i="13"/>
  <c r="K22" i="13"/>
  <c r="L22" i="13"/>
  <c r="M22" i="13"/>
  <c r="C23" i="13"/>
  <c r="D23" i="13"/>
  <c r="E23" i="13"/>
  <c r="F23" i="13"/>
  <c r="G23" i="13"/>
  <c r="H23" i="13"/>
  <c r="I23" i="13"/>
  <c r="J23" i="13"/>
  <c r="K23" i="13"/>
  <c r="L23" i="13"/>
  <c r="M23" i="13"/>
  <c r="C24" i="13"/>
  <c r="D24" i="13"/>
  <c r="E24" i="13"/>
  <c r="F24" i="13"/>
  <c r="G24" i="13"/>
  <c r="H24" i="13"/>
  <c r="I24" i="13"/>
  <c r="J24" i="13"/>
  <c r="K24" i="13"/>
  <c r="L24" i="13"/>
  <c r="M24" i="13"/>
  <c r="C25" i="13"/>
  <c r="D25" i="13"/>
  <c r="E25" i="13"/>
  <c r="F25" i="13"/>
  <c r="G25" i="13"/>
  <c r="H25" i="13"/>
  <c r="I25" i="13"/>
  <c r="J25" i="13"/>
  <c r="K25" i="13"/>
  <c r="L25" i="13"/>
  <c r="M25" i="13"/>
  <c r="C26" i="13"/>
  <c r="D26" i="13"/>
  <c r="E26" i="13"/>
  <c r="F26" i="13"/>
  <c r="G26" i="13"/>
  <c r="H26" i="13"/>
  <c r="I26" i="13"/>
  <c r="J26" i="13"/>
  <c r="K26" i="13"/>
  <c r="L26" i="13"/>
  <c r="M26" i="13"/>
  <c r="C27" i="13"/>
  <c r="D27" i="13"/>
  <c r="E27" i="13"/>
  <c r="F27" i="13"/>
  <c r="G27" i="13"/>
  <c r="H27" i="13"/>
  <c r="I27" i="13"/>
  <c r="J27" i="13"/>
  <c r="K27" i="13"/>
  <c r="L27" i="13"/>
  <c r="M27" i="13"/>
  <c r="C28" i="13"/>
  <c r="D28" i="13"/>
  <c r="E28" i="13"/>
  <c r="F28" i="13"/>
  <c r="G28" i="13"/>
  <c r="H28" i="13"/>
  <c r="I28" i="13"/>
  <c r="J28" i="13"/>
  <c r="K28" i="13"/>
  <c r="L28" i="13"/>
  <c r="M28" i="13"/>
  <c r="C29" i="13"/>
  <c r="D29" i="13"/>
  <c r="E29" i="13"/>
  <c r="F29" i="13"/>
  <c r="G29" i="13"/>
  <c r="H29" i="13"/>
  <c r="I29" i="13"/>
  <c r="J29" i="13"/>
  <c r="K29" i="13"/>
  <c r="L29" i="13"/>
  <c r="M29" i="13"/>
  <c r="C30" i="13"/>
  <c r="D30" i="13"/>
  <c r="E30" i="13"/>
  <c r="F30" i="13"/>
  <c r="G30" i="13"/>
  <c r="H30" i="13"/>
  <c r="I30" i="13"/>
  <c r="J30" i="13"/>
  <c r="K30" i="13"/>
  <c r="L30" i="13"/>
  <c r="M30" i="13"/>
  <c r="B20" i="13"/>
  <c r="B21" i="13"/>
  <c r="B22" i="13"/>
  <c r="B23" i="13"/>
  <c r="B24" i="13"/>
  <c r="B25" i="13"/>
  <c r="B26" i="13"/>
  <c r="B27" i="13"/>
  <c r="B28" i="13"/>
  <c r="B29" i="13"/>
  <c r="B30" i="13"/>
  <c r="B19" i="13"/>
  <c r="C3" i="13"/>
  <c r="D3" i="13"/>
  <c r="E3" i="13"/>
  <c r="F3" i="13"/>
  <c r="G3" i="13"/>
  <c r="H3" i="13"/>
  <c r="I3" i="13"/>
  <c r="J3" i="13"/>
  <c r="K3" i="13"/>
  <c r="L3" i="13"/>
  <c r="M3" i="13"/>
  <c r="C4" i="13"/>
  <c r="C35" i="13" s="1"/>
  <c r="D4" i="13"/>
  <c r="D35" i="13" s="1"/>
  <c r="E4" i="13"/>
  <c r="E35" i="13" s="1"/>
  <c r="F4" i="13"/>
  <c r="F35" i="13" s="1"/>
  <c r="G4" i="13"/>
  <c r="G35" i="13" s="1"/>
  <c r="H4" i="13"/>
  <c r="H35" i="13" s="1"/>
  <c r="I4" i="13"/>
  <c r="I35" i="13" s="1"/>
  <c r="J4" i="13"/>
  <c r="J35" i="13" s="1"/>
  <c r="K4" i="13"/>
  <c r="K35" i="13" s="1"/>
  <c r="L4" i="13"/>
  <c r="L35" i="13" s="1"/>
  <c r="M4" i="13"/>
  <c r="M35" i="13" s="1"/>
  <c r="C5" i="13"/>
  <c r="C36" i="13" s="1"/>
  <c r="D5" i="13"/>
  <c r="D36" i="13" s="1"/>
  <c r="E5" i="13"/>
  <c r="E36" i="13" s="1"/>
  <c r="F5" i="13"/>
  <c r="F36" i="13" s="1"/>
  <c r="G5" i="13"/>
  <c r="G36" i="13" s="1"/>
  <c r="H5" i="13"/>
  <c r="H36" i="13" s="1"/>
  <c r="I5" i="13"/>
  <c r="I36" i="13" s="1"/>
  <c r="J5" i="13"/>
  <c r="J36" i="13" s="1"/>
  <c r="K5" i="13"/>
  <c r="K36" i="13" s="1"/>
  <c r="L5" i="13"/>
  <c r="L36" i="13" s="1"/>
  <c r="M5" i="13"/>
  <c r="M36" i="13" s="1"/>
  <c r="C6" i="13"/>
  <c r="C37" i="13" s="1"/>
  <c r="D6" i="13"/>
  <c r="D37" i="13" s="1"/>
  <c r="E6" i="13"/>
  <c r="E37" i="13" s="1"/>
  <c r="F6" i="13"/>
  <c r="F37" i="13" s="1"/>
  <c r="G6" i="13"/>
  <c r="G37" i="13" s="1"/>
  <c r="H6" i="13"/>
  <c r="H37" i="13" s="1"/>
  <c r="I6" i="13"/>
  <c r="I37" i="13" s="1"/>
  <c r="J6" i="13"/>
  <c r="J37" i="13" s="1"/>
  <c r="K6" i="13"/>
  <c r="K37" i="13" s="1"/>
  <c r="L6" i="13"/>
  <c r="L37" i="13" s="1"/>
  <c r="M6" i="13"/>
  <c r="M37" i="13" s="1"/>
  <c r="C7" i="13"/>
  <c r="C38" i="13" s="1"/>
  <c r="D7" i="13"/>
  <c r="D38" i="13" s="1"/>
  <c r="E7" i="13"/>
  <c r="E38" i="13" s="1"/>
  <c r="F7" i="13"/>
  <c r="F38" i="13" s="1"/>
  <c r="G7" i="13"/>
  <c r="G38" i="13" s="1"/>
  <c r="H7" i="13"/>
  <c r="H38" i="13" s="1"/>
  <c r="I7" i="13"/>
  <c r="I38" i="13" s="1"/>
  <c r="J7" i="13"/>
  <c r="J38" i="13" s="1"/>
  <c r="K7" i="13"/>
  <c r="K38" i="13" s="1"/>
  <c r="L7" i="13"/>
  <c r="L38" i="13" s="1"/>
  <c r="M7" i="13"/>
  <c r="M38" i="13" s="1"/>
  <c r="C8" i="13"/>
  <c r="C39" i="13" s="1"/>
  <c r="D8" i="13"/>
  <c r="D39" i="13" s="1"/>
  <c r="E8" i="13"/>
  <c r="E39" i="13" s="1"/>
  <c r="F8" i="13"/>
  <c r="F39" i="13" s="1"/>
  <c r="G8" i="13"/>
  <c r="G39" i="13" s="1"/>
  <c r="H8" i="13"/>
  <c r="H39" i="13" s="1"/>
  <c r="I8" i="13"/>
  <c r="I39" i="13" s="1"/>
  <c r="J8" i="13"/>
  <c r="J39" i="13" s="1"/>
  <c r="K8" i="13"/>
  <c r="K39" i="13" s="1"/>
  <c r="L8" i="13"/>
  <c r="L39" i="13" s="1"/>
  <c r="M8" i="13"/>
  <c r="M39" i="13" s="1"/>
  <c r="C9" i="13"/>
  <c r="C40" i="13" s="1"/>
  <c r="D9" i="13"/>
  <c r="D40" i="13" s="1"/>
  <c r="E9" i="13"/>
  <c r="E40" i="13" s="1"/>
  <c r="F9" i="13"/>
  <c r="F40" i="13" s="1"/>
  <c r="G9" i="13"/>
  <c r="G40" i="13" s="1"/>
  <c r="H9" i="13"/>
  <c r="H40" i="13" s="1"/>
  <c r="I9" i="13"/>
  <c r="I40" i="13" s="1"/>
  <c r="J9" i="13"/>
  <c r="J40" i="13" s="1"/>
  <c r="K9" i="13"/>
  <c r="K40" i="13" s="1"/>
  <c r="L9" i="13"/>
  <c r="L40" i="13" s="1"/>
  <c r="M9" i="13"/>
  <c r="M40" i="13" s="1"/>
  <c r="C10" i="13"/>
  <c r="C41" i="13" s="1"/>
  <c r="D10" i="13"/>
  <c r="D41" i="13" s="1"/>
  <c r="E10" i="13"/>
  <c r="E41" i="13" s="1"/>
  <c r="F10" i="13"/>
  <c r="F41" i="13" s="1"/>
  <c r="G10" i="13"/>
  <c r="G41" i="13" s="1"/>
  <c r="H10" i="13"/>
  <c r="H41" i="13" s="1"/>
  <c r="I10" i="13"/>
  <c r="I41" i="13" s="1"/>
  <c r="J10" i="13"/>
  <c r="J41" i="13" s="1"/>
  <c r="K10" i="13"/>
  <c r="K41" i="13" s="1"/>
  <c r="L10" i="13"/>
  <c r="L41" i="13" s="1"/>
  <c r="M10" i="13"/>
  <c r="M41" i="13" s="1"/>
  <c r="C11" i="13"/>
  <c r="C42" i="13" s="1"/>
  <c r="D11" i="13"/>
  <c r="D42" i="13" s="1"/>
  <c r="E11" i="13"/>
  <c r="E42" i="13" s="1"/>
  <c r="F11" i="13"/>
  <c r="F42" i="13" s="1"/>
  <c r="G11" i="13"/>
  <c r="G42" i="13" s="1"/>
  <c r="H11" i="13"/>
  <c r="H42" i="13" s="1"/>
  <c r="I11" i="13"/>
  <c r="I42" i="13" s="1"/>
  <c r="J11" i="13"/>
  <c r="J42" i="13" s="1"/>
  <c r="K11" i="13"/>
  <c r="K42" i="13" s="1"/>
  <c r="L11" i="13"/>
  <c r="L42" i="13" s="1"/>
  <c r="M11" i="13"/>
  <c r="M42" i="13" s="1"/>
  <c r="C12" i="13"/>
  <c r="C43" i="13" s="1"/>
  <c r="D12" i="13"/>
  <c r="D43" i="13" s="1"/>
  <c r="E12" i="13"/>
  <c r="E43" i="13" s="1"/>
  <c r="F12" i="13"/>
  <c r="F43" i="13" s="1"/>
  <c r="G12" i="13"/>
  <c r="G43" i="13" s="1"/>
  <c r="H12" i="13"/>
  <c r="H43" i="13" s="1"/>
  <c r="I12" i="13"/>
  <c r="I43" i="13" s="1"/>
  <c r="J12" i="13"/>
  <c r="J43" i="13" s="1"/>
  <c r="K12" i="13"/>
  <c r="K43" i="13" s="1"/>
  <c r="L12" i="13"/>
  <c r="L43" i="13" s="1"/>
  <c r="M12" i="13"/>
  <c r="M43" i="13" s="1"/>
  <c r="C13" i="13"/>
  <c r="C44" i="13" s="1"/>
  <c r="D13" i="13"/>
  <c r="D44" i="13" s="1"/>
  <c r="E13" i="13"/>
  <c r="E44" i="13" s="1"/>
  <c r="F13" i="13"/>
  <c r="F44" i="13" s="1"/>
  <c r="G13" i="13"/>
  <c r="G44" i="13" s="1"/>
  <c r="H13" i="13"/>
  <c r="H44" i="13" s="1"/>
  <c r="I13" i="13"/>
  <c r="I44" i="13" s="1"/>
  <c r="J13" i="13"/>
  <c r="J44" i="13" s="1"/>
  <c r="K13" i="13"/>
  <c r="K44" i="13" s="1"/>
  <c r="L13" i="13"/>
  <c r="L44" i="13" s="1"/>
  <c r="M13" i="13"/>
  <c r="M44" i="13" s="1"/>
  <c r="C14" i="13"/>
  <c r="C45" i="13" s="1"/>
  <c r="D14" i="13"/>
  <c r="D45" i="13" s="1"/>
  <c r="E14" i="13"/>
  <c r="E45" i="13" s="1"/>
  <c r="F14" i="13"/>
  <c r="F45" i="13" s="1"/>
  <c r="G14" i="13"/>
  <c r="G45" i="13" s="1"/>
  <c r="H14" i="13"/>
  <c r="H45" i="13" s="1"/>
  <c r="I14" i="13"/>
  <c r="I45" i="13" s="1"/>
  <c r="J14" i="13"/>
  <c r="J45" i="13" s="1"/>
  <c r="K14" i="13"/>
  <c r="K45" i="13" s="1"/>
  <c r="L14" i="13"/>
  <c r="L45" i="13" s="1"/>
  <c r="M14" i="13"/>
  <c r="M45" i="13" s="1"/>
  <c r="B4" i="13"/>
  <c r="B35" i="13" s="1"/>
  <c r="B5" i="13"/>
  <c r="B36" i="13" s="1"/>
  <c r="B6" i="13"/>
  <c r="B37" i="13" s="1"/>
  <c r="B7" i="13"/>
  <c r="B38" i="13" s="1"/>
  <c r="B8" i="13"/>
  <c r="B39" i="13" s="1"/>
  <c r="B9" i="13"/>
  <c r="B40" i="13" s="1"/>
  <c r="B10" i="13"/>
  <c r="B41" i="13" s="1"/>
  <c r="B11" i="13"/>
  <c r="B42" i="13" s="1"/>
  <c r="B12" i="13"/>
  <c r="B43" i="13" s="1"/>
  <c r="B13" i="13"/>
  <c r="B44" i="13" s="1"/>
  <c r="B14" i="13"/>
  <c r="B45" i="13" s="1"/>
  <c r="B34" i="13"/>
  <c r="J77" i="13" l="1"/>
  <c r="F77" i="13"/>
  <c r="B77" i="13"/>
  <c r="B71" i="13"/>
  <c r="M77" i="13"/>
  <c r="I77" i="13"/>
  <c r="E77" i="13"/>
  <c r="L77" i="13"/>
  <c r="H77" i="13"/>
  <c r="D77" i="13"/>
  <c r="K77" i="13"/>
  <c r="G77" i="13"/>
  <c r="C77" i="13"/>
  <c r="Z40" i="13"/>
  <c r="L34" i="13"/>
  <c r="L71" i="13"/>
  <c r="K34" i="13"/>
  <c r="K71" i="13"/>
  <c r="S35" i="13"/>
  <c r="J34" i="13"/>
  <c r="J71" i="13"/>
  <c r="F71" i="13"/>
  <c r="H34" i="13"/>
  <c r="H71" i="13"/>
  <c r="D34" i="13"/>
  <c r="D71" i="13"/>
  <c r="G34" i="13"/>
  <c r="G71" i="13"/>
  <c r="C34" i="13"/>
  <c r="C71" i="13"/>
  <c r="M34" i="13"/>
  <c r="M71" i="13"/>
  <c r="I34" i="13"/>
  <c r="I71" i="13"/>
  <c r="E34" i="13"/>
  <c r="E71" i="13"/>
  <c r="Z44" i="13"/>
  <c r="V44" i="13"/>
  <c r="R44" i="13"/>
  <c r="X42" i="13"/>
  <c r="T42" i="13"/>
  <c r="V40" i="13"/>
  <c r="R40" i="13"/>
  <c r="X38" i="13"/>
  <c r="T38" i="13"/>
  <c r="Z36" i="13"/>
  <c r="V36" i="13"/>
  <c r="R36" i="13"/>
  <c r="X34" i="13"/>
  <c r="T34" i="13"/>
  <c r="Y45" i="13"/>
  <c r="S43" i="13"/>
  <c r="AB34" i="13"/>
  <c r="AB42" i="13"/>
  <c r="AB38" i="13"/>
  <c r="AB36" i="13"/>
  <c r="P34" i="13"/>
  <c r="Y34" i="13"/>
  <c r="U34" i="13"/>
  <c r="Q34" i="13"/>
  <c r="Y46" i="13"/>
  <c r="U46" i="13"/>
  <c r="Q46" i="13"/>
  <c r="AA44" i="13"/>
  <c r="W44" i="13"/>
  <c r="S44" i="13"/>
  <c r="AB43" i="13"/>
  <c r="P43" i="13"/>
  <c r="Y42" i="13"/>
  <c r="U42" i="13"/>
  <c r="Q42" i="13"/>
  <c r="AA40" i="13"/>
  <c r="W40" i="13"/>
  <c r="S40" i="13"/>
  <c r="AB39" i="13"/>
  <c r="P39" i="13"/>
  <c r="Y38" i="13"/>
  <c r="U38" i="13"/>
  <c r="Q38" i="13"/>
  <c r="AA36" i="13"/>
  <c r="W36" i="13"/>
  <c r="S36" i="13"/>
  <c r="AB35" i="13"/>
  <c r="P35" i="13"/>
  <c r="Z45" i="13"/>
  <c r="R45" i="13"/>
  <c r="T43" i="13"/>
  <c r="Z41" i="13"/>
  <c r="R41" i="13"/>
  <c r="X39" i="13"/>
  <c r="T39" i="13"/>
  <c r="V37" i="13"/>
  <c r="R37" i="13"/>
  <c r="T35" i="13"/>
  <c r="V45" i="13"/>
  <c r="X43" i="13"/>
  <c r="V41" i="13"/>
  <c r="Z37" i="13"/>
  <c r="X35" i="13"/>
  <c r="Z34" i="13"/>
  <c r="V34" i="13"/>
  <c r="R34" i="13"/>
  <c r="Z46" i="13"/>
  <c r="V46" i="13"/>
  <c r="R46" i="13"/>
  <c r="AA45" i="13"/>
  <c r="W45" i="13"/>
  <c r="S45" i="13"/>
  <c r="AB44" i="13"/>
  <c r="X44" i="13"/>
  <c r="T44" i="13"/>
  <c r="P44" i="13"/>
  <c r="Y43" i="13"/>
  <c r="U43" i="13"/>
  <c r="Q43" i="13"/>
  <c r="Z42" i="13"/>
  <c r="V42" i="13"/>
  <c r="R42" i="13"/>
  <c r="AA41" i="13"/>
  <c r="W41" i="13"/>
  <c r="S41" i="13"/>
  <c r="AB40" i="13"/>
  <c r="X40" i="13"/>
  <c r="T40" i="13"/>
  <c r="P40" i="13"/>
  <c r="Y39" i="13"/>
  <c r="U39" i="13"/>
  <c r="Q39" i="13"/>
  <c r="Z38" i="13"/>
  <c r="V38" i="13"/>
  <c r="R38" i="13"/>
  <c r="AA37" i="13"/>
  <c r="W37" i="13"/>
  <c r="S37" i="13"/>
  <c r="X36" i="13"/>
  <c r="T36" i="13"/>
  <c r="P36" i="13"/>
  <c r="Y35" i="13"/>
  <c r="U35" i="13"/>
  <c r="AA34" i="13"/>
  <c r="W34" i="13"/>
  <c r="S34" i="13"/>
  <c r="AA46" i="13"/>
  <c r="W46" i="13"/>
  <c r="S46" i="13"/>
  <c r="AB45" i="13"/>
  <c r="X45" i="13"/>
  <c r="T45" i="13"/>
  <c r="P45" i="13"/>
  <c r="Y44" i="13"/>
  <c r="U44" i="13"/>
  <c r="Q44" i="13"/>
  <c r="Z43" i="13"/>
  <c r="V43" i="13"/>
  <c r="R43" i="13"/>
  <c r="AA42" i="13"/>
  <c r="W42" i="13"/>
  <c r="S42" i="13"/>
  <c r="AB41" i="13"/>
  <c r="X41" i="13"/>
  <c r="T41" i="13"/>
  <c r="P41" i="13"/>
  <c r="Y40" i="13"/>
  <c r="U40" i="13"/>
  <c r="Q40" i="13"/>
  <c r="Z39" i="13"/>
  <c r="V39" i="13"/>
  <c r="R39" i="13"/>
  <c r="AA38" i="13"/>
  <c r="W38" i="13"/>
  <c r="S38" i="13"/>
  <c r="AB37" i="13"/>
  <c r="X37" i="13"/>
  <c r="T37" i="13"/>
  <c r="P37" i="13"/>
  <c r="Y36" i="13"/>
  <c r="U36" i="13"/>
  <c r="Q36" i="13"/>
  <c r="Z35" i="13"/>
  <c r="V35" i="13"/>
  <c r="R35" i="13"/>
  <c r="Q35" i="13"/>
  <c r="M58" i="17"/>
  <c r="M38" i="16" s="1"/>
  <c r="I57" i="17"/>
  <c r="I37" i="16" s="1"/>
  <c r="E56" i="17"/>
  <c r="E36" i="16" s="1"/>
  <c r="M54" i="17"/>
  <c r="M34" i="16" s="1"/>
  <c r="I53" i="17"/>
  <c r="I33" i="16" s="1"/>
  <c r="E52" i="17"/>
  <c r="E32" i="16" s="1"/>
  <c r="M50" i="17"/>
  <c r="M30" i="16" s="1"/>
  <c r="I49" i="17"/>
  <c r="I29" i="16" s="1"/>
  <c r="E48" i="17"/>
  <c r="E28" i="16" s="1"/>
  <c r="L58" i="17"/>
  <c r="L38" i="16" s="1"/>
  <c r="H57" i="17"/>
  <c r="H37" i="16" s="1"/>
  <c r="D56" i="17"/>
  <c r="D36" i="16" s="1"/>
  <c r="L54" i="17"/>
  <c r="L34" i="16" s="1"/>
  <c r="H53" i="17"/>
  <c r="H33" i="16" s="1"/>
  <c r="D52" i="17"/>
  <c r="D32" i="16" s="1"/>
  <c r="L50" i="17"/>
  <c r="L30" i="16" s="1"/>
  <c r="H49" i="17"/>
  <c r="H29" i="16" s="1"/>
  <c r="D48" i="17"/>
  <c r="D28" i="16" s="1"/>
  <c r="K58" i="17"/>
  <c r="K38" i="16" s="1"/>
  <c r="G57" i="17"/>
  <c r="G37" i="16" s="1"/>
  <c r="C56" i="17"/>
  <c r="C36" i="16" s="1"/>
  <c r="K54" i="17"/>
  <c r="K34" i="16" s="1"/>
  <c r="G53" i="17"/>
  <c r="G33" i="16" s="1"/>
  <c r="C52" i="17"/>
  <c r="C32" i="16" s="1"/>
  <c r="K50" i="17"/>
  <c r="K30" i="16" s="1"/>
  <c r="G49" i="17"/>
  <c r="G29" i="16" s="1"/>
  <c r="C48" i="17"/>
  <c r="C28" i="16" s="1"/>
  <c r="J58" i="17"/>
  <c r="J38" i="16" s="1"/>
  <c r="F57" i="17"/>
  <c r="F37" i="16" s="1"/>
  <c r="B56" i="17"/>
  <c r="B36" i="16" s="1"/>
  <c r="J54" i="17"/>
  <c r="J34" i="16" s="1"/>
  <c r="F53" i="17"/>
  <c r="F33" i="16" s="1"/>
  <c r="B52" i="17"/>
  <c r="B32" i="16" s="1"/>
  <c r="J50" i="17"/>
  <c r="J30" i="16" s="1"/>
  <c r="F49" i="17"/>
  <c r="F29" i="16" s="1"/>
  <c r="B48" i="17"/>
  <c r="B28" i="16" s="1"/>
  <c r="L49" i="17"/>
  <c r="L29" i="16" s="1"/>
  <c r="I58" i="17"/>
  <c r="I38" i="16" s="1"/>
  <c r="E57" i="17"/>
  <c r="E37" i="16" s="1"/>
  <c r="M55" i="17"/>
  <c r="M35" i="16" s="1"/>
  <c r="I54" i="17"/>
  <c r="I34" i="16" s="1"/>
  <c r="E53" i="17"/>
  <c r="E33" i="16" s="1"/>
  <c r="M51" i="17"/>
  <c r="M31" i="16" s="1"/>
  <c r="I50" i="17"/>
  <c r="I30" i="16" s="1"/>
  <c r="E49" i="17"/>
  <c r="E29" i="16" s="1"/>
  <c r="M47" i="17"/>
  <c r="M27" i="16" s="1"/>
  <c r="H58" i="17"/>
  <c r="H38" i="16" s="1"/>
  <c r="D57" i="17"/>
  <c r="D37" i="16" s="1"/>
  <c r="L55" i="17"/>
  <c r="L35" i="16" s="1"/>
  <c r="H54" i="17"/>
  <c r="H34" i="16" s="1"/>
  <c r="D53" i="17"/>
  <c r="D33" i="16" s="1"/>
  <c r="L51" i="17"/>
  <c r="L31" i="16" s="1"/>
  <c r="H50" i="17"/>
  <c r="H30" i="16" s="1"/>
  <c r="D49" i="17"/>
  <c r="D29" i="16" s="1"/>
  <c r="L47" i="17"/>
  <c r="L27" i="16" s="1"/>
  <c r="G58" i="17"/>
  <c r="G38" i="16" s="1"/>
  <c r="C57" i="17"/>
  <c r="C37" i="16" s="1"/>
  <c r="K55" i="17"/>
  <c r="K35" i="16" s="1"/>
  <c r="G54" i="17"/>
  <c r="G34" i="16" s="1"/>
  <c r="C53" i="17"/>
  <c r="C33" i="16" s="1"/>
  <c r="K51" i="17"/>
  <c r="K31" i="16" s="1"/>
  <c r="G50" i="17"/>
  <c r="G30" i="16" s="1"/>
  <c r="C49" i="17"/>
  <c r="C29" i="16" s="1"/>
  <c r="K47" i="17"/>
  <c r="K27" i="16" s="1"/>
  <c r="F58" i="17"/>
  <c r="F38" i="16" s="1"/>
  <c r="B57" i="17"/>
  <c r="B37" i="16" s="1"/>
  <c r="J55" i="17"/>
  <c r="J35" i="16" s="1"/>
  <c r="F54" i="17"/>
  <c r="F34" i="16" s="1"/>
  <c r="B53" i="17"/>
  <c r="B33" i="16" s="1"/>
  <c r="J51" i="17"/>
  <c r="J31" i="16" s="1"/>
  <c r="F50" i="17"/>
  <c r="F30" i="16" s="1"/>
  <c r="B49" i="17"/>
  <c r="B29" i="16" s="1"/>
  <c r="J47" i="17"/>
  <c r="J27" i="16" s="1"/>
  <c r="I56" i="17"/>
  <c r="I36" i="16" s="1"/>
  <c r="M53" i="17"/>
  <c r="M33" i="16" s="1"/>
  <c r="E51" i="17"/>
  <c r="E31" i="16" s="1"/>
  <c r="I48" i="17"/>
  <c r="I28" i="16" s="1"/>
  <c r="L57" i="17"/>
  <c r="L37" i="16" s="1"/>
  <c r="D55" i="17"/>
  <c r="D35" i="16" s="1"/>
  <c r="D51" i="17"/>
  <c r="D31" i="16" s="1"/>
  <c r="H48" i="17"/>
  <c r="H28" i="16" s="1"/>
  <c r="K57" i="17"/>
  <c r="K37" i="16" s="1"/>
  <c r="C55" i="17"/>
  <c r="C35" i="16" s="1"/>
  <c r="G52" i="17"/>
  <c r="G32" i="16" s="1"/>
  <c r="K49" i="17"/>
  <c r="K29" i="16" s="1"/>
  <c r="C47" i="17"/>
  <c r="C27" i="16" s="1"/>
  <c r="F56" i="17"/>
  <c r="F36" i="16" s="1"/>
  <c r="J53" i="17"/>
  <c r="J33" i="16" s="1"/>
  <c r="B51" i="17"/>
  <c r="B31" i="16" s="1"/>
  <c r="F48" i="17"/>
  <c r="F28" i="16" s="1"/>
  <c r="E58" i="17"/>
  <c r="E38" i="16" s="1"/>
  <c r="M56" i="17"/>
  <c r="M36" i="16" s="1"/>
  <c r="I55" i="17"/>
  <c r="I35" i="16" s="1"/>
  <c r="E54" i="17"/>
  <c r="E34" i="16" s="1"/>
  <c r="M52" i="17"/>
  <c r="M32" i="16" s="1"/>
  <c r="I51" i="17"/>
  <c r="I31" i="16" s="1"/>
  <c r="E50" i="17"/>
  <c r="E30" i="16" s="1"/>
  <c r="M48" i="17"/>
  <c r="M28" i="16" s="1"/>
  <c r="I47" i="17"/>
  <c r="I27" i="16" s="1"/>
  <c r="D58" i="17"/>
  <c r="D38" i="16" s="1"/>
  <c r="L56" i="17"/>
  <c r="L36" i="16" s="1"/>
  <c r="H55" i="17"/>
  <c r="H35" i="16" s="1"/>
  <c r="D54" i="17"/>
  <c r="D34" i="16" s="1"/>
  <c r="L52" i="17"/>
  <c r="L32" i="16" s="1"/>
  <c r="H51" i="17"/>
  <c r="H31" i="16" s="1"/>
  <c r="D50" i="17"/>
  <c r="D30" i="16" s="1"/>
  <c r="L48" i="17"/>
  <c r="L28" i="16" s="1"/>
  <c r="H47" i="17"/>
  <c r="H27" i="16" s="1"/>
  <c r="C58" i="17"/>
  <c r="C38" i="16" s="1"/>
  <c r="K56" i="17"/>
  <c r="K36" i="16" s="1"/>
  <c r="G55" i="17"/>
  <c r="G35" i="16" s="1"/>
  <c r="C54" i="17"/>
  <c r="C34" i="16" s="1"/>
  <c r="K52" i="17"/>
  <c r="K32" i="16" s="1"/>
  <c r="G51" i="17"/>
  <c r="G31" i="16" s="1"/>
  <c r="C50" i="17"/>
  <c r="C30" i="16" s="1"/>
  <c r="K48" i="17"/>
  <c r="K28" i="16" s="1"/>
  <c r="G47" i="17"/>
  <c r="G27" i="16" s="1"/>
  <c r="B58" i="17"/>
  <c r="B38" i="16" s="1"/>
  <c r="J56" i="17"/>
  <c r="J36" i="16" s="1"/>
  <c r="F55" i="17"/>
  <c r="F35" i="16" s="1"/>
  <c r="B54" i="17"/>
  <c r="B34" i="16" s="1"/>
  <c r="J52" i="17"/>
  <c r="J32" i="16" s="1"/>
  <c r="F51" i="17"/>
  <c r="F31" i="16" s="1"/>
  <c r="B50" i="17"/>
  <c r="B30" i="16" s="1"/>
  <c r="J48" i="17"/>
  <c r="J28" i="16" s="1"/>
  <c r="F47" i="17"/>
  <c r="F27" i="16" s="1"/>
  <c r="M57" i="17"/>
  <c r="M37" i="16" s="1"/>
  <c r="E55" i="17"/>
  <c r="E35" i="16" s="1"/>
  <c r="I52" i="17"/>
  <c r="I32" i="16" s="1"/>
  <c r="M49" i="17"/>
  <c r="M29" i="16" s="1"/>
  <c r="E47" i="17"/>
  <c r="E27" i="16" s="1"/>
  <c r="H56" i="17"/>
  <c r="H36" i="16" s="1"/>
  <c r="L53" i="17"/>
  <c r="L33" i="16" s="1"/>
  <c r="H52" i="17"/>
  <c r="H32" i="16" s="1"/>
  <c r="D47" i="17"/>
  <c r="D27" i="16" s="1"/>
  <c r="G56" i="17"/>
  <c r="G36" i="16" s="1"/>
  <c r="K53" i="17"/>
  <c r="K33" i="16" s="1"/>
  <c r="C51" i="17"/>
  <c r="C31" i="16" s="1"/>
  <c r="G48" i="17"/>
  <c r="G28" i="16" s="1"/>
  <c r="J57" i="17"/>
  <c r="J37" i="16" s="1"/>
  <c r="B55" i="17"/>
  <c r="B35" i="16" s="1"/>
  <c r="F52" i="17"/>
  <c r="F32" i="16" s="1"/>
  <c r="J49" i="17"/>
  <c r="J29" i="16" s="1"/>
  <c r="B47" i="17"/>
  <c r="B27" i="16" s="1"/>
  <c r="F34" i="13"/>
  <c r="A2" i="10"/>
  <c r="A3" i="10"/>
  <c r="A4" i="10"/>
  <c r="A5" i="10"/>
  <c r="A6" i="10"/>
  <c r="A7" i="10"/>
  <c r="A8" i="10"/>
  <c r="A9" i="10"/>
  <c r="A10" i="10"/>
  <c r="A11" i="10"/>
  <c r="A12" i="10"/>
  <c r="A1" i="10"/>
  <c r="A1" i="9" a="1"/>
  <c r="A1" i="9" s="1"/>
  <c r="A1" i="8" a="1"/>
  <c r="A1" i="8" s="1"/>
  <c r="A1" i="6" a="1"/>
  <c r="A2" i="6" s="1"/>
  <c r="A2" i="5"/>
  <c r="A3" i="5"/>
  <c r="A4" i="5"/>
  <c r="A5" i="5"/>
  <c r="A6" i="5"/>
  <c r="A7" i="5"/>
  <c r="A8" i="5"/>
  <c r="A9" i="5"/>
  <c r="A10" i="5"/>
  <c r="A11" i="5"/>
  <c r="A12" i="5"/>
  <c r="A1" i="5"/>
  <c r="A2" i="4"/>
  <c r="A3" i="4"/>
  <c r="A4" i="4"/>
  <c r="A5" i="4"/>
  <c r="A6" i="4"/>
  <c r="A7" i="4"/>
  <c r="A8" i="4"/>
  <c r="A9" i="4"/>
  <c r="A10" i="4"/>
  <c r="A11" i="4"/>
  <c r="A12" i="4"/>
  <c r="A1" i="4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K1" i="3"/>
  <c r="L1" i="3"/>
  <c r="B1" i="3"/>
  <c r="C1" i="3"/>
  <c r="D1" i="3"/>
  <c r="E1" i="3"/>
  <c r="F1" i="3"/>
  <c r="G1" i="3"/>
  <c r="H1" i="3"/>
  <c r="I1" i="3"/>
  <c r="J1" i="3"/>
  <c r="A1" i="3"/>
  <c r="O30" i="16" l="1"/>
  <c r="B50" i="13" a="1"/>
  <c r="B54" i="13" s="1"/>
  <c r="P30" i="16"/>
  <c r="S30" i="16" s="1"/>
  <c r="R30" i="16"/>
  <c r="O32" i="16"/>
  <c r="O33" i="16"/>
  <c r="O28" i="16"/>
  <c r="O38" i="16"/>
  <c r="O29" i="16"/>
  <c r="B41" i="16"/>
  <c r="B42" i="16" s="1"/>
  <c r="O27" i="16"/>
  <c r="O37" i="16"/>
  <c r="O35" i="16"/>
  <c r="O34" i="16"/>
  <c r="O31" i="16"/>
  <c r="O36" i="16"/>
  <c r="P50" i="13" a="1"/>
  <c r="A12" i="9"/>
  <c r="A8" i="9"/>
  <c r="A11" i="9"/>
  <c r="A3" i="9"/>
  <c r="A10" i="9"/>
  <c r="A6" i="9"/>
  <c r="A2" i="9"/>
  <c r="A4" i="9"/>
  <c r="A7" i="9"/>
  <c r="A9" i="9"/>
  <c r="A5" i="9"/>
  <c r="A12" i="8"/>
  <c r="A8" i="8"/>
  <c r="A4" i="8"/>
  <c r="A11" i="8"/>
  <c r="A7" i="8"/>
  <c r="A3" i="8"/>
  <c r="A10" i="8"/>
  <c r="A6" i="8"/>
  <c r="A2" i="8"/>
  <c r="A9" i="8"/>
  <c r="A5" i="8"/>
  <c r="A11" i="6"/>
  <c r="A7" i="6"/>
  <c r="A3" i="6"/>
  <c r="A9" i="6"/>
  <c r="A5" i="6"/>
  <c r="A1" i="6"/>
  <c r="A12" i="6"/>
  <c r="A8" i="6"/>
  <c r="A4" i="6"/>
  <c r="A10" i="6"/>
  <c r="A6" i="6"/>
  <c r="J59" i="13" l="1"/>
  <c r="I60" i="13"/>
  <c r="F55" i="13"/>
  <c r="I54" i="13"/>
  <c r="D61" i="13"/>
  <c r="L55" i="13"/>
  <c r="H50" i="13"/>
  <c r="K56" i="13"/>
  <c r="G51" i="13"/>
  <c r="J57" i="13"/>
  <c r="I58" i="13"/>
  <c r="B52" i="13"/>
  <c r="E60" i="13"/>
  <c r="E50" i="13"/>
  <c r="L56" i="13"/>
  <c r="H51" i="13"/>
  <c r="K57" i="13"/>
  <c r="G52" i="13"/>
  <c r="F58" i="13"/>
  <c r="E59" i="13"/>
  <c r="F53" i="13"/>
  <c r="I61" i="13"/>
  <c r="L61" i="13"/>
  <c r="H56" i="13"/>
  <c r="D51" i="13"/>
  <c r="G57" i="13"/>
  <c r="C52" i="13"/>
  <c r="B59" i="13"/>
  <c r="M59" i="13"/>
  <c r="J54" i="13"/>
  <c r="L58" i="13"/>
  <c r="H61" i="13"/>
  <c r="C61" i="13"/>
  <c r="H57" i="13"/>
  <c r="D50" i="13"/>
  <c r="L54" i="13"/>
  <c r="F50" i="13"/>
  <c r="F52" i="13"/>
  <c r="B58" i="13"/>
  <c r="E53" i="13"/>
  <c r="L59" i="13"/>
  <c r="H54" i="13"/>
  <c r="K60" i="13"/>
  <c r="G55" i="13"/>
  <c r="C50" i="13"/>
  <c r="F60" i="13"/>
  <c r="E61" i="13"/>
  <c r="B56" i="13"/>
  <c r="E54" i="13"/>
  <c r="L60" i="13"/>
  <c r="H55" i="13"/>
  <c r="K61" i="13"/>
  <c r="G56" i="13"/>
  <c r="C51" i="13"/>
  <c r="B61" i="13"/>
  <c r="M61" i="13"/>
  <c r="J56" i="13"/>
  <c r="M53" i="13"/>
  <c r="H60" i="13"/>
  <c r="D55" i="13"/>
  <c r="G61" i="13"/>
  <c r="C56" i="13"/>
  <c r="K50" i="13"/>
  <c r="J61" i="13"/>
  <c r="B51" i="13"/>
  <c r="B60" i="13"/>
  <c r="H53" i="13"/>
  <c r="L50" i="13"/>
  <c r="G50" i="13"/>
  <c r="D52" i="13"/>
  <c r="D56" i="13"/>
  <c r="K55" i="13"/>
  <c r="B8" i="16"/>
  <c r="B8" i="18"/>
  <c r="E55" i="13"/>
  <c r="M56" i="13"/>
  <c r="J60" i="13"/>
  <c r="M51" i="13"/>
  <c r="M5" i="18" s="1"/>
  <c r="H58" i="13"/>
  <c r="D53" i="13"/>
  <c r="D7" i="18" s="1"/>
  <c r="G59" i="13"/>
  <c r="C54" i="13"/>
  <c r="B50" i="13"/>
  <c r="B4" i="18" s="1"/>
  <c r="J51" i="13"/>
  <c r="J53" i="13"/>
  <c r="J58" i="13"/>
  <c r="M52" i="13"/>
  <c r="H59" i="13"/>
  <c r="D54" i="13"/>
  <c r="G60" i="13"/>
  <c r="C55" i="13"/>
  <c r="F51" i="13"/>
  <c r="B53" i="13"/>
  <c r="M54" i="13"/>
  <c r="F59" i="13"/>
  <c r="I52" i="13"/>
  <c r="D59" i="13"/>
  <c r="L53" i="13"/>
  <c r="C60" i="13"/>
  <c r="K54" i="13"/>
  <c r="J52" i="13"/>
  <c r="F54" i="13"/>
  <c r="I55" i="13"/>
  <c r="I57" i="13"/>
  <c r="K59" i="13"/>
  <c r="K51" i="13"/>
  <c r="K5" i="18" s="1"/>
  <c r="F57" i="13"/>
  <c r="G58" i="13"/>
  <c r="C57" i="13"/>
  <c r="B57" i="13"/>
  <c r="M57" i="13"/>
  <c r="J50" i="13"/>
  <c r="M58" i="13"/>
  <c r="I50" i="13"/>
  <c r="D57" i="13"/>
  <c r="L51" i="13"/>
  <c r="C58" i="13"/>
  <c r="K52" i="13"/>
  <c r="B55" i="13"/>
  <c r="M55" i="13"/>
  <c r="E58" i="13"/>
  <c r="F61" i="13"/>
  <c r="I51" i="13"/>
  <c r="D58" i="13"/>
  <c r="L52" i="13"/>
  <c r="C59" i="13"/>
  <c r="K53" i="13"/>
  <c r="J55" i="13"/>
  <c r="I56" i="13"/>
  <c r="I59" i="13"/>
  <c r="E56" i="13"/>
  <c r="E51" i="13"/>
  <c r="L57" i="13"/>
  <c r="H52" i="13"/>
  <c r="K58" i="13"/>
  <c r="G53" i="13"/>
  <c r="F56" i="13"/>
  <c r="E57" i="13"/>
  <c r="M60" i="13"/>
  <c r="E52" i="13"/>
  <c r="G54" i="13"/>
  <c r="D60" i="13"/>
  <c r="M50" i="13"/>
  <c r="C53" i="13"/>
  <c r="I53" i="13"/>
  <c r="P34" i="16"/>
  <c r="S34" i="16" s="1"/>
  <c r="V34" i="16" s="1"/>
  <c r="R34" i="16"/>
  <c r="R33" i="16"/>
  <c r="P33" i="16"/>
  <c r="S33" i="16" s="1"/>
  <c r="V33" i="16" s="1"/>
  <c r="P35" i="16"/>
  <c r="S35" i="16" s="1"/>
  <c r="V35" i="16" s="1"/>
  <c r="R35" i="16"/>
  <c r="P29" i="16"/>
  <c r="S29" i="16" s="1"/>
  <c r="V29" i="16" s="1"/>
  <c r="R29" i="16"/>
  <c r="R32" i="16"/>
  <c r="P32" i="16"/>
  <c r="S32" i="16" s="1"/>
  <c r="V32" i="16" s="1"/>
  <c r="R36" i="16"/>
  <c r="P36" i="16"/>
  <c r="S36" i="16" s="1"/>
  <c r="V36" i="16" s="1"/>
  <c r="P37" i="16"/>
  <c r="S37" i="16" s="1"/>
  <c r="V37" i="16" s="1"/>
  <c r="R37" i="16"/>
  <c r="P38" i="16"/>
  <c r="S38" i="16" s="1"/>
  <c r="V38" i="16" s="1"/>
  <c r="R38" i="16"/>
  <c r="P31" i="16"/>
  <c r="S31" i="16" s="1"/>
  <c r="V31" i="16" s="1"/>
  <c r="R31" i="16"/>
  <c r="R27" i="16"/>
  <c r="P27" i="16"/>
  <c r="S27" i="16" s="1"/>
  <c r="V27" i="16" s="1"/>
  <c r="R28" i="16"/>
  <c r="P28" i="16"/>
  <c r="S28" i="16" s="1"/>
  <c r="V28" i="16" s="1"/>
  <c r="V30" i="16"/>
  <c r="P50" i="13"/>
  <c r="W62" i="13"/>
  <c r="R59" i="13"/>
  <c r="R55" i="13"/>
  <c r="P53" i="13"/>
  <c r="S50" i="13"/>
  <c r="AA61" i="13"/>
  <c r="X60" i="13"/>
  <c r="U59" i="13"/>
  <c r="R58" i="13"/>
  <c r="AB56" i="13"/>
  <c r="Y55" i="13"/>
  <c r="V54" i="13"/>
  <c r="S53" i="13"/>
  <c r="P52" i="13"/>
  <c r="Z50" i="13"/>
  <c r="T61" i="13"/>
  <c r="X57" i="13"/>
  <c r="W50" i="13"/>
  <c r="Z61" i="13"/>
  <c r="W60" i="13"/>
  <c r="T59" i="13"/>
  <c r="Q58" i="13"/>
  <c r="AA56" i="13"/>
  <c r="X55" i="13"/>
  <c r="U54" i="13"/>
  <c r="R53" i="13"/>
  <c r="AB51" i="13"/>
  <c r="Y50" i="13"/>
  <c r="X61" i="13"/>
  <c r="AB57" i="13"/>
  <c r="W54" i="13"/>
  <c r="R51" i="13"/>
  <c r="T62" i="13"/>
  <c r="Q61" i="13"/>
  <c r="AA59" i="13"/>
  <c r="X58" i="13"/>
  <c r="U57" i="13"/>
  <c r="R56" i="13"/>
  <c r="AB54" i="13"/>
  <c r="Y53" i="13"/>
  <c r="V52" i="13"/>
  <c r="S51" i="13"/>
  <c r="AB61" i="13"/>
  <c r="S58" i="13"/>
  <c r="AA54" i="13"/>
  <c r="Y52" i="13"/>
  <c r="Z62" i="13"/>
  <c r="W61" i="13"/>
  <c r="T60" i="13"/>
  <c r="Q59" i="13"/>
  <c r="AA57" i="13"/>
  <c r="X56" i="13"/>
  <c r="U55" i="13"/>
  <c r="R54" i="13"/>
  <c r="AB52" i="13"/>
  <c r="Y51" i="13"/>
  <c r="V50" i="13"/>
  <c r="U60" i="13"/>
  <c r="Y56" i="13"/>
  <c r="Y62" i="13"/>
  <c r="V61" i="13"/>
  <c r="S60" i="13"/>
  <c r="P59" i="13"/>
  <c r="Z57" i="13"/>
  <c r="W56" i="13"/>
  <c r="T55" i="13"/>
  <c r="Q54" i="13"/>
  <c r="AA52" i="13"/>
  <c r="X51" i="13"/>
  <c r="U50" i="13"/>
  <c r="Y60" i="13"/>
  <c r="T57" i="13"/>
  <c r="T53" i="13"/>
  <c r="AA50" i="13"/>
  <c r="P62" i="13"/>
  <c r="Z60" i="13"/>
  <c r="W59" i="13"/>
  <c r="T58" i="13"/>
  <c r="Q57" i="13"/>
  <c r="AA55" i="13"/>
  <c r="X54" i="13"/>
  <c r="U53" i="13"/>
  <c r="R52" i="13"/>
  <c r="AB50" i="13"/>
  <c r="P61" i="13"/>
  <c r="P57" i="13"/>
  <c r="AB53" i="13"/>
  <c r="Q52" i="13"/>
  <c r="V62" i="13"/>
  <c r="S61" i="13"/>
  <c r="Q60" i="13"/>
  <c r="R62" i="13"/>
  <c r="Z58" i="13"/>
  <c r="T56" i="13"/>
  <c r="AA53" i="13"/>
  <c r="U51" i="13"/>
  <c r="V59" i="13"/>
  <c r="U62" i="13"/>
  <c r="AB59" i="13"/>
  <c r="V57" i="13"/>
  <c r="P55" i="13"/>
  <c r="W52" i="13"/>
  <c r="Q50" i="13"/>
  <c r="Q56" i="13"/>
  <c r="AB62" i="13"/>
  <c r="V60" i="13"/>
  <c r="P58" i="13"/>
  <c r="W55" i="13"/>
  <c r="Q53" i="13"/>
  <c r="X50" i="13"/>
  <c r="AB60" i="13"/>
  <c r="V58" i="13"/>
  <c r="P56" i="13"/>
  <c r="Q51" i="13"/>
  <c r="W58" i="13"/>
  <c r="Q62" i="13"/>
  <c r="R57" i="13"/>
  <c r="Y54" i="13"/>
  <c r="AA62" i="13"/>
  <c r="X62" i="13"/>
  <c r="R60" i="13"/>
  <c r="Y57" i="13"/>
  <c r="Z52" i="13"/>
  <c r="T50" i="13"/>
  <c r="P60" i="13"/>
  <c r="Q55" i="13"/>
  <c r="R50" i="13"/>
  <c r="R61" i="13"/>
  <c r="S56" i="13"/>
  <c r="T51" i="13"/>
  <c r="Y61" i="13"/>
  <c r="T54" i="13"/>
  <c r="V51" i="13"/>
  <c r="Y59" i="13"/>
  <c r="S57" i="13"/>
  <c r="Z54" i="13"/>
  <c r="T52" i="13"/>
  <c r="S62" i="13"/>
  <c r="S54" i="13"/>
  <c r="AA60" i="13"/>
  <c r="U58" i="13"/>
  <c r="AB55" i="13"/>
  <c r="V53" i="13"/>
  <c r="P51" i="13"/>
  <c r="AA58" i="13"/>
  <c r="Z51" i="13"/>
  <c r="U61" i="13"/>
  <c r="AB58" i="13"/>
  <c r="V56" i="13"/>
  <c r="P54" i="13"/>
  <c r="W51" i="13"/>
  <c r="U56" i="13"/>
  <c r="W53" i="13"/>
  <c r="X59" i="13"/>
  <c r="S52" i="13"/>
  <c r="V55" i="13"/>
  <c r="S55" i="13"/>
  <c r="X53" i="13"/>
  <c r="W57" i="13"/>
  <c r="X52" i="13"/>
  <c r="Z55" i="13"/>
  <c r="Y58" i="13"/>
  <c r="Z53" i="13"/>
  <c r="Z59" i="13"/>
  <c r="U52" i="13"/>
  <c r="S59" i="13"/>
  <c r="Z56" i="13"/>
  <c r="AA51" i="13"/>
  <c r="M5" i="16"/>
  <c r="B4" i="16"/>
  <c r="K5" i="16"/>
  <c r="H65" i="13" l="1"/>
  <c r="C7" i="16"/>
  <c r="C7" i="18"/>
  <c r="E6" i="16"/>
  <c r="E6" i="18"/>
  <c r="G7" i="16"/>
  <c r="G7" i="18"/>
  <c r="E5" i="16"/>
  <c r="E5" i="18"/>
  <c r="J9" i="16"/>
  <c r="J9" i="18"/>
  <c r="M9" i="16"/>
  <c r="M9" i="18"/>
  <c r="L5" i="16"/>
  <c r="L5" i="18"/>
  <c r="J4" i="16"/>
  <c r="J4" i="18"/>
  <c r="G12" i="16"/>
  <c r="G12" i="18"/>
  <c r="I11" i="16"/>
  <c r="I11" i="18"/>
  <c r="K8" i="16"/>
  <c r="K8" i="18"/>
  <c r="I6" i="16"/>
  <c r="I6" i="18"/>
  <c r="F5" i="16"/>
  <c r="F5" i="18"/>
  <c r="H13" i="16"/>
  <c r="H13" i="18"/>
  <c r="J5" i="16"/>
  <c r="J5" i="18"/>
  <c r="M10" i="16"/>
  <c r="M10" i="18"/>
  <c r="L4" i="16"/>
  <c r="L4" i="18"/>
  <c r="D9" i="16"/>
  <c r="D9" i="18"/>
  <c r="M15" i="16"/>
  <c r="M15" i="18"/>
  <c r="B10" i="16"/>
  <c r="B10" i="18"/>
  <c r="E7" i="16"/>
  <c r="E7" i="18"/>
  <c r="L8" i="16"/>
  <c r="L8" i="18"/>
  <c r="H15" i="16"/>
  <c r="H15" i="18"/>
  <c r="H10" i="16"/>
  <c r="H10" i="18"/>
  <c r="E13" i="16"/>
  <c r="E13" i="18"/>
  <c r="H5" i="16"/>
  <c r="H5" i="18"/>
  <c r="B6" i="16"/>
  <c r="B6" i="18"/>
  <c r="I8" i="16"/>
  <c r="I8" i="18"/>
  <c r="K65" i="13"/>
  <c r="M65" i="13"/>
  <c r="K12" i="16"/>
  <c r="K12" i="18"/>
  <c r="M11" i="16"/>
  <c r="M11" i="18"/>
  <c r="E9" i="16"/>
  <c r="E9" i="18"/>
  <c r="D10" i="16"/>
  <c r="D10" i="18"/>
  <c r="K4" i="16"/>
  <c r="K4" i="18"/>
  <c r="H14" i="16"/>
  <c r="H14" i="18"/>
  <c r="B15" i="16"/>
  <c r="B15" i="18"/>
  <c r="H9" i="16"/>
  <c r="H9" i="18"/>
  <c r="K14" i="16"/>
  <c r="K14" i="18"/>
  <c r="B12" i="16"/>
  <c r="B12" i="18"/>
  <c r="D4" i="16"/>
  <c r="O4" i="16" s="1"/>
  <c r="D4" i="18"/>
  <c r="L12" i="16"/>
  <c r="L12" i="18"/>
  <c r="C6" i="16"/>
  <c r="C6" i="18"/>
  <c r="L15" i="16"/>
  <c r="L15" i="18"/>
  <c r="F12" i="16"/>
  <c r="F12" i="18"/>
  <c r="L10" i="16"/>
  <c r="L10" i="18"/>
  <c r="I12" i="16"/>
  <c r="I12" i="18"/>
  <c r="F9" i="16"/>
  <c r="F9" i="18"/>
  <c r="F65" i="13"/>
  <c r="B21" i="15" a="1"/>
  <c r="J30" i="15" s="1"/>
  <c r="D7" i="16"/>
  <c r="G65" i="13"/>
  <c r="D14" i="16"/>
  <c r="D14" i="18"/>
  <c r="E11" i="16"/>
  <c r="E11" i="18"/>
  <c r="H6" i="16"/>
  <c r="H6" i="18"/>
  <c r="I13" i="16"/>
  <c r="I13" i="18"/>
  <c r="C13" i="16"/>
  <c r="C13" i="18"/>
  <c r="F15" i="16"/>
  <c r="F15" i="18"/>
  <c r="K6" i="16"/>
  <c r="K6" i="18"/>
  <c r="I4" i="16"/>
  <c r="I4" i="18"/>
  <c r="B11" i="16"/>
  <c r="B11" i="18"/>
  <c r="F8" i="16"/>
  <c r="F8" i="18"/>
  <c r="L7" i="16"/>
  <c r="L7" i="18"/>
  <c r="M8" i="16"/>
  <c r="M8" i="18"/>
  <c r="G14" i="16"/>
  <c r="G14" i="18"/>
  <c r="J12" i="16"/>
  <c r="J12" i="18"/>
  <c r="C8" i="16"/>
  <c r="C8" i="18"/>
  <c r="D6" i="16"/>
  <c r="D6" i="18"/>
  <c r="B14" i="16"/>
  <c r="B14" i="18"/>
  <c r="C10" i="16"/>
  <c r="C10" i="18"/>
  <c r="M7" i="16"/>
  <c r="M7" i="18"/>
  <c r="C5" i="16"/>
  <c r="C5" i="18"/>
  <c r="L14" i="16"/>
  <c r="L14" i="18"/>
  <c r="F14" i="16"/>
  <c r="F14" i="18"/>
  <c r="H8" i="16"/>
  <c r="H8" i="18"/>
  <c r="F6" i="16"/>
  <c r="F6" i="18"/>
  <c r="H11" i="16"/>
  <c r="H11" i="18"/>
  <c r="J8" i="16"/>
  <c r="J8" i="18"/>
  <c r="G11" i="16"/>
  <c r="G11" i="18"/>
  <c r="I15" i="16"/>
  <c r="I15" i="18"/>
  <c r="G6" i="16"/>
  <c r="G6" i="18"/>
  <c r="E4" i="16"/>
  <c r="E4" i="18"/>
  <c r="J11" i="16"/>
  <c r="J11" i="18"/>
  <c r="L9" i="16"/>
  <c r="L9" i="18"/>
  <c r="I14" i="16"/>
  <c r="I14" i="18"/>
  <c r="D12" i="16"/>
  <c r="D12" i="18"/>
  <c r="K9" i="16"/>
  <c r="K9" i="18"/>
  <c r="J15" i="16"/>
  <c r="J15" i="18"/>
  <c r="K15" i="16"/>
  <c r="K15" i="18"/>
  <c r="G9" i="16"/>
  <c r="G9" i="18"/>
  <c r="B13" i="16"/>
  <c r="B13" i="18"/>
  <c r="K10" i="16"/>
  <c r="K10" i="18"/>
  <c r="L65" i="13"/>
  <c r="B65" i="13"/>
  <c r="M4" i="16"/>
  <c r="M4" i="18"/>
  <c r="M14" i="16"/>
  <c r="M14" i="18"/>
  <c r="E10" i="16"/>
  <c r="E10" i="18"/>
  <c r="K7" i="16"/>
  <c r="K7" i="18"/>
  <c r="I5" i="16"/>
  <c r="I5" i="18"/>
  <c r="B9" i="16"/>
  <c r="B9" i="18"/>
  <c r="D11" i="16"/>
  <c r="D11" i="18"/>
  <c r="F11" i="16"/>
  <c r="F11" i="18"/>
  <c r="I9" i="16"/>
  <c r="I9" i="18"/>
  <c r="C14" i="16"/>
  <c r="C14" i="18"/>
  <c r="F13" i="16"/>
  <c r="F13" i="18"/>
  <c r="C9" i="16"/>
  <c r="C9" i="18"/>
  <c r="M6" i="16"/>
  <c r="M6" i="18"/>
  <c r="H12" i="16"/>
  <c r="H12" i="18"/>
  <c r="H7" i="16"/>
  <c r="H7" i="18"/>
  <c r="E15" i="16"/>
  <c r="E15" i="18"/>
  <c r="H4" i="16"/>
  <c r="H4" i="18"/>
  <c r="I65" i="13"/>
  <c r="C65" i="13"/>
  <c r="J65" i="13"/>
  <c r="B21" i="14" a="1"/>
  <c r="B21" i="14" s="1"/>
  <c r="D65" i="13"/>
  <c r="E65" i="13"/>
  <c r="I7" i="16"/>
  <c r="I7" i="18"/>
  <c r="G8" i="16"/>
  <c r="G8" i="18"/>
  <c r="F10" i="16"/>
  <c r="F10" i="18"/>
  <c r="L11" i="16"/>
  <c r="L11" i="18"/>
  <c r="I10" i="16"/>
  <c r="I10" i="18"/>
  <c r="L6" i="16"/>
  <c r="L6" i="18"/>
  <c r="E12" i="16"/>
  <c r="E12" i="18"/>
  <c r="C12" i="16"/>
  <c r="C12" i="18"/>
  <c r="M12" i="16"/>
  <c r="M12" i="18"/>
  <c r="C11" i="16"/>
  <c r="C11" i="18"/>
  <c r="K13" i="16"/>
  <c r="K13" i="18"/>
  <c r="J6" i="16"/>
  <c r="J6" i="18"/>
  <c r="D13" i="16"/>
  <c r="D13" i="18"/>
  <c r="B7" i="16"/>
  <c r="B7" i="18"/>
  <c r="D8" i="16"/>
  <c r="D8" i="18"/>
  <c r="J7" i="16"/>
  <c r="J7" i="18"/>
  <c r="G13" i="16"/>
  <c r="G13" i="18"/>
  <c r="J14" i="16"/>
  <c r="J14" i="18"/>
  <c r="G4" i="16"/>
  <c r="G4" i="18"/>
  <c r="B5" i="16"/>
  <c r="B5" i="18"/>
  <c r="G15" i="16"/>
  <c r="G15" i="18"/>
  <c r="J10" i="16"/>
  <c r="J10" i="18"/>
  <c r="G10" i="16"/>
  <c r="G10" i="18"/>
  <c r="E8" i="16"/>
  <c r="E8" i="18"/>
  <c r="C4" i="16"/>
  <c r="C4" i="18"/>
  <c r="L13" i="16"/>
  <c r="L13" i="18"/>
  <c r="F4" i="16"/>
  <c r="F4" i="18"/>
  <c r="C15" i="16"/>
  <c r="C15" i="18"/>
  <c r="M13" i="16"/>
  <c r="M13" i="18"/>
  <c r="D5" i="16"/>
  <c r="D5" i="18"/>
  <c r="F7" i="16"/>
  <c r="F7" i="18"/>
  <c r="K11" i="16"/>
  <c r="K11" i="18"/>
  <c r="E14" i="16"/>
  <c r="E14" i="18"/>
  <c r="G5" i="16"/>
  <c r="G5" i="18"/>
  <c r="D15" i="16"/>
  <c r="D15" i="18"/>
  <c r="J13" i="16"/>
  <c r="J13" i="18"/>
  <c r="P21" i="14" a="1"/>
  <c r="P21" i="15" a="1"/>
  <c r="P65" i="13"/>
  <c r="B73" i="13" s="1"/>
  <c r="P66" i="13"/>
  <c r="B79" i="13" s="1"/>
  <c r="R66" i="13"/>
  <c r="R65" i="13"/>
  <c r="B32" i="15"/>
  <c r="F29" i="15"/>
  <c r="B28" i="15"/>
  <c r="J26" i="15"/>
  <c r="B24" i="15"/>
  <c r="J22" i="15"/>
  <c r="F21" i="15"/>
  <c r="M30" i="15"/>
  <c r="I29" i="15"/>
  <c r="E28" i="15"/>
  <c r="I25" i="15"/>
  <c r="E24" i="15"/>
  <c r="M22" i="15"/>
  <c r="C31" i="15"/>
  <c r="G28" i="15"/>
  <c r="K25" i="15"/>
  <c r="K24" i="15"/>
  <c r="D31" i="15"/>
  <c r="L25" i="15"/>
  <c r="L28" i="15"/>
  <c r="D26" i="15"/>
  <c r="H23" i="15"/>
  <c r="C30" i="15"/>
  <c r="G27" i="15"/>
  <c r="C24" i="15"/>
  <c r="D25" i="15"/>
  <c r="L21" i="15"/>
  <c r="F31" i="15"/>
  <c r="B26" i="15"/>
  <c r="F23" i="15"/>
  <c r="I31" i="15"/>
  <c r="I27" i="15"/>
  <c r="M24" i="15"/>
  <c r="E22" i="15"/>
  <c r="G24" i="15"/>
  <c r="G21" i="15"/>
  <c r="L32" i="15"/>
  <c r="D22" i="15"/>
  <c r="K28" i="15"/>
  <c r="C22" i="15"/>
  <c r="J31" i="15"/>
  <c r="F30" i="15"/>
  <c r="B29" i="15"/>
  <c r="F26" i="15"/>
  <c r="B25" i="15"/>
  <c r="J23" i="15"/>
  <c r="B21" i="15"/>
  <c r="M31" i="15"/>
  <c r="I30" i="15"/>
  <c r="M27" i="15"/>
  <c r="I26" i="15"/>
  <c r="E25" i="15"/>
  <c r="I22" i="15"/>
  <c r="E21" i="15"/>
  <c r="G30" i="15"/>
  <c r="C25" i="15"/>
  <c r="G22" i="15"/>
  <c r="K22" i="15"/>
  <c r="H24" i="15"/>
  <c r="L30" i="15"/>
  <c r="D28" i="15"/>
  <c r="L22" i="15"/>
  <c r="C32" i="15"/>
  <c r="G29" i="15"/>
  <c r="G23" i="15"/>
  <c r="D29" i="15"/>
  <c r="L23" i="15"/>
  <c r="J32" i="15"/>
  <c r="J28" i="15"/>
  <c r="F27" i="15"/>
  <c r="B22" i="15"/>
  <c r="M32" i="15"/>
  <c r="M28" i="15"/>
  <c r="I23" i="15"/>
  <c r="G32" i="15"/>
  <c r="C27" i="15"/>
  <c r="H28" i="15"/>
  <c r="D30" i="15"/>
  <c r="L24" i="15"/>
  <c r="C26" i="15"/>
  <c r="L27" i="15"/>
  <c r="B31" i="15"/>
  <c r="I32" i="15"/>
  <c r="E27" i="15"/>
  <c r="M21" i="15"/>
  <c r="D32" i="15"/>
  <c r="H21" i="15"/>
  <c r="L31" i="15"/>
  <c r="K31" i="15"/>
  <c r="H29" i="15"/>
  <c r="K30" i="15"/>
  <c r="M29" i="15"/>
  <c r="I24" i="15"/>
  <c r="C29" i="15"/>
  <c r="L26" i="15"/>
  <c r="C28" i="15"/>
  <c r="H22" i="15"/>
  <c r="I28" i="15"/>
  <c r="G26" i="15"/>
  <c r="D24" i="15"/>
  <c r="E31" i="15"/>
  <c r="M25" i="15"/>
  <c r="C21" i="15"/>
  <c r="B23" i="15"/>
  <c r="F32" i="15"/>
  <c r="J21" i="15"/>
  <c r="D27" i="15"/>
  <c r="G25" i="15"/>
  <c r="X66" i="13"/>
  <c r="J79" i="13" s="1"/>
  <c r="X65" i="13"/>
  <c r="AA66" i="13"/>
  <c r="AA65" i="13"/>
  <c r="M73" i="13" s="1"/>
  <c r="U66" i="13"/>
  <c r="G79" i="13" s="1"/>
  <c r="U65" i="13"/>
  <c r="W66" i="13"/>
  <c r="W65" i="13"/>
  <c r="T66" i="13"/>
  <c r="F79" i="13" s="1"/>
  <c r="T65" i="13"/>
  <c r="Y65" i="13"/>
  <c r="K73" i="13" s="1"/>
  <c r="Y66" i="13"/>
  <c r="K79" i="13" s="1"/>
  <c r="Q66" i="13"/>
  <c r="C79" i="13" s="1"/>
  <c r="Q65" i="13"/>
  <c r="Z65" i="13"/>
  <c r="Z66" i="13"/>
  <c r="M26" i="14"/>
  <c r="J22" i="14"/>
  <c r="J27" i="14"/>
  <c r="E30" i="14"/>
  <c r="L22" i="14"/>
  <c r="V66" i="13"/>
  <c r="H79" i="13" s="1"/>
  <c r="V65" i="13"/>
  <c r="H73" i="13" s="1"/>
  <c r="S66" i="13"/>
  <c r="E79" i="13" s="1"/>
  <c r="S65" i="13"/>
  <c r="K29" i="14" l="1"/>
  <c r="K30" i="14"/>
  <c r="H21" i="14"/>
  <c r="B28" i="14"/>
  <c r="F28" i="14"/>
  <c r="B26" i="14"/>
  <c r="H30" i="14"/>
  <c r="C26" i="14"/>
  <c r="C21" i="14"/>
  <c r="I28" i="14"/>
  <c r="C27" i="14"/>
  <c r="K25" i="14"/>
  <c r="G31" i="14"/>
  <c r="G26" i="14"/>
  <c r="D72" i="13"/>
  <c r="D78" i="13"/>
  <c r="I72" i="13"/>
  <c r="I78" i="13"/>
  <c r="L72" i="13"/>
  <c r="L78" i="13"/>
  <c r="F72" i="13"/>
  <c r="F78" i="13"/>
  <c r="L79" i="13"/>
  <c r="I73" i="13"/>
  <c r="D73" i="13"/>
  <c r="O4" i="18"/>
  <c r="R4" i="18" s="1"/>
  <c r="G72" i="13"/>
  <c r="G78" i="13"/>
  <c r="M72" i="13"/>
  <c r="M78" i="13"/>
  <c r="C24" i="14"/>
  <c r="J25" i="14"/>
  <c r="J21" i="14"/>
  <c r="M24" i="14"/>
  <c r="H29" i="14"/>
  <c r="D31" i="14"/>
  <c r="L29" i="14"/>
  <c r="L21" i="14"/>
  <c r="K31" i="14"/>
  <c r="I79" i="13"/>
  <c r="M79" i="13"/>
  <c r="D79" i="13"/>
  <c r="J72" i="13"/>
  <c r="J78" i="13"/>
  <c r="K72" i="13"/>
  <c r="K78" i="13"/>
  <c r="B23" i="14"/>
  <c r="I23" i="14"/>
  <c r="K26" i="14"/>
  <c r="F32" i="14"/>
  <c r="F27" i="14"/>
  <c r="F22" i="14"/>
  <c r="I32" i="14"/>
  <c r="E26" i="14"/>
  <c r="H31" i="14"/>
  <c r="D30" i="14"/>
  <c r="J73" i="13"/>
  <c r="E72" i="13"/>
  <c r="E78" i="13"/>
  <c r="C72" i="13"/>
  <c r="C78" i="13"/>
  <c r="B78" i="13"/>
  <c r="B72" i="13"/>
  <c r="H72" i="13"/>
  <c r="H78" i="13"/>
  <c r="O5" i="16"/>
  <c r="P5" i="16" s="1"/>
  <c r="S5" i="16" s="1"/>
  <c r="O11" i="16"/>
  <c r="R11" i="16" s="1"/>
  <c r="O15" i="16"/>
  <c r="P15" i="16" s="1"/>
  <c r="S15" i="16" s="1"/>
  <c r="V15" i="16" s="1"/>
  <c r="H22" i="14"/>
  <c r="G29" i="14"/>
  <c r="F23" i="14"/>
  <c r="M28" i="14"/>
  <c r="M23" i="14"/>
  <c r="L26" i="14"/>
  <c r="L30" i="14"/>
  <c r="L32" i="14"/>
  <c r="D32" i="14"/>
  <c r="B27" i="14"/>
  <c r="D29" i="14"/>
  <c r="G25" i="14"/>
  <c r="D28" i="14"/>
  <c r="B22" i="14"/>
  <c r="J32" i="14"/>
  <c r="I30" i="14"/>
  <c r="C31" i="14"/>
  <c r="M25" i="14"/>
  <c r="B25" i="14"/>
  <c r="F30" i="14"/>
  <c r="L25" i="14"/>
  <c r="I26" i="14"/>
  <c r="G23" i="14"/>
  <c r="K28" i="14"/>
  <c r="L23" i="14"/>
  <c r="M22" i="14"/>
  <c r="I31" i="14"/>
  <c r="F25" i="14"/>
  <c r="J30" i="14"/>
  <c r="H26" i="14"/>
  <c r="E27" i="14"/>
  <c r="K23" i="14"/>
  <c r="C29" i="14"/>
  <c r="H24" i="14"/>
  <c r="E23" i="14"/>
  <c r="M31" i="14"/>
  <c r="E23" i="15"/>
  <c r="H26" i="15"/>
  <c r="J29" i="15"/>
  <c r="B27" i="15"/>
  <c r="B35" i="15" s="1"/>
  <c r="B36" i="15" s="1"/>
  <c r="H32" i="15"/>
  <c r="F28" i="15"/>
  <c r="F24" i="15"/>
  <c r="K23" i="15"/>
  <c r="J25" i="15"/>
  <c r="G31" i="15"/>
  <c r="G35" i="15" s="1"/>
  <c r="G36" i="15" s="1"/>
  <c r="K21" i="15"/>
  <c r="E26" i="15"/>
  <c r="J24" i="15"/>
  <c r="D23" i="15"/>
  <c r="K26" i="15"/>
  <c r="H25" i="15"/>
  <c r="L29" i="15"/>
  <c r="L35" i="15" s="1"/>
  <c r="L36" i="15" s="1"/>
  <c r="K27" i="15"/>
  <c r="M23" i="15"/>
  <c r="E29" i="15"/>
  <c r="F22" i="15"/>
  <c r="J27" i="15"/>
  <c r="D21" i="15"/>
  <c r="H27" i="15"/>
  <c r="K29" i="15"/>
  <c r="E30" i="15"/>
  <c r="B30" i="15"/>
  <c r="H30" i="15"/>
  <c r="K32" i="15"/>
  <c r="H31" i="15"/>
  <c r="C23" i="15"/>
  <c r="C35" i="15" s="1"/>
  <c r="C36" i="15" s="1"/>
  <c r="I21" i="15"/>
  <c r="I35" i="15" s="1"/>
  <c r="I36" i="15" s="1"/>
  <c r="M26" i="15"/>
  <c r="E32" i="15"/>
  <c r="F25" i="15"/>
  <c r="M17" i="16"/>
  <c r="M18" i="16" s="1"/>
  <c r="B21" i="16"/>
  <c r="B22" i="16" s="1"/>
  <c r="K17" i="16"/>
  <c r="K18" i="16" s="1"/>
  <c r="E32" i="14"/>
  <c r="L27" i="14"/>
  <c r="D26" i="14"/>
  <c r="B31" i="14"/>
  <c r="C32" i="14"/>
  <c r="F31" i="14"/>
  <c r="G32" i="14"/>
  <c r="F24" i="14"/>
  <c r="L24" i="14"/>
  <c r="K22" i="14"/>
  <c r="D22" i="14"/>
  <c r="M30" i="14"/>
  <c r="B30" i="14"/>
  <c r="I25" i="14"/>
  <c r="G28" i="14"/>
  <c r="I22" i="14"/>
  <c r="J23" i="14"/>
  <c r="B29" i="14"/>
  <c r="H23" i="14"/>
  <c r="E21" i="14"/>
  <c r="C22" i="14"/>
  <c r="G27" i="14"/>
  <c r="K32" i="14"/>
  <c r="H32" i="14"/>
  <c r="E28" i="14"/>
  <c r="B24" i="14"/>
  <c r="F29" i="14"/>
  <c r="D24" i="14"/>
  <c r="M21" i="14"/>
  <c r="G22" i="14"/>
  <c r="K27" i="14"/>
  <c r="D21" i="14"/>
  <c r="I21" i="14"/>
  <c r="E29" i="14"/>
  <c r="L31" i="14"/>
  <c r="H25" i="14"/>
  <c r="J28" i="14"/>
  <c r="G24" i="14"/>
  <c r="M32" i="14"/>
  <c r="G21" i="14"/>
  <c r="I27" i="14"/>
  <c r="K21" i="14"/>
  <c r="M27" i="14"/>
  <c r="J29" i="14"/>
  <c r="E25" i="14"/>
  <c r="C28" i="14"/>
  <c r="E22" i="14"/>
  <c r="J24" i="14"/>
  <c r="D25" i="14"/>
  <c r="C23" i="14"/>
  <c r="D23" i="14"/>
  <c r="E31" i="14"/>
  <c r="F26" i="14"/>
  <c r="J31" i="14"/>
  <c r="H28" i="14"/>
  <c r="I29" i="14"/>
  <c r="K24" i="14"/>
  <c r="C30" i="14"/>
  <c r="D27" i="14"/>
  <c r="E24" i="14"/>
  <c r="F21" i="14"/>
  <c r="J26" i="14"/>
  <c r="B32" i="14"/>
  <c r="L28" i="14"/>
  <c r="M29" i="14"/>
  <c r="C25" i="14"/>
  <c r="G30" i="14"/>
  <c r="H27" i="14"/>
  <c r="I24" i="14"/>
  <c r="O8" i="18"/>
  <c r="R8" i="18" s="1"/>
  <c r="O12" i="18"/>
  <c r="O10" i="16"/>
  <c r="P11" i="16"/>
  <c r="S11" i="16" s="1"/>
  <c r="B17" i="16"/>
  <c r="B18" i="16" s="1"/>
  <c r="D17" i="16"/>
  <c r="D18" i="16" s="1"/>
  <c r="F17" i="18"/>
  <c r="F18" i="18" s="1"/>
  <c r="C17" i="18"/>
  <c r="C18" i="18" s="1"/>
  <c r="G17" i="18"/>
  <c r="G18" i="18" s="1"/>
  <c r="H17" i="18"/>
  <c r="H18" i="18" s="1"/>
  <c r="M17" i="18"/>
  <c r="M18" i="18" s="1"/>
  <c r="E17" i="18"/>
  <c r="E18" i="18" s="1"/>
  <c r="O8" i="16"/>
  <c r="I17" i="16"/>
  <c r="I18" i="16" s="1"/>
  <c r="O7" i="16"/>
  <c r="O12" i="16"/>
  <c r="O6" i="18"/>
  <c r="L17" i="18"/>
  <c r="L18" i="18" s="1"/>
  <c r="O5" i="18"/>
  <c r="O7" i="18"/>
  <c r="O9" i="18"/>
  <c r="O13" i="18"/>
  <c r="O14" i="18"/>
  <c r="P4" i="18"/>
  <c r="S4" i="18" s="1"/>
  <c r="B40" i="18" s="1"/>
  <c r="O10" i="18"/>
  <c r="J17" i="18"/>
  <c r="J18" i="18" s="1"/>
  <c r="E73" i="13"/>
  <c r="O9" i="16"/>
  <c r="O13" i="16"/>
  <c r="O14" i="16"/>
  <c r="I17" i="18"/>
  <c r="I18" i="18" s="1"/>
  <c r="B17" i="18"/>
  <c r="J17" i="16"/>
  <c r="J18" i="16" s="1"/>
  <c r="L73" i="13"/>
  <c r="C73" i="13"/>
  <c r="F73" i="13"/>
  <c r="G73" i="13"/>
  <c r="F17" i="16"/>
  <c r="F18" i="16" s="1"/>
  <c r="C17" i="16"/>
  <c r="C18" i="16" s="1"/>
  <c r="G17" i="16"/>
  <c r="G18" i="16" s="1"/>
  <c r="H17" i="16"/>
  <c r="H18" i="16" s="1"/>
  <c r="E17" i="16"/>
  <c r="E18" i="16" s="1"/>
  <c r="O11" i="18"/>
  <c r="D17" i="18"/>
  <c r="D18" i="18" s="1"/>
  <c r="O15" i="18"/>
  <c r="K17" i="18"/>
  <c r="K18" i="18" s="1"/>
  <c r="B21" i="18"/>
  <c r="B22" i="18" s="1"/>
  <c r="O6" i="16"/>
  <c r="L17" i="16"/>
  <c r="L18" i="16" s="1"/>
  <c r="T21" i="14"/>
  <c r="X25" i="14"/>
  <c r="P27" i="14"/>
  <c r="T28" i="14"/>
  <c r="X29" i="14"/>
  <c r="P31" i="14"/>
  <c r="T32" i="14"/>
  <c r="T26" i="14"/>
  <c r="P28" i="14"/>
  <c r="P30" i="14"/>
  <c r="X31" i="14"/>
  <c r="T27" i="14"/>
  <c r="P29" i="14"/>
  <c r="X30" i="14"/>
  <c r="X32" i="14"/>
  <c r="P26" i="14"/>
  <c r="X27" i="14"/>
  <c r="T29" i="14"/>
  <c r="T31" i="14"/>
  <c r="X26" i="14"/>
  <c r="X28" i="14"/>
  <c r="T30" i="14"/>
  <c r="P32" i="14"/>
  <c r="Z31" i="14"/>
  <c r="V30" i="14"/>
  <c r="R29" i="14"/>
  <c r="Z27" i="14"/>
  <c r="V26" i="14"/>
  <c r="R25" i="14"/>
  <c r="Z23" i="14"/>
  <c r="V22" i="14"/>
  <c r="R21" i="14"/>
  <c r="T24" i="14"/>
  <c r="P23" i="14"/>
  <c r="X21" i="14"/>
  <c r="S32" i="14"/>
  <c r="AA30" i="14"/>
  <c r="W29" i="14"/>
  <c r="S28" i="14"/>
  <c r="AA26" i="14"/>
  <c r="W25" i="14"/>
  <c r="S24" i="14"/>
  <c r="AA22" i="14"/>
  <c r="W21" i="14"/>
  <c r="Q32" i="14"/>
  <c r="Y30" i="14"/>
  <c r="U29" i="14"/>
  <c r="Q28" i="14"/>
  <c r="Y26" i="14"/>
  <c r="U25" i="14"/>
  <c r="Q24" i="14"/>
  <c r="Y22" i="14"/>
  <c r="U21" i="14"/>
  <c r="Z32" i="14"/>
  <c r="V31" i="14"/>
  <c r="R30" i="14"/>
  <c r="Z28" i="14"/>
  <c r="V27" i="14"/>
  <c r="R26" i="14"/>
  <c r="Z24" i="14"/>
  <c r="V23" i="14"/>
  <c r="R22" i="14"/>
  <c r="T25" i="14"/>
  <c r="P24" i="14"/>
  <c r="X22" i="14"/>
  <c r="P21" i="14"/>
  <c r="AA31" i="14"/>
  <c r="W30" i="14"/>
  <c r="S29" i="14"/>
  <c r="AA27" i="14"/>
  <c r="W26" i="14"/>
  <c r="S25" i="14"/>
  <c r="AA23" i="14"/>
  <c r="W22" i="14"/>
  <c r="S21" i="14"/>
  <c r="Y31" i="14"/>
  <c r="U30" i="14"/>
  <c r="Q29" i="14"/>
  <c r="Y27" i="14"/>
  <c r="U26" i="14"/>
  <c r="Q25" i="14"/>
  <c r="Y23" i="14"/>
  <c r="U22" i="14"/>
  <c r="Q21" i="14"/>
  <c r="R31" i="14"/>
  <c r="V28" i="14"/>
  <c r="Z25" i="14"/>
  <c r="R23" i="14"/>
  <c r="P25" i="14"/>
  <c r="T22" i="14"/>
  <c r="W31" i="14"/>
  <c r="AA28" i="14"/>
  <c r="S26" i="14"/>
  <c r="W23" i="14"/>
  <c r="Y32" i="14"/>
  <c r="Q30" i="14"/>
  <c r="U27" i="14"/>
  <c r="Y24" i="14"/>
  <c r="Q22" i="14"/>
  <c r="Z30" i="14"/>
  <c r="R28" i="14"/>
  <c r="V25" i="14"/>
  <c r="Z22" i="14"/>
  <c r="X24" i="14"/>
  <c r="P22" i="14"/>
  <c r="S31" i="14"/>
  <c r="W28" i="14"/>
  <c r="AA25" i="14"/>
  <c r="S23" i="14"/>
  <c r="U32" i="14"/>
  <c r="Y29" i="14"/>
  <c r="Q27" i="14"/>
  <c r="U24" i="14"/>
  <c r="Y21" i="14"/>
  <c r="Z29" i="14"/>
  <c r="R27" i="14"/>
  <c r="Z21" i="14"/>
  <c r="X23" i="14"/>
  <c r="S30" i="14"/>
  <c r="AA24" i="14"/>
  <c r="U31" i="14"/>
  <c r="Q26" i="14"/>
  <c r="U23" i="14"/>
  <c r="V29" i="14"/>
  <c r="V21" i="14"/>
  <c r="W32" i="14"/>
  <c r="S27" i="14"/>
  <c r="AA21" i="14"/>
  <c r="U28" i="14"/>
  <c r="Q23" i="14"/>
  <c r="V32" i="14"/>
  <c r="V24" i="14"/>
  <c r="AA32" i="14"/>
  <c r="W27" i="14"/>
  <c r="S22" i="14"/>
  <c r="Y28" i="14"/>
  <c r="R32" i="14"/>
  <c r="Z26" i="14"/>
  <c r="R24" i="14"/>
  <c r="T23" i="14"/>
  <c r="AA29" i="14"/>
  <c r="W24" i="14"/>
  <c r="Q31" i="14"/>
  <c r="Y25" i="14"/>
  <c r="D35" i="15"/>
  <c r="D36" i="15" s="1"/>
  <c r="S32" i="15"/>
  <c r="AA30" i="15"/>
  <c r="W29" i="15"/>
  <c r="S28" i="15"/>
  <c r="AA26" i="15"/>
  <c r="W25" i="15"/>
  <c r="S24" i="15"/>
  <c r="AA22" i="15"/>
  <c r="W21" i="15"/>
  <c r="R32" i="15"/>
  <c r="Z30" i="15"/>
  <c r="V29" i="15"/>
  <c r="R28" i="15"/>
  <c r="Z26" i="15"/>
  <c r="V25" i="15"/>
  <c r="R24" i="15"/>
  <c r="Z22" i="15"/>
  <c r="V21" i="15"/>
  <c r="Q32" i="15"/>
  <c r="Y30" i="15"/>
  <c r="U29" i="15"/>
  <c r="P29" i="15"/>
  <c r="T26" i="15"/>
  <c r="X23" i="15"/>
  <c r="P21" i="15"/>
  <c r="Q29" i="15"/>
  <c r="U24" i="15"/>
  <c r="P31" i="15"/>
  <c r="U27" i="15"/>
  <c r="Y24" i="15"/>
  <c r="Q22" i="15"/>
  <c r="T29" i="15"/>
  <c r="X26" i="15"/>
  <c r="T23" i="15"/>
  <c r="U28" i="15"/>
  <c r="U22" i="15"/>
  <c r="W31" i="15"/>
  <c r="AA28" i="15"/>
  <c r="S26" i="15"/>
  <c r="W23" i="15"/>
  <c r="Z32" i="15"/>
  <c r="R30" i="15"/>
  <c r="V27" i="15"/>
  <c r="Z24" i="15"/>
  <c r="V23" i="15"/>
  <c r="Y32" i="15"/>
  <c r="Q30" i="15"/>
  <c r="X27" i="15"/>
  <c r="T22" i="15"/>
  <c r="Q27" i="15"/>
  <c r="Y28" i="15"/>
  <c r="U23" i="15"/>
  <c r="P28" i="15"/>
  <c r="P22" i="15"/>
  <c r="AA31" i="15"/>
  <c r="W30" i="15"/>
  <c r="S29" i="15"/>
  <c r="AA27" i="15"/>
  <c r="W26" i="15"/>
  <c r="S25" i="15"/>
  <c r="AA23" i="15"/>
  <c r="W22" i="15"/>
  <c r="S21" i="15"/>
  <c r="Z31" i="15"/>
  <c r="V30" i="15"/>
  <c r="R29" i="15"/>
  <c r="Z27" i="15"/>
  <c r="V26" i="15"/>
  <c r="R25" i="15"/>
  <c r="Z23" i="15"/>
  <c r="V22" i="15"/>
  <c r="R21" i="15"/>
  <c r="Y31" i="15"/>
  <c r="U30" i="15"/>
  <c r="X32" i="15"/>
  <c r="T28" i="15"/>
  <c r="X25" i="15"/>
  <c r="P23" i="15"/>
  <c r="P26" i="15"/>
  <c r="Y27" i="15"/>
  <c r="Q23" i="15"/>
  <c r="X29" i="15"/>
  <c r="Y26" i="15"/>
  <c r="Q24" i="15"/>
  <c r="U21" i="15"/>
  <c r="X28" i="15"/>
  <c r="T25" i="15"/>
  <c r="X22" i="15"/>
  <c r="U26" i="15"/>
  <c r="Q21" i="15"/>
  <c r="AA32" i="15"/>
  <c r="S30" i="15"/>
  <c r="W27" i="15"/>
  <c r="AA24" i="15"/>
  <c r="S22" i="15"/>
  <c r="V31" i="15"/>
  <c r="Z28" i="15"/>
  <c r="R26" i="15"/>
  <c r="R22" i="15"/>
  <c r="U31" i="15"/>
  <c r="T31" i="15"/>
  <c r="P25" i="15"/>
  <c r="X31" i="15"/>
  <c r="Y21" i="15"/>
  <c r="Q26" i="15"/>
  <c r="P32" i="15"/>
  <c r="X24" i="15"/>
  <c r="Q25" i="15"/>
  <c r="S31" i="15"/>
  <c r="AA25" i="15"/>
  <c r="V32" i="15"/>
  <c r="R27" i="15"/>
  <c r="Z21" i="15"/>
  <c r="P30" i="15"/>
  <c r="T30" i="15"/>
  <c r="U25" i="15"/>
  <c r="P24" i="15"/>
  <c r="AA29" i="15"/>
  <c r="W24" i="15"/>
  <c r="Z25" i="15"/>
  <c r="U32" i="15"/>
  <c r="P27" i="15"/>
  <c r="Y22" i="15"/>
  <c r="T21" i="15"/>
  <c r="S23" i="15"/>
  <c r="Z29" i="15"/>
  <c r="Q31" i="15"/>
  <c r="T32" i="15"/>
  <c r="Y23" i="15"/>
  <c r="W32" i="15"/>
  <c r="AA21" i="15"/>
  <c r="R23" i="15"/>
  <c r="X21" i="15"/>
  <c r="T27" i="15"/>
  <c r="R31" i="15"/>
  <c r="Y25" i="15"/>
  <c r="W28" i="15"/>
  <c r="V24" i="15"/>
  <c r="T24" i="15"/>
  <c r="X30" i="15"/>
  <c r="S27" i="15"/>
  <c r="V28" i="15"/>
  <c r="Y29" i="15"/>
  <c r="Q28" i="15"/>
  <c r="P4" i="16"/>
  <c r="S4" i="16" s="1"/>
  <c r="R4" i="16"/>
  <c r="H35" i="15" l="1"/>
  <c r="H36" i="15" s="1"/>
  <c r="J35" i="14"/>
  <c r="J36" i="14" s="1"/>
  <c r="G35" i="14"/>
  <c r="G36" i="14" s="1"/>
  <c r="I35" i="14"/>
  <c r="I36" i="14" s="1"/>
  <c r="J35" i="15"/>
  <c r="J36" i="15" s="1"/>
  <c r="P8" i="18"/>
  <c r="S8" i="18" s="1"/>
  <c r="M35" i="15"/>
  <c r="M36" i="15" s="1"/>
  <c r="C35" i="14"/>
  <c r="C36" i="14" s="1"/>
  <c r="J40" i="18"/>
  <c r="B35" i="14"/>
  <c r="B36" i="14" s="1"/>
  <c r="E35" i="14"/>
  <c r="E36" i="14" s="1"/>
  <c r="D35" i="14"/>
  <c r="D36" i="14" s="1"/>
  <c r="K35" i="15"/>
  <c r="K36" i="15" s="1"/>
  <c r="F35" i="15"/>
  <c r="F36" i="15" s="1"/>
  <c r="E35" i="15"/>
  <c r="E36" i="15" s="1"/>
  <c r="L35" i="14"/>
  <c r="L36" i="14" s="1"/>
  <c r="M35" i="14"/>
  <c r="M36" i="14" s="1"/>
  <c r="H35" i="14"/>
  <c r="H36" i="14" s="1"/>
  <c r="R5" i="16"/>
  <c r="K35" i="14"/>
  <c r="K36" i="14" s="1"/>
  <c r="F35" i="14"/>
  <c r="F36" i="14" s="1"/>
  <c r="V4" i="16"/>
  <c r="K40" i="18"/>
  <c r="I40" i="18"/>
  <c r="E44" i="18"/>
  <c r="J44" i="18"/>
  <c r="T27" i="16" a="1"/>
  <c r="U35" i="16" s="1"/>
  <c r="W35" i="16" s="1"/>
  <c r="X35" i="16" s="1"/>
  <c r="F44" i="18"/>
  <c r="C44" i="18"/>
  <c r="R15" i="16"/>
  <c r="G44" i="18"/>
  <c r="K44" i="18"/>
  <c r="E40" i="18"/>
  <c r="H40" i="18"/>
  <c r="C40" i="18"/>
  <c r="M40" i="18"/>
  <c r="F40" i="18"/>
  <c r="V11" i="16"/>
  <c r="V5" i="16"/>
  <c r="D40" i="18"/>
  <c r="M44" i="18"/>
  <c r="L44" i="18"/>
  <c r="P10" i="18"/>
  <c r="S10" i="18" s="1"/>
  <c r="R10" i="18"/>
  <c r="P6" i="16"/>
  <c r="S6" i="16" s="1"/>
  <c r="V6" i="16" s="1"/>
  <c r="R6" i="16"/>
  <c r="P13" i="16"/>
  <c r="S13" i="16" s="1"/>
  <c r="V13" i="16" s="1"/>
  <c r="R13" i="16"/>
  <c r="R13" i="18"/>
  <c r="P13" i="18"/>
  <c r="S13" i="18" s="1"/>
  <c r="R7" i="18"/>
  <c r="P7" i="18"/>
  <c r="S7" i="18" s="1"/>
  <c r="R14" i="16"/>
  <c r="P14" i="16"/>
  <c r="S14" i="16" s="1"/>
  <c r="V14" i="16" s="1"/>
  <c r="B18" i="18"/>
  <c r="T4" i="18" a="1"/>
  <c r="R5" i="18"/>
  <c r="P5" i="18"/>
  <c r="S5" i="18" s="1"/>
  <c r="P8" i="16"/>
  <c r="S8" i="16" s="1"/>
  <c r="V8" i="16" s="1"/>
  <c r="R8" i="16"/>
  <c r="R15" i="18"/>
  <c r="P15" i="18"/>
  <c r="S15" i="18" s="1"/>
  <c r="R9" i="16"/>
  <c r="P9" i="16"/>
  <c r="S9" i="16" s="1"/>
  <c r="V9" i="16" s="1"/>
  <c r="P12" i="16"/>
  <c r="S12" i="16" s="1"/>
  <c r="V12" i="16" s="1"/>
  <c r="R12" i="16"/>
  <c r="G40" i="18"/>
  <c r="P12" i="18"/>
  <c r="S12" i="18" s="1"/>
  <c r="R12" i="18"/>
  <c r="I44" i="18"/>
  <c r="B44" i="18"/>
  <c r="P10" i="16"/>
  <c r="S10" i="16" s="1"/>
  <c r="V10" i="16" s="1"/>
  <c r="R10" i="16"/>
  <c r="R11" i="18"/>
  <c r="P11" i="18"/>
  <c r="S11" i="18" s="1"/>
  <c r="P14" i="18"/>
  <c r="S14" i="18" s="1"/>
  <c r="R14" i="18"/>
  <c r="P9" i="18"/>
  <c r="S9" i="18" s="1"/>
  <c r="R9" i="18"/>
  <c r="L40" i="18"/>
  <c r="P6" i="18"/>
  <c r="S6" i="18" s="1"/>
  <c r="R6" i="18"/>
  <c r="P7" i="16"/>
  <c r="S7" i="16" s="1"/>
  <c r="V7" i="16" s="1"/>
  <c r="R7" i="16"/>
  <c r="AA35" i="14"/>
  <c r="AA36" i="14" s="1"/>
  <c r="T4" i="16" a="1"/>
  <c r="U10" i="16" s="1"/>
  <c r="W10" i="16" s="1"/>
  <c r="Z35" i="15"/>
  <c r="Z36" i="15" s="1"/>
  <c r="X35" i="15"/>
  <c r="X36" i="15" s="1"/>
  <c r="U35" i="15"/>
  <c r="U36" i="15" s="1"/>
  <c r="T30" i="16"/>
  <c r="T29" i="16"/>
  <c r="T35" i="16"/>
  <c r="U30" i="16"/>
  <c r="W30" i="16" s="1"/>
  <c r="X30" i="16" s="1"/>
  <c r="U27" i="16"/>
  <c r="W27" i="16" s="1"/>
  <c r="X27" i="16" s="1"/>
  <c r="R35" i="14"/>
  <c r="R36" i="14" s="1"/>
  <c r="T35" i="15"/>
  <c r="T36" i="15" s="1"/>
  <c r="R35" i="15"/>
  <c r="R36" i="15" s="1"/>
  <c r="S35" i="14"/>
  <c r="S36" i="14" s="1"/>
  <c r="X35" i="14"/>
  <c r="X36" i="14" s="1"/>
  <c r="U6" i="16"/>
  <c r="W6" i="16" s="1"/>
  <c r="U11" i="16"/>
  <c r="W11" i="16" s="1"/>
  <c r="X11" i="16" s="1"/>
  <c r="Y35" i="14"/>
  <c r="Y36" i="14" s="1"/>
  <c r="P35" i="14"/>
  <c r="P36" i="14" s="1"/>
  <c r="P35" i="15"/>
  <c r="P36" i="15" s="1"/>
  <c r="W35" i="15"/>
  <c r="W36" i="15" s="1"/>
  <c r="Q35" i="14"/>
  <c r="Q36" i="14" s="1"/>
  <c r="W35" i="14"/>
  <c r="W36" i="14" s="1"/>
  <c r="Y35" i="15"/>
  <c r="Y36" i="15" s="1"/>
  <c r="AA35" i="15"/>
  <c r="AA36" i="15" s="1"/>
  <c r="S35" i="15"/>
  <c r="S36" i="15" s="1"/>
  <c r="Q35" i="15"/>
  <c r="Q36" i="15" s="1"/>
  <c r="V35" i="15"/>
  <c r="V36" i="15" s="1"/>
  <c r="V35" i="14"/>
  <c r="V36" i="14" s="1"/>
  <c r="Z35" i="14"/>
  <c r="Z36" i="14" s="1"/>
  <c r="U35" i="14"/>
  <c r="U36" i="14" s="1"/>
  <c r="T35" i="14"/>
  <c r="T36" i="14" s="1"/>
  <c r="U8" i="16" l="1"/>
  <c r="W8" i="16" s="1"/>
  <c r="U4" i="16"/>
  <c r="W4" i="16" s="1"/>
  <c r="X4" i="16" s="1"/>
  <c r="T4" i="16"/>
  <c r="T34" i="16"/>
  <c r="X6" i="16"/>
  <c r="X8" i="16"/>
  <c r="H44" i="18"/>
  <c r="D44" i="18"/>
  <c r="U38" i="16"/>
  <c r="W38" i="16" s="1"/>
  <c r="X38" i="16" s="1"/>
  <c r="U31" i="16"/>
  <c r="W31" i="16" s="1"/>
  <c r="X31" i="16" s="1"/>
  <c r="T38" i="16"/>
  <c r="T6" i="16"/>
  <c r="T10" i="16"/>
  <c r="T31" i="16"/>
  <c r="U33" i="16"/>
  <c r="W33" i="16" s="1"/>
  <c r="X33" i="16" s="1"/>
  <c r="U34" i="16"/>
  <c r="W34" i="16" s="1"/>
  <c r="X34" i="16" s="1"/>
  <c r="T8" i="16"/>
  <c r="T5" i="16"/>
  <c r="U36" i="16"/>
  <c r="W36" i="16" s="1"/>
  <c r="X36" i="16" s="1"/>
  <c r="T33" i="16"/>
  <c r="U32" i="16"/>
  <c r="W32" i="16" s="1"/>
  <c r="X32" i="16" s="1"/>
  <c r="T28" i="16"/>
  <c r="T37" i="16"/>
  <c r="U28" i="16"/>
  <c r="W28" i="16" s="1"/>
  <c r="X28" i="16" s="1"/>
  <c r="T7" i="16"/>
  <c r="T9" i="16"/>
  <c r="U15" i="16"/>
  <c r="W15" i="16" s="1"/>
  <c r="X15" i="16" s="1"/>
  <c r="U37" i="16"/>
  <c r="W37" i="16" s="1"/>
  <c r="X37" i="16" s="1"/>
  <c r="T32" i="16"/>
  <c r="U29" i="16"/>
  <c r="W29" i="16" s="1"/>
  <c r="X29" i="16" s="1"/>
  <c r="T27" i="16"/>
  <c r="T36" i="16"/>
  <c r="D50" i="18"/>
  <c r="E50" i="18"/>
  <c r="C50" i="18"/>
  <c r="I50" i="18"/>
  <c r="L50" i="18"/>
  <c r="H50" i="18"/>
  <c r="J50" i="18"/>
  <c r="M50" i="18"/>
  <c r="B50" i="18"/>
  <c r="F50" i="18"/>
  <c r="G50" i="18"/>
  <c r="K50" i="18"/>
  <c r="M41" i="18"/>
  <c r="K41" i="18"/>
  <c r="C41" i="18"/>
  <c r="F41" i="18"/>
  <c r="G41" i="18"/>
  <c r="D41" i="18"/>
  <c r="H41" i="18"/>
  <c r="I41" i="18"/>
  <c r="J41" i="18"/>
  <c r="L41" i="18"/>
  <c r="E41" i="18"/>
  <c r="B41" i="18"/>
  <c r="X10" i="16"/>
  <c r="J45" i="18"/>
  <c r="K45" i="18"/>
  <c r="D45" i="18"/>
  <c r="B45" i="18"/>
  <c r="M45" i="18"/>
  <c r="I45" i="18"/>
  <c r="E45" i="18"/>
  <c r="H45" i="18"/>
  <c r="C45" i="18"/>
  <c r="G45" i="18"/>
  <c r="F45" i="18"/>
  <c r="L45" i="18"/>
  <c r="D47" i="18"/>
  <c r="C47" i="18"/>
  <c r="H47" i="18"/>
  <c r="I47" i="18"/>
  <c r="M47" i="18"/>
  <c r="B47" i="18"/>
  <c r="L47" i="18"/>
  <c r="G47" i="18"/>
  <c r="E47" i="18"/>
  <c r="K47" i="18"/>
  <c r="J47" i="18"/>
  <c r="F47" i="18"/>
  <c r="I51" i="18"/>
  <c r="F51" i="18"/>
  <c r="J51" i="18"/>
  <c r="H51" i="18"/>
  <c r="M51" i="18"/>
  <c r="D51" i="18"/>
  <c r="G51" i="18"/>
  <c r="L51" i="18"/>
  <c r="C51" i="18"/>
  <c r="K51" i="18"/>
  <c r="E51" i="18"/>
  <c r="B51" i="18"/>
  <c r="U12" i="18"/>
  <c r="T5" i="18"/>
  <c r="U15" i="18"/>
  <c r="U6" i="18"/>
  <c r="U7" i="18"/>
  <c r="T15" i="18"/>
  <c r="T9" i="18"/>
  <c r="T13" i="18"/>
  <c r="U14" i="18"/>
  <c r="T8" i="18"/>
  <c r="U13" i="18"/>
  <c r="T14" i="18"/>
  <c r="T11" i="18"/>
  <c r="U5" i="18"/>
  <c r="U10" i="18"/>
  <c r="T7" i="18"/>
  <c r="T12" i="18"/>
  <c r="U8" i="18"/>
  <c r="U9" i="18"/>
  <c r="T6" i="18"/>
  <c r="T10" i="18"/>
  <c r="U4" i="18"/>
  <c r="U11" i="18"/>
  <c r="T4" i="18"/>
  <c r="D43" i="18"/>
  <c r="H43" i="18"/>
  <c r="C43" i="18"/>
  <c r="B43" i="18"/>
  <c r="L43" i="18"/>
  <c r="F43" i="18"/>
  <c r="M43" i="18"/>
  <c r="K43" i="18"/>
  <c r="I43" i="18"/>
  <c r="J43" i="18"/>
  <c r="E43" i="18"/>
  <c r="G43" i="18"/>
  <c r="M49" i="18"/>
  <c r="F49" i="18"/>
  <c r="L49" i="18"/>
  <c r="B49" i="18"/>
  <c r="H49" i="18"/>
  <c r="K49" i="18"/>
  <c r="I49" i="18"/>
  <c r="C49" i="18"/>
  <c r="G49" i="18"/>
  <c r="J49" i="18"/>
  <c r="E49" i="18"/>
  <c r="D49" i="18"/>
  <c r="F42" i="18"/>
  <c r="D42" i="18"/>
  <c r="L42" i="18"/>
  <c r="G42" i="18"/>
  <c r="B42" i="18"/>
  <c r="E42" i="18"/>
  <c r="M42" i="18"/>
  <c r="J42" i="18"/>
  <c r="C42" i="18"/>
  <c r="I42" i="18"/>
  <c r="H42" i="18"/>
  <c r="K42" i="18"/>
  <c r="L48" i="18"/>
  <c r="G48" i="18"/>
  <c r="H48" i="18"/>
  <c r="F48" i="18"/>
  <c r="B48" i="18"/>
  <c r="E48" i="18"/>
  <c r="K48" i="18"/>
  <c r="D48" i="18"/>
  <c r="J48" i="18"/>
  <c r="I48" i="18"/>
  <c r="C48" i="18"/>
  <c r="M48" i="18"/>
  <c r="B46" i="18"/>
  <c r="D46" i="18"/>
  <c r="G46" i="18"/>
  <c r="E46" i="18"/>
  <c r="J46" i="18"/>
  <c r="C46" i="18"/>
  <c r="L46" i="18"/>
  <c r="F46" i="18"/>
  <c r="K46" i="18"/>
  <c r="I46" i="18"/>
  <c r="H46" i="18"/>
  <c r="M46" i="18"/>
  <c r="T12" i="16"/>
  <c r="T11" i="16"/>
  <c r="T14" i="16"/>
  <c r="U12" i="16"/>
  <c r="W12" i="16" s="1"/>
  <c r="X12" i="16" s="1"/>
  <c r="U5" i="16"/>
  <c r="W5" i="16" s="1"/>
  <c r="X5" i="16" s="1"/>
  <c r="U14" i="16"/>
  <c r="W14" i="16" s="1"/>
  <c r="X14" i="16" s="1"/>
  <c r="T13" i="16"/>
  <c r="U7" i="16"/>
  <c r="W7" i="16" s="1"/>
  <c r="X7" i="16" s="1"/>
  <c r="T15" i="16"/>
  <c r="U13" i="16"/>
  <c r="W13" i="16" s="1"/>
  <c r="X13" i="16" s="1"/>
  <c r="U9" i="16"/>
  <c r="W9" i="16" s="1"/>
  <c r="X9" i="16" s="1"/>
  <c r="L53" i="18" l="1"/>
  <c r="G53" i="18"/>
  <c r="K36" i="18"/>
  <c r="E36" i="18"/>
  <c r="C36" i="18"/>
  <c r="I36" i="18"/>
  <c r="L36" i="18"/>
  <c r="H36" i="18"/>
  <c r="D36" i="18"/>
  <c r="M36" i="18"/>
  <c r="F36" i="18"/>
  <c r="G36" i="18"/>
  <c r="J36" i="18"/>
  <c r="B36" i="18"/>
  <c r="D29" i="18"/>
  <c r="J29" i="18"/>
  <c r="I29" i="18"/>
  <c r="E29" i="18"/>
  <c r="K29" i="18"/>
  <c r="H29" i="18"/>
  <c r="C29" i="18"/>
  <c r="B29" i="18"/>
  <c r="L29" i="18"/>
  <c r="F29" i="18"/>
  <c r="M29" i="18"/>
  <c r="G29" i="18"/>
  <c r="M34" i="18"/>
  <c r="E34" i="18"/>
  <c r="G34" i="18"/>
  <c r="H34" i="18"/>
  <c r="L34" i="18"/>
  <c r="F34" i="18"/>
  <c r="I34" i="18"/>
  <c r="D34" i="18"/>
  <c r="J34" i="18"/>
  <c r="B34" i="18"/>
  <c r="K34" i="18"/>
  <c r="C34" i="18"/>
  <c r="K53" i="18"/>
  <c r="K28" i="18"/>
  <c r="H28" i="18"/>
  <c r="B28" i="18"/>
  <c r="F28" i="18"/>
  <c r="D28" i="18"/>
  <c r="L28" i="18"/>
  <c r="G28" i="18"/>
  <c r="I28" i="18"/>
  <c r="M28" i="18"/>
  <c r="J28" i="18"/>
  <c r="E28" i="18"/>
  <c r="C28" i="18"/>
  <c r="J53" i="18"/>
  <c r="M53" i="18"/>
  <c r="E33" i="18"/>
  <c r="D33" i="18"/>
  <c r="C33" i="18"/>
  <c r="H33" i="18"/>
  <c r="I33" i="18"/>
  <c r="F33" i="18"/>
  <c r="L33" i="18"/>
  <c r="G33" i="18"/>
  <c r="B33" i="18"/>
  <c r="M33" i="18"/>
  <c r="K33" i="18"/>
  <c r="J33" i="18"/>
  <c r="F31" i="18"/>
  <c r="G31" i="18"/>
  <c r="L31" i="18"/>
  <c r="E31" i="18"/>
  <c r="J31" i="18"/>
  <c r="K31" i="18"/>
  <c r="D31" i="18"/>
  <c r="I31" i="18"/>
  <c r="C31" i="18"/>
  <c r="B31" i="18"/>
  <c r="M31" i="18"/>
  <c r="H31" i="18"/>
  <c r="I32" i="18"/>
  <c r="L32" i="18"/>
  <c r="D32" i="18"/>
  <c r="G32" i="18"/>
  <c r="E32" i="18"/>
  <c r="J32" i="18"/>
  <c r="F32" i="18"/>
  <c r="K32" i="18"/>
  <c r="B32" i="18"/>
  <c r="H32" i="18"/>
  <c r="C32" i="18"/>
  <c r="M32" i="18"/>
  <c r="G35" i="18"/>
  <c r="D35" i="18"/>
  <c r="E35" i="18"/>
  <c r="M35" i="18"/>
  <c r="F35" i="18"/>
  <c r="L35" i="18"/>
  <c r="B35" i="18"/>
  <c r="H35" i="18"/>
  <c r="K35" i="18"/>
  <c r="I35" i="18"/>
  <c r="C35" i="18"/>
  <c r="J35" i="18"/>
  <c r="L37" i="18"/>
  <c r="F37" i="18"/>
  <c r="M37" i="18"/>
  <c r="I37" i="18"/>
  <c r="J37" i="18"/>
  <c r="H37" i="18"/>
  <c r="E37" i="18"/>
  <c r="B37" i="18"/>
  <c r="C37" i="18"/>
  <c r="G37" i="18"/>
  <c r="D37" i="18"/>
  <c r="K37" i="18"/>
  <c r="B53" i="18"/>
  <c r="I53" i="18"/>
  <c r="F53" i="18"/>
  <c r="D53" i="18"/>
  <c r="B26" i="18"/>
  <c r="F26" i="18"/>
  <c r="M26" i="18"/>
  <c r="J26" i="18"/>
  <c r="I26" i="18"/>
  <c r="L26" i="18"/>
  <c r="G26" i="18"/>
  <c r="H26" i="18"/>
  <c r="D26" i="18"/>
  <c r="C26" i="18"/>
  <c r="E26" i="18"/>
  <c r="K26" i="18"/>
  <c r="B30" i="18"/>
  <c r="D30" i="18"/>
  <c r="G30" i="18"/>
  <c r="L30" i="18"/>
  <c r="C30" i="18"/>
  <c r="M30" i="18"/>
  <c r="J30" i="18"/>
  <c r="F30" i="18"/>
  <c r="H30" i="18"/>
  <c r="I30" i="18"/>
  <c r="K30" i="18"/>
  <c r="E30" i="18"/>
  <c r="M27" i="18"/>
  <c r="K27" i="18"/>
  <c r="B27" i="18"/>
  <c r="E27" i="18"/>
  <c r="C27" i="18"/>
  <c r="F27" i="18"/>
  <c r="G27" i="18"/>
  <c r="D27" i="18"/>
  <c r="H27" i="18"/>
  <c r="J27" i="18"/>
  <c r="L27" i="18"/>
  <c r="I27" i="18"/>
  <c r="E53" i="18"/>
  <c r="H53" i="18"/>
  <c r="C53" i="18"/>
  <c r="O32" i="18" l="1"/>
  <c r="Q32" i="18" s="1"/>
  <c r="R32" i="18" s="1"/>
  <c r="S32" i="18" s="1"/>
  <c r="O33" i="18"/>
  <c r="Q33" i="18" s="1"/>
  <c r="R33" i="18" s="1"/>
  <c r="S33" i="18" s="1"/>
  <c r="O30" i="18"/>
  <c r="Q30" i="18" s="1"/>
  <c r="R30" i="18" s="1"/>
  <c r="S30" i="18" s="1"/>
  <c r="O26" i="18"/>
  <c r="Q26" i="18" s="1"/>
  <c r="R26" i="18" s="1"/>
  <c r="S26" i="18" s="1"/>
  <c r="O35" i="18"/>
  <c r="Q35" i="18" s="1"/>
  <c r="R35" i="18" s="1"/>
  <c r="S35" i="18" s="1"/>
  <c r="O34" i="18"/>
  <c r="Q34" i="18" s="1"/>
  <c r="R34" i="18" s="1"/>
  <c r="S34" i="18" s="1"/>
  <c r="O40" i="18" a="1"/>
  <c r="O28" i="18"/>
  <c r="Q28" i="18" s="1"/>
  <c r="R28" i="18" s="1"/>
  <c r="S28" i="18" s="1"/>
  <c r="O29" i="18"/>
  <c r="Q29" i="18" s="1"/>
  <c r="R29" i="18" s="1"/>
  <c r="S29" i="18" s="1"/>
  <c r="O36" i="18"/>
  <c r="Q36" i="18" s="1"/>
  <c r="R36" i="18" s="1"/>
  <c r="S36" i="18" s="1"/>
  <c r="O37" i="18"/>
  <c r="Q37" i="18" s="1"/>
  <c r="R37" i="18" s="1"/>
  <c r="S37" i="18" s="1"/>
  <c r="O27" i="18"/>
  <c r="Q27" i="18" s="1"/>
  <c r="R27" i="18" s="1"/>
  <c r="S27" i="18" s="1"/>
  <c r="O31" i="18"/>
  <c r="Q31" i="18" s="1"/>
  <c r="R31" i="18" s="1"/>
  <c r="S31" i="18" s="1"/>
  <c r="O40" i="18" l="1"/>
  <c r="Q40" i="18" s="1"/>
  <c r="R40" i="18" s="1"/>
  <c r="S40" i="18" s="1"/>
  <c r="O42" i="18"/>
  <c r="Q42" i="18" s="1"/>
  <c r="R42" i="18" s="1"/>
  <c r="S42" i="18" s="1"/>
  <c r="O45" i="18"/>
  <c r="Q45" i="18" s="1"/>
  <c r="R45" i="18" s="1"/>
  <c r="S45" i="18" s="1"/>
  <c r="O46" i="18"/>
  <c r="Q46" i="18" s="1"/>
  <c r="R46" i="18" s="1"/>
  <c r="S46" i="18" s="1"/>
  <c r="O49" i="18"/>
  <c r="Q49" i="18" s="1"/>
  <c r="R49" i="18" s="1"/>
  <c r="S49" i="18" s="1"/>
  <c r="O41" i="18"/>
  <c r="Q41" i="18" s="1"/>
  <c r="R41" i="18" s="1"/>
  <c r="S41" i="18" s="1"/>
  <c r="O43" i="18"/>
  <c r="Q43" i="18" s="1"/>
  <c r="R43" i="18" s="1"/>
  <c r="S43" i="18" s="1"/>
  <c r="O44" i="18"/>
  <c r="Q44" i="18" s="1"/>
  <c r="R44" i="18" s="1"/>
  <c r="S44" i="18" s="1"/>
  <c r="O50" i="18"/>
  <c r="Q50" i="18" s="1"/>
  <c r="R50" i="18" s="1"/>
  <c r="S50" i="18" s="1"/>
  <c r="O48" i="18"/>
  <c r="Q48" i="18" s="1"/>
  <c r="R48" i="18" s="1"/>
  <c r="S48" i="18" s="1"/>
  <c r="O51" i="18"/>
  <c r="Q51" i="18" s="1"/>
  <c r="R51" i="18" s="1"/>
  <c r="S51" i="18" s="1"/>
  <c r="O47" i="18"/>
  <c r="Q47" i="18" s="1"/>
  <c r="R47" i="18" s="1"/>
  <c r="S47" i="18" s="1"/>
</calcChain>
</file>

<file path=xl/sharedStrings.xml><?xml version="1.0" encoding="utf-8"?>
<sst xmlns="http://schemas.openxmlformats.org/spreadsheetml/2006/main" count="907" uniqueCount="211">
  <si>
    <t>01</t>
  </si>
  <si>
    <t>Agropecuária</t>
  </si>
  <si>
    <t>02</t>
  </si>
  <si>
    <t>Indústrias extrativas</t>
  </si>
  <si>
    <t>03</t>
  </si>
  <si>
    <t>Indústrias de transformação</t>
  </si>
  <si>
    <t>04</t>
  </si>
  <si>
    <t>Eletricidade e gás, água, esgoto e gestão de resíduos</t>
  </si>
  <si>
    <t>05</t>
  </si>
  <si>
    <t>Construção</t>
  </si>
  <si>
    <t>06</t>
  </si>
  <si>
    <t>Comércio</t>
  </si>
  <si>
    <t>07</t>
  </si>
  <si>
    <t>Transporte, armazenagem e correio</t>
  </si>
  <si>
    <t>08</t>
  </si>
  <si>
    <t>Informação e comunicação</t>
  </si>
  <si>
    <t>09</t>
  </si>
  <si>
    <t>Atividades financeiras, de seguros e serviços relacionados</t>
  </si>
  <si>
    <t>10</t>
  </si>
  <si>
    <t>Atividades imobiliárias</t>
  </si>
  <si>
    <t>11</t>
  </si>
  <si>
    <t>Outras atividades de serviços</t>
  </si>
  <si>
    <t>12</t>
  </si>
  <si>
    <t>Administração, defesa, saúde e educação públicas e seguridade social</t>
  </si>
  <si>
    <t>Matriz de Insumo-Produto</t>
  </si>
  <si>
    <t>Fonte: IBGE - Contas Nacionais</t>
  </si>
  <si>
    <t>Total
do produto</t>
  </si>
  <si>
    <t>Código</t>
  </si>
  <si>
    <t>Setores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</si>
  <si>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</si>
  <si>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</si>
  <si>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</si>
  <si>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</si>
  <si>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</si>
  <si>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</si>
  <si>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</si>
  <si>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</si>
  <si>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Importado</t>
  </si>
  <si>
    <t>Consumo Intermediário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</si>
  <si>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</si>
  <si>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</si>
  <si>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</si>
  <si>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</si>
  <si>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</si>
  <si>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</si>
  <si>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</si>
  <si>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</si>
  <si>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</si>
  <si>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</si>
  <si>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</si>
  <si>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</si>
  <si>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</si>
  <si>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</si>
  <si>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Produção Nacional</t>
  </si>
  <si>
    <t>Impostos sobre produtos nacionais</t>
  </si>
  <si>
    <t>Impostos sobre produtos importados</t>
  </si>
  <si>
    <t>Demanda final</t>
  </si>
  <si>
    <t>Abrev.</t>
  </si>
  <si>
    <t>Agro</t>
  </si>
  <si>
    <t>Cons</t>
  </si>
  <si>
    <t>Info</t>
  </si>
  <si>
    <t>Ind.Extr</t>
  </si>
  <si>
    <t>Ind.Tran</t>
  </si>
  <si>
    <t>SIUP</t>
  </si>
  <si>
    <t>Com</t>
  </si>
  <si>
    <t>Transp</t>
  </si>
  <si>
    <t>Finan</t>
  </si>
  <si>
    <t>Imob</t>
  </si>
  <si>
    <t>Otrs.Serv</t>
  </si>
  <si>
    <t>Adm</t>
  </si>
  <si>
    <t>Aba</t>
  </si>
  <si>
    <t>MIP</t>
  </si>
  <si>
    <t>Z</t>
  </si>
  <si>
    <t>y</t>
  </si>
  <si>
    <t>x</t>
  </si>
  <si>
    <t>v</t>
  </si>
  <si>
    <t>r</t>
  </si>
  <si>
    <t>e</t>
  </si>
  <si>
    <t>c</t>
  </si>
  <si>
    <t>Matriz de Consumo intermediário</t>
  </si>
  <si>
    <t>Demanda Final</t>
  </si>
  <si>
    <t>Valor Bruto da Produção</t>
  </si>
  <si>
    <t>Valor Adicionado</t>
  </si>
  <si>
    <t>Pessoal Ocupado</t>
  </si>
  <si>
    <t>Descrição Setores</t>
  </si>
  <si>
    <t>Descrição</t>
  </si>
  <si>
    <t>Consumo das Famílias</t>
  </si>
  <si>
    <t>set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</si>
  <si>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</si>
  <si>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</si>
  <si>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</si>
  <si>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</si>
  <si>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</si>
  <si>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</si>
  <si>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</si>
  <si>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</si>
  <si>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</si>
  <si>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</si>
  <si>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</si>
  <si>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</si>
  <si>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</t>
  </si>
  <si>
    <t>I-A</t>
  </si>
  <si>
    <t>I</t>
  </si>
  <si>
    <t>hc</t>
  </si>
  <si>
    <t>hr</t>
  </si>
  <si>
    <t>n+1</t>
  </si>
  <si>
    <t>Valores correntes em 1 000 000 R$</t>
  </si>
  <si>
    <t>B</t>
  </si>
  <si>
    <t>MP</t>
  </si>
  <si>
    <t>MPT</t>
  </si>
  <si>
    <t>MPTT</t>
  </si>
  <si>
    <t>CE</t>
  </si>
  <si>
    <t>ce</t>
  </si>
  <si>
    <t>E</t>
  </si>
  <si>
    <t>ME</t>
  </si>
  <si>
    <t>MEI</t>
  </si>
  <si>
    <t>EF</t>
  </si>
  <si>
    <t>MEII</t>
  </si>
  <si>
    <t>cr</t>
  </si>
  <si>
    <t>CR</t>
  </si>
  <si>
    <t>R</t>
  </si>
  <si>
    <t>RF</t>
  </si>
  <si>
    <t>MR</t>
  </si>
  <si>
    <t>MRI</t>
  </si>
  <si>
    <t>MRII</t>
  </si>
  <si>
    <t>MRT</t>
  </si>
  <si>
    <t>B.j</t>
  </si>
  <si>
    <t>B.j/n</t>
  </si>
  <si>
    <r>
      <t>n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</si>
  <si>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t>B..</t>
  </si>
  <si>
    <t>B*</t>
  </si>
  <si>
    <t>Bi.</t>
  </si>
  <si>
    <t>Bi./n</t>
  </si>
  <si>
    <t>Multiplicador</t>
  </si>
  <si>
    <t>Índice de ligação</t>
  </si>
  <si>
    <t>Setor-Chave</t>
  </si>
  <si>
    <t>P/Frente</t>
  </si>
  <si>
    <t>Média</t>
  </si>
  <si>
    <t>P/Trás</t>
  </si>
  <si>
    <t>Ui</t>
  </si>
  <si>
    <t>Uj</t>
  </si>
  <si>
    <t>F</t>
  </si>
  <si>
    <t>I-F</t>
  </si>
  <si>
    <t>G</t>
  </si>
  <si>
    <t>G..</t>
  </si>
  <si>
    <t>G*</t>
  </si>
  <si>
    <t>Gi.</t>
  </si>
  <si>
    <t>Gi./n</t>
  </si>
  <si>
    <r>
      <t>U</t>
    </r>
    <r>
      <rPr>
        <b/>
        <vertAlign val="subscript"/>
        <sz val="11"/>
        <color rgb="FFFF0000"/>
        <rFont val="Calibri"/>
        <family val="2"/>
        <scheme val="minor"/>
      </rPr>
      <t>i</t>
    </r>
    <r>
      <rPr>
        <b/>
        <vertAlign val="superscript"/>
        <sz val="11"/>
        <color rgb="FFFF0000"/>
        <rFont val="Calibri"/>
        <family val="2"/>
        <scheme val="minor"/>
      </rPr>
      <t>G</t>
    </r>
  </si>
  <si>
    <t>Matriz de Coeficientes Técnicos (modelo aberto)</t>
  </si>
  <si>
    <t>Matriz Identidade</t>
  </si>
  <si>
    <t>Matriz de Coeficientes Técnicos (modelo fechado)</t>
  </si>
  <si>
    <t>Ā</t>
  </si>
  <si>
    <t>I-Ā</t>
  </si>
  <si>
    <t>Matriz Inversa de Leontief (modelo aberto)</t>
  </si>
  <si>
    <t>Matriz Inversa de Leontief(modelo fechado)</t>
  </si>
  <si>
    <t>Multiplicadores de Produção (modelo aberto)</t>
  </si>
  <si>
    <t>Multiplicadores de Produção (modelo fechado)</t>
  </si>
  <si>
    <t>Multiplicadores de Emprego (modelo aberto)</t>
  </si>
  <si>
    <t>Multiplicadores de Emprego (modelo fechado)</t>
  </si>
  <si>
    <t>ME*</t>
  </si>
  <si>
    <t>MET*</t>
  </si>
  <si>
    <t>*Por 1.000.000 R$</t>
  </si>
  <si>
    <t>Matriz Geradora de Emprego (modelo aberto)</t>
  </si>
  <si>
    <t>Matriz Geradora de Emprego (modelo fechado)</t>
  </si>
  <si>
    <t>Matriz com os Coeficientes de Emprego</t>
  </si>
  <si>
    <t>Coeficientes de Emprego</t>
  </si>
  <si>
    <t>Coeficientes de Renda</t>
  </si>
  <si>
    <t>Matriz com os Coeficientes de Renda</t>
  </si>
  <si>
    <t>Matriz Geradora de Renda (modelo aberto)</t>
  </si>
  <si>
    <t>Matriz Geradora de Renda (modelo fechado)</t>
  </si>
  <si>
    <t>Multiplicadores de Renda (modelo aberto)</t>
  </si>
  <si>
    <t>Multiplicadores de Renda (modelo fechado)</t>
  </si>
  <si>
    <t>Matriz de Coeficientes Técnicos (modelo aberto pelo lado da oferta)</t>
  </si>
  <si>
    <t>Matriz Inversa de Ghosh</t>
  </si>
  <si>
    <t>IL-HR</t>
  </si>
  <si>
    <t>IP e MP</t>
  </si>
  <si>
    <t>Modelos de Insumo-Produto e Multiplicadores de Produção</t>
  </si>
  <si>
    <t>Multiplicadores de Emprego</t>
  </si>
  <si>
    <t>Multiplicadores de Renda</t>
  </si>
  <si>
    <t>Modelo de Insumo-Produto pelo lado da Oferta</t>
  </si>
  <si>
    <t>Índices de Ligação e Setores-Chave</t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</si>
  <si>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.j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</si>
  <si>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i.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</si>
  <si>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</si>
  <si>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1/(n-1)</t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</si>
  <si>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</si>
  <si>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Raiz Quadrada</t>
  </si>
  <si>
    <r>
      <t>V.</t>
    </r>
    <r>
      <rPr>
        <b/>
        <vertAlign val="subscript"/>
        <sz val="10"/>
        <color rgb="FFFF0000"/>
        <rFont val="Times New Roman"/>
        <family val="1"/>
      </rPr>
      <t>j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</si>
  <si>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</si>
  <si>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</si>
  <si>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t>V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</t>
    </r>
  </si>
  <si>
    <t>CV</t>
  </si>
  <si>
    <t>Coeficientes de variação</t>
  </si>
  <si>
    <t>Efeito</t>
  </si>
  <si>
    <t>Direto</t>
  </si>
  <si>
    <t>Indireto</t>
  </si>
  <si>
    <t>Induzido</t>
  </si>
  <si>
    <t>Decomposição do Multiplicador Total de Produção</t>
  </si>
  <si>
    <t>Decomposição do Multiplicador Total de Produção Truncado</t>
  </si>
  <si>
    <t>Análise de Insumo-Produto: teoria e aplicações no R</t>
  </si>
  <si>
    <t>Vinícius A. Vale e Fernando S. Perobelli</t>
  </si>
  <si>
    <t>Apoio e  Cooperação Institucional:</t>
  </si>
  <si>
    <t>Brasil, 2010</t>
  </si>
  <si>
    <t>Matriz de Insumo-Produto Brasil 2010</t>
  </si>
  <si>
    <t>Livro, Base de Dados e RScripts disponíveis em:</t>
  </si>
  <si>
    <t>http://www.nedur.ufpr.br/portal/publicacoes/livros/ip-r/</t>
  </si>
  <si>
    <t>https://www.ufjf.br/lates/publicacoes/livros/ip-r/</t>
  </si>
  <si>
    <r>
      <t>VALE, A. V.; PEROBELLI, F. S. </t>
    </r>
    <r>
      <rPr>
        <b/>
        <sz val="11"/>
        <color theme="1"/>
        <rFont val="Calibri"/>
        <family val="2"/>
        <scheme val="minor"/>
      </rPr>
      <t>Análise de Insumo-Produto</t>
    </r>
    <r>
      <rPr>
        <sz val="11"/>
        <color theme="1"/>
        <rFont val="Calibri"/>
        <family val="2"/>
        <scheme val="minor"/>
      </rPr>
      <t>: teoria e aplicações no R. NEDUR/LATES. Curitiba, PR: Edição Independente, 2020.</t>
    </r>
  </si>
  <si>
    <t>Este livro tem como objetivo apresentar a estrutura teórica dos modelos de insumo-produto, bem como as aplicações práticas com o software R (Rstudio). As aplicações são baseadas em aspectos da economia brasileira com a Matriz de Insumo-Produto (MIP) 2015 disponibilizada pelo IBGE. Portanto, com este livro, o leitor deverá estar apto para entender a estrutura teórica e operar modelos de insumo-produto. Dessa maneira, o livro contribui positivamente para a ampliação do conhecimento teórico e aplicado dos modelos de insumo-produto nos cursos de graduação e pós-graduação da área de Economia e áreas afins.</t>
  </si>
  <si>
    <t>Na utilização ou citação de partes do livro, referencie da seguinte maneira: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</si>
</sst>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Times New Roman"/>
      <family val="1"/>
    </font>
    <font>
      <b/>
      <vertAlign val="subscript"/>
      <sz val="10"/>
      <color rgb="FFFF0000"/>
      <name val="Times New Roman"/>
      <family val="1"/>
    </font>
    <font>
      <b/>
      <vertAlign val="superscript"/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4" tint="-0.499984740745262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1" applyFont="1" applyFill="1"/>
    <xf numFmtId="1" fontId="1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3" borderId="0" xfId="1" applyFont="1" applyFill="1"/>
    <xf numFmtId="1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1" fontId="1" fillId="3" borderId="6" xfId="0" applyNumberFormat="1" applyFont="1" applyFill="1" applyBorder="1" applyAlignment="1">
      <alignment horizontal="center" vertical="center"/>
    </xf>
    <xf numFmtId="0" fontId="1" fillId="2" borderId="6" xfId="1" applyFont="1" applyFill="1" applyBorder="1"/>
    <xf numFmtId="0" fontId="1" fillId="0" borderId="6" xfId="0" applyFont="1" applyBorder="1" applyAlignment="1">
      <alignment horizontal="center"/>
    </xf>
    <xf numFmtId="0" fontId="5" fillId="2" borderId="6" xfId="1" applyFont="1" applyFill="1" applyBorder="1"/>
    <xf numFmtId="1" fontId="5" fillId="0" borderId="6" xfId="0" applyNumberFormat="1" applyFont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0" fontId="5" fillId="2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6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 applyBorder="1"/>
    <xf numFmtId="1" fontId="1" fillId="3" borderId="14" xfId="0" applyNumberFormat="1" applyFont="1" applyFill="1" applyBorder="1" applyAlignment="1">
      <alignment horizontal="center" vertical="center"/>
    </xf>
    <xf numFmtId="43" fontId="1" fillId="0" borderId="0" xfId="0" applyNumberFormat="1" applyFont="1"/>
    <xf numFmtId="0" fontId="0" fillId="0" borderId="0" xfId="0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9" fillId="0" borderId="0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17" fillId="0" borderId="0" xfId="2" applyBorder="1" applyAlignment="1">
      <alignment horizontal="left" wrapText="1"/>
    </xf>
    <xf numFmtId="0" fontId="17" fillId="0" borderId="0" xfId="2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ADA08D2-2E4F-4EDB-9D27-8268A49C4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fjf.br/lates/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http://www.nedur.ufpr.br/portal/cursos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usp.br/nereu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9523</xdr:colOff>
      <xdr:row>21</xdr:row>
      <xdr:rowOff>85733</xdr:rowOff>
    </xdr:from>
    <xdr:to>
      <xdr:col>5</xdr:col>
      <xdr:colOff>123948</xdr:colOff>
      <xdr:row>24</xdr:row>
      <xdr:rowOff>67672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7B8A4-9A63-4F2F-ABDA-B14810C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48" y="4067183"/>
          <a:ext cx="2552825" cy="524864"/>
        </a:xfrm>
        <a:prstGeom prst="rect">
          <a:avLst/>
        </a:prstGeom>
      </xdr:spPr>
    </xdr:pic>
    <xdr:clientData/>
  </xdr:twoCellAnchor>
  <xdr:twoCellAnchor editAs="oneCell">
    <xdr:from>
      <xdr:col>5</xdr:col>
      <xdr:colOff>225425</xdr:colOff>
      <xdr:row>20</xdr:row>
      <xdr:rowOff>161925</xdr:rowOff>
    </xdr:from>
    <xdr:to>
      <xdr:col>8</xdr:col>
      <xdr:colOff>304800</xdr:colOff>
      <xdr:row>24</xdr:row>
      <xdr:rowOff>159482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78B647-A440-4997-972B-526128DF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250" y="4324350"/>
          <a:ext cx="1908175" cy="724632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20</xdr:row>
      <xdr:rowOff>159525</xdr:rowOff>
    </xdr:from>
    <xdr:to>
      <xdr:col>12</xdr:col>
      <xdr:colOff>33699</xdr:colOff>
      <xdr:row>24</xdr:row>
      <xdr:rowOff>143686</xdr:rowOff>
    </xdr:to>
    <xdr:pic>
      <xdr:nvPicPr>
        <xdr:cNvPr id="7" name="Imagem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E9B36A-42ED-47D9-802C-D26BC6B74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8250" y="4321950"/>
          <a:ext cx="2228965" cy="70488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44450</xdr:rowOff>
    </xdr:from>
    <xdr:to>
      <xdr:col>2</xdr:col>
      <xdr:colOff>533400</xdr:colOff>
      <xdr:row>6</xdr:row>
      <xdr:rowOff>159554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24A9F2-FE0B-46F0-89E3-7207C2727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825" y="406400"/>
          <a:ext cx="990600" cy="1013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fjf.br/lates/publicacoes/livros/ip-r/" TargetMode="External"/><Relationship Id="rId1" Type="http://schemas.openxmlformats.org/officeDocument/2006/relationships/hyperlink" Target="http://www.nedur.ufpr.br/portal/publicacoes/livros/ip-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F44-218C-4EEE-9725-A31B42974886}">
  <dimension ref="A1:N33"/>
  <sheetViews>
    <sheetView showGridLines="0" tabSelected="1" zoomScaleNormal="100" workbookViewId="0">
      <pane xSplit="14" ySplit="33" topLeftCell="O34" activePane="bottomRight" state="frozen"/>
      <selection pane="topRight" activeCell="O1" sqref="O1"/>
      <selection pane="bottomLeft" activeCell="A28" sqref="A28"/>
      <selection pane="bottomRight"/>
    </sheetView>
  </sheetViews>
  <sheetFormatPr defaultRowHeight="14.5" x14ac:dyDescent="0.35"/>
  <cols>
    <col min="1" max="1" width="5" customWidth="1"/>
    <col min="10" max="10" width="10.453125" customWidth="1"/>
    <col min="12" max="12" width="12.1796875" customWidth="1"/>
    <col min="13" max="13" width="14.453125" customWidth="1"/>
    <col min="14" max="14" width="11.81640625" customWidth="1"/>
  </cols>
  <sheetData>
    <row r="1" spans="1:14" x14ac:dyDescent="0.35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2"/>
    </row>
    <row r="2" spans="1:14" x14ac:dyDescent="0.35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5"/>
    </row>
    <row r="3" spans="1:14" x14ac:dyDescent="0.35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5"/>
    </row>
    <row r="4" spans="1:14" x14ac:dyDescent="0.35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1:14" ht="23" x14ac:dyDescent="0.5">
      <c r="A5" s="113"/>
      <c r="B5" s="114"/>
      <c r="C5" s="114"/>
      <c r="D5" s="124" t="s">
        <v>200</v>
      </c>
      <c r="F5" s="114"/>
      <c r="G5" s="114"/>
      <c r="H5" s="114"/>
      <c r="I5" s="114"/>
      <c r="J5" s="114"/>
      <c r="K5" s="114"/>
      <c r="L5" s="114"/>
      <c r="M5" s="114"/>
      <c r="N5" s="115"/>
    </row>
    <row r="6" spans="1:14" ht="18.5" x14ac:dyDescent="0.45">
      <c r="A6" s="113"/>
      <c r="B6" s="114"/>
      <c r="C6" s="114"/>
      <c r="D6" s="125" t="s">
        <v>201</v>
      </c>
      <c r="F6" s="114"/>
      <c r="G6" s="114"/>
      <c r="H6" s="114"/>
      <c r="I6" s="114"/>
      <c r="J6" s="114"/>
      <c r="K6" s="114"/>
      <c r="L6" s="114"/>
      <c r="M6" s="114"/>
      <c r="N6" s="115"/>
    </row>
    <row r="7" spans="1:14" x14ac:dyDescent="0.35">
      <c r="A7" s="113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5"/>
    </row>
    <row r="8" spans="1:14" x14ac:dyDescent="0.35">
      <c r="A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/>
    </row>
    <row r="9" spans="1:14" x14ac:dyDescent="0.35">
      <c r="A9" s="113"/>
      <c r="B9" s="126" t="s">
        <v>209</v>
      </c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15"/>
    </row>
    <row r="10" spans="1:14" x14ac:dyDescent="0.35">
      <c r="A10" s="113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15"/>
    </row>
    <row r="11" spans="1:14" ht="13" customHeight="1" x14ac:dyDescent="0.35">
      <c r="A11" s="113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15"/>
    </row>
    <row r="12" spans="1:14" ht="22" customHeight="1" x14ac:dyDescent="0.35">
      <c r="A12" s="113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15"/>
    </row>
    <row r="13" spans="1:14" ht="24.65" customHeight="1" x14ac:dyDescent="0.35">
      <c r="A13" s="113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15"/>
    </row>
    <row r="14" spans="1:14" ht="13" customHeight="1" x14ac:dyDescent="0.35">
      <c r="A14" s="11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15"/>
    </row>
    <row r="15" spans="1:14" x14ac:dyDescent="0.35">
      <c r="A15" s="113"/>
      <c r="B15" s="116" t="s">
        <v>205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5"/>
    </row>
    <row r="16" spans="1:14" x14ac:dyDescent="0.35">
      <c r="A16" s="113"/>
      <c r="B16" s="128" t="s">
        <v>206</v>
      </c>
      <c r="C16" s="129"/>
      <c r="D16" s="129"/>
      <c r="E16" s="129"/>
      <c r="F16" s="129"/>
      <c r="G16" s="129"/>
      <c r="H16" s="114"/>
      <c r="I16" s="114"/>
      <c r="J16" s="114"/>
      <c r="K16" s="114"/>
      <c r="L16" s="114"/>
      <c r="M16" s="114"/>
      <c r="N16" s="115"/>
    </row>
    <row r="17" spans="1:14" x14ac:dyDescent="0.35">
      <c r="A17" s="113"/>
      <c r="B17" s="129" t="s">
        <v>207</v>
      </c>
      <c r="C17" s="129"/>
      <c r="D17" s="129"/>
      <c r="E17" s="129"/>
      <c r="F17" s="129"/>
      <c r="G17" s="129"/>
      <c r="H17" s="114"/>
      <c r="I17" s="114"/>
      <c r="J17" s="114"/>
      <c r="K17" s="114"/>
      <c r="L17" s="114"/>
      <c r="M17" s="114"/>
      <c r="N17" s="115"/>
    </row>
    <row r="18" spans="1:14" x14ac:dyDescent="0.35">
      <c r="A18" s="113"/>
      <c r="B18" s="116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5"/>
    </row>
    <row r="19" spans="1:14" x14ac:dyDescent="0.35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5"/>
    </row>
    <row r="20" spans="1:14" x14ac:dyDescent="0.35">
      <c r="A20" s="113"/>
      <c r="B20" s="116" t="s">
        <v>202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5"/>
    </row>
    <row r="21" spans="1:14" x14ac:dyDescent="0.35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5"/>
    </row>
    <row r="22" spans="1:14" x14ac:dyDescent="0.35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5"/>
    </row>
    <row r="23" spans="1:14" x14ac:dyDescent="0.35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</row>
    <row r="24" spans="1:14" x14ac:dyDescent="0.35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</row>
    <row r="25" spans="1:14" x14ac:dyDescent="0.35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5"/>
    </row>
    <row r="26" spans="1:14" x14ac:dyDescent="0.35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</row>
    <row r="27" spans="1:14" x14ac:dyDescent="0.35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5"/>
    </row>
    <row r="28" spans="1:14" x14ac:dyDescent="0.35">
      <c r="A28" s="113"/>
      <c r="B28" s="120" t="s">
        <v>210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1:14" ht="11.15" customHeight="1" x14ac:dyDescent="0.35">
      <c r="A29" s="113"/>
      <c r="B29" s="109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5"/>
    </row>
    <row r="30" spans="1:14" x14ac:dyDescent="0.35">
      <c r="A30" s="113"/>
      <c r="B30" s="127" t="s">
        <v>208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15"/>
    </row>
    <row r="31" spans="1:14" x14ac:dyDescent="0.35">
      <c r="A31" s="113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15"/>
    </row>
    <row r="32" spans="1:14" x14ac:dyDescent="0.35">
      <c r="A32" s="113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15"/>
    </row>
    <row r="33" spans="1:14" x14ac:dyDescent="0.35">
      <c r="A33" s="117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</row>
  </sheetData>
  <sheetProtection algorithmName="SHA-512" hashValue="bTOmAi3Svr/HN/xZI6Qfc0+XFUwuWcqpSwfIoG35nul2HvAHMCFbHCPuMesmlWImmF82WlzNreI/kcrMmu35ag==" saltValue="ll45hpMJmQd9UPJni76hHw==" spinCount="100000" sheet="1" objects="1" scenarios="1"/>
  <mergeCells count="4">
    <mergeCell ref="B9:M13"/>
    <mergeCell ref="B30:M32"/>
    <mergeCell ref="B16:G16"/>
    <mergeCell ref="B17:G17"/>
  </mergeCells>
  <hyperlinks>
    <hyperlink ref="B16" r:id="rId1" xr:uid="{FC42EFCC-FED5-4D3D-A205-CC3CEAEFEC0D}"/>
    <hyperlink ref="B17" r:id="rId2" xr:uid="{82AA64DB-E321-4955-87FB-E7856D25342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97C-EEA0-4578-974A-2B38D3889505}">
  <dimension ref="A1:B31"/>
  <sheetViews>
    <sheetView showGridLines="0" workbookViewId="0">
      <selection sqref="A1:B1"/>
    </sheetView>
  </sheetViews>
  <sheetFormatPr defaultColWidth="8.7265625" defaultRowHeight="12.5" x14ac:dyDescent="0.25"/>
  <cols>
    <col min="1" max="1" width="8.7265625" style="8"/>
    <col min="2" max="2" width="48.81640625" style="6" bestFit="1" customWidth="1"/>
    <col min="3" max="16384" width="8.7265625" style="6"/>
  </cols>
  <sheetData>
    <row r="1" spans="1:2" ht="13" x14ac:dyDescent="0.3">
      <c r="A1" s="130" t="s">
        <v>24</v>
      </c>
      <c r="B1" s="130"/>
    </row>
    <row r="2" spans="1:2" x14ac:dyDescent="0.25">
      <c r="A2" s="11" t="s">
        <v>203</v>
      </c>
    </row>
    <row r="3" spans="1:2" x14ac:dyDescent="0.25">
      <c r="A3" s="11" t="s">
        <v>25</v>
      </c>
    </row>
    <row r="4" spans="1:2" x14ac:dyDescent="0.25">
      <c r="A4" s="11" t="s">
        <v>106</v>
      </c>
    </row>
    <row r="5" spans="1:2" x14ac:dyDescent="0.25">
      <c r="A5" s="11"/>
    </row>
    <row r="6" spans="1:2" ht="13" x14ac:dyDescent="0.3">
      <c r="A6" s="48" t="s">
        <v>70</v>
      </c>
      <c r="B6" s="49" t="s">
        <v>85</v>
      </c>
    </row>
    <row r="7" spans="1:2" x14ac:dyDescent="0.25">
      <c r="A7" s="8" t="s">
        <v>71</v>
      </c>
      <c r="B7" s="50" t="s">
        <v>204</v>
      </c>
    </row>
    <row r="8" spans="1:2" x14ac:dyDescent="0.25">
      <c r="A8" s="8" t="s">
        <v>28</v>
      </c>
      <c r="B8" s="50" t="s">
        <v>84</v>
      </c>
    </row>
    <row r="9" spans="1:2" x14ac:dyDescent="0.25">
      <c r="A9" s="8" t="s">
        <v>87</v>
      </c>
      <c r="B9" s="50" t="s">
        <v>28</v>
      </c>
    </row>
    <row r="10" spans="1:2" x14ac:dyDescent="0.25">
      <c r="A10" s="8" t="s">
        <v>72</v>
      </c>
      <c r="B10" s="50" t="s">
        <v>79</v>
      </c>
    </row>
    <row r="11" spans="1:2" x14ac:dyDescent="0.25">
      <c r="A11" s="8" t="s">
        <v>73</v>
      </c>
      <c r="B11" s="50" t="s">
        <v>80</v>
      </c>
    </row>
    <row r="12" spans="1:2" x14ac:dyDescent="0.25">
      <c r="A12" s="8" t="s">
        <v>74</v>
      </c>
      <c r="B12" s="50" t="s">
        <v>81</v>
      </c>
    </row>
    <row r="13" spans="1:2" x14ac:dyDescent="0.25">
      <c r="A13" s="8" t="s">
        <v>75</v>
      </c>
      <c r="B13" s="50" t="s">
        <v>82</v>
      </c>
    </row>
    <row r="14" spans="1:2" x14ac:dyDescent="0.25">
      <c r="A14" s="8" t="s">
        <v>76</v>
      </c>
      <c r="B14" s="50" t="s">
        <v>40</v>
      </c>
    </row>
    <row r="15" spans="1:2" x14ac:dyDescent="0.25">
      <c r="A15" s="8" t="s">
        <v>77</v>
      </c>
      <c r="B15" s="50" t="s">
        <v>83</v>
      </c>
    </row>
    <row r="16" spans="1:2" x14ac:dyDescent="0.25">
      <c r="A16" s="46" t="s">
        <v>78</v>
      </c>
      <c r="B16" s="96" t="s">
        <v>86</v>
      </c>
    </row>
    <row r="17" spans="1:2" x14ac:dyDescent="0.25">
      <c r="A17" s="46" t="s">
        <v>176</v>
      </c>
      <c r="B17" s="96" t="s">
        <v>177</v>
      </c>
    </row>
    <row r="18" spans="1:2" x14ac:dyDescent="0.25">
      <c r="A18" s="46" t="s">
        <v>114</v>
      </c>
      <c r="B18" s="96" t="s">
        <v>178</v>
      </c>
    </row>
    <row r="19" spans="1:2" x14ac:dyDescent="0.25">
      <c r="A19" s="46" t="s">
        <v>122</v>
      </c>
      <c r="B19" s="96" t="s">
        <v>179</v>
      </c>
    </row>
    <row r="20" spans="1:2" x14ac:dyDescent="0.25">
      <c r="A20" s="46" t="s">
        <v>143</v>
      </c>
      <c r="B20" s="96" t="s">
        <v>180</v>
      </c>
    </row>
    <row r="21" spans="1:2" x14ac:dyDescent="0.25">
      <c r="A21" s="46" t="s">
        <v>175</v>
      </c>
      <c r="B21" s="96" t="s">
        <v>181</v>
      </c>
    </row>
    <row r="22" spans="1:2" x14ac:dyDescent="0.25">
      <c r="A22" s="51" t="s">
        <v>192</v>
      </c>
      <c r="B22" s="52" t="s">
        <v>193</v>
      </c>
    </row>
    <row r="23" spans="1:2" x14ac:dyDescent="0.25">
      <c r="A23" s="50"/>
    </row>
    <row r="28" spans="1:2" x14ac:dyDescent="0.25">
      <c r="A28" s="6"/>
    </row>
    <row r="29" spans="1:2" x14ac:dyDescent="0.25">
      <c r="A29" s="6"/>
    </row>
    <row r="30" spans="1:2" x14ac:dyDescent="0.25">
      <c r="A30" s="6"/>
    </row>
    <row r="31" spans="1:2" x14ac:dyDescent="0.25">
      <c r="A31" s="6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356-F367-4229-BF14-7A31C1C44B83}">
  <dimension ref="A1:W4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B1"/>
    </sheetView>
  </sheetViews>
  <sheetFormatPr defaultColWidth="8.7265625" defaultRowHeight="12.5" x14ac:dyDescent="0.25"/>
  <cols>
    <col min="1" max="1" width="8.7265625" style="11"/>
    <col min="2" max="2" width="57.26953125" style="11" customWidth="1"/>
    <col min="3" max="3" width="11.54296875" style="11" customWidth="1"/>
    <col min="4" max="4" width="10.54296875" style="11" customWidth="1"/>
    <col min="5" max="5" width="11.81640625" style="11" customWidth="1"/>
    <col min="6" max="8" width="10.54296875" style="11" customWidth="1"/>
    <col min="9" max="9" width="12.1796875" style="11" customWidth="1"/>
    <col min="10" max="10" width="11.7265625" style="11" customWidth="1"/>
    <col min="11" max="13" width="10.54296875" style="11" customWidth="1"/>
    <col min="14" max="14" width="13.453125" style="11" customWidth="1"/>
    <col min="15" max="23" width="10.54296875" style="11" customWidth="1"/>
    <col min="24" max="16384" width="8.7265625" style="11"/>
  </cols>
  <sheetData>
    <row r="1" spans="1:23" ht="13" x14ac:dyDescent="0.3">
      <c r="A1" s="130" t="s">
        <v>24</v>
      </c>
      <c r="B1" s="130"/>
    </row>
    <row r="2" spans="1:23" x14ac:dyDescent="0.25">
      <c r="A2" s="11" t="s">
        <v>203</v>
      </c>
    </row>
    <row r="3" spans="1:23" x14ac:dyDescent="0.25">
      <c r="A3" s="11" t="s">
        <v>25</v>
      </c>
    </row>
    <row r="4" spans="1:23" x14ac:dyDescent="0.25">
      <c r="A4" s="11" t="s">
        <v>106</v>
      </c>
    </row>
    <row r="5" spans="1:23" ht="14.5" customHeight="1" x14ac:dyDescent="0.25">
      <c r="A5" s="138" t="s">
        <v>27</v>
      </c>
      <c r="B5" s="139" t="s">
        <v>28</v>
      </c>
      <c r="C5" s="31" t="s">
        <v>0</v>
      </c>
      <c r="D5" s="32" t="s">
        <v>2</v>
      </c>
      <c r="E5" s="32" t="s">
        <v>4</v>
      </c>
      <c r="F5" s="32" t="s">
        <v>6</v>
      </c>
      <c r="G5" s="32" t="s">
        <v>8</v>
      </c>
      <c r="H5" s="32" t="s">
        <v>10</v>
      </c>
      <c r="I5" s="32" t="s">
        <v>12</v>
      </c>
      <c r="J5" s="32" t="s">
        <v>14</v>
      </c>
      <c r="K5" s="32" t="s">
        <v>16</v>
      </c>
      <c r="L5" s="32" t="s">
        <v>18</v>
      </c>
      <c r="M5" s="32" t="s">
        <v>20</v>
      </c>
      <c r="N5" s="32" t="s">
        <v>22</v>
      </c>
      <c r="O5" s="131" t="s">
        <v>26</v>
      </c>
      <c r="P5" s="135" t="s">
        <v>56</v>
      </c>
      <c r="Q5" s="136"/>
      <c r="R5" s="136"/>
      <c r="S5" s="136"/>
      <c r="T5" s="136"/>
      <c r="U5" s="137"/>
      <c r="V5" s="131" t="s">
        <v>35</v>
      </c>
      <c r="W5" s="133" t="s">
        <v>36</v>
      </c>
    </row>
    <row r="6" spans="1:23" ht="75" x14ac:dyDescent="0.25">
      <c r="A6" s="138"/>
      <c r="B6" s="139"/>
      <c r="C6" s="29" t="s">
        <v>1</v>
      </c>
      <c r="D6" s="30" t="s">
        <v>3</v>
      </c>
      <c r="E6" s="30" t="s">
        <v>5</v>
      </c>
      <c r="F6" s="30" t="s">
        <v>7</v>
      </c>
      <c r="G6" s="30" t="s">
        <v>9</v>
      </c>
      <c r="H6" s="30" t="s">
        <v>11</v>
      </c>
      <c r="I6" s="30" t="s">
        <v>13</v>
      </c>
      <c r="J6" s="30" t="s">
        <v>15</v>
      </c>
      <c r="K6" s="30" t="s">
        <v>17</v>
      </c>
      <c r="L6" s="30" t="s">
        <v>19</v>
      </c>
      <c r="M6" s="30" t="s">
        <v>21</v>
      </c>
      <c r="N6" s="30" t="s">
        <v>23</v>
      </c>
      <c r="O6" s="132"/>
      <c r="P6" s="33" t="s">
        <v>29</v>
      </c>
      <c r="Q6" s="33" t="s">
        <v>30</v>
      </c>
      <c r="R6" s="33" t="s">
        <v>31</v>
      </c>
      <c r="S6" s="33" t="s">
        <v>32</v>
      </c>
      <c r="T6" s="33" t="s">
        <v>33</v>
      </c>
      <c r="U6" s="33" t="s">
        <v>34</v>
      </c>
      <c r="V6" s="132"/>
      <c r="W6" s="134"/>
    </row>
    <row r="7" spans="1:23" x14ac:dyDescent="0.25">
      <c r="A7" s="36" t="s">
        <v>0</v>
      </c>
      <c r="B7" s="18" t="s">
        <v>1</v>
      </c>
      <c r="C7" s="19">
        <v>12806.570898423339</v>
      </c>
      <c r="D7" s="19">
        <v>96.947025894002934</v>
      </c>
      <c r="E7" s="19">
        <v>138816.5060543642</v>
      </c>
      <c r="F7" s="19">
        <v>93.16181032705947</v>
      </c>
      <c r="G7" s="19">
        <v>990.66819188513637</v>
      </c>
      <c r="H7" s="19">
        <v>4601.8242471238154</v>
      </c>
      <c r="I7" s="19">
        <v>173.57033007255916</v>
      </c>
      <c r="J7" s="19">
        <v>60.945702308994377</v>
      </c>
      <c r="K7" s="19">
        <v>23.914292867349573</v>
      </c>
      <c r="L7" s="19">
        <v>16.499234147934445</v>
      </c>
      <c r="M7" s="19">
        <v>3857.1679785025517</v>
      </c>
      <c r="N7" s="19">
        <v>1934.4197547361782</v>
      </c>
      <c r="O7" s="37">
        <v>163472.19552065313</v>
      </c>
      <c r="P7" s="20">
        <v>38013.131486791513</v>
      </c>
      <c r="Q7" s="20">
        <v>167.21250249174818</v>
      </c>
      <c r="R7" s="20">
        <v>6.2145215515942542</v>
      </c>
      <c r="S7" s="20">
        <v>55089.663593658079</v>
      </c>
      <c r="T7" s="20">
        <v>14326.546646201019</v>
      </c>
      <c r="U7" s="20">
        <v>1566.0357286529193</v>
      </c>
      <c r="V7" s="121">
        <v>109168.80447934687</v>
      </c>
      <c r="W7" s="121">
        <v>272641</v>
      </c>
    </row>
    <row r="8" spans="1:23" x14ac:dyDescent="0.25">
      <c r="A8" s="36" t="s">
        <v>2</v>
      </c>
      <c r="B8" s="18" t="s">
        <v>3</v>
      </c>
      <c r="C8" s="19">
        <v>338.09162869701089</v>
      </c>
      <c r="D8" s="19">
        <v>8346.2909069654961</v>
      </c>
      <c r="E8" s="19">
        <v>85571.831103984077</v>
      </c>
      <c r="F8" s="19">
        <v>4450.7408753202453</v>
      </c>
      <c r="G8" s="19">
        <v>5234.5944200369586</v>
      </c>
      <c r="H8" s="19">
        <v>160.77186137860892</v>
      </c>
      <c r="I8" s="19">
        <v>129.86200715173868</v>
      </c>
      <c r="J8" s="19">
        <v>85.047160425603295</v>
      </c>
      <c r="K8" s="19">
        <v>35.10974667587967</v>
      </c>
      <c r="L8" s="19">
        <v>161.3268290597955</v>
      </c>
      <c r="M8" s="19">
        <v>233.59959499470631</v>
      </c>
      <c r="N8" s="19">
        <v>279.98474577129696</v>
      </c>
      <c r="O8" s="37">
        <v>105027.25088046142</v>
      </c>
      <c r="P8" s="20">
        <v>79078.565014905631</v>
      </c>
      <c r="Q8" s="20">
        <v>12.285803960395857</v>
      </c>
      <c r="R8" s="20">
        <v>13.685169799787348</v>
      </c>
      <c r="S8" s="20">
        <v>1323.9712342265877</v>
      </c>
      <c r="T8" s="20">
        <v>13806.444883198506</v>
      </c>
      <c r="U8" s="20">
        <v>-705.20298655231579</v>
      </c>
      <c r="V8" s="37">
        <v>93529.749119538581</v>
      </c>
      <c r="W8" s="37">
        <v>198557</v>
      </c>
    </row>
    <row r="9" spans="1:23" x14ac:dyDescent="0.25">
      <c r="A9" s="36" t="s">
        <v>4</v>
      </c>
      <c r="B9" s="18" t="s">
        <v>5</v>
      </c>
      <c r="C9" s="19">
        <v>51340.048314165702</v>
      </c>
      <c r="D9" s="19">
        <v>21282.322596018468</v>
      </c>
      <c r="E9" s="19">
        <v>574835.25287944893</v>
      </c>
      <c r="F9" s="19">
        <v>14550.520874985501</v>
      </c>
      <c r="G9" s="19">
        <v>99169.82089445462</v>
      </c>
      <c r="H9" s="19">
        <v>41469.231856078557</v>
      </c>
      <c r="I9" s="19">
        <v>59376.623450828163</v>
      </c>
      <c r="J9" s="19">
        <v>9551.9584293008575</v>
      </c>
      <c r="K9" s="19">
        <v>4887.6729413167359</v>
      </c>
      <c r="L9" s="19">
        <v>2879.5889822186978</v>
      </c>
      <c r="M9" s="19">
        <v>65575.766476725068</v>
      </c>
      <c r="N9" s="19">
        <v>26490.896489329585</v>
      </c>
      <c r="O9" s="37">
        <v>971409.70418487093</v>
      </c>
      <c r="P9" s="20">
        <v>233604.15347266523</v>
      </c>
      <c r="Q9" s="20">
        <v>3957.0550360066031</v>
      </c>
      <c r="R9" s="20">
        <v>683.66348260676784</v>
      </c>
      <c r="S9" s="20">
        <v>561670.61642819643</v>
      </c>
      <c r="T9" s="20">
        <v>184227.58981762972</v>
      </c>
      <c r="U9" s="20">
        <v>40935.217578024123</v>
      </c>
      <c r="V9" s="37">
        <v>1025078.2958151288</v>
      </c>
      <c r="W9" s="37">
        <v>1996487.9999999998</v>
      </c>
    </row>
    <row r="10" spans="1:23" x14ac:dyDescent="0.25">
      <c r="A10" s="36" t="s">
        <v>6</v>
      </c>
      <c r="B10" s="18" t="s">
        <v>7</v>
      </c>
      <c r="C10" s="19">
        <v>7406.6288970611795</v>
      </c>
      <c r="D10" s="19">
        <v>1935.4978652600255</v>
      </c>
      <c r="E10" s="19">
        <v>32131.990870077614</v>
      </c>
      <c r="F10" s="19">
        <v>43528.481994060552</v>
      </c>
      <c r="G10" s="19">
        <v>579.28257503089435</v>
      </c>
      <c r="H10" s="19">
        <v>11259.646172961082</v>
      </c>
      <c r="I10" s="19">
        <v>2008.6279678146791</v>
      </c>
      <c r="J10" s="19">
        <v>1898.2952307830474</v>
      </c>
      <c r="K10" s="19">
        <v>1582.7244602091159</v>
      </c>
      <c r="L10" s="19">
        <v>374.10874965412097</v>
      </c>
      <c r="M10" s="19">
        <v>15531.651585217274</v>
      </c>
      <c r="N10" s="19">
        <v>14222.96606028289</v>
      </c>
      <c r="O10" s="37">
        <v>132459.90242841249</v>
      </c>
      <c r="P10" s="20">
        <v>608.92616929357803</v>
      </c>
      <c r="Q10" s="20">
        <v>7.7174387602619499</v>
      </c>
      <c r="R10" s="20">
        <v>18.048557272183313</v>
      </c>
      <c r="S10" s="20">
        <v>62603.842847951251</v>
      </c>
      <c r="T10" s="20">
        <v>13.562558310241558</v>
      </c>
      <c r="U10" s="20">
        <v>0</v>
      </c>
      <c r="V10" s="37">
        <v>63252.097571587517</v>
      </c>
      <c r="W10" s="37">
        <v>195712</v>
      </c>
    </row>
    <row r="11" spans="1:23" x14ac:dyDescent="0.25">
      <c r="A11" s="36" t="s">
        <v>8</v>
      </c>
      <c r="B11" s="18" t="s">
        <v>9</v>
      </c>
      <c r="C11" s="19">
        <v>163.93711630630483</v>
      </c>
      <c r="D11" s="19">
        <v>2996.5503771896833</v>
      </c>
      <c r="E11" s="19">
        <v>1825.1518672986565</v>
      </c>
      <c r="F11" s="19">
        <v>3653.528994581688</v>
      </c>
      <c r="G11" s="19">
        <v>42953.986054081528</v>
      </c>
      <c r="H11" s="19">
        <v>933.46371234475237</v>
      </c>
      <c r="I11" s="19">
        <v>1105.2452477112765</v>
      </c>
      <c r="J11" s="19">
        <v>4042.0894165876593</v>
      </c>
      <c r="K11" s="19">
        <v>1027.4110421730031</v>
      </c>
      <c r="L11" s="19">
        <v>1023.7603212116849</v>
      </c>
      <c r="M11" s="19">
        <v>3354.078153335543</v>
      </c>
      <c r="N11" s="19">
        <v>11430.632596230165</v>
      </c>
      <c r="O11" s="37">
        <v>74509.834899051944</v>
      </c>
      <c r="P11" s="20">
        <v>2123.3519385045211</v>
      </c>
      <c r="Q11" s="20">
        <v>8.3716637388191835</v>
      </c>
      <c r="R11" s="20">
        <v>19.503019762981967</v>
      </c>
      <c r="S11" s="20">
        <v>1609.0330586041373</v>
      </c>
      <c r="T11" s="20">
        <v>368867.06913763902</v>
      </c>
      <c r="U11" s="20">
        <v>0.83628269859073245</v>
      </c>
      <c r="V11" s="37">
        <v>372628.16510094807</v>
      </c>
      <c r="W11" s="37">
        <v>447138</v>
      </c>
    </row>
    <row r="12" spans="1:23" x14ac:dyDescent="0.25">
      <c r="A12" s="36" t="s">
        <v>10</v>
      </c>
      <c r="B12" s="18" t="s">
        <v>11</v>
      </c>
      <c r="C12" s="19">
        <v>12619.045964638091</v>
      </c>
      <c r="D12" s="19">
        <v>5021.9332961665823</v>
      </c>
      <c r="E12" s="19">
        <v>138059.26506510683</v>
      </c>
      <c r="F12" s="19">
        <v>3042.4570464284097</v>
      </c>
      <c r="G12" s="19">
        <v>21176.508827901525</v>
      </c>
      <c r="H12" s="19">
        <v>15592.068079914587</v>
      </c>
      <c r="I12" s="19">
        <v>13731.971148509258</v>
      </c>
      <c r="J12" s="19">
        <v>6312.967621136846</v>
      </c>
      <c r="K12" s="19">
        <v>2158.5865949349181</v>
      </c>
      <c r="L12" s="19">
        <v>789.98019356479142</v>
      </c>
      <c r="M12" s="19">
        <v>25035.343884830367</v>
      </c>
      <c r="N12" s="19">
        <v>10775.073932624959</v>
      </c>
      <c r="O12" s="37">
        <v>254315.20165575715</v>
      </c>
      <c r="P12" s="20">
        <v>14007.643809699741</v>
      </c>
      <c r="Q12" s="20">
        <v>2507.076750796276</v>
      </c>
      <c r="R12" s="20">
        <v>693.6463842481586</v>
      </c>
      <c r="S12" s="20">
        <v>320749.49374270096</v>
      </c>
      <c r="T12" s="20">
        <v>53653.775059171217</v>
      </c>
      <c r="U12" s="20">
        <v>749.16259762646473</v>
      </c>
      <c r="V12" s="37">
        <v>392360.79834424279</v>
      </c>
      <c r="W12" s="37">
        <v>646676</v>
      </c>
    </row>
    <row r="13" spans="1:23" x14ac:dyDescent="0.25">
      <c r="A13" s="36" t="s">
        <v>12</v>
      </c>
      <c r="B13" s="18" t="s">
        <v>13</v>
      </c>
      <c r="C13" s="19">
        <v>5943.0746590198551</v>
      </c>
      <c r="D13" s="19">
        <v>11101.547305067324</v>
      </c>
      <c r="E13" s="19">
        <v>89331.609817516946</v>
      </c>
      <c r="F13" s="19">
        <v>2466.1524577057903</v>
      </c>
      <c r="G13" s="19">
        <v>5484.2951596839202</v>
      </c>
      <c r="H13" s="19">
        <v>27795.030599646085</v>
      </c>
      <c r="I13" s="19">
        <v>34760.938834809444</v>
      </c>
      <c r="J13" s="19">
        <v>2501.0544527253778</v>
      </c>
      <c r="K13" s="19">
        <v>5635.7733422868932</v>
      </c>
      <c r="L13" s="19">
        <v>294.73928494334496</v>
      </c>
      <c r="M13" s="19">
        <v>19442.106800646703</v>
      </c>
      <c r="N13" s="19">
        <v>8642.978623380377</v>
      </c>
      <c r="O13" s="37">
        <v>213399.30133743206</v>
      </c>
      <c r="P13" s="20">
        <v>15327.702876919808</v>
      </c>
      <c r="Q13" s="20">
        <v>268.19927579917453</v>
      </c>
      <c r="R13" s="20">
        <v>536.76277103610369</v>
      </c>
      <c r="S13" s="20">
        <v>82155.112590860925</v>
      </c>
      <c r="T13" s="20">
        <v>3599.1680909088336</v>
      </c>
      <c r="U13" s="20">
        <v>2.7530570430815553</v>
      </c>
      <c r="V13" s="37">
        <v>101889.69866256793</v>
      </c>
      <c r="W13" s="37">
        <v>315289</v>
      </c>
    </row>
    <row r="14" spans="1:23" x14ac:dyDescent="0.25">
      <c r="A14" s="36" t="s">
        <v>14</v>
      </c>
      <c r="B14" s="18" t="s">
        <v>15</v>
      </c>
      <c r="C14" s="19">
        <v>64.383637532012784</v>
      </c>
      <c r="D14" s="19">
        <v>840.8550887936243</v>
      </c>
      <c r="E14" s="19">
        <v>16048.015131365984</v>
      </c>
      <c r="F14" s="19">
        <v>1216.0819070330424</v>
      </c>
      <c r="G14" s="19">
        <v>1378.9472367596882</v>
      </c>
      <c r="H14" s="19">
        <v>10119.816910047592</v>
      </c>
      <c r="I14" s="19">
        <v>3166.6874186823197</v>
      </c>
      <c r="J14" s="19">
        <v>36497.462097228185</v>
      </c>
      <c r="K14" s="19">
        <v>15455.724974892313</v>
      </c>
      <c r="L14" s="19">
        <v>587.92058886023995</v>
      </c>
      <c r="M14" s="19">
        <v>38779.778008617213</v>
      </c>
      <c r="N14" s="19">
        <v>15339.562721180859</v>
      </c>
      <c r="O14" s="37">
        <v>139495.23572099308</v>
      </c>
      <c r="P14" s="20">
        <v>1986.1389478271763</v>
      </c>
      <c r="Q14" s="20">
        <v>48.617371874896619</v>
      </c>
      <c r="R14" s="20">
        <v>111.66305213449675</v>
      </c>
      <c r="S14" s="20">
        <v>78350.365955939924</v>
      </c>
      <c r="T14" s="20">
        <v>31210.238811942982</v>
      </c>
      <c r="U14" s="20">
        <v>26.740139287438669</v>
      </c>
      <c r="V14" s="37">
        <v>111733.76427900692</v>
      </c>
      <c r="W14" s="37">
        <v>251229</v>
      </c>
    </row>
    <row r="15" spans="1:23" x14ac:dyDescent="0.25">
      <c r="A15" s="36" t="s">
        <v>16</v>
      </c>
      <c r="B15" s="18" t="s">
        <v>17</v>
      </c>
      <c r="C15" s="19">
        <v>3924.6590173853388</v>
      </c>
      <c r="D15" s="19">
        <v>4263.2028491597821</v>
      </c>
      <c r="E15" s="19">
        <v>37421.787297078889</v>
      </c>
      <c r="F15" s="19">
        <v>4215.1349189906678</v>
      </c>
      <c r="G15" s="19">
        <v>6290.904699843767</v>
      </c>
      <c r="H15" s="19">
        <v>15493.710136734881</v>
      </c>
      <c r="I15" s="19">
        <v>7971.8185185395369</v>
      </c>
      <c r="J15" s="19">
        <v>6349.495457885052</v>
      </c>
      <c r="K15" s="19">
        <v>44479.667210720108</v>
      </c>
      <c r="L15" s="19">
        <v>7568.1304108138438</v>
      </c>
      <c r="M15" s="19">
        <v>14958.997678751191</v>
      </c>
      <c r="N15" s="19">
        <v>35456.816775656232</v>
      </c>
      <c r="O15" s="37">
        <v>188394.32497155928</v>
      </c>
      <c r="P15" s="20">
        <v>6088.4862733348955</v>
      </c>
      <c r="Q15" s="20">
        <v>2124.1219569339346</v>
      </c>
      <c r="R15" s="20">
        <v>76.95428814952885</v>
      </c>
      <c r="S15" s="20">
        <v>165963.89937028676</v>
      </c>
      <c r="T15" s="20">
        <v>44.213139735603932</v>
      </c>
      <c r="U15" s="20">
        <v>0</v>
      </c>
      <c r="V15" s="37">
        <v>174297.67502844072</v>
      </c>
      <c r="W15" s="37">
        <v>362692</v>
      </c>
    </row>
    <row r="16" spans="1:23" x14ac:dyDescent="0.25">
      <c r="A16" s="36" t="s">
        <v>18</v>
      </c>
      <c r="B16" s="18" t="s">
        <v>19</v>
      </c>
      <c r="C16" s="19">
        <v>12.659144816975449</v>
      </c>
      <c r="D16" s="19">
        <v>212.49278799923073</v>
      </c>
      <c r="E16" s="19">
        <v>3639.5041348804411</v>
      </c>
      <c r="F16" s="19">
        <v>741.46419642284764</v>
      </c>
      <c r="G16" s="19">
        <v>848.16270273735506</v>
      </c>
      <c r="H16" s="19">
        <v>20765.518622988653</v>
      </c>
      <c r="I16" s="19">
        <v>2182.7982562984807</v>
      </c>
      <c r="J16" s="19">
        <v>3161.1693057247262</v>
      </c>
      <c r="K16" s="19">
        <v>4288.7374190653254</v>
      </c>
      <c r="L16" s="19">
        <v>961.19078146035008</v>
      </c>
      <c r="M16" s="19">
        <v>15553.567856913905</v>
      </c>
      <c r="N16" s="19">
        <v>2496.5642028335151</v>
      </c>
      <c r="O16" s="37">
        <v>54863.8294121418</v>
      </c>
      <c r="P16" s="20">
        <v>2878.1469966023465</v>
      </c>
      <c r="Q16" s="20">
        <v>0</v>
      </c>
      <c r="R16" s="20">
        <v>0</v>
      </c>
      <c r="S16" s="20">
        <v>238463.02359125586</v>
      </c>
      <c r="T16" s="20">
        <v>0</v>
      </c>
      <c r="U16" s="20">
        <v>0</v>
      </c>
      <c r="V16" s="37">
        <v>241341.17058785821</v>
      </c>
      <c r="W16" s="37">
        <v>296205</v>
      </c>
    </row>
    <row r="17" spans="1:23" x14ac:dyDescent="0.25">
      <c r="A17" s="36" t="s">
        <v>20</v>
      </c>
      <c r="B17" s="18" t="s">
        <v>21</v>
      </c>
      <c r="C17" s="19">
        <v>1106.217743554482</v>
      </c>
      <c r="D17" s="19">
        <v>11155.423802056812</v>
      </c>
      <c r="E17" s="19">
        <v>86119.943985857972</v>
      </c>
      <c r="F17" s="19">
        <v>8389.8787992811849</v>
      </c>
      <c r="G17" s="19">
        <v>11955.367083329073</v>
      </c>
      <c r="H17" s="19">
        <v>48300.135256752648</v>
      </c>
      <c r="I17" s="19">
        <v>17706.555754258537</v>
      </c>
      <c r="J17" s="19">
        <v>33345.39660971643</v>
      </c>
      <c r="K17" s="19">
        <v>38254.677413504476</v>
      </c>
      <c r="L17" s="19">
        <v>2407.4317736645207</v>
      </c>
      <c r="M17" s="19">
        <v>79446.666206612426</v>
      </c>
      <c r="N17" s="19">
        <v>56274.577980662471</v>
      </c>
      <c r="O17" s="37">
        <v>394462.27240925102</v>
      </c>
      <c r="P17" s="20">
        <v>26955.071355307304</v>
      </c>
      <c r="Q17" s="20">
        <v>24245.678633248419</v>
      </c>
      <c r="R17" s="20">
        <v>56959.197281137138</v>
      </c>
      <c r="S17" s="20">
        <v>333866.47804227355</v>
      </c>
      <c r="T17" s="20">
        <v>33088.52674711209</v>
      </c>
      <c r="U17" s="20">
        <v>36.775531670527457</v>
      </c>
      <c r="V17" s="37">
        <v>475151.72759074904</v>
      </c>
      <c r="W17" s="37">
        <v>869614</v>
      </c>
    </row>
    <row r="18" spans="1:23" x14ac:dyDescent="0.25">
      <c r="A18" s="38" t="s">
        <v>22</v>
      </c>
      <c r="B18" s="21" t="s">
        <v>23</v>
      </c>
      <c r="C18" s="22">
        <v>247.68297839971734</v>
      </c>
      <c r="D18" s="22">
        <v>630.93609942896796</v>
      </c>
      <c r="E18" s="22">
        <v>5626.1417930193002</v>
      </c>
      <c r="F18" s="22">
        <v>779.39612486300848</v>
      </c>
      <c r="G18" s="22">
        <v>613.46215425553839</v>
      </c>
      <c r="H18" s="22">
        <v>2560.7825440287402</v>
      </c>
      <c r="I18" s="22">
        <v>1241.3010653240108</v>
      </c>
      <c r="J18" s="22">
        <v>1491.1185161772187</v>
      </c>
      <c r="K18" s="22">
        <v>1719.0005613538879</v>
      </c>
      <c r="L18" s="22">
        <v>116.3228504006761</v>
      </c>
      <c r="M18" s="22">
        <v>3793.2757748530476</v>
      </c>
      <c r="N18" s="22">
        <v>2602.5261173114809</v>
      </c>
      <c r="O18" s="39">
        <v>21421.946579415595</v>
      </c>
      <c r="P18" s="23">
        <v>1504.6816581482597</v>
      </c>
      <c r="Q18" s="23">
        <v>703403.66356638947</v>
      </c>
      <c r="R18" s="23">
        <v>2312.6614723012617</v>
      </c>
      <c r="S18" s="23">
        <v>16692.499544045495</v>
      </c>
      <c r="T18" s="23">
        <v>1551.8651081507558</v>
      </c>
      <c r="U18" s="23">
        <v>20.682071549167652</v>
      </c>
      <c r="V18" s="39">
        <v>725486.05342058442</v>
      </c>
      <c r="W18" s="39">
        <v>746908</v>
      </c>
    </row>
    <row r="20" spans="1:23" ht="13" x14ac:dyDescent="0.3">
      <c r="B20" s="14" t="s">
        <v>53</v>
      </c>
      <c r="C20" s="15">
        <v>95973.000000000015</v>
      </c>
      <c r="D20" s="15">
        <v>67884</v>
      </c>
      <c r="E20" s="15">
        <v>1209426.9999999998</v>
      </c>
      <c r="F20" s="15">
        <v>87126.999999999985</v>
      </c>
      <c r="G20" s="15">
        <v>196675.99999999997</v>
      </c>
      <c r="H20" s="15">
        <v>199052.00000000003</v>
      </c>
      <c r="I20" s="15">
        <v>143556.00000000003</v>
      </c>
      <c r="J20" s="15">
        <v>105297.00000000001</v>
      </c>
      <c r="K20" s="15">
        <v>119548.99999999999</v>
      </c>
      <c r="L20" s="15">
        <v>17181</v>
      </c>
      <c r="M20" s="15">
        <v>285562</v>
      </c>
      <c r="N20" s="15">
        <v>185947</v>
      </c>
      <c r="O20" s="15">
        <v>2713231.0000000005</v>
      </c>
      <c r="P20" s="15">
        <v>422176</v>
      </c>
      <c r="Q20" s="15">
        <v>736750</v>
      </c>
      <c r="R20" s="15">
        <v>61432</v>
      </c>
      <c r="S20" s="15">
        <v>1918538</v>
      </c>
      <c r="T20" s="15">
        <v>704389</v>
      </c>
      <c r="U20" s="15">
        <v>42633</v>
      </c>
      <c r="V20" s="15">
        <v>3885918</v>
      </c>
      <c r="W20" s="15">
        <v>6599149</v>
      </c>
    </row>
    <row r="21" spans="1:23" x14ac:dyDescent="0.25">
      <c r="B21" s="3" t="s">
        <v>37</v>
      </c>
      <c r="C21" s="16">
        <v>7420</v>
      </c>
      <c r="D21" s="16">
        <v>14324</v>
      </c>
      <c r="E21" s="16">
        <v>202572</v>
      </c>
      <c r="F21" s="16">
        <v>9966</v>
      </c>
      <c r="G21" s="16">
        <v>15054</v>
      </c>
      <c r="H21" s="16">
        <v>12788</v>
      </c>
      <c r="I21" s="16">
        <v>15051</v>
      </c>
      <c r="J21" s="16">
        <v>10012</v>
      </c>
      <c r="K21" s="16">
        <v>6574</v>
      </c>
      <c r="L21" s="16">
        <v>772</v>
      </c>
      <c r="M21" s="16">
        <v>27529</v>
      </c>
      <c r="N21" s="16">
        <v>11094</v>
      </c>
      <c r="O21" s="34">
        <v>333156</v>
      </c>
      <c r="P21" s="16">
        <v>0</v>
      </c>
      <c r="Q21" s="16">
        <v>808</v>
      </c>
      <c r="R21" s="16">
        <v>0</v>
      </c>
      <c r="S21" s="16">
        <v>68804</v>
      </c>
      <c r="T21" s="16">
        <v>53317</v>
      </c>
      <c r="U21" s="16">
        <v>6587</v>
      </c>
      <c r="V21" s="34">
        <v>129516</v>
      </c>
      <c r="W21" s="34">
        <v>462672</v>
      </c>
    </row>
    <row r="22" spans="1:23" x14ac:dyDescent="0.25">
      <c r="B22" s="3" t="s">
        <v>54</v>
      </c>
      <c r="C22" s="16">
        <v>8043</v>
      </c>
      <c r="D22" s="16">
        <v>4408</v>
      </c>
      <c r="E22" s="16">
        <v>63051</v>
      </c>
      <c r="F22" s="16">
        <v>5057</v>
      </c>
      <c r="G22" s="16">
        <v>24054</v>
      </c>
      <c r="H22" s="16">
        <v>16411</v>
      </c>
      <c r="I22" s="16">
        <v>11626</v>
      </c>
      <c r="J22" s="16">
        <v>7572</v>
      </c>
      <c r="K22" s="16">
        <v>11013</v>
      </c>
      <c r="L22" s="16">
        <v>3653</v>
      </c>
      <c r="M22" s="16">
        <v>32554</v>
      </c>
      <c r="N22" s="16">
        <v>10726</v>
      </c>
      <c r="O22" s="34">
        <v>198168</v>
      </c>
      <c r="P22" s="16">
        <v>44</v>
      </c>
      <c r="Q22" s="16">
        <v>1289</v>
      </c>
      <c r="R22" s="16">
        <v>0</v>
      </c>
      <c r="S22" s="16">
        <v>261468</v>
      </c>
      <c r="T22" s="16">
        <v>32077</v>
      </c>
      <c r="U22" s="16">
        <v>0</v>
      </c>
      <c r="V22" s="34">
        <v>294878</v>
      </c>
      <c r="W22" s="34">
        <v>493046</v>
      </c>
    </row>
    <row r="23" spans="1:23" x14ac:dyDescent="0.25">
      <c r="B23" s="3" t="s">
        <v>55</v>
      </c>
      <c r="C23" s="12">
        <v>1273</v>
      </c>
      <c r="D23" s="12">
        <v>1976</v>
      </c>
      <c r="E23" s="12">
        <v>27086</v>
      </c>
      <c r="F23" s="12">
        <v>648</v>
      </c>
      <c r="G23" s="12">
        <v>4427</v>
      </c>
      <c r="H23" s="12">
        <v>2196</v>
      </c>
      <c r="I23" s="12">
        <v>3396</v>
      </c>
      <c r="J23" s="12">
        <v>1806</v>
      </c>
      <c r="K23" s="12">
        <v>995</v>
      </c>
      <c r="L23" s="12">
        <v>179</v>
      </c>
      <c r="M23" s="12">
        <v>6476</v>
      </c>
      <c r="N23" s="12">
        <v>1296</v>
      </c>
      <c r="O23" s="35">
        <v>51754</v>
      </c>
      <c r="P23" s="12">
        <v>0</v>
      </c>
      <c r="Q23" s="12">
        <v>119</v>
      </c>
      <c r="R23" s="12">
        <v>0</v>
      </c>
      <c r="S23" s="12">
        <v>29925</v>
      </c>
      <c r="T23" s="12">
        <v>8163</v>
      </c>
      <c r="U23" s="12">
        <v>0</v>
      </c>
      <c r="V23" s="35">
        <v>38207</v>
      </c>
      <c r="W23" s="35">
        <v>89961</v>
      </c>
    </row>
    <row r="24" spans="1:23" x14ac:dyDescent="0.25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1"/>
      <c r="Q24" s="41"/>
      <c r="R24" s="41"/>
      <c r="S24" s="41"/>
      <c r="T24" s="41"/>
      <c r="U24" s="41"/>
      <c r="V24" s="41"/>
      <c r="W24" s="41"/>
    </row>
    <row r="25" spans="1:23" x14ac:dyDescent="0.25">
      <c r="B25" s="4"/>
    </row>
    <row r="26" spans="1:23" ht="13" x14ac:dyDescent="0.3">
      <c r="B26" s="14" t="s">
        <v>38</v>
      </c>
      <c r="C26" s="15">
        <v>112709.00000000001</v>
      </c>
      <c r="D26" s="15">
        <v>88592</v>
      </c>
      <c r="E26" s="15">
        <v>1502135.9999999998</v>
      </c>
      <c r="F26" s="15">
        <v>102797.99999999999</v>
      </c>
      <c r="G26" s="15">
        <v>240210.99999999997</v>
      </c>
      <c r="H26" s="15">
        <v>230447.00000000003</v>
      </c>
      <c r="I26" s="15">
        <v>173629.00000000003</v>
      </c>
      <c r="J26" s="15">
        <v>124687.00000000001</v>
      </c>
      <c r="K26" s="15">
        <v>138131</v>
      </c>
      <c r="L26" s="15">
        <v>21785</v>
      </c>
      <c r="M26" s="15">
        <v>352121</v>
      </c>
      <c r="N26" s="15">
        <v>209063</v>
      </c>
      <c r="O26" s="15">
        <v>3296309.0000000005</v>
      </c>
      <c r="P26" s="13"/>
      <c r="Q26" s="13"/>
      <c r="R26" s="13"/>
      <c r="S26" s="13"/>
      <c r="T26" s="13"/>
      <c r="U26" s="13"/>
      <c r="V26" s="13"/>
      <c r="W26" s="13"/>
    </row>
    <row r="27" spans="1:23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1:23" ht="13" x14ac:dyDescent="0.3">
      <c r="B28" s="14" t="s">
        <v>39</v>
      </c>
      <c r="C28" s="15">
        <v>159932</v>
      </c>
      <c r="D28" s="15">
        <v>109965</v>
      </c>
      <c r="E28" s="15">
        <v>494352</v>
      </c>
      <c r="F28" s="15">
        <v>92914</v>
      </c>
      <c r="G28" s="15">
        <v>206927</v>
      </c>
      <c r="H28" s="15">
        <v>416229</v>
      </c>
      <c r="I28" s="15">
        <v>141660</v>
      </c>
      <c r="J28" s="15">
        <v>126542</v>
      </c>
      <c r="K28" s="15">
        <v>224561</v>
      </c>
      <c r="L28" s="15">
        <v>274420</v>
      </c>
      <c r="M28" s="15">
        <v>517493</v>
      </c>
      <c r="N28" s="15">
        <v>537845</v>
      </c>
      <c r="O28" s="15">
        <v>3302840</v>
      </c>
    </row>
    <row r="29" spans="1:23" x14ac:dyDescent="0.25">
      <c r="B29" s="3" t="s">
        <v>40</v>
      </c>
      <c r="C29" s="13">
        <v>37632</v>
      </c>
      <c r="D29" s="13">
        <v>20167</v>
      </c>
      <c r="E29" s="13">
        <v>262838</v>
      </c>
      <c r="F29" s="13">
        <v>20237</v>
      </c>
      <c r="G29" s="13">
        <v>81713</v>
      </c>
      <c r="H29" s="13">
        <v>190200</v>
      </c>
      <c r="I29" s="13">
        <v>74002</v>
      </c>
      <c r="J29" s="13">
        <v>48628</v>
      </c>
      <c r="K29" s="13">
        <v>90290</v>
      </c>
      <c r="L29" s="13">
        <v>3898</v>
      </c>
      <c r="M29" s="13">
        <v>301419</v>
      </c>
      <c r="N29" s="13">
        <v>487166</v>
      </c>
      <c r="O29" s="15">
        <v>1618190</v>
      </c>
    </row>
    <row r="30" spans="1:23" x14ac:dyDescent="0.25">
      <c r="B30" s="3" t="s">
        <v>41</v>
      </c>
      <c r="C30" s="13">
        <v>32221</v>
      </c>
      <c r="D30" s="13">
        <v>14751</v>
      </c>
      <c r="E30" s="13">
        <v>203470</v>
      </c>
      <c r="F30" s="13">
        <v>15402</v>
      </c>
      <c r="G30" s="13">
        <v>66155</v>
      </c>
      <c r="H30" s="13">
        <v>151041</v>
      </c>
      <c r="I30" s="13">
        <v>58203</v>
      </c>
      <c r="J30" s="13">
        <v>37687</v>
      </c>
      <c r="K30" s="13">
        <v>70303</v>
      </c>
      <c r="L30" s="13">
        <v>3027</v>
      </c>
      <c r="M30" s="13">
        <v>251805</v>
      </c>
      <c r="N30" s="13">
        <v>373220</v>
      </c>
      <c r="O30" s="15">
        <v>1277285</v>
      </c>
    </row>
    <row r="31" spans="1:23" x14ac:dyDescent="0.25">
      <c r="B31" s="3" t="s">
        <v>42</v>
      </c>
      <c r="C31" s="13">
        <v>5411</v>
      </c>
      <c r="D31" s="13">
        <v>5416</v>
      </c>
      <c r="E31" s="13">
        <v>59368</v>
      </c>
      <c r="F31" s="13">
        <v>4835</v>
      </c>
      <c r="G31" s="13">
        <v>15558</v>
      </c>
      <c r="H31" s="13">
        <v>39159</v>
      </c>
      <c r="I31" s="13">
        <v>15799</v>
      </c>
      <c r="J31" s="13">
        <v>10941</v>
      </c>
      <c r="K31" s="13">
        <v>19987</v>
      </c>
      <c r="L31" s="13">
        <v>871</v>
      </c>
      <c r="M31" s="13">
        <v>49614</v>
      </c>
      <c r="N31" s="13">
        <v>63234</v>
      </c>
      <c r="O31" s="15">
        <v>290193</v>
      </c>
    </row>
    <row r="32" spans="1:23" x14ac:dyDescent="0.25">
      <c r="B32" s="3" t="s">
        <v>43</v>
      </c>
      <c r="C32" s="13">
        <v>5406</v>
      </c>
      <c r="D32" s="13">
        <v>4459</v>
      </c>
      <c r="E32" s="13">
        <v>57094</v>
      </c>
      <c r="F32" s="13">
        <v>4309</v>
      </c>
      <c r="G32" s="13">
        <v>15085</v>
      </c>
      <c r="H32" s="13">
        <v>38599</v>
      </c>
      <c r="I32" s="13">
        <v>15181</v>
      </c>
      <c r="J32" s="13">
        <v>10344</v>
      </c>
      <c r="K32" s="13">
        <v>15074</v>
      </c>
      <c r="L32" s="13">
        <v>839</v>
      </c>
      <c r="M32" s="13">
        <v>48473</v>
      </c>
      <c r="N32" s="13">
        <v>62987</v>
      </c>
      <c r="O32" s="15">
        <v>277850</v>
      </c>
    </row>
    <row r="33" spans="2:15" x14ac:dyDescent="0.25">
      <c r="B33" s="3" t="s">
        <v>44</v>
      </c>
      <c r="C33" s="13">
        <v>5</v>
      </c>
      <c r="D33" s="13">
        <v>957</v>
      </c>
      <c r="E33" s="13">
        <v>2274</v>
      </c>
      <c r="F33" s="13">
        <v>526</v>
      </c>
      <c r="G33" s="13">
        <v>473</v>
      </c>
      <c r="H33" s="13">
        <v>560</v>
      </c>
      <c r="I33" s="13">
        <v>618</v>
      </c>
      <c r="J33" s="13">
        <v>597</v>
      </c>
      <c r="K33" s="13">
        <v>4913</v>
      </c>
      <c r="L33" s="13">
        <v>32</v>
      </c>
      <c r="M33" s="13">
        <v>1141</v>
      </c>
      <c r="N33" s="13">
        <v>247</v>
      </c>
      <c r="O33" s="15">
        <v>12343</v>
      </c>
    </row>
    <row r="34" spans="2:15" x14ac:dyDescent="0.25">
      <c r="B34" s="3" t="s">
        <v>45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50712</v>
      </c>
      <c r="O34" s="15">
        <v>50712</v>
      </c>
    </row>
    <row r="35" spans="2:15" x14ac:dyDescent="0.25">
      <c r="B35" s="3" t="s">
        <v>46</v>
      </c>
      <c r="C35" s="13">
        <v>122906</v>
      </c>
      <c r="D35" s="13">
        <v>88592</v>
      </c>
      <c r="E35" s="13">
        <v>217727</v>
      </c>
      <c r="F35" s="13">
        <v>71229</v>
      </c>
      <c r="G35" s="13">
        <v>122636</v>
      </c>
      <c r="H35" s="13">
        <v>220121</v>
      </c>
      <c r="I35" s="13">
        <v>64674</v>
      </c>
      <c r="J35" s="13">
        <v>73285</v>
      </c>
      <c r="K35" s="13">
        <v>130442</v>
      </c>
      <c r="L35" s="13">
        <v>270357</v>
      </c>
      <c r="M35" s="13">
        <v>209134</v>
      </c>
      <c r="N35" s="13">
        <v>50659</v>
      </c>
      <c r="O35" s="15">
        <v>1641762</v>
      </c>
    </row>
    <row r="36" spans="2:15" x14ac:dyDescent="0.25">
      <c r="B36" s="3" t="s">
        <v>47</v>
      </c>
      <c r="C36" s="13">
        <v>73320</v>
      </c>
      <c r="D36" s="13">
        <v>169</v>
      </c>
      <c r="E36" s="13">
        <v>20980</v>
      </c>
      <c r="F36" s="13">
        <v>1323</v>
      </c>
      <c r="G36" s="13">
        <v>44580</v>
      </c>
      <c r="H36" s="13">
        <v>59836</v>
      </c>
      <c r="I36" s="13">
        <v>19937</v>
      </c>
      <c r="J36" s="13">
        <v>5958</v>
      </c>
      <c r="K36" s="13">
        <v>1631</v>
      </c>
      <c r="L36" s="13">
        <v>3973</v>
      </c>
      <c r="M36" s="13">
        <v>99165</v>
      </c>
      <c r="N36" s="13">
        <v>0</v>
      </c>
      <c r="O36" s="15">
        <v>330872</v>
      </c>
    </row>
    <row r="37" spans="2:15" x14ac:dyDescent="0.25">
      <c r="B37" s="3" t="s">
        <v>48</v>
      </c>
      <c r="C37" s="13">
        <v>49586</v>
      </c>
      <c r="D37" s="13">
        <v>88423</v>
      </c>
      <c r="E37" s="13">
        <v>196747</v>
      </c>
      <c r="F37" s="13">
        <v>69906</v>
      </c>
      <c r="G37" s="13">
        <v>78056</v>
      </c>
      <c r="H37" s="13">
        <v>160285</v>
      </c>
      <c r="I37" s="13">
        <v>44737</v>
      </c>
      <c r="J37" s="13">
        <v>67327</v>
      </c>
      <c r="K37" s="13">
        <v>128811</v>
      </c>
      <c r="L37" s="13">
        <v>266384</v>
      </c>
      <c r="M37" s="13">
        <v>109969</v>
      </c>
      <c r="N37" s="13">
        <v>50659</v>
      </c>
      <c r="O37" s="15">
        <v>1310890</v>
      </c>
    </row>
    <row r="38" spans="2:15" x14ac:dyDescent="0.25">
      <c r="B38" s="3" t="s">
        <v>49</v>
      </c>
      <c r="C38" s="13">
        <v>807</v>
      </c>
      <c r="D38" s="13">
        <v>1206</v>
      </c>
      <c r="E38" s="13">
        <v>14022</v>
      </c>
      <c r="F38" s="13">
        <v>1448</v>
      </c>
      <c r="G38" s="13">
        <v>2578</v>
      </c>
      <c r="H38" s="13">
        <v>5908</v>
      </c>
      <c r="I38" s="13">
        <v>2984</v>
      </c>
      <c r="J38" s="13">
        <v>4629</v>
      </c>
      <c r="K38" s="13">
        <v>3829</v>
      </c>
      <c r="L38" s="13">
        <v>165</v>
      </c>
      <c r="M38" s="13">
        <v>7563</v>
      </c>
      <c r="N38" s="13">
        <v>20</v>
      </c>
      <c r="O38" s="15">
        <v>45159</v>
      </c>
    </row>
    <row r="39" spans="2:15" x14ac:dyDescent="0.25">
      <c r="B39" s="3" t="s">
        <v>50</v>
      </c>
      <c r="C39" s="13">
        <v>-1413</v>
      </c>
      <c r="D39" s="13">
        <v>0</v>
      </c>
      <c r="E39" s="13">
        <v>-235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-623</v>
      </c>
      <c r="N39" s="13">
        <v>0</v>
      </c>
      <c r="O39" s="15">
        <v>-2271</v>
      </c>
    </row>
    <row r="40" spans="2:15" ht="13" x14ac:dyDescent="0.3">
      <c r="B40" s="14" t="s">
        <v>51</v>
      </c>
      <c r="C40" s="15">
        <v>272641</v>
      </c>
      <c r="D40" s="15">
        <v>198557</v>
      </c>
      <c r="E40" s="15">
        <v>1996488</v>
      </c>
      <c r="F40" s="15">
        <v>195712</v>
      </c>
      <c r="G40" s="15">
        <v>447138</v>
      </c>
      <c r="H40" s="15">
        <v>646676</v>
      </c>
      <c r="I40" s="15">
        <v>315289</v>
      </c>
      <c r="J40" s="15">
        <v>251229</v>
      </c>
      <c r="K40" s="15">
        <v>362692</v>
      </c>
      <c r="L40" s="15">
        <v>296205</v>
      </c>
      <c r="M40" s="15">
        <v>869614</v>
      </c>
      <c r="N40" s="15">
        <v>746908</v>
      </c>
      <c r="O40" s="15">
        <v>6599149</v>
      </c>
    </row>
    <row r="41" spans="2:15" x14ac:dyDescent="0.25">
      <c r="B41" s="40" t="s">
        <v>52</v>
      </c>
      <c r="C41" s="23">
        <v>15480934</v>
      </c>
      <c r="D41" s="23">
        <v>266941</v>
      </c>
      <c r="E41" s="23">
        <v>11604977</v>
      </c>
      <c r="F41" s="23">
        <v>698961</v>
      </c>
      <c r="G41" s="23">
        <v>7844451</v>
      </c>
      <c r="H41" s="23">
        <v>17811999</v>
      </c>
      <c r="I41" s="23">
        <v>4188643</v>
      </c>
      <c r="J41" s="23">
        <v>1152650</v>
      </c>
      <c r="K41" s="23">
        <v>1081093</v>
      </c>
      <c r="L41" s="23">
        <v>344380</v>
      </c>
      <c r="M41" s="23">
        <v>27116694</v>
      </c>
      <c r="N41" s="23">
        <v>10524495</v>
      </c>
      <c r="O41" s="39">
        <v>98116218</v>
      </c>
    </row>
    <row r="43" spans="2:15" x14ac:dyDescent="0.25">
      <c r="B43" s="4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5" spans="2:15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5" x14ac:dyDescent="0.25"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</row>
    <row r="48" spans="2:15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3:14" x14ac:dyDescent="0.25"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</row>
  </sheetData>
  <mergeCells count="7">
    <mergeCell ref="A1:B1"/>
    <mergeCell ref="V5:V6"/>
    <mergeCell ref="W5:W6"/>
    <mergeCell ref="P5:U5"/>
    <mergeCell ref="A5:A6"/>
    <mergeCell ref="B5:B6"/>
    <mergeCell ref="O5:O6"/>
  </mergeCells>
  <pageMargins left="0.511811024" right="0.511811024" top="0.78740157499999996" bottom="0.78740157499999996" header="0.31496062000000002" footer="0.31496062000000002"/>
  <ignoredErrors>
    <ignoredError sqref="A7:A18 C5:N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30C6-4274-4542-84AF-C7B9F1A01875}">
  <dimension ref="A1:C14"/>
  <sheetViews>
    <sheetView showGridLines="0" workbookViewId="0">
      <selection sqref="A1:A2"/>
    </sheetView>
  </sheetViews>
  <sheetFormatPr defaultColWidth="8.7265625" defaultRowHeight="14" x14ac:dyDescent="0.3"/>
  <cols>
    <col min="1" max="1" width="8.7265625" style="1"/>
    <col min="2" max="2" width="58.54296875" style="1" bestFit="1" customWidth="1"/>
    <col min="3" max="3" width="9.54296875" style="2" bestFit="1" customWidth="1"/>
    <col min="4" max="16384" width="8.7265625" style="1"/>
  </cols>
  <sheetData>
    <row r="1" spans="1:3" x14ac:dyDescent="0.3">
      <c r="A1" s="139" t="s">
        <v>27</v>
      </c>
      <c r="B1" s="139" t="s">
        <v>28</v>
      </c>
      <c r="C1" s="140" t="s">
        <v>57</v>
      </c>
    </row>
    <row r="2" spans="1:3" x14ac:dyDescent="0.3">
      <c r="A2" s="139"/>
      <c r="B2" s="139"/>
      <c r="C2" s="141"/>
    </row>
    <row r="3" spans="1:3" x14ac:dyDescent="0.3">
      <c r="A3" s="27" t="s">
        <v>0</v>
      </c>
      <c r="B3" s="24" t="s">
        <v>1</v>
      </c>
      <c r="C3" s="97" t="s">
        <v>58</v>
      </c>
    </row>
    <row r="4" spans="1:3" x14ac:dyDescent="0.3">
      <c r="A4" s="27" t="s">
        <v>2</v>
      </c>
      <c r="B4" s="25" t="s">
        <v>3</v>
      </c>
      <c r="C4" s="97" t="s">
        <v>61</v>
      </c>
    </row>
    <row r="5" spans="1:3" x14ac:dyDescent="0.3">
      <c r="A5" s="27" t="s">
        <v>4</v>
      </c>
      <c r="B5" s="25" t="s">
        <v>5</v>
      </c>
      <c r="C5" s="97" t="s">
        <v>62</v>
      </c>
    </row>
    <row r="6" spans="1:3" x14ac:dyDescent="0.3">
      <c r="A6" s="27" t="s">
        <v>6</v>
      </c>
      <c r="B6" s="25" t="s">
        <v>7</v>
      </c>
      <c r="C6" s="97" t="s">
        <v>63</v>
      </c>
    </row>
    <row r="7" spans="1:3" x14ac:dyDescent="0.3">
      <c r="A7" s="27" t="s">
        <v>8</v>
      </c>
      <c r="B7" s="25" t="s">
        <v>9</v>
      </c>
      <c r="C7" s="97" t="s">
        <v>59</v>
      </c>
    </row>
    <row r="8" spans="1:3" x14ac:dyDescent="0.3">
      <c r="A8" s="27" t="s">
        <v>10</v>
      </c>
      <c r="B8" s="25" t="s">
        <v>11</v>
      </c>
      <c r="C8" s="97" t="s">
        <v>64</v>
      </c>
    </row>
    <row r="9" spans="1:3" x14ac:dyDescent="0.3">
      <c r="A9" s="27" t="s">
        <v>12</v>
      </c>
      <c r="B9" s="25" t="s">
        <v>13</v>
      </c>
      <c r="C9" s="97" t="s">
        <v>65</v>
      </c>
    </row>
    <row r="10" spans="1:3" x14ac:dyDescent="0.3">
      <c r="A10" s="27" t="s">
        <v>14</v>
      </c>
      <c r="B10" s="25" t="s">
        <v>15</v>
      </c>
      <c r="C10" s="97" t="s">
        <v>60</v>
      </c>
    </row>
    <row r="11" spans="1:3" x14ac:dyDescent="0.3">
      <c r="A11" s="27" t="s">
        <v>16</v>
      </c>
      <c r="B11" s="25" t="s">
        <v>17</v>
      </c>
      <c r="C11" s="97" t="s">
        <v>66</v>
      </c>
    </row>
    <row r="12" spans="1:3" x14ac:dyDescent="0.3">
      <c r="A12" s="27" t="s">
        <v>18</v>
      </c>
      <c r="B12" s="25" t="s">
        <v>19</v>
      </c>
      <c r="C12" s="97" t="s">
        <v>67</v>
      </c>
    </row>
    <row r="13" spans="1:3" x14ac:dyDescent="0.3">
      <c r="A13" s="27" t="s">
        <v>20</v>
      </c>
      <c r="B13" s="25" t="s">
        <v>21</v>
      </c>
      <c r="C13" s="97" t="s">
        <v>68</v>
      </c>
    </row>
    <row r="14" spans="1:3" x14ac:dyDescent="0.3">
      <c r="A14" s="28" t="s">
        <v>22</v>
      </c>
      <c r="B14" s="26" t="s">
        <v>23</v>
      </c>
      <c r="C14" s="98" t="s">
        <v>69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ignoredErrors>
    <ignoredError sqref="A3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ABE4-C297-4333-9792-CD57293199A2}">
  <dimension ref="A1:A12"/>
  <sheetViews>
    <sheetView showGridLines="0" workbookViewId="0"/>
  </sheetViews>
  <sheetFormatPr defaultColWidth="8.7265625" defaultRowHeight="12.5" x14ac:dyDescent="0.35"/>
  <cols>
    <col min="1" max="16384" width="8.7265625" style="47"/>
  </cols>
  <sheetData>
    <row r="1" spans="1:1" x14ac:dyDescent="0.35">
      <c r="A1" s="46" t="s">
        <v>58</v>
      </c>
    </row>
    <row r="2" spans="1:1" x14ac:dyDescent="0.35">
      <c r="A2" s="46" t="s">
        <v>61</v>
      </c>
    </row>
    <row r="3" spans="1:1" x14ac:dyDescent="0.35">
      <c r="A3" s="46" t="s">
        <v>62</v>
      </c>
    </row>
    <row r="4" spans="1:1" x14ac:dyDescent="0.35">
      <c r="A4" s="46" t="s">
        <v>63</v>
      </c>
    </row>
    <row r="5" spans="1:1" x14ac:dyDescent="0.35">
      <c r="A5" s="46" t="s">
        <v>59</v>
      </c>
    </row>
    <row r="6" spans="1:1" x14ac:dyDescent="0.35">
      <c r="A6" s="46" t="s">
        <v>64</v>
      </c>
    </row>
    <row r="7" spans="1:1" x14ac:dyDescent="0.35">
      <c r="A7" s="46" t="s">
        <v>65</v>
      </c>
    </row>
    <row r="8" spans="1:1" x14ac:dyDescent="0.35">
      <c r="A8" s="46" t="s">
        <v>60</v>
      </c>
    </row>
    <row r="9" spans="1:1" x14ac:dyDescent="0.35">
      <c r="A9" s="46" t="s">
        <v>66</v>
      </c>
    </row>
    <row r="10" spans="1:1" x14ac:dyDescent="0.35">
      <c r="A10" s="46" t="s">
        <v>67</v>
      </c>
    </row>
    <row r="11" spans="1:1" x14ac:dyDescent="0.35">
      <c r="A11" s="46" t="s">
        <v>68</v>
      </c>
    </row>
    <row r="12" spans="1:1" x14ac:dyDescent="0.35">
      <c r="A12" s="46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81-D6C8-401C-9686-3399876411B6}">
  <dimension ref="A1:L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2" x14ac:dyDescent="0.25">
      <c r="A1" s="7">
        <f>MIP!C7</f>
        <v>12806.570898423339</v>
      </c>
      <c r="B1" s="7">
        <f>MIP!D7</f>
        <v>96.947025894002934</v>
      </c>
      <c r="C1" s="7">
        <f>MIP!E7</f>
        <v>138816.5060543642</v>
      </c>
      <c r="D1" s="7">
        <f>MIP!F7</f>
        <v>93.16181032705947</v>
      </c>
      <c r="E1" s="7">
        <f>MIP!G7</f>
        <v>990.66819188513637</v>
      </c>
      <c r="F1" s="7">
        <f>MIP!H7</f>
        <v>4601.8242471238154</v>
      </c>
      <c r="G1" s="7">
        <f>MIP!I7</f>
        <v>173.57033007255916</v>
      </c>
      <c r="H1" s="7">
        <f>MIP!J7</f>
        <v>60.945702308994377</v>
      </c>
      <c r="I1" s="7">
        <f>MIP!K7</f>
        <v>23.914292867349573</v>
      </c>
      <c r="J1" s="7">
        <f>MIP!L7</f>
        <v>16.499234147934445</v>
      </c>
      <c r="K1" s="7">
        <f>MIP!M7</f>
        <v>3857.1679785025517</v>
      </c>
      <c r="L1" s="7">
        <f>MIP!N7</f>
        <v>1934.4197547361782</v>
      </c>
    </row>
    <row r="2" spans="1:12" x14ac:dyDescent="0.25">
      <c r="A2" s="7">
        <f>MIP!C8</f>
        <v>338.09162869701089</v>
      </c>
      <c r="B2" s="7">
        <f>MIP!D8</f>
        <v>8346.2909069654961</v>
      </c>
      <c r="C2" s="7">
        <f>MIP!E8</f>
        <v>85571.831103984077</v>
      </c>
      <c r="D2" s="7">
        <f>MIP!F8</f>
        <v>4450.7408753202453</v>
      </c>
      <c r="E2" s="7">
        <f>MIP!G8</f>
        <v>5234.5944200369586</v>
      </c>
      <c r="F2" s="7">
        <f>MIP!H8</f>
        <v>160.77186137860892</v>
      </c>
      <c r="G2" s="7">
        <f>MIP!I8</f>
        <v>129.86200715173868</v>
      </c>
      <c r="H2" s="7">
        <f>MIP!J8</f>
        <v>85.047160425603295</v>
      </c>
      <c r="I2" s="7">
        <f>MIP!K8</f>
        <v>35.10974667587967</v>
      </c>
      <c r="J2" s="7">
        <f>MIP!L8</f>
        <v>161.3268290597955</v>
      </c>
      <c r="K2" s="7">
        <f>MIP!M8</f>
        <v>233.59959499470631</v>
      </c>
      <c r="L2" s="7">
        <f>MIP!N8</f>
        <v>279.98474577129696</v>
      </c>
    </row>
    <row r="3" spans="1:12" x14ac:dyDescent="0.25">
      <c r="A3" s="7">
        <f>MIP!C9</f>
        <v>51340.048314165702</v>
      </c>
      <c r="B3" s="7">
        <f>MIP!D9</f>
        <v>21282.322596018468</v>
      </c>
      <c r="C3" s="7">
        <f>MIP!E9</f>
        <v>574835.25287944893</v>
      </c>
      <c r="D3" s="7">
        <f>MIP!F9</f>
        <v>14550.520874985501</v>
      </c>
      <c r="E3" s="7">
        <f>MIP!G9</f>
        <v>99169.82089445462</v>
      </c>
      <c r="F3" s="7">
        <f>MIP!H9</f>
        <v>41469.231856078557</v>
      </c>
      <c r="G3" s="7">
        <f>MIP!I9</f>
        <v>59376.623450828163</v>
      </c>
      <c r="H3" s="7">
        <f>MIP!J9</f>
        <v>9551.9584293008575</v>
      </c>
      <c r="I3" s="7">
        <f>MIP!K9</f>
        <v>4887.6729413167359</v>
      </c>
      <c r="J3" s="7">
        <f>MIP!L9</f>
        <v>2879.5889822186978</v>
      </c>
      <c r="K3" s="7">
        <f>MIP!M9</f>
        <v>65575.766476725068</v>
      </c>
      <c r="L3" s="7">
        <f>MIP!N9</f>
        <v>26490.896489329585</v>
      </c>
    </row>
    <row r="4" spans="1:12" x14ac:dyDescent="0.25">
      <c r="A4" s="7">
        <f>MIP!C10</f>
        <v>7406.6288970611795</v>
      </c>
      <c r="B4" s="7">
        <f>MIP!D10</f>
        <v>1935.4978652600255</v>
      </c>
      <c r="C4" s="7">
        <f>MIP!E10</f>
        <v>32131.990870077614</v>
      </c>
      <c r="D4" s="7">
        <f>MIP!F10</f>
        <v>43528.481994060552</v>
      </c>
      <c r="E4" s="7">
        <f>MIP!G10</f>
        <v>579.28257503089435</v>
      </c>
      <c r="F4" s="7">
        <f>MIP!H10</f>
        <v>11259.646172961082</v>
      </c>
      <c r="G4" s="7">
        <f>MIP!I10</f>
        <v>2008.6279678146791</v>
      </c>
      <c r="H4" s="7">
        <f>MIP!J10</f>
        <v>1898.2952307830474</v>
      </c>
      <c r="I4" s="7">
        <f>MIP!K10</f>
        <v>1582.7244602091159</v>
      </c>
      <c r="J4" s="7">
        <f>MIP!L10</f>
        <v>374.10874965412097</v>
      </c>
      <c r="K4" s="7">
        <f>MIP!M10</f>
        <v>15531.651585217274</v>
      </c>
      <c r="L4" s="7">
        <f>MIP!N10</f>
        <v>14222.96606028289</v>
      </c>
    </row>
    <row r="5" spans="1:12" x14ac:dyDescent="0.25">
      <c r="A5" s="7">
        <f>MIP!C11</f>
        <v>163.93711630630483</v>
      </c>
      <c r="B5" s="7">
        <f>MIP!D11</f>
        <v>2996.5503771896833</v>
      </c>
      <c r="C5" s="7">
        <f>MIP!E11</f>
        <v>1825.1518672986565</v>
      </c>
      <c r="D5" s="7">
        <f>MIP!F11</f>
        <v>3653.528994581688</v>
      </c>
      <c r="E5" s="7">
        <f>MIP!G11</f>
        <v>42953.986054081528</v>
      </c>
      <c r="F5" s="7">
        <f>MIP!H11</f>
        <v>933.46371234475237</v>
      </c>
      <c r="G5" s="7">
        <f>MIP!I11</f>
        <v>1105.2452477112765</v>
      </c>
      <c r="H5" s="7">
        <f>MIP!J11</f>
        <v>4042.0894165876593</v>
      </c>
      <c r="I5" s="7">
        <f>MIP!K11</f>
        <v>1027.4110421730031</v>
      </c>
      <c r="J5" s="7">
        <f>MIP!L11</f>
        <v>1023.7603212116849</v>
      </c>
      <c r="K5" s="7">
        <f>MIP!M11</f>
        <v>3354.078153335543</v>
      </c>
      <c r="L5" s="7">
        <f>MIP!N11</f>
        <v>11430.632596230165</v>
      </c>
    </row>
    <row r="6" spans="1:12" x14ac:dyDescent="0.25">
      <c r="A6" s="7">
        <f>MIP!C12</f>
        <v>12619.045964638091</v>
      </c>
      <c r="B6" s="7">
        <f>MIP!D12</f>
        <v>5021.9332961665823</v>
      </c>
      <c r="C6" s="7">
        <f>MIP!E12</f>
        <v>138059.26506510683</v>
      </c>
      <c r="D6" s="7">
        <f>MIP!F12</f>
        <v>3042.4570464284097</v>
      </c>
      <c r="E6" s="7">
        <f>MIP!G12</f>
        <v>21176.508827901525</v>
      </c>
      <c r="F6" s="7">
        <f>MIP!H12</f>
        <v>15592.068079914587</v>
      </c>
      <c r="G6" s="7">
        <f>MIP!I12</f>
        <v>13731.971148509258</v>
      </c>
      <c r="H6" s="7">
        <f>MIP!J12</f>
        <v>6312.967621136846</v>
      </c>
      <c r="I6" s="7">
        <f>MIP!K12</f>
        <v>2158.5865949349181</v>
      </c>
      <c r="J6" s="7">
        <f>MIP!L12</f>
        <v>789.98019356479142</v>
      </c>
      <c r="K6" s="7">
        <f>MIP!M12</f>
        <v>25035.343884830367</v>
      </c>
      <c r="L6" s="7">
        <f>MIP!N12</f>
        <v>10775.073932624959</v>
      </c>
    </row>
    <row r="7" spans="1:12" x14ac:dyDescent="0.25">
      <c r="A7" s="7">
        <f>MIP!C13</f>
        <v>5943.0746590198551</v>
      </c>
      <c r="B7" s="7">
        <f>MIP!D13</f>
        <v>11101.547305067324</v>
      </c>
      <c r="C7" s="7">
        <f>MIP!E13</f>
        <v>89331.609817516946</v>
      </c>
      <c r="D7" s="7">
        <f>MIP!F13</f>
        <v>2466.1524577057903</v>
      </c>
      <c r="E7" s="7">
        <f>MIP!G13</f>
        <v>5484.2951596839202</v>
      </c>
      <c r="F7" s="7">
        <f>MIP!H13</f>
        <v>27795.030599646085</v>
      </c>
      <c r="G7" s="7">
        <f>MIP!I13</f>
        <v>34760.938834809444</v>
      </c>
      <c r="H7" s="7">
        <f>MIP!J13</f>
        <v>2501.0544527253778</v>
      </c>
      <c r="I7" s="7">
        <f>MIP!K13</f>
        <v>5635.7733422868932</v>
      </c>
      <c r="J7" s="7">
        <f>MIP!L13</f>
        <v>294.73928494334496</v>
      </c>
      <c r="K7" s="7">
        <f>MIP!M13</f>
        <v>19442.106800646703</v>
      </c>
      <c r="L7" s="7">
        <f>MIP!N13</f>
        <v>8642.978623380377</v>
      </c>
    </row>
    <row r="8" spans="1:12" x14ac:dyDescent="0.25">
      <c r="A8" s="7">
        <f>MIP!C14</f>
        <v>64.383637532012784</v>
      </c>
      <c r="B8" s="7">
        <f>MIP!D14</f>
        <v>840.8550887936243</v>
      </c>
      <c r="C8" s="7">
        <f>MIP!E14</f>
        <v>16048.015131365984</v>
      </c>
      <c r="D8" s="7">
        <f>MIP!F14</f>
        <v>1216.0819070330424</v>
      </c>
      <c r="E8" s="7">
        <f>MIP!G14</f>
        <v>1378.9472367596882</v>
      </c>
      <c r="F8" s="7">
        <f>MIP!H14</f>
        <v>10119.816910047592</v>
      </c>
      <c r="G8" s="7">
        <f>MIP!I14</f>
        <v>3166.6874186823197</v>
      </c>
      <c r="H8" s="7">
        <f>MIP!J14</f>
        <v>36497.462097228185</v>
      </c>
      <c r="I8" s="7">
        <f>MIP!K14</f>
        <v>15455.724974892313</v>
      </c>
      <c r="J8" s="7">
        <f>MIP!L14</f>
        <v>587.92058886023995</v>
      </c>
      <c r="K8" s="7">
        <f>MIP!M14</f>
        <v>38779.778008617213</v>
      </c>
      <c r="L8" s="7">
        <f>MIP!N14</f>
        <v>15339.562721180859</v>
      </c>
    </row>
    <row r="9" spans="1:12" x14ac:dyDescent="0.25">
      <c r="A9" s="7">
        <f>MIP!C15</f>
        <v>3924.6590173853388</v>
      </c>
      <c r="B9" s="7">
        <f>MIP!D15</f>
        <v>4263.2028491597821</v>
      </c>
      <c r="C9" s="7">
        <f>MIP!E15</f>
        <v>37421.787297078889</v>
      </c>
      <c r="D9" s="7">
        <f>MIP!F15</f>
        <v>4215.1349189906678</v>
      </c>
      <c r="E9" s="7">
        <f>MIP!G15</f>
        <v>6290.904699843767</v>
      </c>
      <c r="F9" s="7">
        <f>MIP!H15</f>
        <v>15493.710136734881</v>
      </c>
      <c r="G9" s="7">
        <f>MIP!I15</f>
        <v>7971.8185185395369</v>
      </c>
      <c r="H9" s="7">
        <f>MIP!J15</f>
        <v>6349.495457885052</v>
      </c>
      <c r="I9" s="7">
        <f>MIP!K15</f>
        <v>44479.667210720108</v>
      </c>
      <c r="J9" s="7">
        <f>MIP!L15</f>
        <v>7568.1304108138438</v>
      </c>
      <c r="K9" s="7">
        <f>MIP!M15</f>
        <v>14958.997678751191</v>
      </c>
      <c r="L9" s="7">
        <f>MIP!N15</f>
        <v>35456.816775656232</v>
      </c>
    </row>
    <row r="10" spans="1:12" x14ac:dyDescent="0.25">
      <c r="A10" s="7">
        <f>MIP!C16</f>
        <v>12.659144816975449</v>
      </c>
      <c r="B10" s="7">
        <f>MIP!D16</f>
        <v>212.49278799923073</v>
      </c>
      <c r="C10" s="7">
        <f>MIP!E16</f>
        <v>3639.5041348804411</v>
      </c>
      <c r="D10" s="7">
        <f>MIP!F16</f>
        <v>741.46419642284764</v>
      </c>
      <c r="E10" s="7">
        <f>MIP!G16</f>
        <v>848.16270273735506</v>
      </c>
      <c r="F10" s="7">
        <f>MIP!H16</f>
        <v>20765.518622988653</v>
      </c>
      <c r="G10" s="7">
        <f>MIP!I16</f>
        <v>2182.7982562984807</v>
      </c>
      <c r="H10" s="7">
        <f>MIP!J16</f>
        <v>3161.1693057247262</v>
      </c>
      <c r="I10" s="7">
        <f>MIP!K16</f>
        <v>4288.7374190653254</v>
      </c>
      <c r="J10" s="7">
        <f>MIP!L16</f>
        <v>961.19078146035008</v>
      </c>
      <c r="K10" s="7">
        <f>MIP!M16</f>
        <v>15553.567856913905</v>
      </c>
      <c r="L10" s="7">
        <f>MIP!N16</f>
        <v>2496.5642028335151</v>
      </c>
    </row>
    <row r="11" spans="1:12" x14ac:dyDescent="0.25">
      <c r="A11" s="7">
        <f>MIP!C17</f>
        <v>1106.217743554482</v>
      </c>
      <c r="B11" s="7">
        <f>MIP!D17</f>
        <v>11155.423802056812</v>
      </c>
      <c r="C11" s="7">
        <f>MIP!E17</f>
        <v>86119.943985857972</v>
      </c>
      <c r="D11" s="7">
        <f>MIP!F17</f>
        <v>8389.8787992811849</v>
      </c>
      <c r="E11" s="7">
        <f>MIP!G17</f>
        <v>11955.367083329073</v>
      </c>
      <c r="F11" s="7">
        <f>MIP!H17</f>
        <v>48300.135256752648</v>
      </c>
      <c r="G11" s="7">
        <f>MIP!I17</f>
        <v>17706.555754258537</v>
      </c>
      <c r="H11" s="7">
        <f>MIP!J17</f>
        <v>33345.39660971643</v>
      </c>
      <c r="I11" s="7">
        <f>MIP!K17</f>
        <v>38254.677413504476</v>
      </c>
      <c r="J11" s="7">
        <f>MIP!L17</f>
        <v>2407.4317736645207</v>
      </c>
      <c r="K11" s="7">
        <f>MIP!M17</f>
        <v>79446.666206612426</v>
      </c>
      <c r="L11" s="7">
        <f>MIP!N17</f>
        <v>56274.577980662471</v>
      </c>
    </row>
    <row r="12" spans="1:12" ht="13.5" customHeight="1" x14ac:dyDescent="0.25">
      <c r="A12" s="7">
        <f>MIP!C18</f>
        <v>247.68297839971734</v>
      </c>
      <c r="B12" s="7">
        <f>MIP!D18</f>
        <v>630.93609942896796</v>
      </c>
      <c r="C12" s="7">
        <f>MIP!E18</f>
        <v>5626.1417930193002</v>
      </c>
      <c r="D12" s="7">
        <f>MIP!F18</f>
        <v>779.39612486300848</v>
      </c>
      <c r="E12" s="7">
        <f>MIP!G18</f>
        <v>613.46215425553839</v>
      </c>
      <c r="F12" s="7">
        <f>MIP!H18</f>
        <v>2560.7825440287402</v>
      </c>
      <c r="G12" s="7">
        <f>MIP!I18</f>
        <v>1241.3010653240108</v>
      </c>
      <c r="H12" s="7">
        <f>MIP!J18</f>
        <v>1491.1185161772187</v>
      </c>
      <c r="I12" s="7">
        <f>MIP!K18</f>
        <v>1719.0005613538879</v>
      </c>
      <c r="J12" s="7">
        <f>MIP!L18</f>
        <v>116.3228504006761</v>
      </c>
      <c r="K12" s="7">
        <f>MIP!M18</f>
        <v>3793.2757748530476</v>
      </c>
      <c r="L12" s="7">
        <f>MIP!N18</f>
        <v>2602.5261173114809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55D-2656-4C5E-B84C-9797A7F83307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MIP!V7</f>
        <v>109168.80447934687</v>
      </c>
    </row>
    <row r="2" spans="1:1" x14ac:dyDescent="0.25">
      <c r="A2" s="7">
        <f>MIP!V8</f>
        <v>93529.749119538581</v>
      </c>
    </row>
    <row r="3" spans="1:1" x14ac:dyDescent="0.25">
      <c r="A3" s="7">
        <f>MIP!V9</f>
        <v>1025078.2958151288</v>
      </c>
    </row>
    <row r="4" spans="1:1" x14ac:dyDescent="0.25">
      <c r="A4" s="7">
        <f>MIP!V10</f>
        <v>63252.097571587517</v>
      </c>
    </row>
    <row r="5" spans="1:1" x14ac:dyDescent="0.25">
      <c r="A5" s="7">
        <f>MIP!V11</f>
        <v>372628.16510094807</v>
      </c>
    </row>
    <row r="6" spans="1:1" x14ac:dyDescent="0.25">
      <c r="A6" s="7">
        <f>MIP!V12</f>
        <v>392360.79834424279</v>
      </c>
    </row>
    <row r="7" spans="1:1" x14ac:dyDescent="0.25">
      <c r="A7" s="7">
        <f>MIP!V13</f>
        <v>101889.69866256793</v>
      </c>
    </row>
    <row r="8" spans="1:1" x14ac:dyDescent="0.25">
      <c r="A8" s="7">
        <f>MIP!V14</f>
        <v>111733.76427900692</v>
      </c>
    </row>
    <row r="9" spans="1:1" x14ac:dyDescent="0.25">
      <c r="A9" s="7">
        <f>MIP!V15</f>
        <v>174297.67502844072</v>
      </c>
    </row>
    <row r="10" spans="1:1" x14ac:dyDescent="0.25">
      <c r="A10" s="7">
        <f>MIP!V16</f>
        <v>241341.17058785821</v>
      </c>
    </row>
    <row r="11" spans="1:1" x14ac:dyDescent="0.25">
      <c r="A11" s="7">
        <f>MIP!V17</f>
        <v>475151.72759074904</v>
      </c>
    </row>
    <row r="12" spans="1:1" x14ac:dyDescent="0.25">
      <c r="A12" s="7">
        <f>MIP!V18</f>
        <v>725486.05342058442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1DB5-4648-45DE-9420-42A30462B9EA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MIP!W7</f>
        <v>272641</v>
      </c>
    </row>
    <row r="2" spans="1:1" x14ac:dyDescent="0.25">
      <c r="A2" s="7">
        <f>MIP!W8</f>
        <v>198557</v>
      </c>
    </row>
    <row r="3" spans="1:1" x14ac:dyDescent="0.25">
      <c r="A3" s="7">
        <f>MIP!W9</f>
        <v>1996487.9999999998</v>
      </c>
    </row>
    <row r="4" spans="1:1" x14ac:dyDescent="0.25">
      <c r="A4" s="7">
        <f>MIP!W10</f>
        <v>195712</v>
      </c>
    </row>
    <row r="5" spans="1:1" x14ac:dyDescent="0.25">
      <c r="A5" s="7">
        <f>MIP!W11</f>
        <v>447138</v>
      </c>
    </row>
    <row r="6" spans="1:1" x14ac:dyDescent="0.25">
      <c r="A6" s="7">
        <f>MIP!W12</f>
        <v>646676</v>
      </c>
    </row>
    <row r="7" spans="1:1" x14ac:dyDescent="0.25">
      <c r="A7" s="7">
        <f>MIP!W13</f>
        <v>315289</v>
      </c>
    </row>
    <row r="8" spans="1:1" x14ac:dyDescent="0.25">
      <c r="A8" s="7">
        <f>MIP!W14</f>
        <v>251229</v>
      </c>
    </row>
    <row r="9" spans="1:1" x14ac:dyDescent="0.25">
      <c r="A9" s="7">
        <f>MIP!W15</f>
        <v>362692</v>
      </c>
    </row>
    <row r="10" spans="1:1" x14ac:dyDescent="0.25">
      <c r="A10" s="7">
        <f>MIP!W16</f>
        <v>296205</v>
      </c>
    </row>
    <row r="11" spans="1:1" x14ac:dyDescent="0.25">
      <c r="A11" s="7">
        <f>MIP!W17</f>
        <v>869614</v>
      </c>
    </row>
    <row r="12" spans="1:1" x14ac:dyDescent="0.25">
      <c r="A12" s="7">
        <f>MIP!W18</f>
        <v>746908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F12-9BA1-43AF-BD80-04E0C82C0B3F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TRANSPOSE(MIP!C28:N28)</f>
        <v>159932</v>
      </c>
    </row>
    <row r="2" spans="1:1" x14ac:dyDescent="0.25">
      <c r="A2" s="7">
        <v>109965</v>
      </c>
    </row>
    <row r="3" spans="1:1" x14ac:dyDescent="0.25">
      <c r="A3" s="7">
        <v>494352</v>
      </c>
    </row>
    <row r="4" spans="1:1" x14ac:dyDescent="0.25">
      <c r="A4" s="7">
        <v>92914</v>
      </c>
    </row>
    <row r="5" spans="1:1" x14ac:dyDescent="0.25">
      <c r="A5" s="7">
        <v>206927</v>
      </c>
    </row>
    <row r="6" spans="1:1" x14ac:dyDescent="0.25">
      <c r="A6" s="7">
        <v>416229</v>
      </c>
    </row>
    <row r="7" spans="1:1" x14ac:dyDescent="0.25">
      <c r="A7" s="7">
        <v>141660</v>
      </c>
    </row>
    <row r="8" spans="1:1" x14ac:dyDescent="0.25">
      <c r="A8" s="7">
        <v>126542</v>
      </c>
    </row>
    <row r="9" spans="1:1" x14ac:dyDescent="0.25">
      <c r="A9" s="7">
        <v>224561</v>
      </c>
    </row>
    <row r="10" spans="1:1" x14ac:dyDescent="0.25">
      <c r="A10" s="7">
        <v>274420</v>
      </c>
    </row>
    <row r="11" spans="1:1" x14ac:dyDescent="0.25">
      <c r="A11" s="7">
        <v>517493</v>
      </c>
    </row>
    <row r="12" spans="1:1" x14ac:dyDescent="0.25">
      <c r="A12" s="7">
        <v>537845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C49-EF9E-41C6-8206-368A31DF72EF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TRANSPOSE(MIP!C29:N29)</f>
        <v>37632</v>
      </c>
    </row>
    <row r="2" spans="1:1" x14ac:dyDescent="0.25">
      <c r="A2" s="7">
        <v>20167</v>
      </c>
    </row>
    <row r="3" spans="1:1" x14ac:dyDescent="0.25">
      <c r="A3" s="7">
        <v>262838</v>
      </c>
    </row>
    <row r="4" spans="1:1" x14ac:dyDescent="0.25">
      <c r="A4" s="7">
        <v>20237</v>
      </c>
    </row>
    <row r="5" spans="1:1" x14ac:dyDescent="0.25">
      <c r="A5" s="7">
        <v>81713</v>
      </c>
    </row>
    <row r="6" spans="1:1" x14ac:dyDescent="0.25">
      <c r="A6" s="7">
        <v>190200</v>
      </c>
    </row>
    <row r="7" spans="1:1" x14ac:dyDescent="0.25">
      <c r="A7" s="7">
        <v>74002</v>
      </c>
    </row>
    <row r="8" spans="1:1" x14ac:dyDescent="0.25">
      <c r="A8" s="7">
        <v>48628</v>
      </c>
    </row>
    <row r="9" spans="1:1" x14ac:dyDescent="0.25">
      <c r="A9" s="7">
        <v>90290</v>
      </c>
    </row>
    <row r="10" spans="1:1" x14ac:dyDescent="0.25">
      <c r="A10" s="7">
        <v>3898</v>
      </c>
    </row>
    <row r="11" spans="1:1" x14ac:dyDescent="0.25">
      <c r="A11" s="7">
        <v>301419</v>
      </c>
    </row>
    <row r="12" spans="1:1" x14ac:dyDescent="0.25">
      <c r="A12" s="7">
        <v>487166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EF-D292-47A7-A68F-87BCE9C9241D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TRANSPOSE(MIP!C41:N41)</f>
        <v>15480934</v>
      </c>
    </row>
    <row r="2" spans="1:1" x14ac:dyDescent="0.25">
      <c r="A2" s="7">
        <v>266941</v>
      </c>
    </row>
    <row r="3" spans="1:1" x14ac:dyDescent="0.25">
      <c r="A3" s="7">
        <v>11604977</v>
      </c>
    </row>
    <row r="4" spans="1:1" x14ac:dyDescent="0.25">
      <c r="A4" s="7">
        <v>698961</v>
      </c>
    </row>
    <row r="5" spans="1:1" x14ac:dyDescent="0.25">
      <c r="A5" s="7">
        <v>7844451</v>
      </c>
    </row>
    <row r="6" spans="1:1" x14ac:dyDescent="0.25">
      <c r="A6" s="7">
        <v>17811999</v>
      </c>
    </row>
    <row r="7" spans="1:1" x14ac:dyDescent="0.25">
      <c r="A7" s="7">
        <v>4188643</v>
      </c>
    </row>
    <row r="8" spans="1:1" x14ac:dyDescent="0.25">
      <c r="A8" s="7">
        <v>1152650</v>
      </c>
    </row>
    <row r="9" spans="1:1" x14ac:dyDescent="0.25">
      <c r="A9" s="7">
        <v>1081093</v>
      </c>
    </row>
    <row r="10" spans="1:1" x14ac:dyDescent="0.25">
      <c r="A10" s="7">
        <v>344380</v>
      </c>
    </row>
    <row r="11" spans="1:1" x14ac:dyDescent="0.25">
      <c r="A11" s="7">
        <v>27116694</v>
      </c>
    </row>
    <row r="12" spans="1:1" x14ac:dyDescent="0.25">
      <c r="A12" s="7">
        <v>10524495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CBE-054B-42D4-8DCD-C55115206860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MIP!S7</f>
        <v>55089.663593658079</v>
      </c>
    </row>
    <row r="2" spans="1:1" x14ac:dyDescent="0.25">
      <c r="A2" s="7">
        <f>MIP!S8</f>
        <v>1323.9712342265877</v>
      </c>
    </row>
    <row r="3" spans="1:1" x14ac:dyDescent="0.25">
      <c r="A3" s="7">
        <f>MIP!S9</f>
        <v>561670.61642819643</v>
      </c>
    </row>
    <row r="4" spans="1:1" x14ac:dyDescent="0.25">
      <c r="A4" s="7">
        <f>MIP!S10</f>
        <v>62603.842847951251</v>
      </c>
    </row>
    <row r="5" spans="1:1" x14ac:dyDescent="0.25">
      <c r="A5" s="7">
        <f>MIP!S11</f>
        <v>1609.0330586041373</v>
      </c>
    </row>
    <row r="6" spans="1:1" x14ac:dyDescent="0.25">
      <c r="A6" s="7">
        <f>MIP!S12</f>
        <v>320749.49374270096</v>
      </c>
    </row>
    <row r="7" spans="1:1" x14ac:dyDescent="0.25">
      <c r="A7" s="7">
        <f>MIP!S13</f>
        <v>82155.112590860925</v>
      </c>
    </row>
    <row r="8" spans="1:1" x14ac:dyDescent="0.25">
      <c r="A8" s="7">
        <f>MIP!S14</f>
        <v>78350.365955939924</v>
      </c>
    </row>
    <row r="9" spans="1:1" x14ac:dyDescent="0.25">
      <c r="A9" s="7">
        <f>MIP!S15</f>
        <v>165963.89937028676</v>
      </c>
    </row>
    <row r="10" spans="1:1" x14ac:dyDescent="0.25">
      <c r="A10" s="7">
        <f>MIP!S16</f>
        <v>238463.02359125586</v>
      </c>
    </row>
    <row r="11" spans="1:1" x14ac:dyDescent="0.25">
      <c r="A11" s="7">
        <f>MIP!S17</f>
        <v>333866.47804227355</v>
      </c>
    </row>
    <row r="12" spans="1:1" x14ac:dyDescent="0.25">
      <c r="A12" s="7">
        <f>MIP!S18</f>
        <v>16692.499544045495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E01-0179-453F-90F7-B38AB07DEEF0}">
  <dimension ref="A1:AB79"/>
  <sheetViews>
    <sheetView showGridLines="0" workbookViewId="0">
      <selection sqref="A1:M1"/>
    </sheetView>
  </sheetViews>
  <sheetFormatPr defaultColWidth="8.7265625" defaultRowHeight="14.5" x14ac:dyDescent="0.35"/>
  <cols>
    <col min="1" max="1" width="8.7265625" style="53" customWidth="1"/>
    <col min="2" max="27" width="8.7265625" style="53"/>
    <col min="28" max="28" width="12.26953125" style="53" bestFit="1" customWidth="1"/>
    <col min="29" max="16384" width="8.7265625" style="53"/>
  </cols>
  <sheetData>
    <row r="1" spans="1:28" x14ac:dyDescent="0.35">
      <c r="A1" s="142" t="s">
        <v>149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O1" s="82" t="s">
        <v>151</v>
      </c>
    </row>
    <row r="2" spans="1:28" x14ac:dyDescent="0.35">
      <c r="A2" s="57" t="s">
        <v>100</v>
      </c>
      <c r="B2" s="55" t="s">
        <v>88</v>
      </c>
      <c r="C2" s="55" t="s">
        <v>89</v>
      </c>
      <c r="D2" s="55" t="s">
        <v>90</v>
      </c>
      <c r="E2" s="55" t="s">
        <v>91</v>
      </c>
      <c r="F2" s="55" t="s">
        <v>92</v>
      </c>
      <c r="G2" s="55" t="s">
        <v>93</v>
      </c>
      <c r="H2" s="55" t="s">
        <v>94</v>
      </c>
      <c r="I2" s="55" t="s">
        <v>95</v>
      </c>
      <c r="J2" s="55" t="s">
        <v>96</v>
      </c>
      <c r="K2" s="55" t="s">
        <v>97</v>
      </c>
      <c r="L2" s="55" t="s">
        <v>98</v>
      </c>
      <c r="M2" s="56" t="s">
        <v>99</v>
      </c>
      <c r="O2" s="84" t="s">
        <v>152</v>
      </c>
      <c r="P2" s="55" t="s">
        <v>88</v>
      </c>
      <c r="Q2" s="55" t="s">
        <v>89</v>
      </c>
      <c r="R2" s="55" t="s">
        <v>90</v>
      </c>
      <c r="S2" s="55" t="s">
        <v>91</v>
      </c>
      <c r="T2" s="55" t="s">
        <v>92</v>
      </c>
      <c r="U2" s="55" t="s">
        <v>93</v>
      </c>
      <c r="V2" s="55" t="s">
        <v>94</v>
      </c>
      <c r="W2" s="55" t="s">
        <v>95</v>
      </c>
      <c r="X2" s="55" t="s">
        <v>96</v>
      </c>
      <c r="Y2" s="55" t="s">
        <v>97</v>
      </c>
      <c r="Z2" s="55" t="s">
        <v>98</v>
      </c>
      <c r="AA2" s="55" t="s">
        <v>99</v>
      </c>
      <c r="AB2" s="64" t="s">
        <v>103</v>
      </c>
    </row>
    <row r="3" spans="1:28" x14ac:dyDescent="0.35">
      <c r="A3" s="58" t="s">
        <v>88</v>
      </c>
      <c r="B3" s="60">
        <f>MIP!C7/MIP!C$40</f>
        <v>4.697228552720735E-2</v>
      </c>
      <c r="C3" s="60">
        <f>MIP!D7/MIP!D$40</f>
        <v>4.8825791029277705E-4</v>
      </c>
      <c r="D3" s="60">
        <f>MIP!E7/MIP!E$40</f>
        <v>6.9530348318829968E-2</v>
      </c>
      <c r="E3" s="60">
        <f>MIP!F7/MIP!F$40</f>
        <v>4.7601480914333033E-4</v>
      </c>
      <c r="F3" s="60">
        <f>MIP!G7/MIP!G$40</f>
        <v>2.2155759337947937E-3</v>
      </c>
      <c r="G3" s="60">
        <f>MIP!H7/MIP!H$40</f>
        <v>7.1161203556708696E-3</v>
      </c>
      <c r="H3" s="60">
        <f>MIP!I7/MIP!I$40</f>
        <v>5.5051184809035256E-4</v>
      </c>
      <c r="I3" s="60">
        <f>MIP!J7/MIP!J$40</f>
        <v>2.4259023563758314E-4</v>
      </c>
      <c r="J3" s="60">
        <f>MIP!K7/MIP!K$40</f>
        <v>6.5935539982545994E-5</v>
      </c>
      <c r="K3" s="60">
        <f>MIP!L7/MIP!L$40</f>
        <v>5.5702078452201837E-5</v>
      </c>
      <c r="L3" s="60">
        <f>MIP!M7/MIP!M$40</f>
        <v>4.4354943440452332E-3</v>
      </c>
      <c r="M3" s="61">
        <f>MIP!N7/MIP!N$40</f>
        <v>2.5899036490922285E-3</v>
      </c>
      <c r="O3" s="58" t="s">
        <v>88</v>
      </c>
      <c r="P3" s="60">
        <f>MIP!C7/MIP!C$40</f>
        <v>4.697228552720735E-2</v>
      </c>
      <c r="Q3" s="60">
        <f>MIP!D7/MIP!D$40</f>
        <v>4.8825791029277705E-4</v>
      </c>
      <c r="R3" s="60">
        <f>MIP!E7/MIP!E$40</f>
        <v>6.9530348318829968E-2</v>
      </c>
      <c r="S3" s="60">
        <f>MIP!F7/MIP!F$40</f>
        <v>4.7601480914333033E-4</v>
      </c>
      <c r="T3" s="60">
        <f>MIP!G7/MIP!G$40</f>
        <v>2.2155759337947937E-3</v>
      </c>
      <c r="U3" s="60">
        <f>MIP!H7/MIP!H$40</f>
        <v>7.1161203556708696E-3</v>
      </c>
      <c r="V3" s="60">
        <f>MIP!I7/MIP!I$40</f>
        <v>5.5051184809035256E-4</v>
      </c>
      <c r="W3" s="60">
        <f>MIP!J7/MIP!J$40</f>
        <v>2.4259023563758314E-4</v>
      </c>
      <c r="X3" s="60">
        <f>MIP!K7/MIP!K$40</f>
        <v>6.5935539982545994E-5</v>
      </c>
      <c r="Y3" s="60">
        <f>MIP!L7/MIP!L$40</f>
        <v>5.5702078452201837E-5</v>
      </c>
      <c r="Z3" s="60">
        <f>MIP!M7/MIP!M$40</f>
        <v>4.4354943440452332E-3</v>
      </c>
      <c r="AA3" s="60">
        <f>MIP!N7/MIP!N$40</f>
        <v>2.5899036490922285E-3</v>
      </c>
      <c r="AB3" s="65">
        <f>MIP!S7/SUM(MIP!$C$29:$N$29)</f>
        <v>3.4044001998317926E-2</v>
      </c>
    </row>
    <row r="4" spans="1:28" x14ac:dyDescent="0.35">
      <c r="A4" s="58" t="s">
        <v>89</v>
      </c>
      <c r="B4" s="60">
        <f>MIP!C8/MIP!C$40</f>
        <v>1.2400615780348916E-3</v>
      </c>
      <c r="C4" s="60">
        <f>MIP!D8/MIP!D$40</f>
        <v>4.2034735148926985E-2</v>
      </c>
      <c r="D4" s="60">
        <f>MIP!E8/MIP!E$40</f>
        <v>4.2861179783692201E-2</v>
      </c>
      <c r="E4" s="60">
        <f>MIP!F8/MIP!F$40</f>
        <v>2.2741277363269731E-2</v>
      </c>
      <c r="F4" s="60">
        <f>MIP!G8/MIP!G$40</f>
        <v>1.1706887851260592E-2</v>
      </c>
      <c r="G4" s="60">
        <f>MIP!H8/MIP!H$40</f>
        <v>2.4861269225796059E-4</v>
      </c>
      <c r="H4" s="60">
        <f>MIP!I8/MIP!I$40</f>
        <v>4.1188245435691914E-4</v>
      </c>
      <c r="I4" s="60">
        <f>MIP!J8/MIP!J$40</f>
        <v>3.3852445547927706E-4</v>
      </c>
      <c r="J4" s="60">
        <f>MIP!K8/MIP!K$40</f>
        <v>9.6803201272373444E-5</v>
      </c>
      <c r="K4" s="60">
        <f>MIP!L8/MIP!L$40</f>
        <v>5.4464586708460525E-4</v>
      </c>
      <c r="L4" s="60">
        <f>MIP!M8/MIP!M$40</f>
        <v>2.6862446441145875E-4</v>
      </c>
      <c r="M4" s="61">
        <f>MIP!N8/MIP!N$40</f>
        <v>3.7485841063597785E-4</v>
      </c>
      <c r="O4" s="58" t="s">
        <v>89</v>
      </c>
      <c r="P4" s="60">
        <f>MIP!C8/MIP!C$40</f>
        <v>1.2400615780348916E-3</v>
      </c>
      <c r="Q4" s="60">
        <f>MIP!D8/MIP!D$40</f>
        <v>4.2034735148926985E-2</v>
      </c>
      <c r="R4" s="60">
        <f>MIP!E8/MIP!E$40</f>
        <v>4.2861179783692201E-2</v>
      </c>
      <c r="S4" s="60">
        <f>MIP!F8/MIP!F$40</f>
        <v>2.2741277363269731E-2</v>
      </c>
      <c r="T4" s="60">
        <f>MIP!G8/MIP!G$40</f>
        <v>1.1706887851260592E-2</v>
      </c>
      <c r="U4" s="60">
        <f>MIP!H8/MIP!H$40</f>
        <v>2.4861269225796059E-4</v>
      </c>
      <c r="V4" s="60">
        <f>MIP!I8/MIP!I$40</f>
        <v>4.1188245435691914E-4</v>
      </c>
      <c r="W4" s="60">
        <f>MIP!J8/MIP!J$40</f>
        <v>3.3852445547927706E-4</v>
      </c>
      <c r="X4" s="60">
        <f>MIP!K8/MIP!K$40</f>
        <v>9.6803201272373444E-5</v>
      </c>
      <c r="Y4" s="60">
        <f>MIP!L8/MIP!L$40</f>
        <v>5.4464586708460525E-4</v>
      </c>
      <c r="Z4" s="60">
        <f>MIP!M8/MIP!M$40</f>
        <v>2.6862446441145875E-4</v>
      </c>
      <c r="AA4" s="60">
        <f>MIP!N8/MIP!N$40</f>
        <v>3.7485841063597785E-4</v>
      </c>
      <c r="AB4" s="65">
        <f>MIP!S8/SUM(MIP!$C$29:$N$29)</f>
        <v>8.1818033372260842E-4</v>
      </c>
    </row>
    <row r="5" spans="1:28" x14ac:dyDescent="0.35">
      <c r="A5" s="58" t="s">
        <v>90</v>
      </c>
      <c r="B5" s="60">
        <f>MIP!C9/MIP!C$40</f>
        <v>0.18830641141341803</v>
      </c>
      <c r="C5" s="60">
        <f>MIP!D9/MIP!D$40</f>
        <v>0.10718495241174307</v>
      </c>
      <c r="D5" s="60">
        <f>MIP!E9/MIP!E$40</f>
        <v>0.28792321961336553</v>
      </c>
      <c r="E5" s="60">
        <f>MIP!F9/MIP!F$40</f>
        <v>7.4346595379871955E-2</v>
      </c>
      <c r="F5" s="60">
        <f>MIP!G9/MIP!G$40</f>
        <v>0.22178795113467123</v>
      </c>
      <c r="G5" s="60">
        <f>MIP!H9/MIP!H$40</f>
        <v>6.4126752587197536E-2</v>
      </c>
      <c r="H5" s="60">
        <f>MIP!I9/MIP!I$40</f>
        <v>0.18832443710636326</v>
      </c>
      <c r="I5" s="60">
        <f>MIP!J9/MIP!J$40</f>
        <v>3.8020922860421601E-2</v>
      </c>
      <c r="J5" s="60">
        <f>MIP!K9/MIP!K$40</f>
        <v>1.347609801516641E-2</v>
      </c>
      <c r="K5" s="60">
        <f>MIP!L9/MIP!L$40</f>
        <v>9.7216082855410869E-3</v>
      </c>
      <c r="L5" s="60">
        <f>MIP!M9/MIP!M$40</f>
        <v>7.5407901064984087E-2</v>
      </c>
      <c r="M5" s="61">
        <f>MIP!N9/MIP!N$40</f>
        <v>3.5467415651364805E-2</v>
      </c>
      <c r="O5" s="58" t="s">
        <v>90</v>
      </c>
      <c r="P5" s="60">
        <f>MIP!C9/MIP!C$40</f>
        <v>0.18830641141341803</v>
      </c>
      <c r="Q5" s="60">
        <f>MIP!D9/MIP!D$40</f>
        <v>0.10718495241174307</v>
      </c>
      <c r="R5" s="60">
        <f>MIP!E9/MIP!E$40</f>
        <v>0.28792321961336553</v>
      </c>
      <c r="S5" s="60">
        <f>MIP!F9/MIP!F$40</f>
        <v>7.4346595379871955E-2</v>
      </c>
      <c r="T5" s="60">
        <f>MIP!G9/MIP!G$40</f>
        <v>0.22178795113467123</v>
      </c>
      <c r="U5" s="60">
        <f>MIP!H9/MIP!H$40</f>
        <v>6.4126752587197536E-2</v>
      </c>
      <c r="V5" s="60">
        <f>MIP!I9/MIP!I$40</f>
        <v>0.18832443710636326</v>
      </c>
      <c r="W5" s="60">
        <f>MIP!J9/MIP!J$40</f>
        <v>3.8020922860421601E-2</v>
      </c>
      <c r="X5" s="60">
        <f>MIP!K9/MIP!K$40</f>
        <v>1.347609801516641E-2</v>
      </c>
      <c r="Y5" s="60">
        <f>MIP!L9/MIP!L$40</f>
        <v>9.7216082855410869E-3</v>
      </c>
      <c r="Z5" s="60">
        <f>MIP!M9/MIP!M$40</f>
        <v>7.5407901064984087E-2</v>
      </c>
      <c r="AA5" s="60">
        <f>MIP!N9/MIP!N$40</f>
        <v>3.5467415651364805E-2</v>
      </c>
      <c r="AB5" s="65">
        <f>MIP!S9/SUM(MIP!$C$29:$N$29)</f>
        <v>0.34709806415080829</v>
      </c>
    </row>
    <row r="6" spans="1:28" x14ac:dyDescent="0.35">
      <c r="A6" s="58" t="s">
        <v>91</v>
      </c>
      <c r="B6" s="60">
        <f>MIP!C10/MIP!C$40</f>
        <v>2.7166232874223536E-2</v>
      </c>
      <c r="C6" s="60">
        <f>MIP!D10/MIP!D$40</f>
        <v>9.7478198464925718E-3</v>
      </c>
      <c r="D6" s="60">
        <f>MIP!E10/MIP!E$40</f>
        <v>1.6094256950243434E-2</v>
      </c>
      <c r="E6" s="60">
        <f>MIP!F10/MIP!F$40</f>
        <v>0.22241089965899155</v>
      </c>
      <c r="F6" s="60">
        <f>MIP!G10/MIP!G$40</f>
        <v>1.2955342087473986E-3</v>
      </c>
      <c r="G6" s="60">
        <f>MIP!H10/MIP!H$40</f>
        <v>1.741157267775684E-2</v>
      </c>
      <c r="H6" s="60">
        <f>MIP!I10/MIP!I$40</f>
        <v>6.3707518112420007E-3</v>
      </c>
      <c r="I6" s="60">
        <f>MIP!J10/MIP!J$40</f>
        <v>7.5560354528459986E-3</v>
      </c>
      <c r="J6" s="60">
        <f>MIP!K10/MIP!K$40</f>
        <v>4.3638251194101771E-3</v>
      </c>
      <c r="K6" s="60">
        <f>MIP!L10/MIP!L$40</f>
        <v>1.2630061938661433E-3</v>
      </c>
      <c r="L6" s="60">
        <f>MIP!M10/MIP!M$40</f>
        <v>1.7860397354708266E-2</v>
      </c>
      <c r="M6" s="61">
        <f>MIP!N10/MIP!N$40</f>
        <v>1.9042460464050313E-2</v>
      </c>
      <c r="O6" s="58" t="s">
        <v>91</v>
      </c>
      <c r="P6" s="60">
        <f>MIP!C10/MIP!C$40</f>
        <v>2.7166232874223536E-2</v>
      </c>
      <c r="Q6" s="60">
        <f>MIP!D10/MIP!D$40</f>
        <v>9.7478198464925718E-3</v>
      </c>
      <c r="R6" s="60">
        <f>MIP!E10/MIP!E$40</f>
        <v>1.6094256950243434E-2</v>
      </c>
      <c r="S6" s="60">
        <f>MIP!F10/MIP!F$40</f>
        <v>0.22241089965899155</v>
      </c>
      <c r="T6" s="60">
        <f>MIP!G10/MIP!G$40</f>
        <v>1.2955342087473986E-3</v>
      </c>
      <c r="U6" s="60">
        <f>MIP!H10/MIP!H$40</f>
        <v>1.741157267775684E-2</v>
      </c>
      <c r="V6" s="60">
        <f>MIP!I10/MIP!I$40</f>
        <v>6.3707518112420007E-3</v>
      </c>
      <c r="W6" s="60">
        <f>MIP!J10/MIP!J$40</f>
        <v>7.5560354528459986E-3</v>
      </c>
      <c r="X6" s="60">
        <f>MIP!K10/MIP!K$40</f>
        <v>4.3638251194101771E-3</v>
      </c>
      <c r="Y6" s="60">
        <f>MIP!L10/MIP!L$40</f>
        <v>1.2630061938661433E-3</v>
      </c>
      <c r="Z6" s="60">
        <f>MIP!M10/MIP!M$40</f>
        <v>1.7860397354708266E-2</v>
      </c>
      <c r="AA6" s="60">
        <f>MIP!N10/MIP!N$40</f>
        <v>1.9042460464050313E-2</v>
      </c>
      <c r="AB6" s="65">
        <f>MIP!S10/SUM(MIP!$C$29:$N$29)</f>
        <v>3.8687572440783378E-2</v>
      </c>
    </row>
    <row r="7" spans="1:28" x14ac:dyDescent="0.35">
      <c r="A7" s="58" t="s">
        <v>92</v>
      </c>
      <c r="B7" s="60">
        <f>MIP!C11/MIP!C$40</f>
        <v>6.0129296879891448E-4</v>
      </c>
      <c r="C7" s="60">
        <f>MIP!D11/MIP!D$40</f>
        <v>1.5091638054511719E-2</v>
      </c>
      <c r="D7" s="60">
        <f>MIP!E11/MIP!E$40</f>
        <v>9.1418123589956791E-4</v>
      </c>
      <c r="E7" s="60">
        <f>MIP!F11/MIP!F$40</f>
        <v>1.8667884414760916E-2</v>
      </c>
      <c r="F7" s="60">
        <f>MIP!G11/MIP!G$40</f>
        <v>9.6064271106641633E-2</v>
      </c>
      <c r="G7" s="60">
        <f>MIP!H11/MIP!H$40</f>
        <v>1.4434797523717477E-3</v>
      </c>
      <c r="H7" s="60">
        <f>MIP!I11/MIP!I$40</f>
        <v>3.5054989159510053E-3</v>
      </c>
      <c r="I7" s="60">
        <f>MIP!J11/MIP!J$40</f>
        <v>1.6089262850179156E-2</v>
      </c>
      <c r="J7" s="60">
        <f>MIP!K11/MIP!K$40</f>
        <v>2.8327369839230066E-3</v>
      </c>
      <c r="K7" s="60">
        <f>MIP!L11/MIP!L$40</f>
        <v>3.4562560429826803E-3</v>
      </c>
      <c r="L7" s="60">
        <f>MIP!M11/MIP!M$40</f>
        <v>3.8569735001225177E-3</v>
      </c>
      <c r="M7" s="61">
        <f>MIP!N11/MIP!N$40</f>
        <v>1.5303936490478299E-2</v>
      </c>
      <c r="O7" s="58" t="s">
        <v>92</v>
      </c>
      <c r="P7" s="60">
        <f>MIP!C11/MIP!C$40</f>
        <v>6.0129296879891448E-4</v>
      </c>
      <c r="Q7" s="60">
        <f>MIP!D11/MIP!D$40</f>
        <v>1.5091638054511719E-2</v>
      </c>
      <c r="R7" s="60">
        <f>MIP!E11/MIP!E$40</f>
        <v>9.1418123589956791E-4</v>
      </c>
      <c r="S7" s="60">
        <f>MIP!F11/MIP!F$40</f>
        <v>1.8667884414760916E-2</v>
      </c>
      <c r="T7" s="60">
        <f>MIP!G11/MIP!G$40</f>
        <v>9.6064271106641633E-2</v>
      </c>
      <c r="U7" s="60">
        <f>MIP!H11/MIP!H$40</f>
        <v>1.4434797523717477E-3</v>
      </c>
      <c r="V7" s="60">
        <f>MIP!I11/MIP!I$40</f>
        <v>3.5054989159510053E-3</v>
      </c>
      <c r="W7" s="60">
        <f>MIP!J11/MIP!J$40</f>
        <v>1.6089262850179156E-2</v>
      </c>
      <c r="X7" s="60">
        <f>MIP!K11/MIP!K$40</f>
        <v>2.8327369839230066E-3</v>
      </c>
      <c r="Y7" s="60">
        <f>MIP!L11/MIP!L$40</f>
        <v>3.4562560429826803E-3</v>
      </c>
      <c r="Z7" s="60">
        <f>MIP!M11/MIP!M$40</f>
        <v>3.8569735001225177E-3</v>
      </c>
      <c r="AA7" s="60">
        <f>MIP!N11/MIP!N$40</f>
        <v>1.5303936490478299E-2</v>
      </c>
      <c r="AB7" s="65">
        <f>MIP!S11/SUM(MIP!$C$29:$N$29)</f>
        <v>9.9434124460300532E-4</v>
      </c>
    </row>
    <row r="8" spans="1:28" x14ac:dyDescent="0.35">
      <c r="A8" s="58" t="s">
        <v>93</v>
      </c>
      <c r="B8" s="60">
        <f>MIP!C12/MIP!C$40</f>
        <v>4.6284476526414188E-2</v>
      </c>
      <c r="C8" s="60">
        <f>MIP!D12/MIP!D$40</f>
        <v>2.5292149338308808E-2</v>
      </c>
      <c r="D8" s="60">
        <f>MIP!E12/MIP!E$40</f>
        <v>6.9151061797069063E-2</v>
      </c>
      <c r="E8" s="60">
        <f>MIP!F12/MIP!F$40</f>
        <v>1.5545582521400883E-2</v>
      </c>
      <c r="F8" s="60">
        <f>MIP!G12/MIP!G$40</f>
        <v>4.736011886241278E-2</v>
      </c>
      <c r="G8" s="60">
        <f>MIP!H12/MIP!H$40</f>
        <v>2.4111097489182505E-2</v>
      </c>
      <c r="H8" s="60">
        <f>MIP!I12/MIP!I$40</f>
        <v>4.3553600501474068E-2</v>
      </c>
      <c r="I8" s="60">
        <f>MIP!J12/MIP!J$40</f>
        <v>2.5128339567234856E-2</v>
      </c>
      <c r="J8" s="60">
        <f>MIP!K12/MIP!K$40</f>
        <v>5.9515693617033689E-3</v>
      </c>
      <c r="K8" s="60">
        <f>MIP!L12/MIP!L$40</f>
        <v>2.667004924173432E-3</v>
      </c>
      <c r="L8" s="60">
        <f>MIP!M12/MIP!M$40</f>
        <v>2.8789030402949316E-2</v>
      </c>
      <c r="M8" s="61">
        <f>MIP!N12/MIP!N$40</f>
        <v>1.4426239821537536E-2</v>
      </c>
      <c r="O8" s="58" t="s">
        <v>93</v>
      </c>
      <c r="P8" s="60">
        <f>MIP!C12/MIP!C$40</f>
        <v>4.6284476526414188E-2</v>
      </c>
      <c r="Q8" s="60">
        <f>MIP!D12/MIP!D$40</f>
        <v>2.5292149338308808E-2</v>
      </c>
      <c r="R8" s="60">
        <f>MIP!E12/MIP!E$40</f>
        <v>6.9151061797069063E-2</v>
      </c>
      <c r="S8" s="60">
        <f>MIP!F12/MIP!F$40</f>
        <v>1.5545582521400883E-2</v>
      </c>
      <c r="T8" s="60">
        <f>MIP!G12/MIP!G$40</f>
        <v>4.736011886241278E-2</v>
      </c>
      <c r="U8" s="60">
        <f>MIP!H12/MIP!H$40</f>
        <v>2.4111097489182505E-2</v>
      </c>
      <c r="V8" s="60">
        <f>MIP!I12/MIP!I$40</f>
        <v>4.3553600501474068E-2</v>
      </c>
      <c r="W8" s="60">
        <f>MIP!J12/MIP!J$40</f>
        <v>2.5128339567234856E-2</v>
      </c>
      <c r="X8" s="60">
        <f>MIP!K12/MIP!K$40</f>
        <v>5.9515693617033689E-3</v>
      </c>
      <c r="Y8" s="60">
        <f>MIP!L12/MIP!L$40</f>
        <v>2.667004924173432E-3</v>
      </c>
      <c r="Z8" s="60">
        <f>MIP!M12/MIP!M$40</f>
        <v>2.8789030402949316E-2</v>
      </c>
      <c r="AA8" s="60">
        <f>MIP!N12/MIP!N$40</f>
        <v>1.4426239821537536E-2</v>
      </c>
      <c r="AB8" s="65">
        <f>MIP!S12/SUM(MIP!$C$29:$N$29)</f>
        <v>0.198214977068639</v>
      </c>
    </row>
    <row r="9" spans="1:28" x14ac:dyDescent="0.35">
      <c r="A9" s="58" t="s">
        <v>94</v>
      </c>
      <c r="B9" s="60">
        <f>MIP!C13/MIP!C$40</f>
        <v>2.1798169237274859E-2</v>
      </c>
      <c r="C9" s="60">
        <f>MIP!D13/MIP!D$40</f>
        <v>5.5911135367009597E-2</v>
      </c>
      <c r="D9" s="60">
        <f>MIP!E13/MIP!E$40</f>
        <v>4.4744376033072547E-2</v>
      </c>
      <c r="E9" s="60">
        <f>MIP!F13/MIP!F$40</f>
        <v>1.2600926145079456E-2</v>
      </c>
      <c r="F9" s="60">
        <f>MIP!G13/MIP!G$40</f>
        <v>1.2265330076361035E-2</v>
      </c>
      <c r="G9" s="60">
        <f>MIP!H13/MIP!H$40</f>
        <v>4.2981385732029774E-2</v>
      </c>
      <c r="H9" s="60">
        <f>MIP!I13/MIP!I$40</f>
        <v>0.11025103582684281</v>
      </c>
      <c r="I9" s="60">
        <f>MIP!J13/MIP!J$40</f>
        <v>9.9552776658959671E-3</v>
      </c>
      <c r="J9" s="60">
        <f>MIP!K13/MIP!K$40</f>
        <v>1.5538730775111921E-2</v>
      </c>
      <c r="K9" s="60">
        <f>MIP!L13/MIP!L$40</f>
        <v>9.9505168698484146E-4</v>
      </c>
      <c r="L9" s="60">
        <f>MIP!M13/MIP!M$40</f>
        <v>2.2357168583586169E-2</v>
      </c>
      <c r="M9" s="61">
        <f>MIP!N13/MIP!N$40</f>
        <v>1.1571677667638286E-2</v>
      </c>
      <c r="O9" s="58" t="s">
        <v>94</v>
      </c>
      <c r="P9" s="60">
        <f>MIP!C13/MIP!C$40</f>
        <v>2.1798169237274859E-2</v>
      </c>
      <c r="Q9" s="60">
        <f>MIP!D13/MIP!D$40</f>
        <v>5.5911135367009597E-2</v>
      </c>
      <c r="R9" s="60">
        <f>MIP!E13/MIP!E$40</f>
        <v>4.4744376033072547E-2</v>
      </c>
      <c r="S9" s="60">
        <f>MIP!F13/MIP!F$40</f>
        <v>1.2600926145079456E-2</v>
      </c>
      <c r="T9" s="60">
        <f>MIP!G13/MIP!G$40</f>
        <v>1.2265330076361035E-2</v>
      </c>
      <c r="U9" s="60">
        <f>MIP!H13/MIP!H$40</f>
        <v>4.2981385732029774E-2</v>
      </c>
      <c r="V9" s="60">
        <f>MIP!I13/MIP!I$40</f>
        <v>0.11025103582684281</v>
      </c>
      <c r="W9" s="60">
        <f>MIP!J13/MIP!J$40</f>
        <v>9.9552776658959671E-3</v>
      </c>
      <c r="X9" s="60">
        <f>MIP!K13/MIP!K$40</f>
        <v>1.5538730775111921E-2</v>
      </c>
      <c r="Y9" s="60">
        <f>MIP!L13/MIP!L$40</f>
        <v>9.9505168698484146E-4</v>
      </c>
      <c r="Z9" s="60">
        <f>MIP!M13/MIP!M$40</f>
        <v>2.2357168583586169E-2</v>
      </c>
      <c r="AA9" s="60">
        <f>MIP!N13/MIP!N$40</f>
        <v>1.1571677667638286E-2</v>
      </c>
      <c r="AB9" s="65">
        <f>MIP!S13/SUM(MIP!$C$29:$N$29)</f>
        <v>5.0769756697829627E-2</v>
      </c>
    </row>
    <row r="10" spans="1:28" x14ac:dyDescent="0.35">
      <c r="A10" s="58" t="s">
        <v>95</v>
      </c>
      <c r="B10" s="60">
        <f>MIP!C14/MIP!C$40</f>
        <v>2.3614803911375319E-4</v>
      </c>
      <c r="C10" s="60">
        <f>MIP!D14/MIP!D$40</f>
        <v>4.2348297405461624E-3</v>
      </c>
      <c r="D10" s="60">
        <f>MIP!E14/MIP!E$40</f>
        <v>8.0381225088084606E-3</v>
      </c>
      <c r="E10" s="60">
        <f>MIP!F14/MIP!F$40</f>
        <v>6.2136297571586943E-3</v>
      </c>
      <c r="F10" s="60">
        <f>MIP!G14/MIP!G$40</f>
        <v>3.0839410579277275E-3</v>
      </c>
      <c r="G10" s="60">
        <f>MIP!H14/MIP!H$40</f>
        <v>1.5648975545787366E-2</v>
      </c>
      <c r="H10" s="60">
        <f>MIP!I14/MIP!I$40</f>
        <v>1.0043761180004123E-2</v>
      </c>
      <c r="I10" s="60">
        <f>MIP!J14/MIP!J$40</f>
        <v>0.145275673179562</v>
      </c>
      <c r="J10" s="60">
        <f>MIP!K14/MIP!K$40</f>
        <v>4.2613912010444989E-2</v>
      </c>
      <c r="K10" s="60">
        <f>MIP!L14/MIP!L$40</f>
        <v>1.9848435673274927E-3</v>
      </c>
      <c r="L10" s="60">
        <f>MIP!M14/MIP!M$40</f>
        <v>4.459424297287902E-2</v>
      </c>
      <c r="M10" s="61">
        <f>MIP!N14/MIP!N$40</f>
        <v>2.0537419228580839E-2</v>
      </c>
      <c r="O10" s="58" t="s">
        <v>95</v>
      </c>
      <c r="P10" s="60">
        <f>MIP!C14/MIP!C$40</f>
        <v>2.3614803911375319E-4</v>
      </c>
      <c r="Q10" s="60">
        <f>MIP!D14/MIP!D$40</f>
        <v>4.2348297405461624E-3</v>
      </c>
      <c r="R10" s="60">
        <f>MIP!E14/MIP!E$40</f>
        <v>8.0381225088084606E-3</v>
      </c>
      <c r="S10" s="60">
        <f>MIP!F14/MIP!F$40</f>
        <v>6.2136297571586943E-3</v>
      </c>
      <c r="T10" s="60">
        <f>MIP!G14/MIP!G$40</f>
        <v>3.0839410579277275E-3</v>
      </c>
      <c r="U10" s="60">
        <f>MIP!H14/MIP!H$40</f>
        <v>1.5648975545787366E-2</v>
      </c>
      <c r="V10" s="60">
        <f>MIP!I14/MIP!I$40</f>
        <v>1.0043761180004123E-2</v>
      </c>
      <c r="W10" s="60">
        <f>MIP!J14/MIP!J$40</f>
        <v>0.145275673179562</v>
      </c>
      <c r="X10" s="60">
        <f>MIP!K14/MIP!K$40</f>
        <v>4.2613912010444989E-2</v>
      </c>
      <c r="Y10" s="60">
        <f>MIP!L14/MIP!L$40</f>
        <v>1.9848435673274927E-3</v>
      </c>
      <c r="Z10" s="60">
        <f>MIP!M14/MIP!M$40</f>
        <v>4.459424297287902E-2</v>
      </c>
      <c r="AA10" s="60">
        <f>MIP!N14/MIP!N$40</f>
        <v>2.0537419228580839E-2</v>
      </c>
      <c r="AB10" s="65">
        <f>MIP!S14/SUM(MIP!$C$29:$N$29)</f>
        <v>4.84185206656449E-2</v>
      </c>
    </row>
    <row r="11" spans="1:28" x14ac:dyDescent="0.35">
      <c r="A11" s="58" t="s">
        <v>96</v>
      </c>
      <c r="B11" s="60">
        <f>MIP!C15/MIP!C$40</f>
        <v>1.4394970005924783E-2</v>
      </c>
      <c r="C11" s="60">
        <f>MIP!D15/MIP!D$40</f>
        <v>2.1470926983988385E-2</v>
      </c>
      <c r="D11" s="60">
        <f>MIP!E15/MIP!E$40</f>
        <v>1.8743807774992332E-2</v>
      </c>
      <c r="E11" s="60">
        <f>MIP!F15/MIP!F$40</f>
        <v>2.1537437249584429E-2</v>
      </c>
      <c r="F11" s="60">
        <f>MIP!G15/MIP!G$40</f>
        <v>1.4069268771260253E-2</v>
      </c>
      <c r="G11" s="60">
        <f>MIP!H15/MIP!H$40</f>
        <v>2.3958999772273719E-2</v>
      </c>
      <c r="H11" s="60">
        <f>MIP!I15/MIP!I$40</f>
        <v>2.5284163159956539E-2</v>
      </c>
      <c r="I11" s="60">
        <f>MIP!J15/MIP!J$40</f>
        <v>2.5273736144653093E-2</v>
      </c>
      <c r="J11" s="60">
        <f>MIP!K15/MIP!K$40</f>
        <v>0.1226375746107444</v>
      </c>
      <c r="K11" s="60">
        <f>MIP!L15/MIP!L$40</f>
        <v>2.5550312826636432E-2</v>
      </c>
      <c r="L11" s="60">
        <f>MIP!M15/MIP!M$40</f>
        <v>1.7201882304966561E-2</v>
      </c>
      <c r="M11" s="61">
        <f>MIP!N15/MIP!N$40</f>
        <v>4.747146472611919E-2</v>
      </c>
      <c r="O11" s="58" t="s">
        <v>96</v>
      </c>
      <c r="P11" s="60">
        <f>MIP!C15/MIP!C$40</f>
        <v>1.4394970005924783E-2</v>
      </c>
      <c r="Q11" s="60">
        <f>MIP!D15/MIP!D$40</f>
        <v>2.1470926983988385E-2</v>
      </c>
      <c r="R11" s="60">
        <f>MIP!E15/MIP!E$40</f>
        <v>1.8743807774992332E-2</v>
      </c>
      <c r="S11" s="60">
        <f>MIP!F15/MIP!F$40</f>
        <v>2.1537437249584429E-2</v>
      </c>
      <c r="T11" s="60">
        <f>MIP!G15/MIP!G$40</f>
        <v>1.4069268771260253E-2</v>
      </c>
      <c r="U11" s="60">
        <f>MIP!H15/MIP!H$40</f>
        <v>2.3958999772273719E-2</v>
      </c>
      <c r="V11" s="60">
        <f>MIP!I15/MIP!I$40</f>
        <v>2.5284163159956539E-2</v>
      </c>
      <c r="W11" s="60">
        <f>MIP!J15/MIP!J$40</f>
        <v>2.5273736144653093E-2</v>
      </c>
      <c r="X11" s="60">
        <f>MIP!K15/MIP!K$40</f>
        <v>0.1226375746107444</v>
      </c>
      <c r="Y11" s="60">
        <f>MIP!L15/MIP!L$40</f>
        <v>2.5550312826636432E-2</v>
      </c>
      <c r="Z11" s="60">
        <f>MIP!M15/MIP!M$40</f>
        <v>1.7201882304966561E-2</v>
      </c>
      <c r="AA11" s="60">
        <f>MIP!N15/MIP!N$40</f>
        <v>4.747146472611919E-2</v>
      </c>
      <c r="AB11" s="65">
        <f>MIP!S15/SUM(MIP!$C$29:$N$29)</f>
        <v>0.10256144171592134</v>
      </c>
    </row>
    <row r="12" spans="1:28" x14ac:dyDescent="0.35">
      <c r="A12" s="58" t="s">
        <v>97</v>
      </c>
      <c r="B12" s="60">
        <f>MIP!C16/MIP!C$40</f>
        <v>4.6431552176581839E-5</v>
      </c>
      <c r="C12" s="60">
        <f>MIP!D16/MIP!D$40</f>
        <v>1.0701853271314068E-3</v>
      </c>
      <c r="D12" s="60">
        <f>MIP!E16/MIP!E$40</f>
        <v>1.8229531732123815E-3</v>
      </c>
      <c r="E12" s="60">
        <f>MIP!F16/MIP!F$40</f>
        <v>3.7885474392109204E-3</v>
      </c>
      <c r="F12" s="60">
        <f>MIP!G16/MIP!G$40</f>
        <v>1.8968700999184929E-3</v>
      </c>
      <c r="G12" s="60">
        <f>MIP!H16/MIP!H$40</f>
        <v>3.2111163276491862E-2</v>
      </c>
      <c r="H12" s="60">
        <f>MIP!I16/MIP!I$40</f>
        <v>6.9231665433887027E-3</v>
      </c>
      <c r="I12" s="60">
        <f>MIP!J16/MIP!J$40</f>
        <v>1.2582820079388631E-2</v>
      </c>
      <c r="J12" s="60">
        <f>MIP!K16/MIP!K$40</f>
        <v>1.1824736743753173E-2</v>
      </c>
      <c r="K12" s="60">
        <f>MIP!L16/MIP!L$40</f>
        <v>3.2450187588337473E-3</v>
      </c>
      <c r="L12" s="60">
        <f>MIP!M16/MIP!M$40</f>
        <v>1.7885599653310439E-2</v>
      </c>
      <c r="M12" s="61">
        <f>MIP!N16/MIP!N$40</f>
        <v>3.3425324174242545E-3</v>
      </c>
      <c r="O12" s="58" t="s">
        <v>97</v>
      </c>
      <c r="P12" s="60">
        <f>MIP!C16/MIP!C$40</f>
        <v>4.6431552176581839E-5</v>
      </c>
      <c r="Q12" s="60">
        <f>MIP!D16/MIP!D$40</f>
        <v>1.0701853271314068E-3</v>
      </c>
      <c r="R12" s="60">
        <f>MIP!E16/MIP!E$40</f>
        <v>1.8229531732123815E-3</v>
      </c>
      <c r="S12" s="60">
        <f>MIP!F16/MIP!F$40</f>
        <v>3.7885474392109204E-3</v>
      </c>
      <c r="T12" s="60">
        <f>MIP!G16/MIP!G$40</f>
        <v>1.8968700999184929E-3</v>
      </c>
      <c r="U12" s="60">
        <f>MIP!H16/MIP!H$40</f>
        <v>3.2111163276491862E-2</v>
      </c>
      <c r="V12" s="60">
        <f>MIP!I16/MIP!I$40</f>
        <v>6.9231665433887027E-3</v>
      </c>
      <c r="W12" s="60">
        <f>MIP!J16/MIP!J$40</f>
        <v>1.2582820079388631E-2</v>
      </c>
      <c r="X12" s="60">
        <f>MIP!K16/MIP!K$40</f>
        <v>1.1824736743753173E-2</v>
      </c>
      <c r="Y12" s="60">
        <f>MIP!L16/MIP!L$40</f>
        <v>3.2450187588337473E-3</v>
      </c>
      <c r="Z12" s="60">
        <f>MIP!M16/MIP!M$40</f>
        <v>1.7885599653310439E-2</v>
      </c>
      <c r="AA12" s="60">
        <f>MIP!N16/MIP!N$40</f>
        <v>3.3425324174242545E-3</v>
      </c>
      <c r="AB12" s="65">
        <f>MIP!S16/SUM(MIP!$C$29:$N$29)</f>
        <v>0.14736404476066214</v>
      </c>
    </row>
    <row r="13" spans="1:28" x14ac:dyDescent="0.35">
      <c r="A13" s="58" t="s">
        <v>98</v>
      </c>
      <c r="B13" s="60">
        <f>MIP!C17/MIP!C$40</f>
        <v>4.0574152220483424E-3</v>
      </c>
      <c r="C13" s="60">
        <f>MIP!D17/MIP!D$40</f>
        <v>5.6182475571532664E-2</v>
      </c>
      <c r="D13" s="60">
        <f>MIP!E17/MIP!E$40</f>
        <v>4.3135718314288876E-2</v>
      </c>
      <c r="E13" s="60">
        <f>MIP!F17/MIP!F$40</f>
        <v>4.2868494518890944E-2</v>
      </c>
      <c r="F13" s="60">
        <f>MIP!G17/MIP!G$40</f>
        <v>2.6737533118028602E-2</v>
      </c>
      <c r="G13" s="60">
        <f>MIP!H17/MIP!H$40</f>
        <v>7.4689852811535687E-2</v>
      </c>
      <c r="H13" s="60">
        <f>MIP!I17/MIP!I$40</f>
        <v>5.615976375407495E-2</v>
      </c>
      <c r="I13" s="60">
        <f>MIP!J17/MIP!J$40</f>
        <v>0.1327290902312887</v>
      </c>
      <c r="J13" s="60">
        <f>MIP!K17/MIP!K$40</f>
        <v>0.10547427959123575</v>
      </c>
      <c r="K13" s="60">
        <f>MIP!L17/MIP!L$40</f>
        <v>8.1275865487230835E-3</v>
      </c>
      <c r="L13" s="60">
        <f>MIP!M17/MIP!M$40</f>
        <v>9.1358540923458478E-2</v>
      </c>
      <c r="M13" s="61">
        <f>MIP!N17/MIP!N$40</f>
        <v>7.534338630816978E-2</v>
      </c>
      <c r="O13" s="58" t="s">
        <v>98</v>
      </c>
      <c r="P13" s="60">
        <f>MIP!C17/MIP!C$40</f>
        <v>4.0574152220483424E-3</v>
      </c>
      <c r="Q13" s="60">
        <f>MIP!D17/MIP!D$40</f>
        <v>5.6182475571532664E-2</v>
      </c>
      <c r="R13" s="60">
        <f>MIP!E17/MIP!E$40</f>
        <v>4.3135718314288876E-2</v>
      </c>
      <c r="S13" s="60">
        <f>MIP!F17/MIP!F$40</f>
        <v>4.2868494518890944E-2</v>
      </c>
      <c r="T13" s="60">
        <f>MIP!G17/MIP!G$40</f>
        <v>2.6737533118028602E-2</v>
      </c>
      <c r="U13" s="60">
        <f>MIP!H17/MIP!H$40</f>
        <v>7.4689852811535687E-2</v>
      </c>
      <c r="V13" s="60">
        <f>MIP!I17/MIP!I$40</f>
        <v>5.615976375407495E-2</v>
      </c>
      <c r="W13" s="60">
        <f>MIP!J17/MIP!J$40</f>
        <v>0.1327290902312887</v>
      </c>
      <c r="X13" s="60">
        <f>MIP!K17/MIP!K$40</f>
        <v>0.10547427959123575</v>
      </c>
      <c r="Y13" s="60">
        <f>MIP!L17/MIP!L$40</f>
        <v>8.1275865487230835E-3</v>
      </c>
      <c r="Z13" s="60">
        <f>MIP!M17/MIP!M$40</f>
        <v>9.1358540923458478E-2</v>
      </c>
      <c r="AA13" s="60">
        <f>MIP!N17/MIP!N$40</f>
        <v>7.534338630816978E-2</v>
      </c>
      <c r="AB13" s="65">
        <f>MIP!S17/SUM(MIP!$C$29:$N$29)</f>
        <v>0.20632093761688897</v>
      </c>
    </row>
    <row r="14" spans="1:28" x14ac:dyDescent="0.35">
      <c r="A14" s="59" t="s">
        <v>99</v>
      </c>
      <c r="B14" s="62">
        <f>MIP!C18/MIP!C$40</f>
        <v>9.0845829644007085E-4</v>
      </c>
      <c r="C14" s="62">
        <f>MIP!D18/MIP!D$40</f>
        <v>3.1776069311531094E-3</v>
      </c>
      <c r="D14" s="62">
        <f>MIP!E18/MIP!E$40</f>
        <v>2.8180193384679999E-3</v>
      </c>
      <c r="E14" s="62">
        <f>MIP!F18/MIP!F$40</f>
        <v>3.9823624757961114E-3</v>
      </c>
      <c r="F14" s="62">
        <f>MIP!G18/MIP!G$40</f>
        <v>1.3719749926321145E-3</v>
      </c>
      <c r="G14" s="62">
        <f>MIP!H18/MIP!H$40</f>
        <v>3.9599158528053312E-3</v>
      </c>
      <c r="H14" s="62">
        <f>MIP!I18/MIP!I$40</f>
        <v>3.9370262372744082E-3</v>
      </c>
      <c r="I14" s="62">
        <f>MIP!J18/MIP!J$40</f>
        <v>5.9352961488411717E-3</v>
      </c>
      <c r="J14" s="62">
        <f>MIP!K18/MIP!K$40</f>
        <v>4.7395601815145849E-3</v>
      </c>
      <c r="K14" s="62">
        <f>MIP!L18/MIP!L$40</f>
        <v>3.9271062406332136E-4</v>
      </c>
      <c r="L14" s="62">
        <f>MIP!M18/MIP!M$40</f>
        <v>4.3620224316225911E-3</v>
      </c>
      <c r="M14" s="63">
        <f>MIP!N18/MIP!N$40</f>
        <v>3.484399842164605E-3</v>
      </c>
      <c r="O14" s="58" t="s">
        <v>99</v>
      </c>
      <c r="P14" s="60">
        <f>MIP!C18/MIP!C$40</f>
        <v>9.0845829644007085E-4</v>
      </c>
      <c r="Q14" s="60">
        <f>MIP!D18/MIP!D$40</f>
        <v>3.1776069311531094E-3</v>
      </c>
      <c r="R14" s="60">
        <f>MIP!E18/MIP!E$40</f>
        <v>2.8180193384679999E-3</v>
      </c>
      <c r="S14" s="60">
        <f>MIP!F18/MIP!F$40</f>
        <v>3.9823624757961114E-3</v>
      </c>
      <c r="T14" s="60">
        <f>MIP!G18/MIP!G$40</f>
        <v>1.3719749926321145E-3</v>
      </c>
      <c r="U14" s="60">
        <f>MIP!H18/MIP!H$40</f>
        <v>3.9599158528053312E-3</v>
      </c>
      <c r="V14" s="60">
        <f>MIP!I18/MIP!I$40</f>
        <v>3.9370262372744082E-3</v>
      </c>
      <c r="W14" s="60">
        <f>MIP!J18/MIP!J$40</f>
        <v>5.9352961488411717E-3</v>
      </c>
      <c r="X14" s="60">
        <f>MIP!K18/MIP!K$40</f>
        <v>4.7395601815145849E-3</v>
      </c>
      <c r="Y14" s="60">
        <f>MIP!L18/MIP!L$40</f>
        <v>3.9271062406332136E-4</v>
      </c>
      <c r="Z14" s="60">
        <f>MIP!M18/MIP!M$40</f>
        <v>4.3620224316225911E-3</v>
      </c>
      <c r="AA14" s="60">
        <f>MIP!N18/MIP!N$40</f>
        <v>3.484399842164605E-3</v>
      </c>
      <c r="AB14" s="65">
        <f>MIP!S18/SUM(MIP!$C$29:$N$29)</f>
        <v>1.0315537448658993E-2</v>
      </c>
    </row>
    <row r="15" spans="1:28" x14ac:dyDescent="0.35">
      <c r="O15" s="64" t="s">
        <v>104</v>
      </c>
      <c r="P15" s="66">
        <f>MIP!C29/MIP!C40</f>
        <v>0.13802766275065012</v>
      </c>
      <c r="Q15" s="66">
        <f>MIP!D29/MIP!D40</f>
        <v>0.10156781176186183</v>
      </c>
      <c r="R15" s="66">
        <f>MIP!E29/MIP!E40</f>
        <v>0.13165017771206239</v>
      </c>
      <c r="S15" s="66">
        <f>MIP!F29/MIP!F40</f>
        <v>0.10340193754087638</v>
      </c>
      <c r="T15" s="66">
        <f>MIP!G29/MIP!G40</f>
        <v>0.18274671354257521</v>
      </c>
      <c r="U15" s="66">
        <f>MIP!H29/MIP!H40</f>
        <v>0.29411946631698099</v>
      </c>
      <c r="V15" s="66">
        <f>MIP!I29/MIP!I40</f>
        <v>0.23471164550618639</v>
      </c>
      <c r="W15" s="66">
        <f>MIP!J29/MIP!J40</f>
        <v>0.19356045679439873</v>
      </c>
      <c r="X15" s="66">
        <f>MIP!K29/MIP!K40</f>
        <v>0.24894400758770527</v>
      </c>
      <c r="Y15" s="66">
        <f>MIP!L29/MIP!L40</f>
        <v>1.3159804864873989E-2</v>
      </c>
      <c r="Z15" s="66">
        <f>MIP!M29/MIP!M40</f>
        <v>0.34661240504407703</v>
      </c>
      <c r="AA15" s="66">
        <f>MIP!N29/MIP!N40</f>
        <v>0.6522436498203259</v>
      </c>
      <c r="AB15" s="64">
        <f>0</f>
        <v>0</v>
      </c>
    </row>
    <row r="16" spans="1:28" x14ac:dyDescent="0.35">
      <c r="O16" s="83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83"/>
    </row>
    <row r="17" spans="1:28" x14ac:dyDescent="0.35">
      <c r="A17" s="82" t="s">
        <v>150</v>
      </c>
      <c r="O17" s="82" t="s">
        <v>150</v>
      </c>
    </row>
    <row r="18" spans="1:28" x14ac:dyDescent="0.35">
      <c r="A18" s="57" t="s">
        <v>102</v>
      </c>
      <c r="B18" s="55" t="s">
        <v>88</v>
      </c>
      <c r="C18" s="55" t="s">
        <v>89</v>
      </c>
      <c r="D18" s="55" t="s">
        <v>90</v>
      </c>
      <c r="E18" s="55" t="s">
        <v>91</v>
      </c>
      <c r="F18" s="55" t="s">
        <v>92</v>
      </c>
      <c r="G18" s="55" t="s">
        <v>93</v>
      </c>
      <c r="H18" s="55" t="s">
        <v>94</v>
      </c>
      <c r="I18" s="55" t="s">
        <v>95</v>
      </c>
      <c r="J18" s="55" t="s">
        <v>96</v>
      </c>
      <c r="K18" s="55" t="s">
        <v>97</v>
      </c>
      <c r="L18" s="55" t="s">
        <v>98</v>
      </c>
      <c r="M18" s="56" t="s">
        <v>99</v>
      </c>
      <c r="O18" s="57" t="s">
        <v>102</v>
      </c>
      <c r="P18" s="55" t="s">
        <v>88</v>
      </c>
      <c r="Q18" s="55" t="s">
        <v>89</v>
      </c>
      <c r="R18" s="55" t="s">
        <v>90</v>
      </c>
      <c r="S18" s="55" t="s">
        <v>91</v>
      </c>
      <c r="T18" s="55" t="s">
        <v>92</v>
      </c>
      <c r="U18" s="55" t="s">
        <v>93</v>
      </c>
      <c r="V18" s="55" t="s">
        <v>94</v>
      </c>
      <c r="W18" s="55" t="s">
        <v>95</v>
      </c>
      <c r="X18" s="55" t="s">
        <v>96</v>
      </c>
      <c r="Y18" s="55" t="s">
        <v>97</v>
      </c>
      <c r="Z18" s="55" t="s">
        <v>98</v>
      </c>
      <c r="AA18" s="55" t="s">
        <v>99</v>
      </c>
      <c r="AB18" s="64" t="s">
        <v>105</v>
      </c>
    </row>
    <row r="19" spans="1:28" x14ac:dyDescent="0.35">
      <c r="A19" s="58" t="s">
        <v>88</v>
      </c>
      <c r="B19" s="60">
        <f>IF($A19=B$18,1,0)</f>
        <v>1</v>
      </c>
      <c r="C19" s="60">
        <f t="shared" ref="C19:M19" si="0">IF($A19=C$18,1,0)</f>
        <v>0</v>
      </c>
      <c r="D19" s="60">
        <f t="shared" si="0"/>
        <v>0</v>
      </c>
      <c r="E19" s="60">
        <f t="shared" si="0"/>
        <v>0</v>
      </c>
      <c r="F19" s="60">
        <f t="shared" si="0"/>
        <v>0</v>
      </c>
      <c r="G19" s="60">
        <f t="shared" si="0"/>
        <v>0</v>
      </c>
      <c r="H19" s="60">
        <f t="shared" si="0"/>
        <v>0</v>
      </c>
      <c r="I19" s="60">
        <f t="shared" si="0"/>
        <v>0</v>
      </c>
      <c r="J19" s="60">
        <f t="shared" si="0"/>
        <v>0</v>
      </c>
      <c r="K19" s="60">
        <f t="shared" si="0"/>
        <v>0</v>
      </c>
      <c r="L19" s="60">
        <f t="shared" si="0"/>
        <v>0</v>
      </c>
      <c r="M19" s="61">
        <f t="shared" si="0"/>
        <v>0</v>
      </c>
      <c r="O19" s="58" t="s">
        <v>88</v>
      </c>
      <c r="P19" s="60">
        <f>IF($O19=P$18,1,0)</f>
        <v>1</v>
      </c>
      <c r="Q19" s="60">
        <f t="shared" ref="Q19:AB31" si="1">IF($O19=Q$18,1,0)</f>
        <v>0</v>
      </c>
      <c r="R19" s="60">
        <f t="shared" si="1"/>
        <v>0</v>
      </c>
      <c r="S19" s="60">
        <f t="shared" si="1"/>
        <v>0</v>
      </c>
      <c r="T19" s="60">
        <f t="shared" si="1"/>
        <v>0</v>
      </c>
      <c r="U19" s="60">
        <f t="shared" si="1"/>
        <v>0</v>
      </c>
      <c r="V19" s="60">
        <f t="shared" si="1"/>
        <v>0</v>
      </c>
      <c r="W19" s="60">
        <f t="shared" si="1"/>
        <v>0</v>
      </c>
      <c r="X19" s="60">
        <f t="shared" si="1"/>
        <v>0</v>
      </c>
      <c r="Y19" s="60">
        <f t="shared" si="1"/>
        <v>0</v>
      </c>
      <c r="Z19" s="60">
        <f t="shared" si="1"/>
        <v>0</v>
      </c>
      <c r="AA19" s="60">
        <f t="shared" si="1"/>
        <v>0</v>
      </c>
      <c r="AB19" s="65">
        <f t="shared" si="1"/>
        <v>0</v>
      </c>
    </row>
    <row r="20" spans="1:28" x14ac:dyDescent="0.35">
      <c r="A20" s="58" t="s">
        <v>89</v>
      </c>
      <c r="B20" s="60">
        <f t="shared" ref="B20:M30" si="2">IF($A20=B$18,1,0)</f>
        <v>0</v>
      </c>
      <c r="C20" s="60">
        <f t="shared" si="2"/>
        <v>1</v>
      </c>
      <c r="D20" s="60">
        <f t="shared" si="2"/>
        <v>0</v>
      </c>
      <c r="E20" s="60">
        <f t="shared" si="2"/>
        <v>0</v>
      </c>
      <c r="F20" s="60">
        <f t="shared" si="2"/>
        <v>0</v>
      </c>
      <c r="G20" s="60">
        <f t="shared" si="2"/>
        <v>0</v>
      </c>
      <c r="H20" s="60">
        <f t="shared" si="2"/>
        <v>0</v>
      </c>
      <c r="I20" s="60">
        <f t="shared" si="2"/>
        <v>0</v>
      </c>
      <c r="J20" s="60">
        <f t="shared" si="2"/>
        <v>0</v>
      </c>
      <c r="K20" s="60">
        <f t="shared" si="2"/>
        <v>0</v>
      </c>
      <c r="L20" s="60">
        <f t="shared" si="2"/>
        <v>0</v>
      </c>
      <c r="M20" s="61">
        <f t="shared" si="2"/>
        <v>0</v>
      </c>
      <c r="O20" s="58" t="s">
        <v>89</v>
      </c>
      <c r="P20" s="60">
        <f t="shared" ref="P20:P31" si="3">IF($O20=P$18,1,0)</f>
        <v>0</v>
      </c>
      <c r="Q20" s="60">
        <f t="shared" si="1"/>
        <v>1</v>
      </c>
      <c r="R20" s="60">
        <f t="shared" si="1"/>
        <v>0</v>
      </c>
      <c r="S20" s="60">
        <f t="shared" si="1"/>
        <v>0</v>
      </c>
      <c r="T20" s="60">
        <f t="shared" si="1"/>
        <v>0</v>
      </c>
      <c r="U20" s="60">
        <f t="shared" si="1"/>
        <v>0</v>
      </c>
      <c r="V20" s="60">
        <f t="shared" si="1"/>
        <v>0</v>
      </c>
      <c r="W20" s="60">
        <f t="shared" si="1"/>
        <v>0</v>
      </c>
      <c r="X20" s="60">
        <f t="shared" si="1"/>
        <v>0</v>
      </c>
      <c r="Y20" s="60">
        <f t="shared" si="1"/>
        <v>0</v>
      </c>
      <c r="Z20" s="60">
        <f t="shared" si="1"/>
        <v>0</v>
      </c>
      <c r="AA20" s="60">
        <f t="shared" si="1"/>
        <v>0</v>
      </c>
      <c r="AB20" s="65">
        <f t="shared" si="1"/>
        <v>0</v>
      </c>
    </row>
    <row r="21" spans="1:28" x14ac:dyDescent="0.35">
      <c r="A21" s="58" t="s">
        <v>90</v>
      </c>
      <c r="B21" s="60">
        <f t="shared" si="2"/>
        <v>0</v>
      </c>
      <c r="C21" s="60">
        <f t="shared" si="2"/>
        <v>0</v>
      </c>
      <c r="D21" s="60">
        <f t="shared" si="2"/>
        <v>1</v>
      </c>
      <c r="E21" s="60">
        <f t="shared" si="2"/>
        <v>0</v>
      </c>
      <c r="F21" s="60">
        <f t="shared" si="2"/>
        <v>0</v>
      </c>
      <c r="G21" s="60">
        <f t="shared" si="2"/>
        <v>0</v>
      </c>
      <c r="H21" s="60">
        <f t="shared" si="2"/>
        <v>0</v>
      </c>
      <c r="I21" s="60">
        <f t="shared" si="2"/>
        <v>0</v>
      </c>
      <c r="J21" s="60">
        <f t="shared" si="2"/>
        <v>0</v>
      </c>
      <c r="K21" s="60">
        <f t="shared" si="2"/>
        <v>0</v>
      </c>
      <c r="L21" s="60">
        <f t="shared" si="2"/>
        <v>0</v>
      </c>
      <c r="M21" s="61">
        <f t="shared" si="2"/>
        <v>0</v>
      </c>
      <c r="O21" s="58" t="s">
        <v>90</v>
      </c>
      <c r="P21" s="60">
        <f t="shared" si="3"/>
        <v>0</v>
      </c>
      <c r="Q21" s="60">
        <f t="shared" si="1"/>
        <v>0</v>
      </c>
      <c r="R21" s="60">
        <f t="shared" si="1"/>
        <v>1</v>
      </c>
      <c r="S21" s="60">
        <f t="shared" si="1"/>
        <v>0</v>
      </c>
      <c r="T21" s="60">
        <f t="shared" si="1"/>
        <v>0</v>
      </c>
      <c r="U21" s="60">
        <f t="shared" si="1"/>
        <v>0</v>
      </c>
      <c r="V21" s="60">
        <f t="shared" si="1"/>
        <v>0</v>
      </c>
      <c r="W21" s="60">
        <f t="shared" si="1"/>
        <v>0</v>
      </c>
      <c r="X21" s="60">
        <f t="shared" si="1"/>
        <v>0</v>
      </c>
      <c r="Y21" s="60">
        <f t="shared" si="1"/>
        <v>0</v>
      </c>
      <c r="Z21" s="60">
        <f t="shared" si="1"/>
        <v>0</v>
      </c>
      <c r="AA21" s="60">
        <f t="shared" si="1"/>
        <v>0</v>
      </c>
      <c r="AB21" s="65">
        <f t="shared" si="1"/>
        <v>0</v>
      </c>
    </row>
    <row r="22" spans="1:28" x14ac:dyDescent="0.35">
      <c r="A22" s="58" t="s">
        <v>91</v>
      </c>
      <c r="B22" s="60">
        <f t="shared" si="2"/>
        <v>0</v>
      </c>
      <c r="C22" s="60">
        <f t="shared" si="2"/>
        <v>0</v>
      </c>
      <c r="D22" s="60">
        <f t="shared" si="2"/>
        <v>0</v>
      </c>
      <c r="E22" s="60">
        <f t="shared" si="2"/>
        <v>1</v>
      </c>
      <c r="F22" s="60">
        <f t="shared" si="2"/>
        <v>0</v>
      </c>
      <c r="G22" s="60">
        <f t="shared" si="2"/>
        <v>0</v>
      </c>
      <c r="H22" s="60">
        <f t="shared" si="2"/>
        <v>0</v>
      </c>
      <c r="I22" s="60">
        <f t="shared" si="2"/>
        <v>0</v>
      </c>
      <c r="J22" s="60">
        <f t="shared" si="2"/>
        <v>0</v>
      </c>
      <c r="K22" s="60">
        <f t="shared" si="2"/>
        <v>0</v>
      </c>
      <c r="L22" s="60">
        <f t="shared" si="2"/>
        <v>0</v>
      </c>
      <c r="M22" s="61">
        <f t="shared" si="2"/>
        <v>0</v>
      </c>
      <c r="O22" s="58" t="s">
        <v>91</v>
      </c>
      <c r="P22" s="60">
        <f t="shared" si="3"/>
        <v>0</v>
      </c>
      <c r="Q22" s="60">
        <f t="shared" si="1"/>
        <v>0</v>
      </c>
      <c r="R22" s="60">
        <f t="shared" si="1"/>
        <v>0</v>
      </c>
      <c r="S22" s="60">
        <f t="shared" si="1"/>
        <v>1</v>
      </c>
      <c r="T22" s="60">
        <f t="shared" si="1"/>
        <v>0</v>
      </c>
      <c r="U22" s="60">
        <f t="shared" si="1"/>
        <v>0</v>
      </c>
      <c r="V22" s="60">
        <f t="shared" si="1"/>
        <v>0</v>
      </c>
      <c r="W22" s="60">
        <f t="shared" si="1"/>
        <v>0</v>
      </c>
      <c r="X22" s="60">
        <f t="shared" si="1"/>
        <v>0</v>
      </c>
      <c r="Y22" s="60">
        <f t="shared" si="1"/>
        <v>0</v>
      </c>
      <c r="Z22" s="60">
        <f t="shared" si="1"/>
        <v>0</v>
      </c>
      <c r="AA22" s="60">
        <f t="shared" si="1"/>
        <v>0</v>
      </c>
      <c r="AB22" s="65">
        <f t="shared" si="1"/>
        <v>0</v>
      </c>
    </row>
    <row r="23" spans="1:28" x14ac:dyDescent="0.35">
      <c r="A23" s="58" t="s">
        <v>92</v>
      </c>
      <c r="B23" s="60">
        <f t="shared" si="2"/>
        <v>0</v>
      </c>
      <c r="C23" s="60">
        <f t="shared" si="2"/>
        <v>0</v>
      </c>
      <c r="D23" s="60">
        <f t="shared" si="2"/>
        <v>0</v>
      </c>
      <c r="E23" s="60">
        <f t="shared" si="2"/>
        <v>0</v>
      </c>
      <c r="F23" s="60">
        <f t="shared" si="2"/>
        <v>1</v>
      </c>
      <c r="G23" s="60">
        <f t="shared" si="2"/>
        <v>0</v>
      </c>
      <c r="H23" s="60">
        <f t="shared" si="2"/>
        <v>0</v>
      </c>
      <c r="I23" s="60">
        <f t="shared" si="2"/>
        <v>0</v>
      </c>
      <c r="J23" s="60">
        <f t="shared" si="2"/>
        <v>0</v>
      </c>
      <c r="K23" s="60">
        <f t="shared" si="2"/>
        <v>0</v>
      </c>
      <c r="L23" s="60">
        <f t="shared" si="2"/>
        <v>0</v>
      </c>
      <c r="M23" s="61">
        <f t="shared" si="2"/>
        <v>0</v>
      </c>
      <c r="O23" s="58" t="s">
        <v>92</v>
      </c>
      <c r="P23" s="60">
        <f t="shared" si="3"/>
        <v>0</v>
      </c>
      <c r="Q23" s="60">
        <f t="shared" si="1"/>
        <v>0</v>
      </c>
      <c r="R23" s="60">
        <f t="shared" si="1"/>
        <v>0</v>
      </c>
      <c r="S23" s="60">
        <f t="shared" si="1"/>
        <v>0</v>
      </c>
      <c r="T23" s="60">
        <f t="shared" si="1"/>
        <v>1</v>
      </c>
      <c r="U23" s="60">
        <f t="shared" si="1"/>
        <v>0</v>
      </c>
      <c r="V23" s="60">
        <f t="shared" si="1"/>
        <v>0</v>
      </c>
      <c r="W23" s="60">
        <f t="shared" si="1"/>
        <v>0</v>
      </c>
      <c r="X23" s="60">
        <f t="shared" si="1"/>
        <v>0</v>
      </c>
      <c r="Y23" s="60">
        <f t="shared" si="1"/>
        <v>0</v>
      </c>
      <c r="Z23" s="60">
        <f t="shared" si="1"/>
        <v>0</v>
      </c>
      <c r="AA23" s="60">
        <f t="shared" si="1"/>
        <v>0</v>
      </c>
      <c r="AB23" s="65">
        <f t="shared" si="1"/>
        <v>0</v>
      </c>
    </row>
    <row r="24" spans="1:28" x14ac:dyDescent="0.35">
      <c r="A24" s="58" t="s">
        <v>93</v>
      </c>
      <c r="B24" s="60">
        <f t="shared" si="2"/>
        <v>0</v>
      </c>
      <c r="C24" s="60">
        <f t="shared" si="2"/>
        <v>0</v>
      </c>
      <c r="D24" s="60">
        <f t="shared" si="2"/>
        <v>0</v>
      </c>
      <c r="E24" s="60">
        <f t="shared" si="2"/>
        <v>0</v>
      </c>
      <c r="F24" s="60">
        <f t="shared" si="2"/>
        <v>0</v>
      </c>
      <c r="G24" s="60">
        <f t="shared" si="2"/>
        <v>1</v>
      </c>
      <c r="H24" s="60">
        <f t="shared" si="2"/>
        <v>0</v>
      </c>
      <c r="I24" s="60">
        <f t="shared" si="2"/>
        <v>0</v>
      </c>
      <c r="J24" s="60">
        <f t="shared" si="2"/>
        <v>0</v>
      </c>
      <c r="K24" s="60">
        <f t="shared" si="2"/>
        <v>0</v>
      </c>
      <c r="L24" s="60">
        <f t="shared" si="2"/>
        <v>0</v>
      </c>
      <c r="M24" s="61">
        <f t="shared" si="2"/>
        <v>0</v>
      </c>
      <c r="O24" s="58" t="s">
        <v>93</v>
      </c>
      <c r="P24" s="60">
        <f t="shared" si="3"/>
        <v>0</v>
      </c>
      <c r="Q24" s="60">
        <f t="shared" si="1"/>
        <v>0</v>
      </c>
      <c r="R24" s="60">
        <f t="shared" si="1"/>
        <v>0</v>
      </c>
      <c r="S24" s="60">
        <f t="shared" si="1"/>
        <v>0</v>
      </c>
      <c r="T24" s="60">
        <f t="shared" si="1"/>
        <v>0</v>
      </c>
      <c r="U24" s="60">
        <f t="shared" si="1"/>
        <v>1</v>
      </c>
      <c r="V24" s="60">
        <f t="shared" si="1"/>
        <v>0</v>
      </c>
      <c r="W24" s="60">
        <f t="shared" si="1"/>
        <v>0</v>
      </c>
      <c r="X24" s="60">
        <f t="shared" si="1"/>
        <v>0</v>
      </c>
      <c r="Y24" s="60">
        <f t="shared" si="1"/>
        <v>0</v>
      </c>
      <c r="Z24" s="60">
        <f t="shared" si="1"/>
        <v>0</v>
      </c>
      <c r="AA24" s="60">
        <f t="shared" si="1"/>
        <v>0</v>
      </c>
      <c r="AB24" s="65">
        <f t="shared" si="1"/>
        <v>0</v>
      </c>
    </row>
    <row r="25" spans="1:28" x14ac:dyDescent="0.35">
      <c r="A25" s="58" t="s">
        <v>94</v>
      </c>
      <c r="B25" s="60">
        <f t="shared" si="2"/>
        <v>0</v>
      </c>
      <c r="C25" s="60">
        <f t="shared" si="2"/>
        <v>0</v>
      </c>
      <c r="D25" s="60">
        <f t="shared" si="2"/>
        <v>0</v>
      </c>
      <c r="E25" s="60">
        <f t="shared" si="2"/>
        <v>0</v>
      </c>
      <c r="F25" s="60">
        <f t="shared" si="2"/>
        <v>0</v>
      </c>
      <c r="G25" s="60">
        <f t="shared" si="2"/>
        <v>0</v>
      </c>
      <c r="H25" s="60">
        <f t="shared" si="2"/>
        <v>1</v>
      </c>
      <c r="I25" s="60">
        <f t="shared" si="2"/>
        <v>0</v>
      </c>
      <c r="J25" s="60">
        <f t="shared" si="2"/>
        <v>0</v>
      </c>
      <c r="K25" s="60">
        <f t="shared" si="2"/>
        <v>0</v>
      </c>
      <c r="L25" s="60">
        <f t="shared" si="2"/>
        <v>0</v>
      </c>
      <c r="M25" s="61">
        <f t="shared" si="2"/>
        <v>0</v>
      </c>
      <c r="O25" s="58" t="s">
        <v>94</v>
      </c>
      <c r="P25" s="60">
        <f t="shared" si="3"/>
        <v>0</v>
      </c>
      <c r="Q25" s="60">
        <f t="shared" si="1"/>
        <v>0</v>
      </c>
      <c r="R25" s="60">
        <f t="shared" si="1"/>
        <v>0</v>
      </c>
      <c r="S25" s="60">
        <f t="shared" si="1"/>
        <v>0</v>
      </c>
      <c r="T25" s="60">
        <f t="shared" si="1"/>
        <v>0</v>
      </c>
      <c r="U25" s="60">
        <f t="shared" si="1"/>
        <v>0</v>
      </c>
      <c r="V25" s="60">
        <f t="shared" si="1"/>
        <v>1</v>
      </c>
      <c r="W25" s="60">
        <f t="shared" si="1"/>
        <v>0</v>
      </c>
      <c r="X25" s="60">
        <f t="shared" si="1"/>
        <v>0</v>
      </c>
      <c r="Y25" s="60">
        <f t="shared" si="1"/>
        <v>0</v>
      </c>
      <c r="Z25" s="60">
        <f t="shared" si="1"/>
        <v>0</v>
      </c>
      <c r="AA25" s="60">
        <f t="shared" si="1"/>
        <v>0</v>
      </c>
      <c r="AB25" s="65">
        <f t="shared" si="1"/>
        <v>0</v>
      </c>
    </row>
    <row r="26" spans="1:28" x14ac:dyDescent="0.35">
      <c r="A26" s="58" t="s">
        <v>95</v>
      </c>
      <c r="B26" s="60">
        <f t="shared" si="2"/>
        <v>0</v>
      </c>
      <c r="C26" s="60">
        <f t="shared" si="2"/>
        <v>0</v>
      </c>
      <c r="D26" s="60">
        <f t="shared" si="2"/>
        <v>0</v>
      </c>
      <c r="E26" s="60">
        <f t="shared" si="2"/>
        <v>0</v>
      </c>
      <c r="F26" s="60">
        <f t="shared" si="2"/>
        <v>0</v>
      </c>
      <c r="G26" s="60">
        <f t="shared" si="2"/>
        <v>0</v>
      </c>
      <c r="H26" s="60">
        <f t="shared" si="2"/>
        <v>0</v>
      </c>
      <c r="I26" s="60">
        <f t="shared" si="2"/>
        <v>1</v>
      </c>
      <c r="J26" s="60">
        <f t="shared" si="2"/>
        <v>0</v>
      </c>
      <c r="K26" s="60">
        <f t="shared" si="2"/>
        <v>0</v>
      </c>
      <c r="L26" s="60">
        <f t="shared" si="2"/>
        <v>0</v>
      </c>
      <c r="M26" s="61">
        <f t="shared" si="2"/>
        <v>0</v>
      </c>
      <c r="O26" s="58" t="s">
        <v>95</v>
      </c>
      <c r="P26" s="60">
        <f t="shared" si="3"/>
        <v>0</v>
      </c>
      <c r="Q26" s="60">
        <f t="shared" si="1"/>
        <v>0</v>
      </c>
      <c r="R26" s="60">
        <f t="shared" si="1"/>
        <v>0</v>
      </c>
      <c r="S26" s="60">
        <f t="shared" si="1"/>
        <v>0</v>
      </c>
      <c r="T26" s="60">
        <f t="shared" si="1"/>
        <v>0</v>
      </c>
      <c r="U26" s="60">
        <f t="shared" si="1"/>
        <v>0</v>
      </c>
      <c r="V26" s="60">
        <f t="shared" si="1"/>
        <v>0</v>
      </c>
      <c r="W26" s="60">
        <f t="shared" si="1"/>
        <v>1</v>
      </c>
      <c r="X26" s="60">
        <f t="shared" si="1"/>
        <v>0</v>
      </c>
      <c r="Y26" s="60">
        <f t="shared" si="1"/>
        <v>0</v>
      </c>
      <c r="Z26" s="60">
        <f t="shared" si="1"/>
        <v>0</v>
      </c>
      <c r="AA26" s="60">
        <f t="shared" si="1"/>
        <v>0</v>
      </c>
      <c r="AB26" s="65">
        <f t="shared" si="1"/>
        <v>0</v>
      </c>
    </row>
    <row r="27" spans="1:28" x14ac:dyDescent="0.35">
      <c r="A27" s="58" t="s">
        <v>96</v>
      </c>
      <c r="B27" s="60">
        <f t="shared" si="2"/>
        <v>0</v>
      </c>
      <c r="C27" s="60">
        <f t="shared" si="2"/>
        <v>0</v>
      </c>
      <c r="D27" s="60">
        <f t="shared" si="2"/>
        <v>0</v>
      </c>
      <c r="E27" s="60">
        <f t="shared" si="2"/>
        <v>0</v>
      </c>
      <c r="F27" s="60">
        <f t="shared" si="2"/>
        <v>0</v>
      </c>
      <c r="G27" s="60">
        <f t="shared" si="2"/>
        <v>0</v>
      </c>
      <c r="H27" s="60">
        <f t="shared" si="2"/>
        <v>0</v>
      </c>
      <c r="I27" s="60">
        <f t="shared" si="2"/>
        <v>0</v>
      </c>
      <c r="J27" s="60">
        <f t="shared" si="2"/>
        <v>1</v>
      </c>
      <c r="K27" s="60">
        <f t="shared" si="2"/>
        <v>0</v>
      </c>
      <c r="L27" s="60">
        <f t="shared" si="2"/>
        <v>0</v>
      </c>
      <c r="M27" s="61">
        <f t="shared" si="2"/>
        <v>0</v>
      </c>
      <c r="O27" s="58" t="s">
        <v>96</v>
      </c>
      <c r="P27" s="60">
        <f t="shared" si="3"/>
        <v>0</v>
      </c>
      <c r="Q27" s="60">
        <f t="shared" si="1"/>
        <v>0</v>
      </c>
      <c r="R27" s="60">
        <f t="shared" si="1"/>
        <v>0</v>
      </c>
      <c r="S27" s="60">
        <f t="shared" si="1"/>
        <v>0</v>
      </c>
      <c r="T27" s="60">
        <f t="shared" si="1"/>
        <v>0</v>
      </c>
      <c r="U27" s="60">
        <f t="shared" si="1"/>
        <v>0</v>
      </c>
      <c r="V27" s="60">
        <f t="shared" si="1"/>
        <v>0</v>
      </c>
      <c r="W27" s="60">
        <f t="shared" si="1"/>
        <v>0</v>
      </c>
      <c r="X27" s="60">
        <f t="shared" si="1"/>
        <v>1</v>
      </c>
      <c r="Y27" s="60">
        <f t="shared" si="1"/>
        <v>0</v>
      </c>
      <c r="Z27" s="60">
        <f t="shared" si="1"/>
        <v>0</v>
      </c>
      <c r="AA27" s="60">
        <f t="shared" si="1"/>
        <v>0</v>
      </c>
      <c r="AB27" s="65">
        <f t="shared" si="1"/>
        <v>0</v>
      </c>
    </row>
    <row r="28" spans="1:28" x14ac:dyDescent="0.35">
      <c r="A28" s="58" t="s">
        <v>97</v>
      </c>
      <c r="B28" s="60">
        <f t="shared" si="2"/>
        <v>0</v>
      </c>
      <c r="C28" s="60">
        <f t="shared" si="2"/>
        <v>0</v>
      </c>
      <c r="D28" s="60">
        <f t="shared" si="2"/>
        <v>0</v>
      </c>
      <c r="E28" s="60">
        <f t="shared" si="2"/>
        <v>0</v>
      </c>
      <c r="F28" s="60">
        <f t="shared" si="2"/>
        <v>0</v>
      </c>
      <c r="G28" s="60">
        <f t="shared" si="2"/>
        <v>0</v>
      </c>
      <c r="H28" s="60">
        <f t="shared" si="2"/>
        <v>0</v>
      </c>
      <c r="I28" s="60">
        <f t="shared" si="2"/>
        <v>0</v>
      </c>
      <c r="J28" s="60">
        <f t="shared" si="2"/>
        <v>0</v>
      </c>
      <c r="K28" s="60">
        <f t="shared" si="2"/>
        <v>1</v>
      </c>
      <c r="L28" s="60">
        <f t="shared" si="2"/>
        <v>0</v>
      </c>
      <c r="M28" s="61">
        <f t="shared" si="2"/>
        <v>0</v>
      </c>
      <c r="O28" s="58" t="s">
        <v>97</v>
      </c>
      <c r="P28" s="60">
        <f t="shared" si="3"/>
        <v>0</v>
      </c>
      <c r="Q28" s="60">
        <f t="shared" si="1"/>
        <v>0</v>
      </c>
      <c r="R28" s="60">
        <f t="shared" si="1"/>
        <v>0</v>
      </c>
      <c r="S28" s="60">
        <f t="shared" si="1"/>
        <v>0</v>
      </c>
      <c r="T28" s="60">
        <f t="shared" si="1"/>
        <v>0</v>
      </c>
      <c r="U28" s="60">
        <f t="shared" si="1"/>
        <v>0</v>
      </c>
      <c r="V28" s="60">
        <f t="shared" si="1"/>
        <v>0</v>
      </c>
      <c r="W28" s="60">
        <f t="shared" si="1"/>
        <v>0</v>
      </c>
      <c r="X28" s="60">
        <f t="shared" si="1"/>
        <v>0</v>
      </c>
      <c r="Y28" s="60">
        <f t="shared" si="1"/>
        <v>1</v>
      </c>
      <c r="Z28" s="60">
        <f t="shared" si="1"/>
        <v>0</v>
      </c>
      <c r="AA28" s="60">
        <f t="shared" si="1"/>
        <v>0</v>
      </c>
      <c r="AB28" s="65">
        <f t="shared" si="1"/>
        <v>0</v>
      </c>
    </row>
    <row r="29" spans="1:28" x14ac:dyDescent="0.35">
      <c r="A29" s="58" t="s">
        <v>98</v>
      </c>
      <c r="B29" s="60">
        <f t="shared" si="2"/>
        <v>0</v>
      </c>
      <c r="C29" s="60">
        <f t="shared" si="2"/>
        <v>0</v>
      </c>
      <c r="D29" s="60">
        <f t="shared" si="2"/>
        <v>0</v>
      </c>
      <c r="E29" s="60">
        <f t="shared" si="2"/>
        <v>0</v>
      </c>
      <c r="F29" s="60">
        <f t="shared" si="2"/>
        <v>0</v>
      </c>
      <c r="G29" s="60">
        <f t="shared" si="2"/>
        <v>0</v>
      </c>
      <c r="H29" s="60">
        <f t="shared" si="2"/>
        <v>0</v>
      </c>
      <c r="I29" s="60">
        <f t="shared" si="2"/>
        <v>0</v>
      </c>
      <c r="J29" s="60">
        <f t="shared" si="2"/>
        <v>0</v>
      </c>
      <c r="K29" s="60">
        <f t="shared" si="2"/>
        <v>0</v>
      </c>
      <c r="L29" s="60">
        <f t="shared" si="2"/>
        <v>1</v>
      </c>
      <c r="M29" s="61">
        <f t="shared" si="2"/>
        <v>0</v>
      </c>
      <c r="O29" s="58" t="s">
        <v>98</v>
      </c>
      <c r="P29" s="60">
        <f t="shared" si="3"/>
        <v>0</v>
      </c>
      <c r="Q29" s="60">
        <f t="shared" si="1"/>
        <v>0</v>
      </c>
      <c r="R29" s="60">
        <f t="shared" si="1"/>
        <v>0</v>
      </c>
      <c r="S29" s="60">
        <f t="shared" si="1"/>
        <v>0</v>
      </c>
      <c r="T29" s="60">
        <f t="shared" si="1"/>
        <v>0</v>
      </c>
      <c r="U29" s="60">
        <f t="shared" si="1"/>
        <v>0</v>
      </c>
      <c r="V29" s="60">
        <f t="shared" si="1"/>
        <v>0</v>
      </c>
      <c r="W29" s="60">
        <f t="shared" si="1"/>
        <v>0</v>
      </c>
      <c r="X29" s="60">
        <f t="shared" si="1"/>
        <v>0</v>
      </c>
      <c r="Y29" s="60">
        <f t="shared" si="1"/>
        <v>0</v>
      </c>
      <c r="Z29" s="60">
        <f t="shared" si="1"/>
        <v>1</v>
      </c>
      <c r="AA29" s="60">
        <f t="shared" si="1"/>
        <v>0</v>
      </c>
      <c r="AB29" s="65">
        <f t="shared" si="1"/>
        <v>0</v>
      </c>
    </row>
    <row r="30" spans="1:28" x14ac:dyDescent="0.35">
      <c r="A30" s="59" t="s">
        <v>99</v>
      </c>
      <c r="B30" s="62">
        <f t="shared" si="2"/>
        <v>0</v>
      </c>
      <c r="C30" s="62">
        <f t="shared" si="2"/>
        <v>0</v>
      </c>
      <c r="D30" s="62">
        <f t="shared" si="2"/>
        <v>0</v>
      </c>
      <c r="E30" s="62">
        <f t="shared" si="2"/>
        <v>0</v>
      </c>
      <c r="F30" s="62">
        <f t="shared" si="2"/>
        <v>0</v>
      </c>
      <c r="G30" s="62">
        <f t="shared" si="2"/>
        <v>0</v>
      </c>
      <c r="H30" s="62">
        <f t="shared" si="2"/>
        <v>0</v>
      </c>
      <c r="I30" s="62">
        <f t="shared" si="2"/>
        <v>0</v>
      </c>
      <c r="J30" s="62">
        <f t="shared" si="2"/>
        <v>0</v>
      </c>
      <c r="K30" s="62">
        <f t="shared" si="2"/>
        <v>0</v>
      </c>
      <c r="L30" s="62">
        <f t="shared" si="2"/>
        <v>0</v>
      </c>
      <c r="M30" s="63">
        <f t="shared" si="2"/>
        <v>1</v>
      </c>
      <c r="O30" s="58" t="s">
        <v>99</v>
      </c>
      <c r="P30" s="60">
        <f t="shared" si="3"/>
        <v>0</v>
      </c>
      <c r="Q30" s="60">
        <f t="shared" si="1"/>
        <v>0</v>
      </c>
      <c r="R30" s="60">
        <f t="shared" si="1"/>
        <v>0</v>
      </c>
      <c r="S30" s="60">
        <f t="shared" si="1"/>
        <v>0</v>
      </c>
      <c r="T30" s="60">
        <f t="shared" si="1"/>
        <v>0</v>
      </c>
      <c r="U30" s="60">
        <f t="shared" si="1"/>
        <v>0</v>
      </c>
      <c r="V30" s="60">
        <f t="shared" si="1"/>
        <v>0</v>
      </c>
      <c r="W30" s="60">
        <f t="shared" si="1"/>
        <v>0</v>
      </c>
      <c r="X30" s="60">
        <f t="shared" si="1"/>
        <v>0</v>
      </c>
      <c r="Y30" s="60">
        <f t="shared" si="1"/>
        <v>0</v>
      </c>
      <c r="Z30" s="60">
        <f t="shared" si="1"/>
        <v>0</v>
      </c>
      <c r="AA30" s="60">
        <f t="shared" si="1"/>
        <v>1</v>
      </c>
      <c r="AB30" s="65">
        <f t="shared" si="1"/>
        <v>0</v>
      </c>
    </row>
    <row r="31" spans="1:28" x14ac:dyDescent="0.35">
      <c r="O31" s="64" t="s">
        <v>105</v>
      </c>
      <c r="P31" s="66">
        <f t="shared" si="3"/>
        <v>0</v>
      </c>
      <c r="Q31" s="66">
        <f t="shared" si="1"/>
        <v>0</v>
      </c>
      <c r="R31" s="66">
        <f t="shared" si="1"/>
        <v>0</v>
      </c>
      <c r="S31" s="66">
        <f t="shared" si="1"/>
        <v>0</v>
      </c>
      <c r="T31" s="66">
        <f t="shared" si="1"/>
        <v>0</v>
      </c>
      <c r="U31" s="66">
        <f t="shared" si="1"/>
        <v>0</v>
      </c>
      <c r="V31" s="66">
        <f t="shared" si="1"/>
        <v>0</v>
      </c>
      <c r="W31" s="66">
        <f t="shared" si="1"/>
        <v>0</v>
      </c>
      <c r="X31" s="66">
        <f t="shared" si="1"/>
        <v>0</v>
      </c>
      <c r="Y31" s="66">
        <f t="shared" si="1"/>
        <v>0</v>
      </c>
      <c r="Z31" s="66">
        <f t="shared" si="1"/>
        <v>0</v>
      </c>
      <c r="AA31" s="66">
        <f t="shared" si="1"/>
        <v>0</v>
      </c>
      <c r="AB31" s="67">
        <f t="shared" si="1"/>
        <v>1</v>
      </c>
    </row>
    <row r="33" spans="1:28" x14ac:dyDescent="0.35">
      <c r="A33" s="57" t="s">
        <v>101</v>
      </c>
      <c r="B33" s="55" t="s">
        <v>88</v>
      </c>
      <c r="C33" s="55" t="s">
        <v>89</v>
      </c>
      <c r="D33" s="55" t="s">
        <v>90</v>
      </c>
      <c r="E33" s="55" t="s">
        <v>91</v>
      </c>
      <c r="F33" s="55" t="s">
        <v>92</v>
      </c>
      <c r="G33" s="55" t="s">
        <v>93</v>
      </c>
      <c r="H33" s="55" t="s">
        <v>94</v>
      </c>
      <c r="I33" s="55" t="s">
        <v>95</v>
      </c>
      <c r="J33" s="55" t="s">
        <v>96</v>
      </c>
      <c r="K33" s="55" t="s">
        <v>97</v>
      </c>
      <c r="L33" s="55" t="s">
        <v>98</v>
      </c>
      <c r="M33" s="56" t="s">
        <v>99</v>
      </c>
      <c r="O33" s="84" t="s">
        <v>153</v>
      </c>
      <c r="P33" s="55" t="s">
        <v>88</v>
      </c>
      <c r="Q33" s="55" t="s">
        <v>89</v>
      </c>
      <c r="R33" s="55" t="s">
        <v>90</v>
      </c>
      <c r="S33" s="55" t="s">
        <v>91</v>
      </c>
      <c r="T33" s="55" t="s">
        <v>92</v>
      </c>
      <c r="U33" s="55" t="s">
        <v>93</v>
      </c>
      <c r="V33" s="55" t="s">
        <v>94</v>
      </c>
      <c r="W33" s="55" t="s">
        <v>95</v>
      </c>
      <c r="X33" s="55" t="s">
        <v>96</v>
      </c>
      <c r="Y33" s="55" t="s">
        <v>97</v>
      </c>
      <c r="Z33" s="55" t="s">
        <v>98</v>
      </c>
      <c r="AA33" s="55" t="s">
        <v>99</v>
      </c>
      <c r="AB33" s="64" t="s">
        <v>105</v>
      </c>
    </row>
    <row r="34" spans="1:28" x14ac:dyDescent="0.35">
      <c r="A34" s="58" t="s">
        <v>88</v>
      </c>
      <c r="B34" s="60">
        <f t="shared" ref="B34:B45" si="4">B19-B3</f>
        <v>0.95302771447279266</v>
      </c>
      <c r="C34" s="60">
        <f t="shared" ref="C34:M34" si="5">C19-C3</f>
        <v>-4.8825791029277705E-4</v>
      </c>
      <c r="D34" s="60">
        <f t="shared" si="5"/>
        <v>-6.9530348318829968E-2</v>
      </c>
      <c r="E34" s="60">
        <f t="shared" si="5"/>
        <v>-4.7601480914333033E-4</v>
      </c>
      <c r="F34" s="60">
        <f t="shared" si="5"/>
        <v>-2.2155759337947937E-3</v>
      </c>
      <c r="G34" s="60">
        <f t="shared" si="5"/>
        <v>-7.1161203556708696E-3</v>
      </c>
      <c r="H34" s="60">
        <f t="shared" si="5"/>
        <v>-5.5051184809035256E-4</v>
      </c>
      <c r="I34" s="60">
        <f t="shared" si="5"/>
        <v>-2.4259023563758314E-4</v>
      </c>
      <c r="J34" s="60">
        <f t="shared" si="5"/>
        <v>-6.5935539982545994E-5</v>
      </c>
      <c r="K34" s="60">
        <f t="shared" si="5"/>
        <v>-5.5702078452201837E-5</v>
      </c>
      <c r="L34" s="60">
        <f t="shared" si="5"/>
        <v>-4.4354943440452332E-3</v>
      </c>
      <c r="M34" s="61">
        <f t="shared" si="5"/>
        <v>-2.5899036490922285E-3</v>
      </c>
      <c r="O34" s="58" t="s">
        <v>88</v>
      </c>
      <c r="P34" s="60">
        <f>P19-P3</f>
        <v>0.95302771447279266</v>
      </c>
      <c r="Q34" s="60">
        <f t="shared" ref="Q34:AB34" si="6">Q19-Q3</f>
        <v>-4.8825791029277705E-4</v>
      </c>
      <c r="R34" s="60">
        <f t="shared" si="6"/>
        <v>-6.9530348318829968E-2</v>
      </c>
      <c r="S34" s="60">
        <f t="shared" si="6"/>
        <v>-4.7601480914333033E-4</v>
      </c>
      <c r="T34" s="60">
        <f t="shared" si="6"/>
        <v>-2.2155759337947937E-3</v>
      </c>
      <c r="U34" s="60">
        <f t="shared" si="6"/>
        <v>-7.1161203556708696E-3</v>
      </c>
      <c r="V34" s="60">
        <f t="shared" si="6"/>
        <v>-5.5051184809035256E-4</v>
      </c>
      <c r="W34" s="60">
        <f t="shared" si="6"/>
        <v>-2.4259023563758314E-4</v>
      </c>
      <c r="X34" s="60">
        <f t="shared" si="6"/>
        <v>-6.5935539982545994E-5</v>
      </c>
      <c r="Y34" s="60">
        <f t="shared" si="6"/>
        <v>-5.5702078452201837E-5</v>
      </c>
      <c r="Z34" s="60">
        <f t="shared" si="6"/>
        <v>-4.4354943440452332E-3</v>
      </c>
      <c r="AA34" s="60">
        <f t="shared" si="6"/>
        <v>-2.5899036490922285E-3</v>
      </c>
      <c r="AB34" s="65">
        <f t="shared" si="6"/>
        <v>-3.4044001998317926E-2</v>
      </c>
    </row>
    <row r="35" spans="1:28" x14ac:dyDescent="0.35">
      <c r="A35" s="58" t="s">
        <v>89</v>
      </c>
      <c r="B35" s="60">
        <f t="shared" si="4"/>
        <v>-1.2400615780348916E-3</v>
      </c>
      <c r="C35" s="60">
        <f t="shared" ref="C35:M35" si="7">C20-C4</f>
        <v>0.95796526485107303</v>
      </c>
      <c r="D35" s="60">
        <f t="shared" si="7"/>
        <v>-4.2861179783692201E-2</v>
      </c>
      <c r="E35" s="60">
        <f t="shared" si="7"/>
        <v>-2.2741277363269731E-2</v>
      </c>
      <c r="F35" s="60">
        <f t="shared" si="7"/>
        <v>-1.1706887851260592E-2</v>
      </c>
      <c r="G35" s="60">
        <f t="shared" si="7"/>
        <v>-2.4861269225796059E-4</v>
      </c>
      <c r="H35" s="60">
        <f t="shared" si="7"/>
        <v>-4.1188245435691914E-4</v>
      </c>
      <c r="I35" s="60">
        <f t="shared" si="7"/>
        <v>-3.3852445547927706E-4</v>
      </c>
      <c r="J35" s="60">
        <f t="shared" si="7"/>
        <v>-9.6803201272373444E-5</v>
      </c>
      <c r="K35" s="60">
        <f t="shared" si="7"/>
        <v>-5.4464586708460525E-4</v>
      </c>
      <c r="L35" s="60">
        <f t="shared" si="7"/>
        <v>-2.6862446441145875E-4</v>
      </c>
      <c r="M35" s="61">
        <f t="shared" si="7"/>
        <v>-3.7485841063597785E-4</v>
      </c>
      <c r="O35" s="58" t="s">
        <v>89</v>
      </c>
      <c r="P35" s="60">
        <f t="shared" ref="P35:AB35" si="8">P20-P4</f>
        <v>-1.2400615780348916E-3</v>
      </c>
      <c r="Q35" s="60">
        <f t="shared" si="8"/>
        <v>0.95796526485107303</v>
      </c>
      <c r="R35" s="60">
        <f t="shared" si="8"/>
        <v>-4.2861179783692201E-2</v>
      </c>
      <c r="S35" s="60">
        <f t="shared" si="8"/>
        <v>-2.2741277363269731E-2</v>
      </c>
      <c r="T35" s="60">
        <f t="shared" si="8"/>
        <v>-1.1706887851260592E-2</v>
      </c>
      <c r="U35" s="60">
        <f t="shared" si="8"/>
        <v>-2.4861269225796059E-4</v>
      </c>
      <c r="V35" s="60">
        <f t="shared" si="8"/>
        <v>-4.1188245435691914E-4</v>
      </c>
      <c r="W35" s="60">
        <f t="shared" si="8"/>
        <v>-3.3852445547927706E-4</v>
      </c>
      <c r="X35" s="60">
        <f t="shared" si="8"/>
        <v>-9.6803201272373444E-5</v>
      </c>
      <c r="Y35" s="60">
        <f t="shared" si="8"/>
        <v>-5.4464586708460525E-4</v>
      </c>
      <c r="Z35" s="60">
        <f t="shared" si="8"/>
        <v>-2.6862446441145875E-4</v>
      </c>
      <c r="AA35" s="60">
        <f t="shared" si="8"/>
        <v>-3.7485841063597785E-4</v>
      </c>
      <c r="AB35" s="65">
        <f t="shared" si="8"/>
        <v>-8.1818033372260842E-4</v>
      </c>
    </row>
    <row r="36" spans="1:28" x14ac:dyDescent="0.35">
      <c r="A36" s="58" t="s">
        <v>90</v>
      </c>
      <c r="B36" s="60">
        <f t="shared" si="4"/>
        <v>-0.18830641141341803</v>
      </c>
      <c r="C36" s="60">
        <f t="shared" ref="C36:M36" si="9">C21-C5</f>
        <v>-0.10718495241174307</v>
      </c>
      <c r="D36" s="60">
        <f t="shared" si="9"/>
        <v>0.71207678038663447</v>
      </c>
      <c r="E36" s="60">
        <f t="shared" si="9"/>
        <v>-7.4346595379871955E-2</v>
      </c>
      <c r="F36" s="60">
        <f t="shared" si="9"/>
        <v>-0.22178795113467123</v>
      </c>
      <c r="G36" s="60">
        <f t="shared" si="9"/>
        <v>-6.4126752587197536E-2</v>
      </c>
      <c r="H36" s="60">
        <f t="shared" si="9"/>
        <v>-0.18832443710636326</v>
      </c>
      <c r="I36" s="60">
        <f t="shared" si="9"/>
        <v>-3.8020922860421601E-2</v>
      </c>
      <c r="J36" s="60">
        <f t="shared" si="9"/>
        <v>-1.347609801516641E-2</v>
      </c>
      <c r="K36" s="60">
        <f t="shared" si="9"/>
        <v>-9.7216082855410869E-3</v>
      </c>
      <c r="L36" s="60">
        <f t="shared" si="9"/>
        <v>-7.5407901064984087E-2</v>
      </c>
      <c r="M36" s="61">
        <f t="shared" si="9"/>
        <v>-3.5467415651364805E-2</v>
      </c>
      <c r="O36" s="58" t="s">
        <v>90</v>
      </c>
      <c r="P36" s="60">
        <f t="shared" ref="P36:AB36" si="10">P21-P5</f>
        <v>-0.18830641141341803</v>
      </c>
      <c r="Q36" s="60">
        <f t="shared" si="10"/>
        <v>-0.10718495241174307</v>
      </c>
      <c r="R36" s="60">
        <f t="shared" si="10"/>
        <v>0.71207678038663447</v>
      </c>
      <c r="S36" s="60">
        <f t="shared" si="10"/>
        <v>-7.4346595379871955E-2</v>
      </c>
      <c r="T36" s="60">
        <f t="shared" si="10"/>
        <v>-0.22178795113467123</v>
      </c>
      <c r="U36" s="60">
        <f t="shared" si="10"/>
        <v>-6.4126752587197536E-2</v>
      </c>
      <c r="V36" s="60">
        <f t="shared" si="10"/>
        <v>-0.18832443710636326</v>
      </c>
      <c r="W36" s="60">
        <f t="shared" si="10"/>
        <v>-3.8020922860421601E-2</v>
      </c>
      <c r="X36" s="60">
        <f t="shared" si="10"/>
        <v>-1.347609801516641E-2</v>
      </c>
      <c r="Y36" s="60">
        <f t="shared" si="10"/>
        <v>-9.7216082855410869E-3</v>
      </c>
      <c r="Z36" s="60">
        <f t="shared" si="10"/>
        <v>-7.5407901064984087E-2</v>
      </c>
      <c r="AA36" s="60">
        <f t="shared" si="10"/>
        <v>-3.5467415651364805E-2</v>
      </c>
      <c r="AB36" s="65">
        <f t="shared" si="10"/>
        <v>-0.34709806415080829</v>
      </c>
    </row>
    <row r="37" spans="1:28" x14ac:dyDescent="0.35">
      <c r="A37" s="58" t="s">
        <v>91</v>
      </c>
      <c r="B37" s="60">
        <f t="shared" si="4"/>
        <v>-2.7166232874223536E-2</v>
      </c>
      <c r="C37" s="60">
        <f t="shared" ref="C37:M37" si="11">C22-C6</f>
        <v>-9.7478198464925718E-3</v>
      </c>
      <c r="D37" s="60">
        <f t="shared" si="11"/>
        <v>-1.6094256950243434E-2</v>
      </c>
      <c r="E37" s="60">
        <f t="shared" si="11"/>
        <v>0.77758910034100848</v>
      </c>
      <c r="F37" s="60">
        <f t="shared" si="11"/>
        <v>-1.2955342087473986E-3</v>
      </c>
      <c r="G37" s="60">
        <f t="shared" si="11"/>
        <v>-1.741157267775684E-2</v>
      </c>
      <c r="H37" s="60">
        <f t="shared" si="11"/>
        <v>-6.3707518112420007E-3</v>
      </c>
      <c r="I37" s="60">
        <f t="shared" si="11"/>
        <v>-7.5560354528459986E-3</v>
      </c>
      <c r="J37" s="60">
        <f t="shared" si="11"/>
        <v>-4.3638251194101771E-3</v>
      </c>
      <c r="K37" s="60">
        <f t="shared" si="11"/>
        <v>-1.2630061938661433E-3</v>
      </c>
      <c r="L37" s="60">
        <f t="shared" si="11"/>
        <v>-1.7860397354708266E-2</v>
      </c>
      <c r="M37" s="61">
        <f t="shared" si="11"/>
        <v>-1.9042460464050313E-2</v>
      </c>
      <c r="O37" s="58" t="s">
        <v>91</v>
      </c>
      <c r="P37" s="60">
        <f t="shared" ref="P37:AB37" si="12">P22-P6</f>
        <v>-2.7166232874223536E-2</v>
      </c>
      <c r="Q37" s="60">
        <f t="shared" si="12"/>
        <v>-9.7478198464925718E-3</v>
      </c>
      <c r="R37" s="60">
        <f t="shared" si="12"/>
        <v>-1.6094256950243434E-2</v>
      </c>
      <c r="S37" s="60">
        <f t="shared" si="12"/>
        <v>0.77758910034100848</v>
      </c>
      <c r="T37" s="60">
        <f t="shared" si="12"/>
        <v>-1.2955342087473986E-3</v>
      </c>
      <c r="U37" s="60">
        <f t="shared" si="12"/>
        <v>-1.741157267775684E-2</v>
      </c>
      <c r="V37" s="60">
        <f t="shared" si="12"/>
        <v>-6.3707518112420007E-3</v>
      </c>
      <c r="W37" s="60">
        <f t="shared" si="12"/>
        <v>-7.5560354528459986E-3</v>
      </c>
      <c r="X37" s="60">
        <f t="shared" si="12"/>
        <v>-4.3638251194101771E-3</v>
      </c>
      <c r="Y37" s="60">
        <f t="shared" si="12"/>
        <v>-1.2630061938661433E-3</v>
      </c>
      <c r="Z37" s="60">
        <f t="shared" si="12"/>
        <v>-1.7860397354708266E-2</v>
      </c>
      <c r="AA37" s="60">
        <f t="shared" si="12"/>
        <v>-1.9042460464050313E-2</v>
      </c>
      <c r="AB37" s="65">
        <f t="shared" si="12"/>
        <v>-3.8687572440783378E-2</v>
      </c>
    </row>
    <row r="38" spans="1:28" x14ac:dyDescent="0.35">
      <c r="A38" s="58" t="s">
        <v>92</v>
      </c>
      <c r="B38" s="60">
        <f t="shared" si="4"/>
        <v>-6.0129296879891448E-4</v>
      </c>
      <c r="C38" s="60">
        <f t="shared" ref="C38:M38" si="13">C23-C7</f>
        <v>-1.5091638054511719E-2</v>
      </c>
      <c r="D38" s="60">
        <f t="shared" si="13"/>
        <v>-9.1418123589956791E-4</v>
      </c>
      <c r="E38" s="60">
        <f t="shared" si="13"/>
        <v>-1.8667884414760916E-2</v>
      </c>
      <c r="F38" s="60">
        <f t="shared" si="13"/>
        <v>0.90393572889335838</v>
      </c>
      <c r="G38" s="60">
        <f t="shared" si="13"/>
        <v>-1.4434797523717477E-3</v>
      </c>
      <c r="H38" s="60">
        <f t="shared" si="13"/>
        <v>-3.5054989159510053E-3</v>
      </c>
      <c r="I38" s="60">
        <f t="shared" si="13"/>
        <v>-1.6089262850179156E-2</v>
      </c>
      <c r="J38" s="60">
        <f t="shared" si="13"/>
        <v>-2.8327369839230066E-3</v>
      </c>
      <c r="K38" s="60">
        <f t="shared" si="13"/>
        <v>-3.4562560429826803E-3</v>
      </c>
      <c r="L38" s="60">
        <f t="shared" si="13"/>
        <v>-3.8569735001225177E-3</v>
      </c>
      <c r="M38" s="61">
        <f t="shared" si="13"/>
        <v>-1.5303936490478299E-2</v>
      </c>
      <c r="O38" s="58" t="s">
        <v>92</v>
      </c>
      <c r="P38" s="60">
        <f t="shared" ref="P38:AB38" si="14">P23-P7</f>
        <v>-6.0129296879891448E-4</v>
      </c>
      <c r="Q38" s="60">
        <f t="shared" si="14"/>
        <v>-1.5091638054511719E-2</v>
      </c>
      <c r="R38" s="60">
        <f t="shared" si="14"/>
        <v>-9.1418123589956791E-4</v>
      </c>
      <c r="S38" s="60">
        <f t="shared" si="14"/>
        <v>-1.8667884414760916E-2</v>
      </c>
      <c r="T38" s="60">
        <f t="shared" si="14"/>
        <v>0.90393572889335838</v>
      </c>
      <c r="U38" s="60">
        <f t="shared" si="14"/>
        <v>-1.4434797523717477E-3</v>
      </c>
      <c r="V38" s="60">
        <f t="shared" si="14"/>
        <v>-3.5054989159510053E-3</v>
      </c>
      <c r="W38" s="60">
        <f t="shared" si="14"/>
        <v>-1.6089262850179156E-2</v>
      </c>
      <c r="X38" s="60">
        <f t="shared" si="14"/>
        <v>-2.8327369839230066E-3</v>
      </c>
      <c r="Y38" s="60">
        <f t="shared" si="14"/>
        <v>-3.4562560429826803E-3</v>
      </c>
      <c r="Z38" s="60">
        <f t="shared" si="14"/>
        <v>-3.8569735001225177E-3</v>
      </c>
      <c r="AA38" s="60">
        <f t="shared" si="14"/>
        <v>-1.5303936490478299E-2</v>
      </c>
      <c r="AB38" s="65">
        <f t="shared" si="14"/>
        <v>-9.9434124460300532E-4</v>
      </c>
    </row>
    <row r="39" spans="1:28" x14ac:dyDescent="0.35">
      <c r="A39" s="58" t="s">
        <v>93</v>
      </c>
      <c r="B39" s="60">
        <f t="shared" si="4"/>
        <v>-4.6284476526414188E-2</v>
      </c>
      <c r="C39" s="60">
        <f t="shared" ref="C39:M39" si="15">C24-C8</f>
        <v>-2.5292149338308808E-2</v>
      </c>
      <c r="D39" s="60">
        <f t="shared" si="15"/>
        <v>-6.9151061797069063E-2</v>
      </c>
      <c r="E39" s="60">
        <f t="shared" si="15"/>
        <v>-1.5545582521400883E-2</v>
      </c>
      <c r="F39" s="60">
        <f t="shared" si="15"/>
        <v>-4.736011886241278E-2</v>
      </c>
      <c r="G39" s="60">
        <f t="shared" si="15"/>
        <v>0.9758889025108175</v>
      </c>
      <c r="H39" s="60">
        <f t="shared" si="15"/>
        <v>-4.3553600501474068E-2</v>
      </c>
      <c r="I39" s="60">
        <f t="shared" si="15"/>
        <v>-2.5128339567234856E-2</v>
      </c>
      <c r="J39" s="60">
        <f t="shared" si="15"/>
        <v>-5.9515693617033689E-3</v>
      </c>
      <c r="K39" s="60">
        <f t="shared" si="15"/>
        <v>-2.667004924173432E-3</v>
      </c>
      <c r="L39" s="60">
        <f t="shared" si="15"/>
        <v>-2.8789030402949316E-2</v>
      </c>
      <c r="M39" s="61">
        <f t="shared" si="15"/>
        <v>-1.4426239821537536E-2</v>
      </c>
      <c r="O39" s="58" t="s">
        <v>93</v>
      </c>
      <c r="P39" s="60">
        <f t="shared" ref="P39:AB39" si="16">P24-P8</f>
        <v>-4.6284476526414188E-2</v>
      </c>
      <c r="Q39" s="60">
        <f t="shared" si="16"/>
        <v>-2.5292149338308808E-2</v>
      </c>
      <c r="R39" s="60">
        <f t="shared" si="16"/>
        <v>-6.9151061797069063E-2</v>
      </c>
      <c r="S39" s="60">
        <f t="shared" si="16"/>
        <v>-1.5545582521400883E-2</v>
      </c>
      <c r="T39" s="60">
        <f t="shared" si="16"/>
        <v>-4.736011886241278E-2</v>
      </c>
      <c r="U39" s="60">
        <f t="shared" si="16"/>
        <v>0.9758889025108175</v>
      </c>
      <c r="V39" s="60">
        <f t="shared" si="16"/>
        <v>-4.3553600501474068E-2</v>
      </c>
      <c r="W39" s="60">
        <f t="shared" si="16"/>
        <v>-2.5128339567234856E-2</v>
      </c>
      <c r="X39" s="60">
        <f t="shared" si="16"/>
        <v>-5.9515693617033689E-3</v>
      </c>
      <c r="Y39" s="60">
        <f t="shared" si="16"/>
        <v>-2.667004924173432E-3</v>
      </c>
      <c r="Z39" s="60">
        <f t="shared" si="16"/>
        <v>-2.8789030402949316E-2</v>
      </c>
      <c r="AA39" s="60">
        <f t="shared" si="16"/>
        <v>-1.4426239821537536E-2</v>
      </c>
      <c r="AB39" s="65">
        <f t="shared" si="16"/>
        <v>-0.198214977068639</v>
      </c>
    </row>
    <row r="40" spans="1:28" x14ac:dyDescent="0.35">
      <c r="A40" s="58" t="s">
        <v>94</v>
      </c>
      <c r="B40" s="60">
        <f t="shared" si="4"/>
        <v>-2.1798169237274859E-2</v>
      </c>
      <c r="C40" s="60">
        <f t="shared" ref="C40:M40" si="17">C25-C9</f>
        <v>-5.5911135367009597E-2</v>
      </c>
      <c r="D40" s="60">
        <f t="shared" si="17"/>
        <v>-4.4744376033072547E-2</v>
      </c>
      <c r="E40" s="60">
        <f t="shared" si="17"/>
        <v>-1.2600926145079456E-2</v>
      </c>
      <c r="F40" s="60">
        <f t="shared" si="17"/>
        <v>-1.2265330076361035E-2</v>
      </c>
      <c r="G40" s="60">
        <f t="shared" si="17"/>
        <v>-4.2981385732029774E-2</v>
      </c>
      <c r="H40" s="60">
        <f t="shared" si="17"/>
        <v>0.88974896417315719</v>
      </c>
      <c r="I40" s="60">
        <f t="shared" si="17"/>
        <v>-9.9552776658959671E-3</v>
      </c>
      <c r="J40" s="60">
        <f t="shared" si="17"/>
        <v>-1.5538730775111921E-2</v>
      </c>
      <c r="K40" s="60">
        <f t="shared" si="17"/>
        <v>-9.9505168698484146E-4</v>
      </c>
      <c r="L40" s="60">
        <f t="shared" si="17"/>
        <v>-2.2357168583586169E-2</v>
      </c>
      <c r="M40" s="61">
        <f t="shared" si="17"/>
        <v>-1.1571677667638286E-2</v>
      </c>
      <c r="O40" s="58" t="s">
        <v>94</v>
      </c>
      <c r="P40" s="60">
        <f t="shared" ref="P40:AB40" si="18">P25-P9</f>
        <v>-2.1798169237274859E-2</v>
      </c>
      <c r="Q40" s="60">
        <f t="shared" si="18"/>
        <v>-5.5911135367009597E-2</v>
      </c>
      <c r="R40" s="60">
        <f t="shared" si="18"/>
        <v>-4.4744376033072547E-2</v>
      </c>
      <c r="S40" s="60">
        <f t="shared" si="18"/>
        <v>-1.2600926145079456E-2</v>
      </c>
      <c r="T40" s="60">
        <f t="shared" si="18"/>
        <v>-1.2265330076361035E-2</v>
      </c>
      <c r="U40" s="60">
        <f t="shared" si="18"/>
        <v>-4.2981385732029774E-2</v>
      </c>
      <c r="V40" s="60">
        <f t="shared" si="18"/>
        <v>0.88974896417315719</v>
      </c>
      <c r="W40" s="60">
        <f t="shared" si="18"/>
        <v>-9.9552776658959671E-3</v>
      </c>
      <c r="X40" s="60">
        <f t="shared" si="18"/>
        <v>-1.5538730775111921E-2</v>
      </c>
      <c r="Y40" s="60">
        <f t="shared" si="18"/>
        <v>-9.9505168698484146E-4</v>
      </c>
      <c r="Z40" s="60">
        <f t="shared" si="18"/>
        <v>-2.2357168583586169E-2</v>
      </c>
      <c r="AA40" s="60">
        <f t="shared" si="18"/>
        <v>-1.1571677667638286E-2</v>
      </c>
      <c r="AB40" s="65">
        <f t="shared" si="18"/>
        <v>-5.0769756697829627E-2</v>
      </c>
    </row>
    <row r="41" spans="1:28" x14ac:dyDescent="0.35">
      <c r="A41" s="58" t="s">
        <v>95</v>
      </c>
      <c r="B41" s="60">
        <f t="shared" si="4"/>
        <v>-2.3614803911375319E-4</v>
      </c>
      <c r="C41" s="60">
        <f t="shared" ref="C41:M41" si="19">C26-C10</f>
        <v>-4.2348297405461624E-3</v>
      </c>
      <c r="D41" s="60">
        <f t="shared" si="19"/>
        <v>-8.0381225088084606E-3</v>
      </c>
      <c r="E41" s="60">
        <f t="shared" si="19"/>
        <v>-6.2136297571586943E-3</v>
      </c>
      <c r="F41" s="60">
        <f t="shared" si="19"/>
        <v>-3.0839410579277275E-3</v>
      </c>
      <c r="G41" s="60">
        <f t="shared" si="19"/>
        <v>-1.5648975545787366E-2</v>
      </c>
      <c r="H41" s="60">
        <f t="shared" si="19"/>
        <v>-1.0043761180004123E-2</v>
      </c>
      <c r="I41" s="60">
        <f t="shared" si="19"/>
        <v>0.85472432682043797</v>
      </c>
      <c r="J41" s="60">
        <f t="shared" si="19"/>
        <v>-4.2613912010444989E-2</v>
      </c>
      <c r="K41" s="60">
        <f t="shared" si="19"/>
        <v>-1.9848435673274927E-3</v>
      </c>
      <c r="L41" s="60">
        <f t="shared" si="19"/>
        <v>-4.459424297287902E-2</v>
      </c>
      <c r="M41" s="61">
        <f t="shared" si="19"/>
        <v>-2.0537419228580839E-2</v>
      </c>
      <c r="O41" s="58" t="s">
        <v>95</v>
      </c>
      <c r="P41" s="60">
        <f t="shared" ref="P41:AB41" si="20">P26-P10</f>
        <v>-2.3614803911375319E-4</v>
      </c>
      <c r="Q41" s="60">
        <f t="shared" si="20"/>
        <v>-4.2348297405461624E-3</v>
      </c>
      <c r="R41" s="60">
        <f t="shared" si="20"/>
        <v>-8.0381225088084606E-3</v>
      </c>
      <c r="S41" s="60">
        <f t="shared" si="20"/>
        <v>-6.2136297571586943E-3</v>
      </c>
      <c r="T41" s="60">
        <f t="shared" si="20"/>
        <v>-3.0839410579277275E-3</v>
      </c>
      <c r="U41" s="60">
        <f t="shared" si="20"/>
        <v>-1.5648975545787366E-2</v>
      </c>
      <c r="V41" s="60">
        <f t="shared" si="20"/>
        <v>-1.0043761180004123E-2</v>
      </c>
      <c r="W41" s="60">
        <f t="shared" si="20"/>
        <v>0.85472432682043797</v>
      </c>
      <c r="X41" s="60">
        <f t="shared" si="20"/>
        <v>-4.2613912010444989E-2</v>
      </c>
      <c r="Y41" s="60">
        <f t="shared" si="20"/>
        <v>-1.9848435673274927E-3</v>
      </c>
      <c r="Z41" s="60">
        <f t="shared" si="20"/>
        <v>-4.459424297287902E-2</v>
      </c>
      <c r="AA41" s="60">
        <f t="shared" si="20"/>
        <v>-2.0537419228580839E-2</v>
      </c>
      <c r="AB41" s="65">
        <f t="shared" si="20"/>
        <v>-4.84185206656449E-2</v>
      </c>
    </row>
    <row r="42" spans="1:28" x14ac:dyDescent="0.35">
      <c r="A42" s="58" t="s">
        <v>96</v>
      </c>
      <c r="B42" s="60">
        <f t="shared" si="4"/>
        <v>-1.4394970005924783E-2</v>
      </c>
      <c r="C42" s="60">
        <f t="shared" ref="C42:M42" si="21">C27-C11</f>
        <v>-2.1470926983988385E-2</v>
      </c>
      <c r="D42" s="60">
        <f t="shared" si="21"/>
        <v>-1.8743807774992332E-2</v>
      </c>
      <c r="E42" s="60">
        <f t="shared" si="21"/>
        <v>-2.1537437249584429E-2</v>
      </c>
      <c r="F42" s="60">
        <f t="shared" si="21"/>
        <v>-1.4069268771260253E-2</v>
      </c>
      <c r="G42" s="60">
        <f t="shared" si="21"/>
        <v>-2.3958999772273719E-2</v>
      </c>
      <c r="H42" s="60">
        <f t="shared" si="21"/>
        <v>-2.5284163159956539E-2</v>
      </c>
      <c r="I42" s="60">
        <f t="shared" si="21"/>
        <v>-2.5273736144653093E-2</v>
      </c>
      <c r="J42" s="60">
        <f t="shared" si="21"/>
        <v>0.87736242538925557</v>
      </c>
      <c r="K42" s="60">
        <f t="shared" si="21"/>
        <v>-2.5550312826636432E-2</v>
      </c>
      <c r="L42" s="60">
        <f t="shared" si="21"/>
        <v>-1.7201882304966561E-2</v>
      </c>
      <c r="M42" s="61">
        <f t="shared" si="21"/>
        <v>-4.747146472611919E-2</v>
      </c>
      <c r="O42" s="58" t="s">
        <v>96</v>
      </c>
      <c r="P42" s="60">
        <f t="shared" ref="P42:AB42" si="22">P27-P11</f>
        <v>-1.4394970005924783E-2</v>
      </c>
      <c r="Q42" s="60">
        <f t="shared" si="22"/>
        <v>-2.1470926983988385E-2</v>
      </c>
      <c r="R42" s="60">
        <f t="shared" si="22"/>
        <v>-1.8743807774992332E-2</v>
      </c>
      <c r="S42" s="60">
        <f t="shared" si="22"/>
        <v>-2.1537437249584429E-2</v>
      </c>
      <c r="T42" s="60">
        <f t="shared" si="22"/>
        <v>-1.4069268771260253E-2</v>
      </c>
      <c r="U42" s="60">
        <f t="shared" si="22"/>
        <v>-2.3958999772273719E-2</v>
      </c>
      <c r="V42" s="60">
        <f t="shared" si="22"/>
        <v>-2.5284163159956539E-2</v>
      </c>
      <c r="W42" s="60">
        <f t="shared" si="22"/>
        <v>-2.5273736144653093E-2</v>
      </c>
      <c r="X42" s="60">
        <f t="shared" si="22"/>
        <v>0.87736242538925557</v>
      </c>
      <c r="Y42" s="60">
        <f t="shared" si="22"/>
        <v>-2.5550312826636432E-2</v>
      </c>
      <c r="Z42" s="60">
        <f t="shared" si="22"/>
        <v>-1.7201882304966561E-2</v>
      </c>
      <c r="AA42" s="60">
        <f t="shared" si="22"/>
        <v>-4.747146472611919E-2</v>
      </c>
      <c r="AB42" s="65">
        <f t="shared" si="22"/>
        <v>-0.10256144171592134</v>
      </c>
    </row>
    <row r="43" spans="1:28" x14ac:dyDescent="0.35">
      <c r="A43" s="58" t="s">
        <v>97</v>
      </c>
      <c r="B43" s="60">
        <f t="shared" si="4"/>
        <v>-4.6431552176581839E-5</v>
      </c>
      <c r="C43" s="60">
        <f t="shared" ref="C43:M43" si="23">C28-C12</f>
        <v>-1.0701853271314068E-3</v>
      </c>
      <c r="D43" s="60">
        <f t="shared" si="23"/>
        <v>-1.8229531732123815E-3</v>
      </c>
      <c r="E43" s="60">
        <f t="shared" si="23"/>
        <v>-3.7885474392109204E-3</v>
      </c>
      <c r="F43" s="60">
        <f t="shared" si="23"/>
        <v>-1.8968700999184929E-3</v>
      </c>
      <c r="G43" s="60">
        <f t="shared" si="23"/>
        <v>-3.2111163276491862E-2</v>
      </c>
      <c r="H43" s="60">
        <f t="shared" si="23"/>
        <v>-6.9231665433887027E-3</v>
      </c>
      <c r="I43" s="60">
        <f t="shared" si="23"/>
        <v>-1.2582820079388631E-2</v>
      </c>
      <c r="J43" s="60">
        <f t="shared" si="23"/>
        <v>-1.1824736743753173E-2</v>
      </c>
      <c r="K43" s="60">
        <f t="shared" si="23"/>
        <v>0.99675498124116624</v>
      </c>
      <c r="L43" s="60">
        <f t="shared" si="23"/>
        <v>-1.7885599653310439E-2</v>
      </c>
      <c r="M43" s="61">
        <f t="shared" si="23"/>
        <v>-3.3425324174242545E-3</v>
      </c>
      <c r="O43" s="58" t="s">
        <v>97</v>
      </c>
      <c r="P43" s="60">
        <f t="shared" ref="P43:AB43" si="24">P28-P12</f>
        <v>-4.6431552176581839E-5</v>
      </c>
      <c r="Q43" s="60">
        <f t="shared" si="24"/>
        <v>-1.0701853271314068E-3</v>
      </c>
      <c r="R43" s="60">
        <f t="shared" si="24"/>
        <v>-1.8229531732123815E-3</v>
      </c>
      <c r="S43" s="60">
        <f t="shared" si="24"/>
        <v>-3.7885474392109204E-3</v>
      </c>
      <c r="T43" s="60">
        <f t="shared" si="24"/>
        <v>-1.8968700999184929E-3</v>
      </c>
      <c r="U43" s="60">
        <f t="shared" si="24"/>
        <v>-3.2111163276491862E-2</v>
      </c>
      <c r="V43" s="60">
        <f t="shared" si="24"/>
        <v>-6.9231665433887027E-3</v>
      </c>
      <c r="W43" s="60">
        <f t="shared" si="24"/>
        <v>-1.2582820079388631E-2</v>
      </c>
      <c r="X43" s="60">
        <f t="shared" si="24"/>
        <v>-1.1824736743753173E-2</v>
      </c>
      <c r="Y43" s="60">
        <f t="shared" si="24"/>
        <v>0.99675498124116624</v>
      </c>
      <c r="Z43" s="60">
        <f t="shared" si="24"/>
        <v>-1.7885599653310439E-2</v>
      </c>
      <c r="AA43" s="60">
        <f t="shared" si="24"/>
        <v>-3.3425324174242545E-3</v>
      </c>
      <c r="AB43" s="65">
        <f t="shared" si="24"/>
        <v>-0.14736404476066214</v>
      </c>
    </row>
    <row r="44" spans="1:28" x14ac:dyDescent="0.35">
      <c r="A44" s="58" t="s">
        <v>98</v>
      </c>
      <c r="B44" s="60">
        <f t="shared" si="4"/>
        <v>-4.0574152220483424E-3</v>
      </c>
      <c r="C44" s="60">
        <f t="shared" ref="C44:M44" si="25">C29-C13</f>
        <v>-5.6182475571532664E-2</v>
      </c>
      <c r="D44" s="60">
        <f t="shared" si="25"/>
        <v>-4.3135718314288876E-2</v>
      </c>
      <c r="E44" s="60">
        <f t="shared" si="25"/>
        <v>-4.2868494518890944E-2</v>
      </c>
      <c r="F44" s="60">
        <f t="shared" si="25"/>
        <v>-2.6737533118028602E-2</v>
      </c>
      <c r="G44" s="60">
        <f t="shared" si="25"/>
        <v>-7.4689852811535687E-2</v>
      </c>
      <c r="H44" s="60">
        <f t="shared" si="25"/>
        <v>-5.615976375407495E-2</v>
      </c>
      <c r="I44" s="60">
        <f t="shared" si="25"/>
        <v>-0.1327290902312887</v>
      </c>
      <c r="J44" s="60">
        <f t="shared" si="25"/>
        <v>-0.10547427959123575</v>
      </c>
      <c r="K44" s="60">
        <f t="shared" si="25"/>
        <v>-8.1275865487230835E-3</v>
      </c>
      <c r="L44" s="60">
        <f t="shared" si="25"/>
        <v>0.90864145907654148</v>
      </c>
      <c r="M44" s="61">
        <f t="shared" si="25"/>
        <v>-7.534338630816978E-2</v>
      </c>
      <c r="O44" s="58" t="s">
        <v>98</v>
      </c>
      <c r="P44" s="60">
        <f t="shared" ref="P44:AB44" si="26">P29-P13</f>
        <v>-4.0574152220483424E-3</v>
      </c>
      <c r="Q44" s="60">
        <f t="shared" si="26"/>
        <v>-5.6182475571532664E-2</v>
      </c>
      <c r="R44" s="60">
        <f t="shared" si="26"/>
        <v>-4.3135718314288876E-2</v>
      </c>
      <c r="S44" s="60">
        <f t="shared" si="26"/>
        <v>-4.2868494518890944E-2</v>
      </c>
      <c r="T44" s="60">
        <f t="shared" si="26"/>
        <v>-2.6737533118028602E-2</v>
      </c>
      <c r="U44" s="60">
        <f t="shared" si="26"/>
        <v>-7.4689852811535687E-2</v>
      </c>
      <c r="V44" s="60">
        <f t="shared" si="26"/>
        <v>-5.615976375407495E-2</v>
      </c>
      <c r="W44" s="60">
        <f t="shared" si="26"/>
        <v>-0.1327290902312887</v>
      </c>
      <c r="X44" s="60">
        <f t="shared" si="26"/>
        <v>-0.10547427959123575</v>
      </c>
      <c r="Y44" s="60">
        <f t="shared" si="26"/>
        <v>-8.1275865487230835E-3</v>
      </c>
      <c r="Z44" s="60">
        <f t="shared" si="26"/>
        <v>0.90864145907654148</v>
      </c>
      <c r="AA44" s="60">
        <f t="shared" si="26"/>
        <v>-7.534338630816978E-2</v>
      </c>
      <c r="AB44" s="65">
        <f t="shared" si="26"/>
        <v>-0.20632093761688897</v>
      </c>
    </row>
    <row r="45" spans="1:28" x14ac:dyDescent="0.35">
      <c r="A45" s="59" t="s">
        <v>99</v>
      </c>
      <c r="B45" s="62">
        <f t="shared" si="4"/>
        <v>-9.0845829644007085E-4</v>
      </c>
      <c r="C45" s="62">
        <f t="shared" ref="C45:M45" si="27">C30-C14</f>
        <v>-3.1776069311531094E-3</v>
      </c>
      <c r="D45" s="62">
        <f t="shared" si="27"/>
        <v>-2.8180193384679999E-3</v>
      </c>
      <c r="E45" s="62">
        <f t="shared" si="27"/>
        <v>-3.9823624757961114E-3</v>
      </c>
      <c r="F45" s="62">
        <f t="shared" si="27"/>
        <v>-1.3719749926321145E-3</v>
      </c>
      <c r="G45" s="62">
        <f t="shared" si="27"/>
        <v>-3.9599158528053312E-3</v>
      </c>
      <c r="H45" s="62">
        <f t="shared" si="27"/>
        <v>-3.9370262372744082E-3</v>
      </c>
      <c r="I45" s="62">
        <f t="shared" si="27"/>
        <v>-5.9352961488411717E-3</v>
      </c>
      <c r="J45" s="62">
        <f t="shared" si="27"/>
        <v>-4.7395601815145849E-3</v>
      </c>
      <c r="K45" s="62">
        <f t="shared" si="27"/>
        <v>-3.9271062406332136E-4</v>
      </c>
      <c r="L45" s="62">
        <f t="shared" si="27"/>
        <v>-4.3620224316225911E-3</v>
      </c>
      <c r="M45" s="63">
        <f t="shared" si="27"/>
        <v>0.99651560015783536</v>
      </c>
      <c r="O45" s="58" t="s">
        <v>99</v>
      </c>
      <c r="P45" s="60">
        <f t="shared" ref="P45:AB45" si="28">P30-P14</f>
        <v>-9.0845829644007085E-4</v>
      </c>
      <c r="Q45" s="60">
        <f t="shared" si="28"/>
        <v>-3.1776069311531094E-3</v>
      </c>
      <c r="R45" s="60">
        <f t="shared" si="28"/>
        <v>-2.8180193384679999E-3</v>
      </c>
      <c r="S45" s="60">
        <f t="shared" si="28"/>
        <v>-3.9823624757961114E-3</v>
      </c>
      <c r="T45" s="60">
        <f t="shared" si="28"/>
        <v>-1.3719749926321145E-3</v>
      </c>
      <c r="U45" s="60">
        <f t="shared" si="28"/>
        <v>-3.9599158528053312E-3</v>
      </c>
      <c r="V45" s="60">
        <f t="shared" si="28"/>
        <v>-3.9370262372744082E-3</v>
      </c>
      <c r="W45" s="60">
        <f t="shared" si="28"/>
        <v>-5.9352961488411717E-3</v>
      </c>
      <c r="X45" s="60">
        <f t="shared" si="28"/>
        <v>-4.7395601815145849E-3</v>
      </c>
      <c r="Y45" s="60">
        <f t="shared" si="28"/>
        <v>-3.9271062406332136E-4</v>
      </c>
      <c r="Z45" s="60">
        <f t="shared" si="28"/>
        <v>-4.3620224316225911E-3</v>
      </c>
      <c r="AA45" s="60">
        <f t="shared" si="28"/>
        <v>0.99651560015783536</v>
      </c>
      <c r="AB45" s="65">
        <f t="shared" si="28"/>
        <v>-1.0315537448658993E-2</v>
      </c>
    </row>
    <row r="46" spans="1:28" x14ac:dyDescent="0.35">
      <c r="O46" s="64" t="s">
        <v>105</v>
      </c>
      <c r="P46" s="66">
        <f t="shared" ref="P46:AB46" si="29">P31-P15</f>
        <v>-0.13802766275065012</v>
      </c>
      <c r="Q46" s="66">
        <f t="shared" si="29"/>
        <v>-0.10156781176186183</v>
      </c>
      <c r="R46" s="66">
        <f t="shared" si="29"/>
        <v>-0.13165017771206239</v>
      </c>
      <c r="S46" s="66">
        <f t="shared" si="29"/>
        <v>-0.10340193754087638</v>
      </c>
      <c r="T46" s="66">
        <f t="shared" si="29"/>
        <v>-0.18274671354257521</v>
      </c>
      <c r="U46" s="66">
        <f t="shared" si="29"/>
        <v>-0.29411946631698099</v>
      </c>
      <c r="V46" s="66">
        <f t="shared" si="29"/>
        <v>-0.23471164550618639</v>
      </c>
      <c r="W46" s="66">
        <f t="shared" si="29"/>
        <v>-0.19356045679439873</v>
      </c>
      <c r="X46" s="66">
        <f t="shared" si="29"/>
        <v>-0.24894400758770527</v>
      </c>
      <c r="Y46" s="66">
        <f t="shared" si="29"/>
        <v>-1.3159804864873989E-2</v>
      </c>
      <c r="Z46" s="66">
        <f t="shared" si="29"/>
        <v>-0.34661240504407703</v>
      </c>
      <c r="AA46" s="66">
        <f t="shared" si="29"/>
        <v>-0.6522436498203259</v>
      </c>
      <c r="AB46" s="67">
        <f t="shared" si="29"/>
        <v>1</v>
      </c>
    </row>
    <row r="47" spans="1:28" x14ac:dyDescent="0.35">
      <c r="O47" s="83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</row>
    <row r="48" spans="1:28" x14ac:dyDescent="0.35">
      <c r="A48" s="82" t="s">
        <v>154</v>
      </c>
      <c r="O48" s="82" t="s">
        <v>155</v>
      </c>
    </row>
    <row r="49" spans="1:28" x14ac:dyDescent="0.35">
      <c r="A49" s="57" t="s">
        <v>107</v>
      </c>
      <c r="B49" s="55" t="s">
        <v>88</v>
      </c>
      <c r="C49" s="55" t="s">
        <v>89</v>
      </c>
      <c r="D49" s="55" t="s">
        <v>90</v>
      </c>
      <c r="E49" s="55" t="s">
        <v>91</v>
      </c>
      <c r="F49" s="55" t="s">
        <v>92</v>
      </c>
      <c r="G49" s="55" t="s">
        <v>93</v>
      </c>
      <c r="H49" s="55" t="s">
        <v>94</v>
      </c>
      <c r="I49" s="55" t="s">
        <v>95</v>
      </c>
      <c r="J49" s="55" t="s">
        <v>96</v>
      </c>
      <c r="K49" s="55" t="s">
        <v>97</v>
      </c>
      <c r="L49" s="55" t="s">
        <v>98</v>
      </c>
      <c r="M49" s="56" t="s">
        <v>99</v>
      </c>
      <c r="O49" s="57" t="s">
        <v>130</v>
      </c>
      <c r="P49" s="55" t="s">
        <v>88</v>
      </c>
      <c r="Q49" s="55" t="s">
        <v>89</v>
      </c>
      <c r="R49" s="55" t="s">
        <v>90</v>
      </c>
      <c r="S49" s="55" t="s">
        <v>91</v>
      </c>
      <c r="T49" s="55" t="s">
        <v>92</v>
      </c>
      <c r="U49" s="55" t="s">
        <v>93</v>
      </c>
      <c r="V49" s="55" t="s">
        <v>94</v>
      </c>
      <c r="W49" s="55" t="s">
        <v>95</v>
      </c>
      <c r="X49" s="55" t="s">
        <v>96</v>
      </c>
      <c r="Y49" s="55" t="s">
        <v>97</v>
      </c>
      <c r="Z49" s="55" t="s">
        <v>98</v>
      </c>
      <c r="AA49" s="55" t="s">
        <v>99</v>
      </c>
      <c r="AB49" s="64" t="s">
        <v>103</v>
      </c>
    </row>
    <row r="50" spans="1:28" x14ac:dyDescent="0.35">
      <c r="A50" s="58" t="s">
        <v>88</v>
      </c>
      <c r="B50" s="60">
        <f t="array" ref="B50:M61">MINVERSE(B34:M45)</f>
        <v>1.0733194610938979</v>
      </c>
      <c r="C50" s="60">
        <v>1.6823500710528037E-2</v>
      </c>
      <c r="D50" s="60">
        <v>0.11093497987927778</v>
      </c>
      <c r="E50" s="60">
        <v>1.4522635335986083E-2</v>
      </c>
      <c r="F50" s="60">
        <v>3.2032989021918916E-2</v>
      </c>
      <c r="G50" s="60">
        <v>1.82577355462697E-2</v>
      </c>
      <c r="H50" s="60">
        <v>2.6644780499105236E-2</v>
      </c>
      <c r="I50" s="60">
        <v>9.6703690713483299E-3</v>
      </c>
      <c r="J50" s="60">
        <v>5.1172254275439729E-3</v>
      </c>
      <c r="K50" s="60">
        <v>1.6470093983849713E-3</v>
      </c>
      <c r="L50" s="60">
        <v>1.6757255758656716E-2</v>
      </c>
      <c r="M50" s="61">
        <v>9.8029077197802697E-3</v>
      </c>
      <c r="O50" s="58" t="s">
        <v>88</v>
      </c>
      <c r="P50" s="60">
        <f t="array" ref="P50:AB62">MINVERSE(P34:AB46)</f>
        <v>1.1100157191562259</v>
      </c>
      <c r="Q50" s="60">
        <v>4.9192722294330866E-2</v>
      </c>
      <c r="R50" s="60">
        <v>0.15948858864459875</v>
      </c>
      <c r="S50" s="60">
        <v>4.8581548797745525E-2</v>
      </c>
      <c r="T50" s="60">
        <v>8.0395242113951645E-2</v>
      </c>
      <c r="U50" s="60">
        <v>7.5932509654503863E-2</v>
      </c>
      <c r="V50" s="60">
        <v>8.4795109972959873E-2</v>
      </c>
      <c r="W50" s="60">
        <v>6.0646593113411737E-2</v>
      </c>
      <c r="X50" s="60">
        <v>5.936497126522295E-2</v>
      </c>
      <c r="Y50" s="60">
        <v>6.5321233707410324E-3</v>
      </c>
      <c r="Z50" s="60">
        <v>8.379005225285692E-2</v>
      </c>
      <c r="AA50" s="60">
        <v>0.11684799034150872</v>
      </c>
      <c r="AB50" s="65">
        <v>0.14298380395475591</v>
      </c>
    </row>
    <row r="51" spans="1:28" x14ac:dyDescent="0.35">
      <c r="A51" s="58" t="s">
        <v>89</v>
      </c>
      <c r="B51" s="60">
        <v>1.684164478502638E-2</v>
      </c>
      <c r="C51" s="60">
        <v>1.0541751072341021</v>
      </c>
      <c r="D51" s="60">
        <v>6.8420678119655146E-2</v>
      </c>
      <c r="E51" s="60">
        <v>3.9162015614596347E-2</v>
      </c>
      <c r="F51" s="60">
        <v>3.1457690172512431E-2</v>
      </c>
      <c r="G51" s="60">
        <v>7.2214547473286638E-3</v>
      </c>
      <c r="H51" s="60">
        <v>1.6439631639342343E-2</v>
      </c>
      <c r="I51" s="60">
        <v>6.2074726429875472E-3</v>
      </c>
      <c r="J51" s="60">
        <v>3.1218932748987489E-3</v>
      </c>
      <c r="K51" s="60">
        <v>1.5986656740548449E-3</v>
      </c>
      <c r="L51" s="60">
        <v>8.0293007929257941E-3</v>
      </c>
      <c r="M51" s="61">
        <v>5.2914917462230137E-3</v>
      </c>
      <c r="O51" s="58" t="s">
        <v>89</v>
      </c>
      <c r="P51" s="60">
        <v>3.0401863039336188E-2</v>
      </c>
      <c r="Q51" s="60">
        <v>1.066136373384263</v>
      </c>
      <c r="R51" s="60">
        <v>8.6362494715065102E-2</v>
      </c>
      <c r="S51" s="60">
        <v>5.1747666698193778E-2</v>
      </c>
      <c r="T51" s="60">
        <v>4.9328795888094239E-2</v>
      </c>
      <c r="U51" s="60">
        <v>2.8533778291252945E-2</v>
      </c>
      <c r="V51" s="60">
        <v>3.7927685213801847E-2</v>
      </c>
      <c r="W51" s="60">
        <v>2.5044508359732893E-2</v>
      </c>
      <c r="X51" s="60">
        <v>2.3167841069189708E-2</v>
      </c>
      <c r="Y51" s="60">
        <v>3.4038418734867811E-3</v>
      </c>
      <c r="Z51" s="60">
        <v>3.2799656100385335E-2</v>
      </c>
      <c r="AA51" s="60">
        <v>4.4847423605428573E-2</v>
      </c>
      <c r="AB51" s="65">
        <v>5.2836220662193026E-2</v>
      </c>
    </row>
    <row r="52" spans="1:28" x14ac:dyDescent="0.35">
      <c r="A52" s="58" t="s">
        <v>90</v>
      </c>
      <c r="B52" s="60">
        <v>0.31781536585985992</v>
      </c>
      <c r="C52" s="60">
        <v>0.21020596433730043</v>
      </c>
      <c r="D52" s="60">
        <v>1.4993411354225317</v>
      </c>
      <c r="E52" s="60">
        <v>0.17856449432722465</v>
      </c>
      <c r="F52" s="60">
        <v>0.38923186515521391</v>
      </c>
      <c r="G52" s="60">
        <v>0.13534669361394411</v>
      </c>
      <c r="H52" s="60">
        <v>0.33999773042261666</v>
      </c>
      <c r="I52" s="60">
        <v>0.10973930517108882</v>
      </c>
      <c r="J52" s="60">
        <v>5.6392089634488572E-2</v>
      </c>
      <c r="K52" s="60">
        <v>1.9963736090042226E-2</v>
      </c>
      <c r="L52" s="60">
        <v>0.15111867870848986</v>
      </c>
      <c r="M52" s="61">
        <v>8.6006620062724096E-2</v>
      </c>
      <c r="O52" s="58" t="s">
        <v>90</v>
      </c>
      <c r="P52" s="60">
        <v>0.58799315126748497</v>
      </c>
      <c r="Q52" s="60">
        <v>0.44852575672666528</v>
      </c>
      <c r="R52" s="60">
        <v>1.856819177665471</v>
      </c>
      <c r="S52" s="60">
        <v>0.42932471616942869</v>
      </c>
      <c r="T52" s="60">
        <v>0.74530104298624567</v>
      </c>
      <c r="U52" s="60">
        <v>0.55997970976456246</v>
      </c>
      <c r="V52" s="60">
        <v>0.76813204349849151</v>
      </c>
      <c r="W52" s="60">
        <v>0.48505395705562293</v>
      </c>
      <c r="X52" s="60">
        <v>0.45579346208194538</v>
      </c>
      <c r="Y52" s="60">
        <v>5.5930598767791773E-2</v>
      </c>
      <c r="Z52" s="60">
        <v>0.64465053897942592</v>
      </c>
      <c r="AA52" s="60">
        <v>0.87413066563687314</v>
      </c>
      <c r="AB52" s="65">
        <v>1.0527244340837114</v>
      </c>
    </row>
    <row r="53" spans="1:28" x14ac:dyDescent="0.35">
      <c r="A53" s="58" t="s">
        <v>91</v>
      </c>
      <c r="B53" s="60">
        <v>4.7677202976646058E-2</v>
      </c>
      <c r="C53" s="60">
        <v>2.2687028598559453E-2</v>
      </c>
      <c r="D53" s="60">
        <v>4.2344177076999792E-2</v>
      </c>
      <c r="E53" s="60">
        <v>1.2945940527784638</v>
      </c>
      <c r="F53" s="60">
        <v>1.5840934019663185E-2</v>
      </c>
      <c r="G53" s="60">
        <v>3.0583816740383924E-2</v>
      </c>
      <c r="H53" s="60">
        <v>2.2620956509863607E-2</v>
      </c>
      <c r="I53" s="60">
        <v>2.0454318418447907E-2</v>
      </c>
      <c r="J53" s="60">
        <v>1.2829720646936427E-2</v>
      </c>
      <c r="K53" s="60">
        <v>2.8724624005522711E-3</v>
      </c>
      <c r="L53" s="60">
        <v>3.2244323866599263E-2</v>
      </c>
      <c r="M53" s="61">
        <v>3.0806945027633072E-2</v>
      </c>
      <c r="O53" s="58" t="s">
        <v>91</v>
      </c>
      <c r="P53" s="60">
        <v>8.348481934769926E-2</v>
      </c>
      <c r="Q53" s="60">
        <v>5.4272392608529549E-2</v>
      </c>
      <c r="R53" s="60">
        <v>8.9722004896551785E-2</v>
      </c>
      <c r="S53" s="60">
        <v>1.3278281908527643</v>
      </c>
      <c r="T53" s="60">
        <v>6.3032040061537203E-2</v>
      </c>
      <c r="U53" s="60">
        <v>8.6861930493756401E-2</v>
      </c>
      <c r="V53" s="60">
        <v>7.9363109513952354E-2</v>
      </c>
      <c r="W53" s="60">
        <v>7.0196095126110164E-2</v>
      </c>
      <c r="X53" s="60">
        <v>6.5763795523201399E-2</v>
      </c>
      <c r="Y53" s="60">
        <v>7.6392777732230245E-3</v>
      </c>
      <c r="Z53" s="60">
        <v>9.7653844833733391E-2</v>
      </c>
      <c r="AA53" s="60">
        <v>0.13525980903399087</v>
      </c>
      <c r="AB53" s="65">
        <v>0.1395212882629534</v>
      </c>
    </row>
    <row r="54" spans="1:28" x14ac:dyDescent="0.35">
      <c r="A54" s="58" t="s">
        <v>92</v>
      </c>
      <c r="B54" s="60">
        <v>3.1139284915585449E-3</v>
      </c>
      <c r="C54" s="60">
        <v>1.9620895648347656E-2</v>
      </c>
      <c r="D54" s="60">
        <v>5.3603774663486771E-3</v>
      </c>
      <c r="E54" s="60">
        <v>2.8784933718152897E-2</v>
      </c>
      <c r="F54" s="60">
        <v>1.108636619012114</v>
      </c>
      <c r="G54" s="60">
        <v>4.1496066078044961E-3</v>
      </c>
      <c r="H54" s="60">
        <v>6.947534067120743E-3</v>
      </c>
      <c r="I54" s="60">
        <v>2.3110496026504338E-2</v>
      </c>
      <c r="J54" s="60">
        <v>6.1397751965876594E-3</v>
      </c>
      <c r="K54" s="60">
        <v>4.2337722069384093E-3</v>
      </c>
      <c r="L54" s="60">
        <v>7.4662806125708218E-3</v>
      </c>
      <c r="M54" s="61">
        <v>1.9270362885608343E-2</v>
      </c>
      <c r="O54" s="58" t="s">
        <v>92</v>
      </c>
      <c r="P54" s="60">
        <v>7.1890137691845496E-3</v>
      </c>
      <c r="Q54" s="60">
        <v>2.3215467555388607E-2</v>
      </c>
      <c r="R54" s="60">
        <v>1.0752210495185313E-2</v>
      </c>
      <c r="S54" s="60">
        <v>3.2567144334402019E-2</v>
      </c>
      <c r="T54" s="60">
        <v>1.1140072021716672</v>
      </c>
      <c r="U54" s="60">
        <v>1.0554336552194937E-2</v>
      </c>
      <c r="V54" s="60">
        <v>1.340507399191421E-2</v>
      </c>
      <c r="W54" s="60">
        <v>2.877135822531348E-2</v>
      </c>
      <c r="X54" s="60">
        <v>1.2163936843588553E-2</v>
      </c>
      <c r="Y54" s="60">
        <v>4.7762595634002359E-3</v>
      </c>
      <c r="Z54" s="60">
        <v>1.491021022652903E-2</v>
      </c>
      <c r="AA54" s="60">
        <v>3.115761960516697E-2</v>
      </c>
      <c r="AB54" s="65">
        <v>1.5878218248992385E-2</v>
      </c>
    </row>
    <row r="55" spans="1:28" x14ac:dyDescent="0.35">
      <c r="A55" s="58" t="s">
        <v>93</v>
      </c>
      <c r="B55" s="60">
        <v>7.8590999018455482E-2</v>
      </c>
      <c r="C55" s="60">
        <v>5.1565429782452155E-2</v>
      </c>
      <c r="D55" s="60">
        <v>0.12248536954588579</v>
      </c>
      <c r="E55" s="60">
        <v>4.1420464352398718E-2</v>
      </c>
      <c r="F55" s="60">
        <v>8.8734916454868529E-2</v>
      </c>
      <c r="G55" s="60">
        <v>1.043176972743094</v>
      </c>
      <c r="H55" s="60">
        <v>8.2110213806486587E-2</v>
      </c>
      <c r="I55" s="60">
        <v>4.7736861119933062E-2</v>
      </c>
      <c r="J55" s="60">
        <v>1.9446955594402123E-2</v>
      </c>
      <c r="K55" s="60">
        <v>5.4712592058031237E-3</v>
      </c>
      <c r="L55" s="60">
        <v>4.9782087117657303E-2</v>
      </c>
      <c r="M55" s="61">
        <v>2.8484986918445459E-2</v>
      </c>
      <c r="O55" s="58" t="s">
        <v>93</v>
      </c>
      <c r="P55" s="60">
        <v>0.19610565893073986</v>
      </c>
      <c r="Q55" s="60">
        <v>0.15522335750863017</v>
      </c>
      <c r="R55" s="60">
        <v>0.27797154505401717</v>
      </c>
      <c r="S55" s="60">
        <v>0.15048939518568824</v>
      </c>
      <c r="T55" s="60">
        <v>0.24360830204772976</v>
      </c>
      <c r="U55" s="60">
        <v>1.2278724109901022</v>
      </c>
      <c r="V55" s="60">
        <v>0.2683285519351512</v>
      </c>
      <c r="W55" s="60">
        <v>0.21098112492854326</v>
      </c>
      <c r="X55" s="60">
        <v>0.19316781269910277</v>
      </c>
      <c r="Y55" s="60">
        <v>2.1115156905648157E-2</v>
      </c>
      <c r="Z55" s="60">
        <v>0.26444528982366067</v>
      </c>
      <c r="AA55" s="60">
        <v>0.37128196796782065</v>
      </c>
      <c r="AB55" s="65">
        <v>0.45788573500243057</v>
      </c>
    </row>
    <row r="56" spans="1:28" x14ac:dyDescent="0.35">
      <c r="A56" s="58" t="s">
        <v>94</v>
      </c>
      <c r="B56" s="60">
        <v>4.949598363731373E-2</v>
      </c>
      <c r="C56" s="60">
        <v>8.358324388852513E-2</v>
      </c>
      <c r="D56" s="60">
        <v>9.2803321294195371E-2</v>
      </c>
      <c r="E56" s="60">
        <v>3.5768037158142738E-2</v>
      </c>
      <c r="F56" s="60">
        <v>4.4726481780964049E-2</v>
      </c>
      <c r="G56" s="60">
        <v>6.2418373427282799E-2</v>
      </c>
      <c r="H56" s="60">
        <v>1.1509957130805974</v>
      </c>
      <c r="I56" s="60">
        <v>2.8064965588059671E-2</v>
      </c>
      <c r="J56" s="60">
        <v>2.9073547201684067E-2</v>
      </c>
      <c r="K56" s="60">
        <v>3.617251942415513E-3</v>
      </c>
      <c r="L56" s="60">
        <v>4.1274049842309146E-2</v>
      </c>
      <c r="M56" s="61">
        <v>2.4198713455139884E-2</v>
      </c>
      <c r="O56" s="58" t="s">
        <v>94</v>
      </c>
      <c r="P56" s="60">
        <v>0.10097997553578296</v>
      </c>
      <c r="Q56" s="60">
        <v>0.1289965047978458</v>
      </c>
      <c r="R56" s="60">
        <v>0.16092289893803788</v>
      </c>
      <c r="S56" s="60">
        <v>8.3551896257825872E-2</v>
      </c>
      <c r="T56" s="60">
        <v>0.11257759189014506</v>
      </c>
      <c r="U56" s="60">
        <v>0.14333473274356581</v>
      </c>
      <c r="V56" s="60">
        <v>1.2325792654537115</v>
      </c>
      <c r="W56" s="60">
        <v>9.958341581092843E-2</v>
      </c>
      <c r="X56" s="60">
        <v>0.10518186599739372</v>
      </c>
      <c r="Y56" s="60">
        <v>1.0470952604447635E-2</v>
      </c>
      <c r="Z56" s="60">
        <v>0.13531949572339827</v>
      </c>
      <c r="AA56" s="60">
        <v>0.17438046106296201</v>
      </c>
      <c r="AB56" s="65">
        <v>0.20060293319051239</v>
      </c>
    </row>
    <row r="57" spans="1:28" x14ac:dyDescent="0.35">
      <c r="A57" s="58" t="s">
        <v>95</v>
      </c>
      <c r="B57" s="60">
        <v>9.3568183815160924E-3</v>
      </c>
      <c r="C57" s="60">
        <v>1.6286837345028365E-2</v>
      </c>
      <c r="D57" s="60">
        <v>2.6014233418123433E-2</v>
      </c>
      <c r="E57" s="60">
        <v>1.940144131371583E-2</v>
      </c>
      <c r="F57" s="60">
        <v>1.5569279865363864E-2</v>
      </c>
      <c r="G57" s="60">
        <v>2.9163914277886404E-2</v>
      </c>
      <c r="H57" s="60">
        <v>2.6647349773985467E-2</v>
      </c>
      <c r="I57" s="60">
        <v>1.184981279101915</v>
      </c>
      <c r="J57" s="60">
        <v>6.6714069083208941E-2</v>
      </c>
      <c r="K57" s="60">
        <v>5.0510405269083127E-3</v>
      </c>
      <c r="L57" s="60">
        <v>6.3922181172588355E-2</v>
      </c>
      <c r="M57" s="61">
        <v>3.4747341129288803E-2</v>
      </c>
      <c r="O57" s="58" t="s">
        <v>95</v>
      </c>
      <c r="P57" s="60">
        <v>5.0499819843552167E-2</v>
      </c>
      <c r="Q57" s="60">
        <v>5.2578464918755029E-2</v>
      </c>
      <c r="R57" s="60">
        <v>8.045142407188903E-2</v>
      </c>
      <c r="S57" s="60">
        <v>5.7587512601215259E-2</v>
      </c>
      <c r="T57" s="60">
        <v>6.9791926934535814E-2</v>
      </c>
      <c r="U57" s="60">
        <v>9.3827545960095821E-2</v>
      </c>
      <c r="V57" s="60">
        <v>9.1844163206491303E-2</v>
      </c>
      <c r="W57" s="60">
        <v>1.2421346503456379</v>
      </c>
      <c r="X57" s="60">
        <v>0.12753539540266423</v>
      </c>
      <c r="Y57" s="60">
        <v>1.0528118079760802E-2</v>
      </c>
      <c r="Z57" s="60">
        <v>0.13907781255824497</v>
      </c>
      <c r="AA57" s="60">
        <v>0.15476382845966374</v>
      </c>
      <c r="AB57" s="65">
        <v>0.16031015601553178</v>
      </c>
    </row>
    <row r="58" spans="1:28" x14ac:dyDescent="0.35">
      <c r="A58" s="58" t="s">
        <v>96</v>
      </c>
      <c r="B58" s="60">
        <v>3.0924991635708034E-2</v>
      </c>
      <c r="C58" s="60">
        <v>3.8026175626016907E-2</v>
      </c>
      <c r="D58" s="60">
        <v>4.6100748151521265E-2</v>
      </c>
      <c r="E58" s="60">
        <v>4.2318175890906945E-2</v>
      </c>
      <c r="F58" s="60">
        <v>3.3765912040180653E-2</v>
      </c>
      <c r="G58" s="60">
        <v>3.8819222559653359E-2</v>
      </c>
      <c r="H58" s="60">
        <v>4.7824922046435077E-2</v>
      </c>
      <c r="I58" s="60">
        <v>4.4634891237595981E-2</v>
      </c>
      <c r="J58" s="60">
        <v>1.1487138558383025</v>
      </c>
      <c r="K58" s="60">
        <v>3.061609239623337E-2</v>
      </c>
      <c r="L58" s="60">
        <v>3.2209289026115556E-2</v>
      </c>
      <c r="M58" s="61">
        <v>6.2359637999764066E-2</v>
      </c>
      <c r="O58" s="58" t="s">
        <v>96</v>
      </c>
      <c r="P58" s="60">
        <v>9.9942614819110695E-2</v>
      </c>
      <c r="Q58" s="60">
        <v>9.8905591020809508E-2</v>
      </c>
      <c r="R58" s="60">
        <v>0.13741945068156053</v>
      </c>
      <c r="S58" s="60">
        <v>0.10637553158497454</v>
      </c>
      <c r="T58" s="60">
        <v>0.12472471646478968</v>
      </c>
      <c r="U58" s="60">
        <v>0.1472928391291968</v>
      </c>
      <c r="V58" s="60">
        <v>0.15719295408938977</v>
      </c>
      <c r="W58" s="60">
        <v>0.14051000243482348</v>
      </c>
      <c r="X58" s="60">
        <v>1.2507419829136772</v>
      </c>
      <c r="Y58" s="60">
        <v>3.9803921705134228E-2</v>
      </c>
      <c r="Z58" s="60">
        <v>0.15828329585014908</v>
      </c>
      <c r="AA58" s="60">
        <v>0.26368799042943919</v>
      </c>
      <c r="AB58" s="65">
        <v>0.26892121496196059</v>
      </c>
    </row>
    <row r="59" spans="1:28" x14ac:dyDescent="0.35">
      <c r="A59" s="58" t="s">
        <v>97</v>
      </c>
      <c r="B59" s="60">
        <v>4.889613145053916E-3</v>
      </c>
      <c r="C59" s="60">
        <v>6.2360592290888056E-3</v>
      </c>
      <c r="D59" s="60">
        <v>1.0338964190272032E-2</v>
      </c>
      <c r="E59" s="60">
        <v>9.2568020018453118E-3</v>
      </c>
      <c r="F59" s="60">
        <v>7.9632274725657728E-3</v>
      </c>
      <c r="G59" s="60">
        <v>3.7201200169331379E-2</v>
      </c>
      <c r="H59" s="60">
        <v>1.421880814282751E-2</v>
      </c>
      <c r="I59" s="60">
        <v>2.1028298249128448E-2</v>
      </c>
      <c r="J59" s="60">
        <v>1.8196308375952853E-2</v>
      </c>
      <c r="K59" s="60">
        <v>1.0042187222123804</v>
      </c>
      <c r="L59" s="60">
        <v>2.380916364484054E-2</v>
      </c>
      <c r="M59" s="61">
        <v>7.854585070448122E-3</v>
      </c>
      <c r="O59" s="58" t="s">
        <v>97</v>
      </c>
      <c r="P59" s="60">
        <v>7.7099763717429826E-2</v>
      </c>
      <c r="Q59" s="60">
        <v>6.9931555388588071E-2</v>
      </c>
      <c r="R59" s="60">
        <v>0.10588176841355473</v>
      </c>
      <c r="S59" s="60">
        <v>7.627723948699508E-2</v>
      </c>
      <c r="T59" s="60">
        <v>0.10312948589225324</v>
      </c>
      <c r="U59" s="60">
        <v>0.15069244811918189</v>
      </c>
      <c r="V59" s="60">
        <v>0.12864584427300499</v>
      </c>
      <c r="W59" s="60">
        <v>0.12133827556170503</v>
      </c>
      <c r="X59" s="60">
        <v>0.12494391976721303</v>
      </c>
      <c r="Y59" s="60">
        <v>1.0138315501717841</v>
      </c>
      <c r="Z59" s="60">
        <v>0.15571493779522441</v>
      </c>
      <c r="AA59" s="60">
        <v>0.21849572240435858</v>
      </c>
      <c r="AB59" s="65">
        <v>0.2813606225312506</v>
      </c>
    </row>
    <row r="60" spans="1:28" x14ac:dyDescent="0.35">
      <c r="A60" s="58" t="s">
        <v>98</v>
      </c>
      <c r="B60" s="60">
        <v>3.8031381180418794E-2</v>
      </c>
      <c r="C60" s="60">
        <v>9.3577056243468903E-2</v>
      </c>
      <c r="D60" s="60">
        <v>0.10363956125379878</v>
      </c>
      <c r="E60" s="60">
        <v>8.6901092470986652E-2</v>
      </c>
      <c r="F60" s="60">
        <v>7.058388329792134E-2</v>
      </c>
      <c r="G60" s="60">
        <v>0.10770356050433029</v>
      </c>
      <c r="H60" s="60">
        <v>0.10657676213274087</v>
      </c>
      <c r="I60" s="60">
        <v>0.19214039645997663</v>
      </c>
      <c r="J60" s="60">
        <v>0.15090067168811463</v>
      </c>
      <c r="K60" s="60">
        <v>1.5324155414622419E-2</v>
      </c>
      <c r="L60" s="60">
        <v>1.1304982512662627</v>
      </c>
      <c r="M60" s="61">
        <v>0.10603726233129444</v>
      </c>
      <c r="O60" s="58" t="s">
        <v>98</v>
      </c>
      <c r="P60" s="60">
        <v>0.17933373808677536</v>
      </c>
      <c r="Q60" s="60">
        <v>0.21821775648181069</v>
      </c>
      <c r="R60" s="60">
        <v>0.29059975057871967</v>
      </c>
      <c r="S60" s="60">
        <v>0.2180481085411845</v>
      </c>
      <c r="T60" s="60">
        <v>0.25680723979380832</v>
      </c>
      <c r="U60" s="60">
        <v>0.32978564586827358</v>
      </c>
      <c r="V60" s="60">
        <v>0.33049001769086317</v>
      </c>
      <c r="W60" s="60">
        <v>0.38842909137529402</v>
      </c>
      <c r="X60" s="60">
        <v>0.35978666575055029</v>
      </c>
      <c r="Y60" s="60">
        <v>3.4134741411637741E-2</v>
      </c>
      <c r="Z60" s="60">
        <v>1.3886142727572501</v>
      </c>
      <c r="AA60" s="60">
        <v>0.51822431540889013</v>
      </c>
      <c r="AB60" s="65">
        <v>0.55057244430555863</v>
      </c>
    </row>
    <row r="61" spans="1:28" x14ac:dyDescent="0.35">
      <c r="A61" s="59" t="s">
        <v>99</v>
      </c>
      <c r="B61" s="62">
        <v>3.0048030317721287E-3</v>
      </c>
      <c r="C61" s="62">
        <v>5.313978346600334E-3</v>
      </c>
      <c r="D61" s="62">
        <v>6.4211628321122257E-3</v>
      </c>
      <c r="E61" s="62">
        <v>6.8630453341356739E-3</v>
      </c>
      <c r="F61" s="62">
        <v>3.9146015475087061E-3</v>
      </c>
      <c r="G61" s="62">
        <v>5.7867281799544451E-3</v>
      </c>
      <c r="H61" s="62">
        <v>6.8700722804075649E-3</v>
      </c>
      <c r="I61" s="62">
        <v>8.8725062012369564E-3</v>
      </c>
      <c r="J61" s="62">
        <v>6.9544470578172405E-3</v>
      </c>
      <c r="K61" s="62">
        <v>7.549174616524009E-4</v>
      </c>
      <c r="L61" s="62">
        <v>6.4600477891245695E-3</v>
      </c>
      <c r="M61" s="63">
        <v>1.0050948469703758</v>
      </c>
      <c r="O61" s="58" t="s">
        <v>99</v>
      </c>
      <c r="P61" s="60">
        <v>1.0331983148812561E-2</v>
      </c>
      <c r="Q61" s="60">
        <v>1.1777174577400721E-2</v>
      </c>
      <c r="R61" s="60">
        <v>1.6115912529794375E-2</v>
      </c>
      <c r="S61" s="60">
        <v>1.3663624104350845E-2</v>
      </c>
      <c r="T61" s="60">
        <v>1.35711430583447E-2</v>
      </c>
      <c r="U61" s="60">
        <v>1.7302710473922532E-2</v>
      </c>
      <c r="V61" s="60">
        <v>1.8481009210175516E-2</v>
      </c>
      <c r="W61" s="60">
        <v>1.9050982017719455E-2</v>
      </c>
      <c r="X61" s="60">
        <v>1.778615104302976E-2</v>
      </c>
      <c r="Y61" s="60">
        <v>1.7303332630926494E-3</v>
      </c>
      <c r="Z61" s="60">
        <v>1.9844556172178038E-2</v>
      </c>
      <c r="AA61" s="60">
        <v>1.0264686502524623</v>
      </c>
      <c r="AB61" s="65">
        <v>2.8549725250368852E-2</v>
      </c>
    </row>
    <row r="62" spans="1:28" x14ac:dyDescent="0.35">
      <c r="O62" s="64" t="s">
        <v>104</v>
      </c>
      <c r="P62" s="66">
        <v>0.42960382734233643</v>
      </c>
      <c r="Q62" s="66">
        <v>0.37894712471432029</v>
      </c>
      <c r="R62" s="66">
        <v>0.56841806926024929</v>
      </c>
      <c r="S62" s="66">
        <v>0.39872838133635796</v>
      </c>
      <c r="T62" s="66">
        <v>0.56617786456448316</v>
      </c>
      <c r="U62" s="66">
        <v>0.6751997344230114</v>
      </c>
      <c r="V62" s="66">
        <v>0.6807670706030855</v>
      </c>
      <c r="W62" s="66">
        <v>0.59677967477596328</v>
      </c>
      <c r="X62" s="66">
        <v>0.63507944589276699</v>
      </c>
      <c r="Y62" s="66">
        <v>5.7190127014126305E-2</v>
      </c>
      <c r="Z62" s="66">
        <v>0.78475428972774997</v>
      </c>
      <c r="AA62" s="66">
        <v>1.2531789239753861</v>
      </c>
      <c r="AB62" s="67">
        <v>1.6739142536712563</v>
      </c>
    </row>
    <row r="63" spans="1:28" x14ac:dyDescent="0.35">
      <c r="O63" s="83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</row>
    <row r="64" spans="1:28" x14ac:dyDescent="0.35">
      <c r="A64" s="82" t="s">
        <v>156</v>
      </c>
      <c r="O64" s="82" t="s">
        <v>157</v>
      </c>
    </row>
    <row r="65" spans="1:27" x14ac:dyDescent="0.35">
      <c r="A65" s="57" t="s">
        <v>108</v>
      </c>
      <c r="B65" s="66">
        <f>SUM(B50:B61)</f>
        <v>1.6730621932372267</v>
      </c>
      <c r="C65" s="66">
        <f t="shared" ref="C65:M65" si="30">SUM(C50:C61)</f>
        <v>1.6181012769900183</v>
      </c>
      <c r="D65" s="66">
        <f t="shared" si="30"/>
        <v>2.1342047086507221</v>
      </c>
      <c r="E65" s="66">
        <f t="shared" si="30"/>
        <v>1.7975571902965557</v>
      </c>
      <c r="F65" s="66">
        <f t="shared" si="30"/>
        <v>1.8424583998407955</v>
      </c>
      <c r="G65" s="66">
        <f t="shared" si="30"/>
        <v>1.5198292791172634</v>
      </c>
      <c r="H65" s="66">
        <f t="shared" si="30"/>
        <v>1.8478944744015291</v>
      </c>
      <c r="I65" s="66">
        <f t="shared" si="30"/>
        <v>1.6966411592882227</v>
      </c>
      <c r="J65" s="66">
        <f t="shared" si="30"/>
        <v>1.523600559019938</v>
      </c>
      <c r="K65" s="66">
        <f t="shared" si="30"/>
        <v>1.0953690849299882</v>
      </c>
      <c r="L65" s="66">
        <f t="shared" si="30"/>
        <v>1.5635709095981405</v>
      </c>
      <c r="M65" s="69">
        <f t="shared" si="30"/>
        <v>1.4199557013167254</v>
      </c>
      <c r="O65" s="57" t="s">
        <v>109</v>
      </c>
      <c r="P65" s="66">
        <f>SUM(P50:P62)</f>
        <v>2.9629819480044706</v>
      </c>
      <c r="Q65" s="66">
        <f t="shared" ref="Q65:AA65" si="31">SUM(Q50:Q62)</f>
        <v>2.7559202419773379</v>
      </c>
      <c r="R65" s="66">
        <f t="shared" si="31"/>
        <v>3.8409252959446945</v>
      </c>
      <c r="S65" s="66">
        <f t="shared" si="31"/>
        <v>2.9947709559511257</v>
      </c>
      <c r="T65" s="66">
        <f t="shared" si="31"/>
        <v>3.5424525938675853</v>
      </c>
      <c r="U65" s="66">
        <f t="shared" si="31"/>
        <v>3.5471703324636215</v>
      </c>
      <c r="V65" s="66">
        <f t="shared" si="31"/>
        <v>3.8919518986529935</v>
      </c>
      <c r="W65" s="66">
        <f t="shared" si="31"/>
        <v>3.4885197291308061</v>
      </c>
      <c r="X65" s="66">
        <f t="shared" si="31"/>
        <v>3.4304772462495459</v>
      </c>
      <c r="Y65" s="66">
        <f t="shared" si="31"/>
        <v>1.2670870025042746</v>
      </c>
      <c r="Z65" s="66">
        <f t="shared" si="31"/>
        <v>3.9198582528007861</v>
      </c>
      <c r="AA65" s="69">
        <f t="shared" si="31"/>
        <v>5.1827253681839514</v>
      </c>
    </row>
    <row r="66" spans="1:27" x14ac:dyDescent="0.35">
      <c r="O66" s="68" t="s">
        <v>110</v>
      </c>
      <c r="P66" s="62">
        <f t="shared" ref="P66:AA66" si="32">SUM(P50:P61)</f>
        <v>2.533378120662134</v>
      </c>
      <c r="Q66" s="62">
        <f t="shared" si="32"/>
        <v>2.3769731172630175</v>
      </c>
      <c r="R66" s="62">
        <f t="shared" si="32"/>
        <v>3.272507226684445</v>
      </c>
      <c r="S66" s="62">
        <f t="shared" si="32"/>
        <v>2.596042574614768</v>
      </c>
      <c r="T66" s="62">
        <f t="shared" si="32"/>
        <v>2.976274729303102</v>
      </c>
      <c r="U66" s="62">
        <f t="shared" si="32"/>
        <v>2.8719705980406101</v>
      </c>
      <c r="V66" s="62">
        <f t="shared" si="32"/>
        <v>3.211184828049908</v>
      </c>
      <c r="W66" s="62">
        <f t="shared" si="32"/>
        <v>2.8917400543548428</v>
      </c>
      <c r="X66" s="62">
        <f t="shared" si="32"/>
        <v>2.795397800356779</v>
      </c>
      <c r="Y66" s="62">
        <f t="shared" si="32"/>
        <v>1.2098968754901482</v>
      </c>
      <c r="Z66" s="62">
        <f t="shared" si="32"/>
        <v>3.1351039630730364</v>
      </c>
      <c r="AA66" s="63">
        <f t="shared" si="32"/>
        <v>3.9295464442085652</v>
      </c>
    </row>
    <row r="69" spans="1:27" x14ac:dyDescent="0.35">
      <c r="A69" s="82" t="s">
        <v>198</v>
      </c>
    </row>
    <row r="70" spans="1:27" x14ac:dyDescent="0.35">
      <c r="A70" s="64" t="s">
        <v>194</v>
      </c>
      <c r="B70" s="55" t="s">
        <v>88</v>
      </c>
      <c r="C70" s="55" t="s">
        <v>89</v>
      </c>
      <c r="D70" s="55" t="s">
        <v>90</v>
      </c>
      <c r="E70" s="55" t="s">
        <v>91</v>
      </c>
      <c r="F70" s="55" t="s">
        <v>92</v>
      </c>
      <c r="G70" s="55" t="s">
        <v>93</v>
      </c>
      <c r="H70" s="55" t="s">
        <v>94</v>
      </c>
      <c r="I70" s="55" t="s">
        <v>95</v>
      </c>
      <c r="J70" s="55" t="s">
        <v>96</v>
      </c>
      <c r="K70" s="55" t="s">
        <v>97</v>
      </c>
      <c r="L70" s="55" t="s">
        <v>98</v>
      </c>
      <c r="M70" s="56" t="s">
        <v>99</v>
      </c>
    </row>
    <row r="71" spans="1:27" x14ac:dyDescent="0.35">
      <c r="A71" s="58" t="s">
        <v>195</v>
      </c>
      <c r="B71" s="60">
        <f>SUM(B3:B14)</f>
        <v>0.35201235324107533</v>
      </c>
      <c r="C71" s="60">
        <f t="shared" ref="C71:M71" si="33">SUM(C3:C14)</f>
        <v>0.34188671263163728</v>
      </c>
      <c r="D71" s="60">
        <f t="shared" si="33"/>
        <v>0.60577724484194229</v>
      </c>
      <c r="E71" s="60">
        <f t="shared" si="33"/>
        <v>0.44517965173315893</v>
      </c>
      <c r="F71" s="60">
        <f t="shared" si="33"/>
        <v>0.4398552572136567</v>
      </c>
      <c r="G71" s="60">
        <f t="shared" si="33"/>
        <v>0.30780792854536115</v>
      </c>
      <c r="H71" s="60">
        <f t="shared" si="33"/>
        <v>0.45531559933901911</v>
      </c>
      <c r="I71" s="60">
        <f t="shared" si="33"/>
        <v>0.4191275688714281</v>
      </c>
      <c r="J71" s="60">
        <f t="shared" si="33"/>
        <v>0.32961576213426269</v>
      </c>
      <c r="K71" s="60">
        <f t="shared" si="33"/>
        <v>5.800374740466907E-2</v>
      </c>
      <c r="L71" s="60">
        <f t="shared" si="33"/>
        <v>0.32837787800104412</v>
      </c>
      <c r="M71" s="61">
        <f t="shared" si="33"/>
        <v>0.24895569467725612</v>
      </c>
    </row>
    <row r="72" spans="1:27" x14ac:dyDescent="0.35">
      <c r="A72" s="58" t="s">
        <v>196</v>
      </c>
      <c r="B72" s="60">
        <f>B65-B71</f>
        <v>1.3210498399961514</v>
      </c>
      <c r="C72" s="60">
        <f t="shared" ref="C72:M72" si="34">C65-C71</f>
        <v>1.2762145643583809</v>
      </c>
      <c r="D72" s="60">
        <f t="shared" si="34"/>
        <v>1.5284274638087798</v>
      </c>
      <c r="E72" s="60">
        <f t="shared" si="34"/>
        <v>1.3523775385633967</v>
      </c>
      <c r="F72" s="60">
        <f t="shared" si="34"/>
        <v>1.4026031426271388</v>
      </c>
      <c r="G72" s="60">
        <f t="shared" si="34"/>
        <v>1.2120213505719022</v>
      </c>
      <c r="H72" s="60">
        <f t="shared" si="34"/>
        <v>1.3925788750625099</v>
      </c>
      <c r="I72" s="60">
        <f t="shared" si="34"/>
        <v>1.2775135904167945</v>
      </c>
      <c r="J72" s="60">
        <f t="shared" si="34"/>
        <v>1.1939847968856752</v>
      </c>
      <c r="K72" s="60">
        <f t="shared" si="34"/>
        <v>1.0373653375253191</v>
      </c>
      <c r="L72" s="60">
        <f t="shared" si="34"/>
        <v>1.2351930315970963</v>
      </c>
      <c r="M72" s="61">
        <f t="shared" si="34"/>
        <v>1.1710000066394692</v>
      </c>
    </row>
    <row r="73" spans="1:27" x14ac:dyDescent="0.35">
      <c r="A73" s="59" t="s">
        <v>197</v>
      </c>
      <c r="B73" s="62">
        <f>P65-B65</f>
        <v>1.2899197547672439</v>
      </c>
      <c r="C73" s="62">
        <f t="shared" ref="C73:M73" si="35">Q65-C65</f>
        <v>1.1378189649873196</v>
      </c>
      <c r="D73" s="62">
        <f t="shared" si="35"/>
        <v>1.7067205872939724</v>
      </c>
      <c r="E73" s="62">
        <f t="shared" si="35"/>
        <v>1.1972137656545701</v>
      </c>
      <c r="F73" s="62">
        <f t="shared" si="35"/>
        <v>1.6999941940267898</v>
      </c>
      <c r="G73" s="62">
        <f t="shared" si="35"/>
        <v>2.0273410533463583</v>
      </c>
      <c r="H73" s="62">
        <f t="shared" si="35"/>
        <v>2.0440574242514646</v>
      </c>
      <c r="I73" s="62">
        <f t="shared" si="35"/>
        <v>1.7918785698425834</v>
      </c>
      <c r="J73" s="62">
        <f t="shared" si="35"/>
        <v>1.9068766872296079</v>
      </c>
      <c r="K73" s="62">
        <f t="shared" si="35"/>
        <v>0.17171791757428645</v>
      </c>
      <c r="L73" s="62">
        <f t="shared" si="35"/>
        <v>2.3562873432026459</v>
      </c>
      <c r="M73" s="63">
        <f t="shared" si="35"/>
        <v>3.7627696668672259</v>
      </c>
    </row>
    <row r="75" spans="1:27" x14ac:dyDescent="0.35">
      <c r="A75" s="82" t="s">
        <v>199</v>
      </c>
    </row>
    <row r="76" spans="1:27" x14ac:dyDescent="0.35">
      <c r="A76" s="64" t="s">
        <v>194</v>
      </c>
      <c r="B76" s="55" t="s">
        <v>88</v>
      </c>
      <c r="C76" s="55" t="s">
        <v>89</v>
      </c>
      <c r="D76" s="55" t="s">
        <v>90</v>
      </c>
      <c r="E76" s="55" t="s">
        <v>91</v>
      </c>
      <c r="F76" s="55" t="s">
        <v>92</v>
      </c>
      <c r="G76" s="55" t="s">
        <v>93</v>
      </c>
      <c r="H76" s="55" t="s">
        <v>94</v>
      </c>
      <c r="I76" s="55" t="s">
        <v>95</v>
      </c>
      <c r="J76" s="55" t="s">
        <v>96</v>
      </c>
      <c r="K76" s="55" t="s">
        <v>97</v>
      </c>
      <c r="L76" s="55" t="s">
        <v>98</v>
      </c>
      <c r="M76" s="56" t="s">
        <v>99</v>
      </c>
    </row>
    <row r="77" spans="1:27" x14ac:dyDescent="0.35">
      <c r="A77" s="58" t="s">
        <v>195</v>
      </c>
      <c r="B77" s="70">
        <f>SUM(B3:B14)</f>
        <v>0.35201235324107533</v>
      </c>
      <c r="C77" s="71">
        <f t="shared" ref="C77:M77" si="36">SUM(C3:C14)</f>
        <v>0.34188671263163728</v>
      </c>
      <c r="D77" s="71">
        <f t="shared" si="36"/>
        <v>0.60577724484194229</v>
      </c>
      <c r="E77" s="71">
        <f t="shared" si="36"/>
        <v>0.44517965173315893</v>
      </c>
      <c r="F77" s="71">
        <f t="shared" si="36"/>
        <v>0.4398552572136567</v>
      </c>
      <c r="G77" s="71">
        <f t="shared" si="36"/>
        <v>0.30780792854536115</v>
      </c>
      <c r="H77" s="71">
        <f t="shared" si="36"/>
        <v>0.45531559933901911</v>
      </c>
      <c r="I77" s="71">
        <f t="shared" si="36"/>
        <v>0.4191275688714281</v>
      </c>
      <c r="J77" s="71">
        <f t="shared" si="36"/>
        <v>0.32961576213426269</v>
      </c>
      <c r="K77" s="71">
        <f t="shared" si="36"/>
        <v>5.800374740466907E-2</v>
      </c>
      <c r="L77" s="71">
        <f t="shared" si="36"/>
        <v>0.32837787800104412</v>
      </c>
      <c r="M77" s="72">
        <f t="shared" si="36"/>
        <v>0.24895569467725612</v>
      </c>
    </row>
    <row r="78" spans="1:27" x14ac:dyDescent="0.35">
      <c r="A78" s="58" t="s">
        <v>196</v>
      </c>
      <c r="B78" s="73">
        <f>B65-B71</f>
        <v>1.3210498399961514</v>
      </c>
      <c r="C78" s="60">
        <f t="shared" ref="C78:M78" si="37">C65-C71</f>
        <v>1.2762145643583809</v>
      </c>
      <c r="D78" s="60">
        <f t="shared" si="37"/>
        <v>1.5284274638087798</v>
      </c>
      <c r="E78" s="60">
        <f t="shared" si="37"/>
        <v>1.3523775385633967</v>
      </c>
      <c r="F78" s="60">
        <f t="shared" si="37"/>
        <v>1.4026031426271388</v>
      </c>
      <c r="G78" s="60">
        <f t="shared" si="37"/>
        <v>1.2120213505719022</v>
      </c>
      <c r="H78" s="60">
        <f t="shared" si="37"/>
        <v>1.3925788750625099</v>
      </c>
      <c r="I78" s="60">
        <f t="shared" si="37"/>
        <v>1.2775135904167945</v>
      </c>
      <c r="J78" s="60">
        <f t="shared" si="37"/>
        <v>1.1939847968856752</v>
      </c>
      <c r="K78" s="60">
        <f t="shared" si="37"/>
        <v>1.0373653375253191</v>
      </c>
      <c r="L78" s="60">
        <f t="shared" si="37"/>
        <v>1.2351930315970963</v>
      </c>
      <c r="M78" s="61">
        <f t="shared" si="37"/>
        <v>1.1710000066394692</v>
      </c>
    </row>
    <row r="79" spans="1:27" x14ac:dyDescent="0.35">
      <c r="A79" s="59" t="s">
        <v>197</v>
      </c>
      <c r="B79" s="74">
        <f>P66-B65</f>
        <v>0.86031592742490726</v>
      </c>
      <c r="C79" s="62">
        <f t="shared" ref="C79:M79" si="38">Q66-C65</f>
        <v>0.75887184027299925</v>
      </c>
      <c r="D79" s="62">
        <f t="shared" si="38"/>
        <v>1.138302518033723</v>
      </c>
      <c r="E79" s="62">
        <f t="shared" si="38"/>
        <v>0.79848538431821225</v>
      </c>
      <c r="F79" s="62">
        <f t="shared" si="38"/>
        <v>1.1338163294623065</v>
      </c>
      <c r="G79" s="62">
        <f t="shared" si="38"/>
        <v>1.3521413189233467</v>
      </c>
      <c r="H79" s="62">
        <f t="shared" si="38"/>
        <v>1.3632903536483789</v>
      </c>
      <c r="I79" s="62">
        <f t="shared" si="38"/>
        <v>1.1950988950666201</v>
      </c>
      <c r="J79" s="62">
        <f t="shared" si="38"/>
        <v>1.271797241336841</v>
      </c>
      <c r="K79" s="62">
        <f t="shared" si="38"/>
        <v>0.11452779056016005</v>
      </c>
      <c r="L79" s="62">
        <f t="shared" si="38"/>
        <v>1.5715330534748959</v>
      </c>
      <c r="M79" s="63">
        <f t="shared" si="38"/>
        <v>2.5095907428918398</v>
      </c>
    </row>
  </sheetData>
  <mergeCells count="1">
    <mergeCell ref="A1:M1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593-BDAF-407A-BB6E-165926233E14}">
  <dimension ref="A1:AA37"/>
  <sheetViews>
    <sheetView showGridLines="0" workbookViewId="0">
      <selection sqref="A1:M1"/>
    </sheetView>
  </sheetViews>
  <sheetFormatPr defaultRowHeight="14.5" x14ac:dyDescent="0.35"/>
  <sheetData>
    <row r="1" spans="1:13" x14ac:dyDescent="0.35">
      <c r="A1" s="142" t="s">
        <v>166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3" x14ac:dyDescent="0.35">
      <c r="A2" s="57" t="s">
        <v>112</v>
      </c>
      <c r="B2" s="66">
        <f>MIP!C41/MIP!C40</f>
        <v>56.781386511933277</v>
      </c>
      <c r="C2" s="66">
        <f>MIP!D41/MIP!D40</f>
        <v>1.3444048812179878</v>
      </c>
      <c r="D2" s="66">
        <f>MIP!E41/MIP!E40</f>
        <v>5.8126955934621192</v>
      </c>
      <c r="E2" s="66">
        <f>MIP!F41/MIP!F40</f>
        <v>3.5713752861347285</v>
      </c>
      <c r="F2" s="66">
        <f>MIP!G41/MIP!G40</f>
        <v>17.54369120942528</v>
      </c>
      <c r="G2" s="66">
        <f>MIP!H41/MIP!H40</f>
        <v>27.543930809246053</v>
      </c>
      <c r="H2" s="66">
        <f>MIP!I41/MIP!I40</f>
        <v>13.285090821436841</v>
      </c>
      <c r="I2" s="66">
        <f>MIP!J41/MIP!J40</f>
        <v>4.5880451699445528</v>
      </c>
      <c r="J2" s="66">
        <f>MIP!K41/MIP!K40</f>
        <v>2.9807467493079529</v>
      </c>
      <c r="K2" s="66">
        <f>MIP!L41/MIP!L40</f>
        <v>1.162640738677605</v>
      </c>
      <c r="L2" s="66">
        <f>MIP!M41/MIP!M40</f>
        <v>31.182448764624304</v>
      </c>
      <c r="M2" s="69">
        <f>MIP!N41/MIP!N40</f>
        <v>14.090751471399424</v>
      </c>
    </row>
    <row r="4" spans="1:13" x14ac:dyDescent="0.35">
      <c r="A4" s="82" t="s">
        <v>165</v>
      </c>
    </row>
    <row r="5" spans="1:13" x14ac:dyDescent="0.35">
      <c r="A5" s="57" t="s">
        <v>111</v>
      </c>
      <c r="B5" s="55" t="s">
        <v>88</v>
      </c>
      <c r="C5" s="55" t="s">
        <v>89</v>
      </c>
      <c r="D5" s="55" t="s">
        <v>90</v>
      </c>
      <c r="E5" s="55" t="s">
        <v>91</v>
      </c>
      <c r="F5" s="55" t="s">
        <v>92</v>
      </c>
      <c r="G5" s="55" t="s">
        <v>93</v>
      </c>
      <c r="H5" s="55" t="s">
        <v>94</v>
      </c>
      <c r="I5" s="55" t="s">
        <v>95</v>
      </c>
      <c r="J5" s="55" t="s">
        <v>96</v>
      </c>
      <c r="K5" s="55" t="s">
        <v>97</v>
      </c>
      <c r="L5" s="55" t="s">
        <v>98</v>
      </c>
      <c r="M5" s="56" t="s">
        <v>99</v>
      </c>
    </row>
    <row r="6" spans="1:13" x14ac:dyDescent="0.35">
      <c r="A6" s="58" t="s">
        <v>88</v>
      </c>
      <c r="B6" s="70">
        <f t="shared" ref="B6:M17" si="0">IF($A6=B$5,B$2,0)</f>
        <v>56.781386511933277</v>
      </c>
      <c r="C6" s="71">
        <f t="shared" si="0"/>
        <v>0</v>
      </c>
      <c r="D6" s="71">
        <f t="shared" si="0"/>
        <v>0</v>
      </c>
      <c r="E6" s="71">
        <f t="shared" si="0"/>
        <v>0</v>
      </c>
      <c r="F6" s="71">
        <f t="shared" si="0"/>
        <v>0</v>
      </c>
      <c r="G6" s="71">
        <f t="shared" si="0"/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2">
        <f t="shared" si="0"/>
        <v>0</v>
      </c>
    </row>
    <row r="7" spans="1:13" x14ac:dyDescent="0.35">
      <c r="A7" s="58" t="s">
        <v>89</v>
      </c>
      <c r="B7" s="73">
        <f t="shared" si="0"/>
        <v>0</v>
      </c>
      <c r="C7" s="60">
        <f t="shared" si="0"/>
        <v>1.3444048812179878</v>
      </c>
      <c r="D7" s="60">
        <f t="shared" si="0"/>
        <v>0</v>
      </c>
      <c r="E7" s="60">
        <f t="shared" si="0"/>
        <v>0</v>
      </c>
      <c r="F7" s="60">
        <f t="shared" si="0"/>
        <v>0</v>
      </c>
      <c r="G7" s="60">
        <f t="shared" si="0"/>
        <v>0</v>
      </c>
      <c r="H7" s="60">
        <f t="shared" si="0"/>
        <v>0</v>
      </c>
      <c r="I7" s="60">
        <f t="shared" si="0"/>
        <v>0</v>
      </c>
      <c r="J7" s="60">
        <f t="shared" si="0"/>
        <v>0</v>
      </c>
      <c r="K7" s="60">
        <f t="shared" si="0"/>
        <v>0</v>
      </c>
      <c r="L7" s="60">
        <f t="shared" si="0"/>
        <v>0</v>
      </c>
      <c r="M7" s="61">
        <f t="shared" si="0"/>
        <v>0</v>
      </c>
    </row>
    <row r="8" spans="1:13" x14ac:dyDescent="0.35">
      <c r="A8" s="58" t="s">
        <v>90</v>
      </c>
      <c r="B8" s="73">
        <f t="shared" si="0"/>
        <v>0</v>
      </c>
      <c r="C8" s="60">
        <f t="shared" si="0"/>
        <v>0</v>
      </c>
      <c r="D8" s="60">
        <f t="shared" si="0"/>
        <v>5.8126955934621192</v>
      </c>
      <c r="E8" s="60">
        <f t="shared" si="0"/>
        <v>0</v>
      </c>
      <c r="F8" s="60">
        <f t="shared" si="0"/>
        <v>0</v>
      </c>
      <c r="G8" s="60">
        <f t="shared" si="0"/>
        <v>0</v>
      </c>
      <c r="H8" s="60">
        <f t="shared" si="0"/>
        <v>0</v>
      </c>
      <c r="I8" s="60">
        <f t="shared" si="0"/>
        <v>0</v>
      </c>
      <c r="J8" s="60">
        <f t="shared" si="0"/>
        <v>0</v>
      </c>
      <c r="K8" s="60">
        <f t="shared" si="0"/>
        <v>0</v>
      </c>
      <c r="L8" s="60">
        <f t="shared" si="0"/>
        <v>0</v>
      </c>
      <c r="M8" s="61">
        <f t="shared" si="0"/>
        <v>0</v>
      </c>
    </row>
    <row r="9" spans="1:13" x14ac:dyDescent="0.35">
      <c r="A9" s="58" t="s">
        <v>91</v>
      </c>
      <c r="B9" s="73">
        <f t="shared" si="0"/>
        <v>0</v>
      </c>
      <c r="C9" s="60">
        <f t="shared" si="0"/>
        <v>0</v>
      </c>
      <c r="D9" s="60">
        <f t="shared" si="0"/>
        <v>0</v>
      </c>
      <c r="E9" s="60">
        <f t="shared" si="0"/>
        <v>3.5713752861347285</v>
      </c>
      <c r="F9" s="60">
        <f t="shared" si="0"/>
        <v>0</v>
      </c>
      <c r="G9" s="60">
        <f t="shared" si="0"/>
        <v>0</v>
      </c>
      <c r="H9" s="60">
        <f t="shared" si="0"/>
        <v>0</v>
      </c>
      <c r="I9" s="60">
        <f t="shared" si="0"/>
        <v>0</v>
      </c>
      <c r="J9" s="60">
        <f t="shared" si="0"/>
        <v>0</v>
      </c>
      <c r="K9" s="60">
        <f t="shared" si="0"/>
        <v>0</v>
      </c>
      <c r="L9" s="60">
        <f t="shared" si="0"/>
        <v>0</v>
      </c>
      <c r="M9" s="61">
        <f t="shared" si="0"/>
        <v>0</v>
      </c>
    </row>
    <row r="10" spans="1:13" x14ac:dyDescent="0.35">
      <c r="A10" s="58" t="s">
        <v>92</v>
      </c>
      <c r="B10" s="73">
        <f t="shared" si="0"/>
        <v>0</v>
      </c>
      <c r="C10" s="60">
        <f t="shared" si="0"/>
        <v>0</v>
      </c>
      <c r="D10" s="60">
        <f t="shared" si="0"/>
        <v>0</v>
      </c>
      <c r="E10" s="60">
        <f t="shared" si="0"/>
        <v>0</v>
      </c>
      <c r="F10" s="60">
        <f t="shared" si="0"/>
        <v>17.54369120942528</v>
      </c>
      <c r="G10" s="60">
        <f t="shared" si="0"/>
        <v>0</v>
      </c>
      <c r="H10" s="60">
        <f t="shared" si="0"/>
        <v>0</v>
      </c>
      <c r="I10" s="60">
        <f t="shared" si="0"/>
        <v>0</v>
      </c>
      <c r="J10" s="60">
        <f t="shared" si="0"/>
        <v>0</v>
      </c>
      <c r="K10" s="60">
        <f t="shared" si="0"/>
        <v>0</v>
      </c>
      <c r="L10" s="60">
        <f t="shared" si="0"/>
        <v>0</v>
      </c>
      <c r="M10" s="61">
        <f t="shared" si="0"/>
        <v>0</v>
      </c>
    </row>
    <row r="11" spans="1:13" x14ac:dyDescent="0.35">
      <c r="A11" s="58" t="s">
        <v>93</v>
      </c>
      <c r="B11" s="73">
        <f t="shared" si="0"/>
        <v>0</v>
      </c>
      <c r="C11" s="60">
        <f t="shared" si="0"/>
        <v>0</v>
      </c>
      <c r="D11" s="60">
        <f t="shared" si="0"/>
        <v>0</v>
      </c>
      <c r="E11" s="60">
        <f t="shared" si="0"/>
        <v>0</v>
      </c>
      <c r="F11" s="60">
        <f t="shared" si="0"/>
        <v>0</v>
      </c>
      <c r="G11" s="60">
        <f t="shared" si="0"/>
        <v>27.543930809246053</v>
      </c>
      <c r="H11" s="60">
        <f t="shared" si="0"/>
        <v>0</v>
      </c>
      <c r="I11" s="60">
        <f t="shared" si="0"/>
        <v>0</v>
      </c>
      <c r="J11" s="60">
        <f t="shared" si="0"/>
        <v>0</v>
      </c>
      <c r="K11" s="60">
        <f t="shared" si="0"/>
        <v>0</v>
      </c>
      <c r="L11" s="60">
        <f t="shared" si="0"/>
        <v>0</v>
      </c>
      <c r="M11" s="61">
        <f t="shared" si="0"/>
        <v>0</v>
      </c>
    </row>
    <row r="12" spans="1:13" x14ac:dyDescent="0.35">
      <c r="A12" s="58" t="s">
        <v>94</v>
      </c>
      <c r="B12" s="73">
        <f t="shared" si="0"/>
        <v>0</v>
      </c>
      <c r="C12" s="60">
        <f t="shared" si="0"/>
        <v>0</v>
      </c>
      <c r="D12" s="60">
        <f t="shared" si="0"/>
        <v>0</v>
      </c>
      <c r="E12" s="60">
        <f t="shared" si="0"/>
        <v>0</v>
      </c>
      <c r="F12" s="60">
        <f t="shared" si="0"/>
        <v>0</v>
      </c>
      <c r="G12" s="60">
        <f t="shared" si="0"/>
        <v>0</v>
      </c>
      <c r="H12" s="60">
        <f t="shared" si="0"/>
        <v>13.285090821436841</v>
      </c>
      <c r="I12" s="60">
        <f t="shared" si="0"/>
        <v>0</v>
      </c>
      <c r="J12" s="60">
        <f t="shared" si="0"/>
        <v>0</v>
      </c>
      <c r="K12" s="60">
        <f t="shared" si="0"/>
        <v>0</v>
      </c>
      <c r="L12" s="60">
        <f t="shared" si="0"/>
        <v>0</v>
      </c>
      <c r="M12" s="61">
        <f t="shared" si="0"/>
        <v>0</v>
      </c>
    </row>
    <row r="13" spans="1:13" x14ac:dyDescent="0.35">
      <c r="A13" s="58" t="s">
        <v>95</v>
      </c>
      <c r="B13" s="73">
        <f t="shared" si="0"/>
        <v>0</v>
      </c>
      <c r="C13" s="60">
        <f t="shared" si="0"/>
        <v>0</v>
      </c>
      <c r="D13" s="60">
        <f t="shared" si="0"/>
        <v>0</v>
      </c>
      <c r="E13" s="60">
        <f t="shared" si="0"/>
        <v>0</v>
      </c>
      <c r="F13" s="60">
        <f t="shared" si="0"/>
        <v>0</v>
      </c>
      <c r="G13" s="60">
        <f t="shared" si="0"/>
        <v>0</v>
      </c>
      <c r="H13" s="60">
        <f t="shared" si="0"/>
        <v>0</v>
      </c>
      <c r="I13" s="60">
        <f t="shared" si="0"/>
        <v>4.5880451699445528</v>
      </c>
      <c r="J13" s="60">
        <f t="shared" si="0"/>
        <v>0</v>
      </c>
      <c r="K13" s="60">
        <f t="shared" si="0"/>
        <v>0</v>
      </c>
      <c r="L13" s="60">
        <f t="shared" si="0"/>
        <v>0</v>
      </c>
      <c r="M13" s="61">
        <f t="shared" si="0"/>
        <v>0</v>
      </c>
    </row>
    <row r="14" spans="1:13" x14ac:dyDescent="0.35">
      <c r="A14" s="58" t="s">
        <v>96</v>
      </c>
      <c r="B14" s="73">
        <f t="shared" si="0"/>
        <v>0</v>
      </c>
      <c r="C14" s="60">
        <f t="shared" si="0"/>
        <v>0</v>
      </c>
      <c r="D14" s="60">
        <f t="shared" si="0"/>
        <v>0</v>
      </c>
      <c r="E14" s="60">
        <f t="shared" si="0"/>
        <v>0</v>
      </c>
      <c r="F14" s="60">
        <f t="shared" si="0"/>
        <v>0</v>
      </c>
      <c r="G14" s="60">
        <f t="shared" si="0"/>
        <v>0</v>
      </c>
      <c r="H14" s="60">
        <f t="shared" si="0"/>
        <v>0</v>
      </c>
      <c r="I14" s="60">
        <f t="shared" si="0"/>
        <v>0</v>
      </c>
      <c r="J14" s="60">
        <f t="shared" si="0"/>
        <v>2.9807467493079529</v>
      </c>
      <c r="K14" s="60">
        <f t="shared" si="0"/>
        <v>0</v>
      </c>
      <c r="L14" s="60">
        <f t="shared" si="0"/>
        <v>0</v>
      </c>
      <c r="M14" s="61">
        <f t="shared" si="0"/>
        <v>0</v>
      </c>
    </row>
    <row r="15" spans="1:13" x14ac:dyDescent="0.35">
      <c r="A15" s="58" t="s">
        <v>97</v>
      </c>
      <c r="B15" s="73">
        <f t="shared" si="0"/>
        <v>0</v>
      </c>
      <c r="C15" s="60">
        <f t="shared" si="0"/>
        <v>0</v>
      </c>
      <c r="D15" s="60">
        <f t="shared" si="0"/>
        <v>0</v>
      </c>
      <c r="E15" s="60">
        <f t="shared" si="0"/>
        <v>0</v>
      </c>
      <c r="F15" s="60">
        <f t="shared" si="0"/>
        <v>0</v>
      </c>
      <c r="G15" s="60">
        <f t="shared" si="0"/>
        <v>0</v>
      </c>
      <c r="H15" s="60">
        <f t="shared" si="0"/>
        <v>0</v>
      </c>
      <c r="I15" s="60">
        <f t="shared" si="0"/>
        <v>0</v>
      </c>
      <c r="J15" s="60">
        <f t="shared" si="0"/>
        <v>0</v>
      </c>
      <c r="K15" s="60">
        <f t="shared" si="0"/>
        <v>1.162640738677605</v>
      </c>
      <c r="L15" s="60">
        <f t="shared" si="0"/>
        <v>0</v>
      </c>
      <c r="M15" s="61">
        <f t="shared" si="0"/>
        <v>0</v>
      </c>
    </row>
    <row r="16" spans="1:13" x14ac:dyDescent="0.35">
      <c r="A16" s="58" t="s">
        <v>98</v>
      </c>
      <c r="B16" s="73">
        <f t="shared" si="0"/>
        <v>0</v>
      </c>
      <c r="C16" s="60">
        <f t="shared" si="0"/>
        <v>0</v>
      </c>
      <c r="D16" s="60">
        <f t="shared" si="0"/>
        <v>0</v>
      </c>
      <c r="E16" s="60">
        <f t="shared" si="0"/>
        <v>0</v>
      </c>
      <c r="F16" s="60">
        <f t="shared" si="0"/>
        <v>0</v>
      </c>
      <c r="G16" s="60">
        <f t="shared" si="0"/>
        <v>0</v>
      </c>
      <c r="H16" s="60">
        <f t="shared" si="0"/>
        <v>0</v>
      </c>
      <c r="I16" s="60">
        <f t="shared" si="0"/>
        <v>0</v>
      </c>
      <c r="J16" s="60">
        <f t="shared" si="0"/>
        <v>0</v>
      </c>
      <c r="K16" s="60">
        <f t="shared" si="0"/>
        <v>0</v>
      </c>
      <c r="L16" s="60">
        <f t="shared" si="0"/>
        <v>31.182448764624304</v>
      </c>
      <c r="M16" s="61">
        <f t="shared" si="0"/>
        <v>0</v>
      </c>
    </row>
    <row r="17" spans="1:27" x14ac:dyDescent="0.35">
      <c r="A17" s="59" t="s">
        <v>99</v>
      </c>
      <c r="B17" s="74">
        <f t="shared" si="0"/>
        <v>0</v>
      </c>
      <c r="C17" s="62">
        <f t="shared" si="0"/>
        <v>0</v>
      </c>
      <c r="D17" s="62">
        <f t="shared" si="0"/>
        <v>0</v>
      </c>
      <c r="E17" s="62">
        <f t="shared" si="0"/>
        <v>0</v>
      </c>
      <c r="F17" s="62">
        <f t="shared" si="0"/>
        <v>0</v>
      </c>
      <c r="G17" s="62">
        <f t="shared" si="0"/>
        <v>0</v>
      </c>
      <c r="H17" s="62">
        <f t="shared" si="0"/>
        <v>0</v>
      </c>
      <c r="I17" s="62">
        <f t="shared" si="0"/>
        <v>0</v>
      </c>
      <c r="J17" s="62">
        <f t="shared" si="0"/>
        <v>0</v>
      </c>
      <c r="K17" s="62">
        <f t="shared" si="0"/>
        <v>0</v>
      </c>
      <c r="L17" s="62">
        <f t="shared" si="0"/>
        <v>0</v>
      </c>
      <c r="M17" s="63">
        <f t="shared" si="0"/>
        <v>14.090751471399424</v>
      </c>
    </row>
    <row r="19" spans="1:27" x14ac:dyDescent="0.35">
      <c r="A19" s="82" t="s">
        <v>163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82" t="s">
        <v>164</v>
      </c>
    </row>
    <row r="20" spans="1:27" x14ac:dyDescent="0.35">
      <c r="A20" s="57" t="s">
        <v>113</v>
      </c>
      <c r="B20" s="55" t="s">
        <v>88</v>
      </c>
      <c r="C20" s="55" t="s">
        <v>89</v>
      </c>
      <c r="D20" s="55" t="s">
        <v>90</v>
      </c>
      <c r="E20" s="55" t="s">
        <v>91</v>
      </c>
      <c r="F20" s="55" t="s">
        <v>92</v>
      </c>
      <c r="G20" s="55" t="s">
        <v>93</v>
      </c>
      <c r="H20" s="55" t="s">
        <v>94</v>
      </c>
      <c r="I20" s="55" t="s">
        <v>95</v>
      </c>
      <c r="J20" s="55" t="s">
        <v>96</v>
      </c>
      <c r="K20" s="55" t="s">
        <v>97</v>
      </c>
      <c r="L20" s="55" t="s">
        <v>98</v>
      </c>
      <c r="M20" s="56" t="s">
        <v>99</v>
      </c>
      <c r="O20" s="57" t="s">
        <v>116</v>
      </c>
      <c r="P20" s="55" t="s">
        <v>88</v>
      </c>
      <c r="Q20" s="55" t="s">
        <v>89</v>
      </c>
      <c r="R20" s="55" t="s">
        <v>90</v>
      </c>
      <c r="S20" s="55" t="s">
        <v>91</v>
      </c>
      <c r="T20" s="55" t="s">
        <v>92</v>
      </c>
      <c r="U20" s="55" t="s">
        <v>93</v>
      </c>
      <c r="V20" s="55" t="s">
        <v>94</v>
      </c>
      <c r="W20" s="55" t="s">
        <v>95</v>
      </c>
      <c r="X20" s="55" t="s">
        <v>96</v>
      </c>
      <c r="Y20" s="55" t="s">
        <v>97</v>
      </c>
      <c r="Z20" s="55" t="s">
        <v>98</v>
      </c>
      <c r="AA20" s="56" t="s">
        <v>99</v>
      </c>
    </row>
    <row r="21" spans="1:27" x14ac:dyDescent="0.35">
      <c r="A21" s="58" t="s">
        <v>88</v>
      </c>
      <c r="B21" s="70">
        <f t="array" ref="B21:M32">MMULT(B6:M17,'IP e MP'!B50:M61)</f>
        <v>60.944567171152549</v>
      </c>
      <c r="C21" s="71">
        <v>0.95526169632827662</v>
      </c>
      <c r="D21" s="71">
        <v>6.2990419702188127</v>
      </c>
      <c r="E21" s="71">
        <v>0.82461537018448583</v>
      </c>
      <c r="F21" s="71">
        <v>1.8188775307860934</v>
      </c>
      <c r="G21" s="71">
        <v>1.036699538885403</v>
      </c>
      <c r="H21" s="71">
        <v>1.5129275800453168</v>
      </c>
      <c r="I21" s="71">
        <v>0.54909696395327479</v>
      </c>
      <c r="J21" s="71">
        <v>0.29056315487006734</v>
      </c>
      <c r="K21" s="71">
        <v>9.351947723848375E-2</v>
      </c>
      <c r="L21" s="71">
        <v>0.95150021611160673</v>
      </c>
      <c r="M21" s="72">
        <v>0.55662269217765803</v>
      </c>
      <c r="O21" s="58" t="s">
        <v>88</v>
      </c>
      <c r="P21" s="70">
        <f t="array" ref="P21:AA32">MMULT(B6:M17,'IP e MP'!P50:AA61)</f>
        <v>63.028231583731241</v>
      </c>
      <c r="Q21" s="71">
        <v>2.793230978168598</v>
      </c>
      <c r="R21" s="71">
        <v>9.0559831960716952</v>
      </c>
      <c r="S21" s="71">
        <v>2.7585276996331363</v>
      </c>
      <c r="T21" s="71">
        <v>4.564953316192744</v>
      </c>
      <c r="U21" s="71">
        <v>4.3115531795134894</v>
      </c>
      <c r="V21" s="71">
        <v>4.8147839136965223</v>
      </c>
      <c r="W21" s="71">
        <v>3.4435976442045826</v>
      </c>
      <c r="X21" s="71">
        <v>3.3708253786804372</v>
      </c>
      <c r="Y21" s="71">
        <v>0.37090302185767898</v>
      </c>
      <c r="Z21" s="71">
        <v>4.7577153428245547</v>
      </c>
      <c r="AA21" s="72">
        <v>6.6347909027238536</v>
      </c>
    </row>
    <row r="22" spans="1:27" x14ac:dyDescent="0.35">
      <c r="A22" s="58" t="s">
        <v>89</v>
      </c>
      <c r="B22" s="73">
        <v>2.2641989456728934E-2</v>
      </c>
      <c r="C22" s="60">
        <v>1.4172381598240227</v>
      </c>
      <c r="D22" s="60">
        <v>9.1985093640309157E-2</v>
      </c>
      <c r="E22" s="60">
        <v>5.2649604950598387E-2</v>
      </c>
      <c r="F22" s="60">
        <v>4.2291872219768836E-2</v>
      </c>
      <c r="G22" s="60">
        <v>9.7085590118034665E-3</v>
      </c>
      <c r="H22" s="60">
        <v>2.2101521021357515E-2</v>
      </c>
      <c r="I22" s="60">
        <v>8.3453565212595823E-3</v>
      </c>
      <c r="J22" s="60">
        <v>4.1970885574154878E-3</v>
      </c>
      <c r="K22" s="60">
        <v>2.1492539356349782E-3</v>
      </c>
      <c r="L22" s="60">
        <v>1.0794631178776899E-2</v>
      </c>
      <c r="M22" s="61">
        <v>7.1139073325469137E-3</v>
      </c>
      <c r="O22" s="58" t="s">
        <v>89</v>
      </c>
      <c r="P22" s="73">
        <v>4.0872413068204307E-2</v>
      </c>
      <c r="Q22" s="60">
        <v>1.4333189444218466</v>
      </c>
      <c r="R22" s="60">
        <v>0.11610615944909621</v>
      </c>
      <c r="S22" s="60">
        <v>6.9569815700693233E-2</v>
      </c>
      <c r="T22" s="60">
        <v>6.6317873976559708E-2</v>
      </c>
      <c r="U22" s="60">
        <v>3.8360950814352313E-2</v>
      </c>
      <c r="V22" s="60">
        <v>5.0990165134734505E-2</v>
      </c>
      <c r="W22" s="60">
        <v>3.3669959286529605E-2</v>
      </c>
      <c r="X22" s="60">
        <v>3.1146958620701208E-2</v>
      </c>
      <c r="Y22" s="60">
        <v>4.5761416296098093E-3</v>
      </c>
      <c r="Z22" s="60">
        <v>4.4096017763629397E-2</v>
      </c>
      <c r="AA22" s="61">
        <v>6.0293095205188982E-2</v>
      </c>
    </row>
    <row r="23" spans="1:27" x14ac:dyDescent="0.35">
      <c r="A23" s="58" t="s">
        <v>90</v>
      </c>
      <c r="B23" s="73">
        <v>1.8473639766681591</v>
      </c>
      <c r="C23" s="60">
        <v>1.2218632826228817</v>
      </c>
      <c r="D23" s="60">
        <v>8.7152136109670408</v>
      </c>
      <c r="E23" s="60">
        <v>1.0379410493246504</v>
      </c>
      <c r="F23" s="60">
        <v>2.2624863474227537</v>
      </c>
      <c r="G23" s="60">
        <v>0.78672912955944041</v>
      </c>
      <c r="H23" s="60">
        <v>1.9763033094146654</v>
      </c>
      <c r="I23" s="60">
        <v>0.63788117559758273</v>
      </c>
      <c r="J23" s="60">
        <v>0.32779005092451258</v>
      </c>
      <c r="K23" s="60">
        <v>0.11604312079962913</v>
      </c>
      <c r="L23" s="60">
        <v>0.87840687781865678</v>
      </c>
      <c r="M23" s="61">
        <v>0.49993030144716705</v>
      </c>
      <c r="O23" s="58" t="s">
        <v>90</v>
      </c>
      <c r="P23" s="73">
        <v>3.4178251993584152</v>
      </c>
      <c r="Q23" s="60">
        <v>2.6071436896793498</v>
      </c>
      <c r="R23" s="60">
        <v>10.79312465187204</v>
      </c>
      <c r="S23" s="60">
        <v>2.4955338858424132</v>
      </c>
      <c r="T23" s="60">
        <v>4.3322080883688718</v>
      </c>
      <c r="U23" s="60">
        <v>3.2549915913766685</v>
      </c>
      <c r="V23" s="60">
        <v>4.4649177444407346</v>
      </c>
      <c r="W23" s="60">
        <v>2.8194709987685833</v>
      </c>
      <c r="X23" s="60">
        <v>2.6493886485725673</v>
      </c>
      <c r="Y23" s="60">
        <v>0.32510754499724109</v>
      </c>
      <c r="Z23" s="60">
        <v>3.747157347248689</v>
      </c>
      <c r="AA23" s="61">
        <v>5.0810554682575617</v>
      </c>
    </row>
    <row r="24" spans="1:27" x14ac:dyDescent="0.35">
      <c r="A24" s="58" t="s">
        <v>91</v>
      </c>
      <c r="B24" s="73">
        <v>0.17027318442282285</v>
      </c>
      <c r="C24" s="60">
        <v>8.1023893252727033E-2</v>
      </c>
      <c r="D24" s="60">
        <v>0.15122694752450974</v>
      </c>
      <c r="E24" s="60">
        <v>4.6234812056700045</v>
      </c>
      <c r="F24" s="60">
        <v>5.6573920267115961E-2</v>
      </c>
      <c r="G24" s="60">
        <v>0.10922628726228074</v>
      </c>
      <c r="H24" s="60">
        <v>8.0787925028055388E-2</v>
      </c>
      <c r="I24" s="60">
        <v>7.3050047294375239E-2</v>
      </c>
      <c r="J24" s="60">
        <v>4.5819747246481218E-2</v>
      </c>
      <c r="K24" s="60">
        <v>1.0258641227683617E-2</v>
      </c>
      <c r="L24" s="60">
        <v>0.1151565813752968</v>
      </c>
      <c r="M24" s="61">
        <v>0.11002316211299991</v>
      </c>
      <c r="O24" s="58" t="s">
        <v>91</v>
      </c>
      <c r="P24" s="73">
        <v>0.29815562058579559</v>
      </c>
      <c r="Q24" s="60">
        <v>0.19382708168150353</v>
      </c>
      <c r="R24" s="60">
        <v>0.32043095091000412</v>
      </c>
      <c r="S24" s="60">
        <v>4.7421727850445503</v>
      </c>
      <c r="T24" s="60">
        <v>0.22511107011042811</v>
      </c>
      <c r="U24" s="60">
        <v>0.31021655187135416</v>
      </c>
      <c r="V24" s="60">
        <v>0.28343544794893338</v>
      </c>
      <c r="W24" s="60">
        <v>0.2506965993165523</v>
      </c>
      <c r="X24" s="60">
        <v>0.23486719405397918</v>
      </c>
      <c r="Y24" s="60">
        <v>2.7282727843207052E-2</v>
      </c>
      <c r="Z24" s="60">
        <v>0.348758528035231</v>
      </c>
      <c r="AA24" s="61">
        <v>0.48306353919129791</v>
      </c>
    </row>
    <row r="25" spans="1:27" x14ac:dyDescent="0.35">
      <c r="A25" s="58" t="s">
        <v>92</v>
      </c>
      <c r="B25" s="73">
        <v>5.4629799904134566E-2</v>
      </c>
      <c r="C25" s="60">
        <v>0.3442229345069675</v>
      </c>
      <c r="D25" s="60">
        <v>9.4040807035582638E-2</v>
      </c>
      <c r="E25" s="60">
        <v>0.5049939886350483</v>
      </c>
      <c r="F25" s="60">
        <v>19.449578507409786</v>
      </c>
      <c r="G25" s="60">
        <v>7.2799416967912797E-2</v>
      </c>
      <c r="H25" s="60">
        <v>0.12188539234052884</v>
      </c>
      <c r="I25" s="60">
        <v>0.40544340598564199</v>
      </c>
      <c r="J25" s="60">
        <v>0.10771432014422229</v>
      </c>
      <c r="K25" s="60">
        <v>7.4275992249574443E-2</v>
      </c>
      <c r="L25" s="60">
        <v>0.13098612154986111</v>
      </c>
      <c r="M25" s="61">
        <v>0.33807329595868224</v>
      </c>
      <c r="O25" s="58" t="s">
        <v>92</v>
      </c>
      <c r="P25" s="73">
        <v>0.12612183766688029</v>
      </c>
      <c r="Q25" s="60">
        <v>0.4072849940741689</v>
      </c>
      <c r="R25" s="60">
        <v>0.1886334607462728</v>
      </c>
      <c r="S25" s="60">
        <v>0.57134792377553301</v>
      </c>
      <c r="T25" s="60">
        <v>19.543798359975529</v>
      </c>
      <c r="U25" s="60">
        <v>0.18516202139205823</v>
      </c>
      <c r="V25" s="60">
        <v>0.23517447875364078</v>
      </c>
      <c r="W25" s="60">
        <v>0.5047558243806578</v>
      </c>
      <c r="X25" s="60">
        <v>0.21340035187486878</v>
      </c>
      <c r="Y25" s="60">
        <v>8.3793222916358143E-2</v>
      </c>
      <c r="Z25" s="60">
        <v>0.26158012408184023</v>
      </c>
      <c r="AA25" s="61">
        <v>0.54661965717378447</v>
      </c>
    </row>
    <row r="26" spans="1:27" x14ac:dyDescent="0.35">
      <c r="A26" s="58" t="s">
        <v>93</v>
      </c>
      <c r="B26" s="73">
        <v>2.164705039193862</v>
      </c>
      <c r="C26" s="60">
        <v>1.4203146300768978</v>
      </c>
      <c r="D26" s="60">
        <v>3.3737285439168119</v>
      </c>
      <c r="E26" s="60">
        <v>1.1408824042093129</v>
      </c>
      <c r="F26" s="60">
        <v>2.4441083991971277</v>
      </c>
      <c r="G26" s="60">
        <v>28.733194359034535</v>
      </c>
      <c r="H26" s="60">
        <v>2.2616380478182667</v>
      </c>
      <c r="I26" s="60">
        <v>1.3148607997380244</v>
      </c>
      <c r="J26" s="60">
        <v>0.53564559934269251</v>
      </c>
      <c r="K26" s="60">
        <v>0.15069998500409174</v>
      </c>
      <c r="L26" s="60">
        <v>1.3711943631086121</v>
      </c>
      <c r="M26" s="61">
        <v>0.78458850878394071</v>
      </c>
      <c r="O26" s="58" t="s">
        <v>93</v>
      </c>
      <c r="P26" s="73">
        <v>5.401520700889904</v>
      </c>
      <c r="Q26" s="60">
        <v>4.2754614191965734</v>
      </c>
      <c r="R26" s="60">
        <v>7.6564290039070704</v>
      </c>
      <c r="S26" s="60">
        <v>4.1450694885198827</v>
      </c>
      <c r="T26" s="60">
        <v>6.7099302161605818</v>
      </c>
      <c r="U26" s="60">
        <v>33.820432730893508</v>
      </c>
      <c r="V26" s="60">
        <v>7.3908230686469905</v>
      </c>
      <c r="W26" s="60">
        <v>5.8112495070886929</v>
      </c>
      <c r="X26" s="60">
        <v>5.3206008675574878</v>
      </c>
      <c r="Y26" s="60">
        <v>0.5815944208355468</v>
      </c>
      <c r="Z26" s="60">
        <v>7.2838627657339288</v>
      </c>
      <c r="AA26" s="61">
        <v>10.226564836426361</v>
      </c>
    </row>
    <row r="27" spans="1:27" x14ac:dyDescent="0.35">
      <c r="A27" s="58" t="s">
        <v>94</v>
      </c>
      <c r="B27" s="73">
        <v>0.65755863791806468</v>
      </c>
      <c r="C27" s="60">
        <v>1.1104109862093621</v>
      </c>
      <c r="D27" s="60">
        <v>1.232900551924369</v>
      </c>
      <c r="E27" s="60">
        <v>0.47518162215045395</v>
      </c>
      <c r="F27" s="60">
        <v>0.59419537258344757</v>
      </c>
      <c r="G27" s="60">
        <v>0.8292337599078119</v>
      </c>
      <c r="H27" s="60">
        <v>15.291082583360197</v>
      </c>
      <c r="I27" s="60">
        <v>0.37284561673787231</v>
      </c>
      <c r="J27" s="60">
        <v>0.38624471507570374</v>
      </c>
      <c r="K27" s="60">
        <v>4.8055520579008915E-2</v>
      </c>
      <c r="L27" s="60">
        <v>0.54832950072358788</v>
      </c>
      <c r="M27" s="61">
        <v>0.32148210601345906</v>
      </c>
      <c r="O27" s="58" t="s">
        <v>94</v>
      </c>
      <c r="P27" s="73">
        <v>1.3415281461393469</v>
      </c>
      <c r="Q27" s="60">
        <v>1.7137302818872946</v>
      </c>
      <c r="R27" s="60">
        <v>2.1378753276407352</v>
      </c>
      <c r="S27" s="60">
        <v>1.1099945300884857</v>
      </c>
      <c r="T27" s="60">
        <v>1.4956035327192287</v>
      </c>
      <c r="U27" s="60">
        <v>1.9042149423646488</v>
      </c>
      <c r="V27" s="60">
        <v>16.374927486172467</v>
      </c>
      <c r="W27" s="60">
        <v>1.3229747233570937</v>
      </c>
      <c r="X27" s="60">
        <v>1.3973506425435751</v>
      </c>
      <c r="Y27" s="60">
        <v>0.13910755633704747</v>
      </c>
      <c r="Z27" s="60">
        <v>1.7977317905963801</v>
      </c>
      <c r="AA27" s="61">
        <v>2.3166602627054811</v>
      </c>
    </row>
    <row r="28" spans="1:27" x14ac:dyDescent="0.35">
      <c r="A28" s="58" t="s">
        <v>95</v>
      </c>
      <c r="B28" s="73">
        <v>4.2929505381363316E-2</v>
      </c>
      <c r="C28" s="60">
        <v>7.4724745414529961E-2</v>
      </c>
      <c r="D28" s="60">
        <v>0.11935447798383139</v>
      </c>
      <c r="E28" s="60">
        <v>8.9014689109356615E-2</v>
      </c>
      <c r="F28" s="60">
        <v>7.1432559285797656E-2</v>
      </c>
      <c r="G28" s="60">
        <v>0.13380535603933369</v>
      </c>
      <c r="H28" s="60">
        <v>0.1222592444223571</v>
      </c>
      <c r="I28" s="60">
        <v>5.4367476340582588</v>
      </c>
      <c r="J28" s="60">
        <v>0.30608716242456402</v>
      </c>
      <c r="K28" s="60">
        <v>2.3174402092675874E-2</v>
      </c>
      <c r="L28" s="60">
        <v>0.29327785458121464</v>
      </c>
      <c r="M28" s="61">
        <v>0.15942237063664919</v>
      </c>
      <c r="O28" s="58" t="s">
        <v>95</v>
      </c>
      <c r="P28" s="73">
        <v>0.2316954545162796</v>
      </c>
      <c r="Q28" s="60">
        <v>0.24123237201359313</v>
      </c>
      <c r="R28" s="60">
        <v>0.3691147676281914</v>
      </c>
      <c r="S28" s="60">
        <v>0.26421410903912673</v>
      </c>
      <c r="T28" s="60">
        <v>0.32020851327312017</v>
      </c>
      <c r="U28" s="60">
        <v>0.43048501904996817</v>
      </c>
      <c r="V28" s="60">
        <v>0.42138516938714166</v>
      </c>
      <c r="W28" s="60">
        <v>5.6989698829390694</v>
      </c>
      <c r="X28" s="60">
        <v>0.58513815487416232</v>
      </c>
      <c r="Y28" s="60">
        <v>4.8303481304452466E-2</v>
      </c>
      <c r="Z28" s="60">
        <v>0.63809528615430977</v>
      </c>
      <c r="AA28" s="61">
        <v>0.71006343564648755</v>
      </c>
    </row>
    <row r="29" spans="1:27" x14ac:dyDescent="0.35">
      <c r="A29" s="58" t="s">
        <v>96</v>
      </c>
      <c r="B29" s="73">
        <v>9.2179568290512354E-2</v>
      </c>
      <c r="C29" s="60">
        <v>0.1133463993858632</v>
      </c>
      <c r="D29" s="60">
        <v>0.13741465519331164</v>
      </c>
      <c r="E29" s="60">
        <v>0.12613976522346307</v>
      </c>
      <c r="F29" s="60">
        <v>0.10064763255118675</v>
      </c>
      <c r="G29" s="60">
        <v>0.11571027145534871</v>
      </c>
      <c r="H29" s="60">
        <v>0.14255398092581761</v>
      </c>
      <c r="I29" s="60">
        <v>0.13304530696217826</v>
      </c>
      <c r="J29" s="60">
        <v>3.4240250916750248</v>
      </c>
      <c r="K29" s="60">
        <v>9.1258817886584548E-2</v>
      </c>
      <c r="L29" s="60">
        <v>9.600773356211427E-2</v>
      </c>
      <c r="M29" s="61">
        <v>0.18587828825581743</v>
      </c>
      <c r="O29" s="58" t="s">
        <v>96</v>
      </c>
      <c r="P29" s="73">
        <v>0.29790362423940103</v>
      </c>
      <c r="Q29" s="60">
        <v>0.29481251892365978</v>
      </c>
      <c r="R29" s="60">
        <v>0.40961258091074609</v>
      </c>
      <c r="S29" s="60">
        <v>0.31707851997781833</v>
      </c>
      <c r="T29" s="60">
        <v>0.37177279316077794</v>
      </c>
      <c r="U29" s="60">
        <v>0.4390426514306926</v>
      </c>
      <c r="V29" s="60">
        <v>0.46855238691606282</v>
      </c>
      <c r="W29" s="60">
        <v>0.41882473300285261</v>
      </c>
      <c r="X29" s="60">
        <v>3.7281450997929264</v>
      </c>
      <c r="Y29" s="60">
        <v>0.11864541023228713</v>
      </c>
      <c r="Z29" s="60">
        <v>0.47180241957508084</v>
      </c>
      <c r="AA29" s="61">
        <v>0.78598712030409745</v>
      </c>
    </row>
    <row r="30" spans="1:27" x14ac:dyDescent="0.35">
      <c r="A30" s="58" t="s">
        <v>97</v>
      </c>
      <c r="B30" s="73">
        <v>5.6848634388132124E-3</v>
      </c>
      <c r="C30" s="60">
        <v>7.2502965085451052E-3</v>
      </c>
      <c r="D30" s="60">
        <v>1.2020500963339181E-2</v>
      </c>
      <c r="E30" s="60">
        <v>1.0762335117217766E-2</v>
      </c>
      <c r="F30" s="60">
        <v>9.2583726709616673E-3</v>
      </c>
      <c r="G30" s="60">
        <v>4.3251630844564876E-2</v>
      </c>
      <c r="H30" s="60">
        <v>1.6531365602292122E-2</v>
      </c>
      <c r="I30" s="60">
        <v>2.4448356209499686E-2</v>
      </c>
      <c r="J30" s="60">
        <v>2.1155769411423317E-2</v>
      </c>
      <c r="K30" s="60">
        <v>1.1675455969868827</v>
      </c>
      <c r="L30" s="60">
        <v>2.7681503607333385E-2</v>
      </c>
      <c r="M30" s="61">
        <v>9.1320605883118931E-3</v>
      </c>
      <c r="O30" s="58" t="s">
        <v>97</v>
      </c>
      <c r="P30" s="73">
        <v>8.9639326240301423E-2</v>
      </c>
      <c r="Q30" s="60">
        <v>8.1305275213861883E-2</v>
      </c>
      <c r="R30" s="60">
        <v>0.12310245744082637</v>
      </c>
      <c r="S30" s="60">
        <v>8.8683026061448539E-2</v>
      </c>
      <c r="T30" s="60">
        <v>0.11990254165721094</v>
      </c>
      <c r="U30" s="60">
        <v>0.1752011791944223</v>
      </c>
      <c r="V30" s="60">
        <v>0.14956889941337065</v>
      </c>
      <c r="W30" s="60">
        <v>0.14107282232892751</v>
      </c>
      <c r="X30" s="60">
        <v>0.14526489117142796</v>
      </c>
      <c r="Y30" s="60">
        <v>1.1787218623863844</v>
      </c>
      <c r="Z30" s="60">
        <v>0.18104053030137701</v>
      </c>
      <c r="AA30" s="61">
        <v>0.25403202809410036</v>
      </c>
    </row>
    <row r="31" spans="1:27" x14ac:dyDescent="0.35">
      <c r="A31" s="58" t="s">
        <v>98</v>
      </c>
      <c r="B31" s="73">
        <v>1.1859115951063059</v>
      </c>
      <c r="C31" s="60">
        <v>2.9179617618563358</v>
      </c>
      <c r="D31" s="60">
        <v>3.2317353087847227</v>
      </c>
      <c r="E31" s="60">
        <v>2.7097888635664202</v>
      </c>
      <c r="F31" s="60">
        <v>2.2009783245456536</v>
      </c>
      <c r="G31" s="60">
        <v>3.3584607571938929</v>
      </c>
      <c r="H31" s="60">
        <v>3.3233244247037437</v>
      </c>
      <c r="I31" s="60">
        <v>5.9914080682278223</v>
      </c>
      <c r="J31" s="60">
        <v>4.7054524634620281</v>
      </c>
      <c r="K31" s="60">
        <v>0.47784469107760369</v>
      </c>
      <c r="L31" s="60">
        <v>35.251703798607608</v>
      </c>
      <c r="M31" s="61">
        <v>3.3065014997866156</v>
      </c>
      <c r="O31" s="58" t="s">
        <v>98</v>
      </c>
      <c r="P31" s="73">
        <v>5.5920650996594272</v>
      </c>
      <c r="Q31" s="60">
        <v>6.8045640110253247</v>
      </c>
      <c r="R31" s="60">
        <v>9.0616118334335276</v>
      </c>
      <c r="S31" s="60">
        <v>6.7992739728087246</v>
      </c>
      <c r="T31" s="60">
        <v>8.0078785972550151</v>
      </c>
      <c r="U31" s="60">
        <v>10.283524005595975</v>
      </c>
      <c r="V31" s="60">
        <v>10.30548804386512</v>
      </c>
      <c r="W31" s="60">
        <v>12.112170240499678</v>
      </c>
      <c r="X31" s="60">
        <v>11.219029270961544</v>
      </c>
      <c r="Y31" s="60">
        <v>1.0644048251620934</v>
      </c>
      <c r="Z31" s="60">
        <v>43.300393414078989</v>
      </c>
      <c r="AA31" s="61">
        <v>16.159503163820222</v>
      </c>
    </row>
    <row r="32" spans="1:27" x14ac:dyDescent="0.35">
      <c r="A32" s="59" t="s">
        <v>99</v>
      </c>
      <c r="B32" s="74">
        <v>4.233993274120857E-2</v>
      </c>
      <c r="C32" s="62">
        <v>7.4877948206343331E-2</v>
      </c>
      <c r="D32" s="62">
        <v>9.047900962468064E-2</v>
      </c>
      <c r="E32" s="62">
        <v>9.6705466140253202E-2</v>
      </c>
      <c r="F32" s="62">
        <v>5.5159677515500757E-2</v>
      </c>
      <c r="G32" s="62">
        <v>8.1539348616281607E-2</v>
      </c>
      <c r="H32" s="62">
        <v>9.6804481093773292E-2</v>
      </c>
      <c r="I32" s="62">
        <v>0.12502027981008015</v>
      </c>
      <c r="J32" s="62">
        <v>9.7993385112707679E-2</v>
      </c>
      <c r="K32" s="62">
        <v>1.0637354333563685E-2</v>
      </c>
      <c r="L32" s="62">
        <v>9.1026927889917619E-2</v>
      </c>
      <c r="M32" s="63">
        <v>14.162541693843801</v>
      </c>
      <c r="O32" s="59" t="s">
        <v>99</v>
      </c>
      <c r="P32" s="74">
        <v>0.14558540675660464</v>
      </c>
      <c r="Q32" s="62">
        <v>0.16594924000543709</v>
      </c>
      <c r="R32" s="62">
        <v>0.2270853181921445</v>
      </c>
      <c r="S32" s="62">
        <v>0.19253073145303029</v>
      </c>
      <c r="T32" s="62">
        <v>0.19122760401794264</v>
      </c>
      <c r="U32" s="62">
        <v>0.24380819306962215</v>
      </c>
      <c r="V32" s="62">
        <v>0.26041130772122695</v>
      </c>
      <c r="W32" s="62">
        <v>0.26844265289778435</v>
      </c>
      <c r="X32" s="62">
        <v>0.25062023398010397</v>
      </c>
      <c r="Y32" s="62">
        <v>2.4381695972934114E-2</v>
      </c>
      <c r="Z32" s="62">
        <v>0.27962470908238618</v>
      </c>
      <c r="AA32" s="63">
        <v>14.463714643890263</v>
      </c>
    </row>
    <row r="34" spans="1:27" x14ac:dyDescent="0.35">
      <c r="A34" s="82" t="s">
        <v>158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82" t="s">
        <v>159</v>
      </c>
    </row>
    <row r="35" spans="1:27" x14ac:dyDescent="0.35">
      <c r="A35" s="57" t="s">
        <v>160</v>
      </c>
      <c r="B35" s="66">
        <f>SUM(B21:B32)</f>
        <v>67.230785263674534</v>
      </c>
      <c r="C35" s="66">
        <f t="shared" ref="C35:M35" si="1">SUM(C21:C32)</f>
        <v>9.7384967341927506</v>
      </c>
      <c r="D35" s="66">
        <f t="shared" si="1"/>
        <v>23.549141477777319</v>
      </c>
      <c r="E35" s="66">
        <f t="shared" si="1"/>
        <v>11.692156364281265</v>
      </c>
      <c r="F35" s="66">
        <f t="shared" si="1"/>
        <v>29.105588516455196</v>
      </c>
      <c r="G35" s="66">
        <f t="shared" si="1"/>
        <v>35.310358414778612</v>
      </c>
      <c r="H35" s="66">
        <f t="shared" si="1"/>
        <v>24.968199855776373</v>
      </c>
      <c r="I35" s="66">
        <f t="shared" si="1"/>
        <v>15.07219301109587</v>
      </c>
      <c r="J35" s="66">
        <f t="shared" si="1"/>
        <v>10.252688548246843</v>
      </c>
      <c r="K35" s="66">
        <f t="shared" si="1"/>
        <v>2.265462853411417</v>
      </c>
      <c r="L35" s="66">
        <f t="shared" si="1"/>
        <v>39.766066110114586</v>
      </c>
      <c r="M35" s="69">
        <f t="shared" si="1"/>
        <v>20.441309886937649</v>
      </c>
      <c r="O35" s="57" t="s">
        <v>161</v>
      </c>
      <c r="P35" s="66">
        <f>SUM(P21:P32)</f>
        <v>80.011144412851806</v>
      </c>
      <c r="Q35" s="66">
        <f t="shared" ref="Q35:AA35" si="2">SUM(Q21:Q32)</f>
        <v>21.011860806291207</v>
      </c>
      <c r="R35" s="66">
        <f t="shared" si="2"/>
        <v>40.459109708202355</v>
      </c>
      <c r="S35" s="66">
        <f t="shared" si="2"/>
        <v>23.553996487944843</v>
      </c>
      <c r="T35" s="66">
        <f t="shared" si="2"/>
        <v>45.948912506868012</v>
      </c>
      <c r="U35" s="66">
        <f t="shared" si="2"/>
        <v>55.396993016566753</v>
      </c>
      <c r="V35" s="66">
        <f t="shared" si="2"/>
        <v>45.220458112096942</v>
      </c>
      <c r="W35" s="66">
        <f t="shared" si="2"/>
        <v>32.825895588071006</v>
      </c>
      <c r="X35" s="66">
        <f t="shared" si="2"/>
        <v>29.145777692683783</v>
      </c>
      <c r="Y35" s="66">
        <f t="shared" si="2"/>
        <v>3.9668219114748409</v>
      </c>
      <c r="Z35" s="66">
        <f t="shared" si="2"/>
        <v>63.111858275476393</v>
      </c>
      <c r="AA35" s="69">
        <f t="shared" si="2"/>
        <v>57.722348153438695</v>
      </c>
    </row>
    <row r="36" spans="1:27" x14ac:dyDescent="0.35">
      <c r="A36" s="57" t="s">
        <v>115</v>
      </c>
      <c r="B36" s="66">
        <f>B35/B2</f>
        <v>1.1840285944681044</v>
      </c>
      <c r="C36" s="66">
        <f t="shared" ref="C36:M36" si="3">C35/C2</f>
        <v>7.2437231300216522</v>
      </c>
      <c r="D36" s="66">
        <f t="shared" si="3"/>
        <v>4.0513288712838191</v>
      </c>
      <c r="E36" s="66">
        <f t="shared" si="3"/>
        <v>3.2738526274945454</v>
      </c>
      <c r="F36" s="66">
        <f t="shared" si="3"/>
        <v>1.6590344739320497</v>
      </c>
      <c r="G36" s="66">
        <f t="shared" si="3"/>
        <v>1.2819651145407864</v>
      </c>
      <c r="H36" s="66">
        <f t="shared" si="3"/>
        <v>1.8794150669627077</v>
      </c>
      <c r="I36" s="66">
        <f t="shared" si="3"/>
        <v>3.2851012692357644</v>
      </c>
      <c r="J36" s="66">
        <f t="shared" si="3"/>
        <v>3.4396375843158209</v>
      </c>
      <c r="K36" s="66">
        <f t="shared" si="3"/>
        <v>1.9485493480885323</v>
      </c>
      <c r="L36" s="66">
        <f t="shared" si="3"/>
        <v>1.2752707912801311</v>
      </c>
      <c r="M36" s="69">
        <f t="shared" si="3"/>
        <v>1.4506898321518349</v>
      </c>
      <c r="O36" s="57" t="s">
        <v>117</v>
      </c>
      <c r="P36" s="76">
        <f>P35/B2</f>
        <v>1.4091086767674565</v>
      </c>
      <c r="Q36" s="66">
        <f t="shared" ref="Q36:AA36" si="4">Q35/C2</f>
        <v>15.629116719105582</v>
      </c>
      <c r="R36" s="66">
        <f t="shared" si="4"/>
        <v>6.9604728232644932</v>
      </c>
      <c r="S36" s="66">
        <f t="shared" si="4"/>
        <v>6.5952174164919946</v>
      </c>
      <c r="T36" s="66">
        <f t="shared" si="4"/>
        <v>2.6191131591612908</v>
      </c>
      <c r="U36" s="66">
        <f t="shared" si="4"/>
        <v>2.0112232128455272</v>
      </c>
      <c r="V36" s="66">
        <f t="shared" si="4"/>
        <v>3.4038501294345047</v>
      </c>
      <c r="W36" s="66">
        <f t="shared" si="4"/>
        <v>7.1546583288036185</v>
      </c>
      <c r="X36" s="66">
        <f t="shared" si="4"/>
        <v>9.7780120701131779</v>
      </c>
      <c r="Y36" s="66">
        <f t="shared" si="4"/>
        <v>3.4119068595400583</v>
      </c>
      <c r="Z36" s="66">
        <f t="shared" si="4"/>
        <v>2.0239545249273427</v>
      </c>
      <c r="AA36" s="69">
        <f t="shared" si="4"/>
        <v>4.0964705303759077</v>
      </c>
    </row>
    <row r="37" spans="1:27" x14ac:dyDescent="0.35">
      <c r="A37" t="s">
        <v>162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928B-4495-4E91-A5D4-52618BE3E7D3}">
  <dimension ref="A1:AA36"/>
  <sheetViews>
    <sheetView showGridLines="0" workbookViewId="0">
      <selection sqref="A1:M1"/>
    </sheetView>
  </sheetViews>
  <sheetFormatPr defaultRowHeight="14.5" x14ac:dyDescent="0.35"/>
  <sheetData>
    <row r="1" spans="1:13" x14ac:dyDescent="0.35">
      <c r="A1" s="142" t="s">
        <v>167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3" x14ac:dyDescent="0.35">
      <c r="A2" s="57" t="s">
        <v>118</v>
      </c>
      <c r="B2" s="76">
        <f>MIP!C29/MIP!C40</f>
        <v>0.13802766275065012</v>
      </c>
      <c r="C2" s="66">
        <f>MIP!D29/MIP!D40</f>
        <v>0.10156781176186183</v>
      </c>
      <c r="D2" s="66">
        <f>MIP!E29/MIP!E40</f>
        <v>0.13165017771206239</v>
      </c>
      <c r="E2" s="66">
        <f>MIP!F29/MIP!F40</f>
        <v>0.10340193754087638</v>
      </c>
      <c r="F2" s="66">
        <f>MIP!G29/MIP!G40</f>
        <v>0.18274671354257521</v>
      </c>
      <c r="G2" s="66">
        <f>MIP!H29/MIP!H40</f>
        <v>0.29411946631698099</v>
      </c>
      <c r="H2" s="66">
        <f>MIP!I29/MIP!I40</f>
        <v>0.23471164550618639</v>
      </c>
      <c r="I2" s="66">
        <f>MIP!J29/MIP!J40</f>
        <v>0.19356045679439873</v>
      </c>
      <c r="J2" s="66">
        <f>MIP!K29/MIP!K40</f>
        <v>0.24894400758770527</v>
      </c>
      <c r="K2" s="66">
        <f>MIP!L29/MIP!L40</f>
        <v>1.3159804864873989E-2</v>
      </c>
      <c r="L2" s="66">
        <f>MIP!M29/MIP!M40</f>
        <v>0.34661240504407703</v>
      </c>
      <c r="M2" s="69">
        <f>MIP!N29/MIP!N40</f>
        <v>0.6522436498203259</v>
      </c>
    </row>
    <row r="4" spans="1:13" x14ac:dyDescent="0.35">
      <c r="A4" s="82" t="s">
        <v>168</v>
      </c>
    </row>
    <row r="5" spans="1:13" x14ac:dyDescent="0.35">
      <c r="A5" s="57" t="s">
        <v>119</v>
      </c>
      <c r="B5" s="55" t="s">
        <v>88</v>
      </c>
      <c r="C5" s="55" t="s">
        <v>89</v>
      </c>
      <c r="D5" s="55" t="s">
        <v>90</v>
      </c>
      <c r="E5" s="55" t="s">
        <v>91</v>
      </c>
      <c r="F5" s="55" t="s">
        <v>92</v>
      </c>
      <c r="G5" s="55" t="s">
        <v>93</v>
      </c>
      <c r="H5" s="55" t="s">
        <v>94</v>
      </c>
      <c r="I5" s="55" t="s">
        <v>95</v>
      </c>
      <c r="J5" s="55" t="s">
        <v>96</v>
      </c>
      <c r="K5" s="55" t="s">
        <v>97</v>
      </c>
      <c r="L5" s="55" t="s">
        <v>98</v>
      </c>
      <c r="M5" s="56" t="s">
        <v>99</v>
      </c>
    </row>
    <row r="6" spans="1:13" x14ac:dyDescent="0.35">
      <c r="A6" s="58" t="s">
        <v>88</v>
      </c>
      <c r="B6" s="70">
        <f t="shared" ref="B6:M17" si="0">IF($A6=B$5,B$2,0)</f>
        <v>0.13802766275065012</v>
      </c>
      <c r="C6" s="71">
        <f t="shared" si="0"/>
        <v>0</v>
      </c>
      <c r="D6" s="71">
        <f t="shared" si="0"/>
        <v>0</v>
      </c>
      <c r="E6" s="71">
        <f t="shared" si="0"/>
        <v>0</v>
      </c>
      <c r="F6" s="71">
        <f t="shared" si="0"/>
        <v>0</v>
      </c>
      <c r="G6" s="71">
        <f t="shared" si="0"/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2">
        <f t="shared" si="0"/>
        <v>0</v>
      </c>
    </row>
    <row r="7" spans="1:13" x14ac:dyDescent="0.35">
      <c r="A7" s="58" t="s">
        <v>89</v>
      </c>
      <c r="B7" s="73">
        <f t="shared" si="0"/>
        <v>0</v>
      </c>
      <c r="C7" s="60">
        <f t="shared" si="0"/>
        <v>0.10156781176186183</v>
      </c>
      <c r="D7" s="60">
        <f t="shared" si="0"/>
        <v>0</v>
      </c>
      <c r="E7" s="60">
        <f t="shared" si="0"/>
        <v>0</v>
      </c>
      <c r="F7" s="60">
        <f t="shared" si="0"/>
        <v>0</v>
      </c>
      <c r="G7" s="60">
        <f t="shared" si="0"/>
        <v>0</v>
      </c>
      <c r="H7" s="60">
        <f t="shared" si="0"/>
        <v>0</v>
      </c>
      <c r="I7" s="60">
        <f t="shared" si="0"/>
        <v>0</v>
      </c>
      <c r="J7" s="60">
        <f t="shared" si="0"/>
        <v>0</v>
      </c>
      <c r="K7" s="60">
        <f t="shared" si="0"/>
        <v>0</v>
      </c>
      <c r="L7" s="60">
        <f t="shared" si="0"/>
        <v>0</v>
      </c>
      <c r="M7" s="61">
        <f t="shared" si="0"/>
        <v>0</v>
      </c>
    </row>
    <row r="8" spans="1:13" x14ac:dyDescent="0.35">
      <c r="A8" s="58" t="s">
        <v>90</v>
      </c>
      <c r="B8" s="73">
        <f t="shared" si="0"/>
        <v>0</v>
      </c>
      <c r="C8" s="60">
        <f t="shared" si="0"/>
        <v>0</v>
      </c>
      <c r="D8" s="60">
        <f t="shared" si="0"/>
        <v>0.13165017771206239</v>
      </c>
      <c r="E8" s="60">
        <f t="shared" si="0"/>
        <v>0</v>
      </c>
      <c r="F8" s="60">
        <f t="shared" si="0"/>
        <v>0</v>
      </c>
      <c r="G8" s="60">
        <f t="shared" si="0"/>
        <v>0</v>
      </c>
      <c r="H8" s="60">
        <f t="shared" si="0"/>
        <v>0</v>
      </c>
      <c r="I8" s="60">
        <f t="shared" si="0"/>
        <v>0</v>
      </c>
      <c r="J8" s="60">
        <f t="shared" si="0"/>
        <v>0</v>
      </c>
      <c r="K8" s="60">
        <f t="shared" si="0"/>
        <v>0</v>
      </c>
      <c r="L8" s="60">
        <f t="shared" si="0"/>
        <v>0</v>
      </c>
      <c r="M8" s="61">
        <f t="shared" si="0"/>
        <v>0</v>
      </c>
    </row>
    <row r="9" spans="1:13" x14ac:dyDescent="0.35">
      <c r="A9" s="58" t="s">
        <v>91</v>
      </c>
      <c r="B9" s="73">
        <f t="shared" si="0"/>
        <v>0</v>
      </c>
      <c r="C9" s="60">
        <f t="shared" si="0"/>
        <v>0</v>
      </c>
      <c r="D9" s="60">
        <f t="shared" si="0"/>
        <v>0</v>
      </c>
      <c r="E9" s="60">
        <f t="shared" si="0"/>
        <v>0.10340193754087638</v>
      </c>
      <c r="F9" s="60">
        <f t="shared" si="0"/>
        <v>0</v>
      </c>
      <c r="G9" s="60">
        <f t="shared" si="0"/>
        <v>0</v>
      </c>
      <c r="H9" s="60">
        <f t="shared" si="0"/>
        <v>0</v>
      </c>
      <c r="I9" s="60">
        <f t="shared" si="0"/>
        <v>0</v>
      </c>
      <c r="J9" s="60">
        <f t="shared" si="0"/>
        <v>0</v>
      </c>
      <c r="K9" s="60">
        <f t="shared" si="0"/>
        <v>0</v>
      </c>
      <c r="L9" s="60">
        <f t="shared" si="0"/>
        <v>0</v>
      </c>
      <c r="M9" s="61">
        <f t="shared" si="0"/>
        <v>0</v>
      </c>
    </row>
    <row r="10" spans="1:13" x14ac:dyDescent="0.35">
      <c r="A10" s="58" t="s">
        <v>92</v>
      </c>
      <c r="B10" s="73">
        <f t="shared" si="0"/>
        <v>0</v>
      </c>
      <c r="C10" s="60">
        <f t="shared" si="0"/>
        <v>0</v>
      </c>
      <c r="D10" s="60">
        <f t="shared" si="0"/>
        <v>0</v>
      </c>
      <c r="E10" s="60">
        <f t="shared" si="0"/>
        <v>0</v>
      </c>
      <c r="F10" s="60">
        <f t="shared" si="0"/>
        <v>0.18274671354257521</v>
      </c>
      <c r="G10" s="60">
        <f t="shared" si="0"/>
        <v>0</v>
      </c>
      <c r="H10" s="60">
        <f t="shared" si="0"/>
        <v>0</v>
      </c>
      <c r="I10" s="60">
        <f t="shared" si="0"/>
        <v>0</v>
      </c>
      <c r="J10" s="60">
        <f t="shared" si="0"/>
        <v>0</v>
      </c>
      <c r="K10" s="60">
        <f t="shared" si="0"/>
        <v>0</v>
      </c>
      <c r="L10" s="60">
        <f t="shared" si="0"/>
        <v>0</v>
      </c>
      <c r="M10" s="61">
        <f t="shared" si="0"/>
        <v>0</v>
      </c>
    </row>
    <row r="11" spans="1:13" x14ac:dyDescent="0.35">
      <c r="A11" s="58" t="s">
        <v>93</v>
      </c>
      <c r="B11" s="73">
        <f t="shared" si="0"/>
        <v>0</v>
      </c>
      <c r="C11" s="60">
        <f t="shared" si="0"/>
        <v>0</v>
      </c>
      <c r="D11" s="60">
        <f t="shared" si="0"/>
        <v>0</v>
      </c>
      <c r="E11" s="60">
        <f t="shared" si="0"/>
        <v>0</v>
      </c>
      <c r="F11" s="60">
        <f t="shared" si="0"/>
        <v>0</v>
      </c>
      <c r="G11" s="60">
        <f t="shared" si="0"/>
        <v>0.29411946631698099</v>
      </c>
      <c r="H11" s="60">
        <f t="shared" si="0"/>
        <v>0</v>
      </c>
      <c r="I11" s="60">
        <f t="shared" si="0"/>
        <v>0</v>
      </c>
      <c r="J11" s="60">
        <f t="shared" si="0"/>
        <v>0</v>
      </c>
      <c r="K11" s="60">
        <f t="shared" si="0"/>
        <v>0</v>
      </c>
      <c r="L11" s="60">
        <f t="shared" si="0"/>
        <v>0</v>
      </c>
      <c r="M11" s="61">
        <f t="shared" si="0"/>
        <v>0</v>
      </c>
    </row>
    <row r="12" spans="1:13" x14ac:dyDescent="0.35">
      <c r="A12" s="58" t="s">
        <v>94</v>
      </c>
      <c r="B12" s="73">
        <f t="shared" si="0"/>
        <v>0</v>
      </c>
      <c r="C12" s="60">
        <f t="shared" si="0"/>
        <v>0</v>
      </c>
      <c r="D12" s="60">
        <f t="shared" si="0"/>
        <v>0</v>
      </c>
      <c r="E12" s="60">
        <f t="shared" si="0"/>
        <v>0</v>
      </c>
      <c r="F12" s="60">
        <f t="shared" si="0"/>
        <v>0</v>
      </c>
      <c r="G12" s="60">
        <f t="shared" si="0"/>
        <v>0</v>
      </c>
      <c r="H12" s="60">
        <f t="shared" si="0"/>
        <v>0.23471164550618639</v>
      </c>
      <c r="I12" s="60">
        <f t="shared" si="0"/>
        <v>0</v>
      </c>
      <c r="J12" s="60">
        <f t="shared" si="0"/>
        <v>0</v>
      </c>
      <c r="K12" s="60">
        <f t="shared" si="0"/>
        <v>0</v>
      </c>
      <c r="L12" s="60">
        <f t="shared" si="0"/>
        <v>0</v>
      </c>
      <c r="M12" s="61">
        <f t="shared" si="0"/>
        <v>0</v>
      </c>
    </row>
    <row r="13" spans="1:13" x14ac:dyDescent="0.35">
      <c r="A13" s="58" t="s">
        <v>95</v>
      </c>
      <c r="B13" s="73">
        <f t="shared" si="0"/>
        <v>0</v>
      </c>
      <c r="C13" s="60">
        <f t="shared" si="0"/>
        <v>0</v>
      </c>
      <c r="D13" s="60">
        <f t="shared" si="0"/>
        <v>0</v>
      </c>
      <c r="E13" s="60">
        <f t="shared" si="0"/>
        <v>0</v>
      </c>
      <c r="F13" s="60">
        <f t="shared" si="0"/>
        <v>0</v>
      </c>
      <c r="G13" s="60">
        <f t="shared" si="0"/>
        <v>0</v>
      </c>
      <c r="H13" s="60">
        <f t="shared" si="0"/>
        <v>0</v>
      </c>
      <c r="I13" s="60">
        <f t="shared" si="0"/>
        <v>0.19356045679439873</v>
      </c>
      <c r="J13" s="60">
        <f t="shared" si="0"/>
        <v>0</v>
      </c>
      <c r="K13" s="60">
        <f t="shared" si="0"/>
        <v>0</v>
      </c>
      <c r="L13" s="60">
        <f t="shared" si="0"/>
        <v>0</v>
      </c>
      <c r="M13" s="61">
        <f t="shared" si="0"/>
        <v>0</v>
      </c>
    </row>
    <row r="14" spans="1:13" x14ac:dyDescent="0.35">
      <c r="A14" s="58" t="s">
        <v>96</v>
      </c>
      <c r="B14" s="73">
        <f t="shared" si="0"/>
        <v>0</v>
      </c>
      <c r="C14" s="60">
        <f t="shared" si="0"/>
        <v>0</v>
      </c>
      <c r="D14" s="60">
        <f t="shared" si="0"/>
        <v>0</v>
      </c>
      <c r="E14" s="60">
        <f t="shared" si="0"/>
        <v>0</v>
      </c>
      <c r="F14" s="60">
        <f t="shared" si="0"/>
        <v>0</v>
      </c>
      <c r="G14" s="60">
        <f t="shared" si="0"/>
        <v>0</v>
      </c>
      <c r="H14" s="60">
        <f t="shared" si="0"/>
        <v>0</v>
      </c>
      <c r="I14" s="60">
        <f t="shared" si="0"/>
        <v>0</v>
      </c>
      <c r="J14" s="60">
        <f t="shared" si="0"/>
        <v>0.24894400758770527</v>
      </c>
      <c r="K14" s="60">
        <f t="shared" si="0"/>
        <v>0</v>
      </c>
      <c r="L14" s="60">
        <f t="shared" si="0"/>
        <v>0</v>
      </c>
      <c r="M14" s="61">
        <f t="shared" si="0"/>
        <v>0</v>
      </c>
    </row>
    <row r="15" spans="1:13" x14ac:dyDescent="0.35">
      <c r="A15" s="58" t="s">
        <v>97</v>
      </c>
      <c r="B15" s="73">
        <f t="shared" si="0"/>
        <v>0</v>
      </c>
      <c r="C15" s="60">
        <f t="shared" si="0"/>
        <v>0</v>
      </c>
      <c r="D15" s="60">
        <f t="shared" si="0"/>
        <v>0</v>
      </c>
      <c r="E15" s="60">
        <f t="shared" si="0"/>
        <v>0</v>
      </c>
      <c r="F15" s="60">
        <f t="shared" si="0"/>
        <v>0</v>
      </c>
      <c r="G15" s="60">
        <f t="shared" si="0"/>
        <v>0</v>
      </c>
      <c r="H15" s="60">
        <f t="shared" si="0"/>
        <v>0</v>
      </c>
      <c r="I15" s="60">
        <f t="shared" si="0"/>
        <v>0</v>
      </c>
      <c r="J15" s="60">
        <f t="shared" si="0"/>
        <v>0</v>
      </c>
      <c r="K15" s="60">
        <f t="shared" si="0"/>
        <v>1.3159804864873989E-2</v>
      </c>
      <c r="L15" s="60">
        <f t="shared" si="0"/>
        <v>0</v>
      </c>
      <c r="M15" s="61">
        <f t="shared" si="0"/>
        <v>0</v>
      </c>
    </row>
    <row r="16" spans="1:13" x14ac:dyDescent="0.35">
      <c r="A16" s="58" t="s">
        <v>98</v>
      </c>
      <c r="B16" s="73">
        <f t="shared" si="0"/>
        <v>0</v>
      </c>
      <c r="C16" s="60">
        <f t="shared" si="0"/>
        <v>0</v>
      </c>
      <c r="D16" s="60">
        <f t="shared" si="0"/>
        <v>0</v>
      </c>
      <c r="E16" s="60">
        <f t="shared" si="0"/>
        <v>0</v>
      </c>
      <c r="F16" s="60">
        <f t="shared" si="0"/>
        <v>0</v>
      </c>
      <c r="G16" s="60">
        <f t="shared" si="0"/>
        <v>0</v>
      </c>
      <c r="H16" s="60">
        <f t="shared" si="0"/>
        <v>0</v>
      </c>
      <c r="I16" s="60">
        <f t="shared" si="0"/>
        <v>0</v>
      </c>
      <c r="J16" s="60">
        <f t="shared" si="0"/>
        <v>0</v>
      </c>
      <c r="K16" s="60">
        <f t="shared" si="0"/>
        <v>0</v>
      </c>
      <c r="L16" s="60">
        <f t="shared" si="0"/>
        <v>0.34661240504407703</v>
      </c>
      <c r="M16" s="61">
        <f t="shared" si="0"/>
        <v>0</v>
      </c>
    </row>
    <row r="17" spans="1:27" x14ac:dyDescent="0.35">
      <c r="A17" s="59" t="s">
        <v>99</v>
      </c>
      <c r="B17" s="74">
        <f t="shared" si="0"/>
        <v>0</v>
      </c>
      <c r="C17" s="62">
        <f t="shared" si="0"/>
        <v>0</v>
      </c>
      <c r="D17" s="62">
        <f t="shared" si="0"/>
        <v>0</v>
      </c>
      <c r="E17" s="62">
        <f t="shared" si="0"/>
        <v>0</v>
      </c>
      <c r="F17" s="62">
        <f t="shared" si="0"/>
        <v>0</v>
      </c>
      <c r="G17" s="62">
        <f t="shared" si="0"/>
        <v>0</v>
      </c>
      <c r="H17" s="62">
        <f t="shared" si="0"/>
        <v>0</v>
      </c>
      <c r="I17" s="62">
        <f t="shared" si="0"/>
        <v>0</v>
      </c>
      <c r="J17" s="62">
        <f t="shared" si="0"/>
        <v>0</v>
      </c>
      <c r="K17" s="62">
        <f t="shared" si="0"/>
        <v>0</v>
      </c>
      <c r="L17" s="62">
        <f t="shared" si="0"/>
        <v>0</v>
      </c>
      <c r="M17" s="63">
        <f t="shared" si="0"/>
        <v>0.6522436498203259</v>
      </c>
    </row>
    <row r="19" spans="1:27" x14ac:dyDescent="0.35">
      <c r="A19" s="82" t="s">
        <v>169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82" t="s">
        <v>170</v>
      </c>
    </row>
    <row r="20" spans="1:27" x14ac:dyDescent="0.35">
      <c r="A20" s="57" t="s">
        <v>120</v>
      </c>
      <c r="B20" s="55" t="s">
        <v>88</v>
      </c>
      <c r="C20" s="55" t="s">
        <v>89</v>
      </c>
      <c r="D20" s="55" t="s">
        <v>90</v>
      </c>
      <c r="E20" s="55" t="s">
        <v>91</v>
      </c>
      <c r="F20" s="55" t="s">
        <v>92</v>
      </c>
      <c r="G20" s="55" t="s">
        <v>93</v>
      </c>
      <c r="H20" s="55" t="s">
        <v>94</v>
      </c>
      <c r="I20" s="55" t="s">
        <v>95</v>
      </c>
      <c r="J20" s="55" t="s">
        <v>96</v>
      </c>
      <c r="K20" s="55" t="s">
        <v>97</v>
      </c>
      <c r="L20" s="55" t="s">
        <v>98</v>
      </c>
      <c r="M20" s="56" t="s">
        <v>99</v>
      </c>
      <c r="O20" s="57" t="s">
        <v>121</v>
      </c>
      <c r="P20" s="55" t="s">
        <v>88</v>
      </c>
      <c r="Q20" s="55" t="s">
        <v>89</v>
      </c>
      <c r="R20" s="55" t="s">
        <v>90</v>
      </c>
      <c r="S20" s="55" t="s">
        <v>91</v>
      </c>
      <c r="T20" s="55" t="s">
        <v>92</v>
      </c>
      <c r="U20" s="55" t="s">
        <v>93</v>
      </c>
      <c r="V20" s="55" t="s">
        <v>94</v>
      </c>
      <c r="W20" s="55" t="s">
        <v>95</v>
      </c>
      <c r="X20" s="55" t="s">
        <v>96</v>
      </c>
      <c r="Y20" s="55" t="s">
        <v>97</v>
      </c>
      <c r="Z20" s="55" t="s">
        <v>98</v>
      </c>
      <c r="AA20" s="56" t="s">
        <v>99</v>
      </c>
    </row>
    <row r="21" spans="1:27" x14ac:dyDescent="0.35">
      <c r="A21" s="58" t="s">
        <v>88</v>
      </c>
      <c r="B21" s="70">
        <f t="array" ref="B21:M32">MMULT(B6:M17,'IP e MP'!B50:M61)</f>
        <v>0.14814777659957806</v>
      </c>
      <c r="C21" s="71">
        <v>2.3221084823580864E-3</v>
      </c>
      <c r="D21" s="71">
        <v>1.531209599002711E-2</v>
      </c>
      <c r="E21" s="71">
        <v>2.0045254124061614E-3</v>
      </c>
      <c r="F21" s="71">
        <v>4.4214386056127021E-3</v>
      </c>
      <c r="G21" s="71">
        <v>2.5200725645710708E-3</v>
      </c>
      <c r="H21" s="71">
        <v>3.6777167767955967E-3</v>
      </c>
      <c r="I21" s="71">
        <v>1.3347784408543849E-3</v>
      </c>
      <c r="J21" s="71">
        <v>7.0631866553209086E-4</v>
      </c>
      <c r="K21" s="71">
        <v>2.2733285778743197E-4</v>
      </c>
      <c r="L21" s="71">
        <v>2.3129648464822587E-3</v>
      </c>
      <c r="M21" s="72">
        <v>1.3530724407215756E-3</v>
      </c>
      <c r="O21" s="58" t="s">
        <v>88</v>
      </c>
      <c r="P21" s="70">
        <f t="array" ref="P21:AA32">MMULT(B6:M17,'IP e MP'!P50:AA61)</f>
        <v>0.1532128753316159</v>
      </c>
      <c r="Q21" s="71">
        <v>6.7899564826282887E-3</v>
      </c>
      <c r="R21" s="71">
        <v>2.2013837126013843E-2</v>
      </c>
      <c r="S21" s="71">
        <v>6.7055976333594714E-3</v>
      </c>
      <c r="T21" s="71">
        <v>1.1096767365261381E-2</v>
      </c>
      <c r="U21" s="71">
        <v>1.0480786834402343E-2</v>
      </c>
      <c r="V21" s="71">
        <v>1.1704070842251994E-2</v>
      </c>
      <c r="W21" s="71">
        <v>8.370907501233895E-3</v>
      </c>
      <c r="X21" s="71">
        <v>8.1940082329982292E-3</v>
      </c>
      <c r="Y21" s="71">
        <v>9.016137216622831E-4</v>
      </c>
      <c r="Z21" s="71">
        <v>1.1565345074216686E-2</v>
      </c>
      <c r="AA21" s="72">
        <v>1.6128255003948988E-2</v>
      </c>
    </row>
    <row r="22" spans="1:27" x14ac:dyDescent="0.35">
      <c r="A22" s="58" t="s">
        <v>89</v>
      </c>
      <c r="B22" s="73">
        <v>1.7105690072857014E-3</v>
      </c>
      <c r="C22" s="60">
        <v>0.10707025885559379</v>
      </c>
      <c r="D22" s="60">
        <v>6.949338555876072E-3</v>
      </c>
      <c r="E22" s="60">
        <v>3.9776002301584153E-3</v>
      </c>
      <c r="F22" s="60">
        <v>3.1950887539047134E-3</v>
      </c>
      <c r="G22" s="60">
        <v>7.3346735642348124E-4</v>
      </c>
      <c r="H22" s="60">
        <v>1.669737411779071E-3</v>
      </c>
      <c r="I22" s="60">
        <v>6.3047941291986614E-4</v>
      </c>
      <c r="J22" s="60">
        <v>3.1708386848553849E-4</v>
      </c>
      <c r="K22" s="60">
        <v>1.6237297425255245E-4</v>
      </c>
      <c r="L22" s="60">
        <v>8.1551851151525495E-4</v>
      </c>
      <c r="M22" s="61">
        <v>5.3744523761982464E-4</v>
      </c>
      <c r="O22" s="58" t="s">
        <v>89</v>
      </c>
      <c r="P22" s="73">
        <v>3.0878507023892024E-3</v>
      </c>
      <c r="Q22" s="60">
        <v>0.10828513848436687</v>
      </c>
      <c r="R22" s="60">
        <v>8.7716496065045196E-3</v>
      </c>
      <c r="S22" s="60">
        <v>5.2558972703177116E-3</v>
      </c>
      <c r="T22" s="60">
        <v>5.0102178552012596E-3</v>
      </c>
      <c r="U22" s="60">
        <v>2.8981134223406788E-3</v>
      </c>
      <c r="V22" s="60">
        <v>3.8522319923585762E-3</v>
      </c>
      <c r="W22" s="60">
        <v>2.5437159107497254E-3</v>
      </c>
      <c r="X22" s="60">
        <v>2.3531069206441922E-3</v>
      </c>
      <c r="Y22" s="60">
        <v>3.457207706734485E-4</v>
      </c>
      <c r="Z22" s="60">
        <v>3.331389296657741E-3</v>
      </c>
      <c r="AA22" s="61">
        <v>4.5550546787606477E-3</v>
      </c>
    </row>
    <row r="23" spans="1:27" x14ac:dyDescent="0.35">
      <c r="A23" s="58" t="s">
        <v>90</v>
      </c>
      <c r="B23" s="73">
        <v>4.1840449395074683E-2</v>
      </c>
      <c r="C23" s="60">
        <v>2.767365256114105E-2</v>
      </c>
      <c r="D23" s="60">
        <v>0.19738852692938169</v>
      </c>
      <c r="E23" s="60">
        <v>2.3508047411243682E-2</v>
      </c>
      <c r="F23" s="60">
        <v>5.1242444218881418E-2</v>
      </c>
      <c r="G23" s="60">
        <v>1.7818416267015802E-2</v>
      </c>
      <c r="H23" s="60">
        <v>4.4760761631835365E-2</v>
      </c>
      <c r="I23" s="60">
        <v>1.4447199027772089E-2</v>
      </c>
      <c r="J23" s="60">
        <v>7.4240286219349715E-3</v>
      </c>
      <c r="K23" s="60">
        <v>2.6282294040507726E-3</v>
      </c>
      <c r="L23" s="60">
        <v>1.9894800907584748E-2</v>
      </c>
      <c r="M23" s="61">
        <v>1.1322786815671457E-2</v>
      </c>
      <c r="O23" s="58" t="s">
        <v>90</v>
      </c>
      <c r="P23" s="73">
        <v>7.7409402857839982E-2</v>
      </c>
      <c r="Q23" s="60">
        <v>5.9048495581502748E-2</v>
      </c>
      <c r="R23" s="60">
        <v>0.24445057471882481</v>
      </c>
      <c r="S23" s="60">
        <v>5.6520675179886029E-2</v>
      </c>
      <c r="T23" s="60">
        <v>9.8119014758124692E-2</v>
      </c>
      <c r="U23" s="60">
        <v>7.3721428305653772E-2</v>
      </c>
      <c r="V23" s="60">
        <v>0.10112472003290604</v>
      </c>
      <c r="W23" s="60">
        <v>6.3857439646311839E-2</v>
      </c>
      <c r="X23" s="60">
        <v>6.0005290283084281E-2</v>
      </c>
      <c r="Y23" s="60">
        <v>7.3632732673218444E-3</v>
      </c>
      <c r="Z23" s="60">
        <v>8.486835801881823E-2</v>
      </c>
      <c r="AA23" s="61">
        <v>0.11507945747465774</v>
      </c>
    </row>
    <row r="24" spans="1:27" x14ac:dyDescent="0.35">
      <c r="A24" s="58" t="s">
        <v>91</v>
      </c>
      <c r="B24" s="73">
        <v>4.9299151643148412E-3</v>
      </c>
      <c r="C24" s="60">
        <v>2.3458827141363209E-3</v>
      </c>
      <c r="D24" s="60">
        <v>4.3784699533357422E-3</v>
      </c>
      <c r="E24" s="60">
        <v>0.13386353338618875</v>
      </c>
      <c r="F24" s="60">
        <v>1.6379832700903565E-3</v>
      </c>
      <c r="G24" s="60">
        <v>3.1624259083507882E-3</v>
      </c>
      <c r="H24" s="60">
        <v>2.3390507321477978E-3</v>
      </c>
      <c r="I24" s="60">
        <v>2.1150161555455477E-3</v>
      </c>
      <c r="J24" s="60">
        <v>1.3266179730014127E-3</v>
      </c>
      <c r="K24" s="60">
        <v>2.9701817773042176E-4</v>
      </c>
      <c r="L24" s="60">
        <v>3.3341255625018865E-3</v>
      </c>
      <c r="M24" s="61">
        <v>3.1854978055725273E-3</v>
      </c>
      <c r="O24" s="58" t="s">
        <v>91</v>
      </c>
      <c r="P24" s="73">
        <v>8.6324920758021478E-3</v>
      </c>
      <c r="Q24" s="60">
        <v>5.6118705507010938E-3</v>
      </c>
      <c r="R24" s="60">
        <v>9.2774291463554523E-3</v>
      </c>
      <c r="S24" s="60">
        <v>0.13730000765557243</v>
      </c>
      <c r="T24" s="60">
        <v>6.5176350695170882E-3</v>
      </c>
      <c r="U24" s="60">
        <v>8.9816919115953443E-3</v>
      </c>
      <c r="V24" s="60">
        <v>8.2062992930114331E-3</v>
      </c>
      <c r="W24" s="60">
        <v>7.2584122438434607E-3</v>
      </c>
      <c r="X24" s="60">
        <v>6.8001038771410369E-3</v>
      </c>
      <c r="Y24" s="60">
        <v>7.8991612316421243E-4</v>
      </c>
      <c r="Z24" s="60">
        <v>1.0097596764124134E-2</v>
      </c>
      <c r="AA24" s="61">
        <v>1.3986126325523592E-2</v>
      </c>
    </row>
    <row r="25" spans="1:27" x14ac:dyDescent="0.35">
      <c r="A25" s="58" t="s">
        <v>92</v>
      </c>
      <c r="B25" s="73">
        <v>5.6906019803891277E-4</v>
      </c>
      <c r="C25" s="60">
        <v>3.5856541964973498E-3</v>
      </c>
      <c r="D25" s="60">
        <v>9.7959136532289686E-4</v>
      </c>
      <c r="E25" s="60">
        <v>5.2603520365333018E-3</v>
      </c>
      <c r="F25" s="60">
        <v>0.20259969863741589</v>
      </c>
      <c r="G25" s="60">
        <v>7.5832697007082546E-4</v>
      </c>
      <c r="H25" s="60">
        <v>1.2696390179913969E-3</v>
      </c>
      <c r="I25" s="60">
        <v>4.2233671971824106E-3</v>
      </c>
      <c r="J25" s="60">
        <v>1.1220237390666135E-3</v>
      </c>
      <c r="K25" s="60">
        <v>7.7370795670588996E-4</v>
      </c>
      <c r="L25" s="60">
        <v>1.3644382443339629E-3</v>
      </c>
      <c r="M25" s="61">
        <v>3.5215954861177409E-3</v>
      </c>
      <c r="O25" s="58" t="s">
        <v>92</v>
      </c>
      <c r="P25" s="73">
        <v>1.3137686399307977E-3</v>
      </c>
      <c r="Q25" s="60">
        <v>4.2425503991015507E-3</v>
      </c>
      <c r="R25" s="60">
        <v>1.9649311313131011E-3</v>
      </c>
      <c r="S25" s="60">
        <v>5.9515385965786668E-3</v>
      </c>
      <c r="T25" s="60">
        <v>0.20358115505963134</v>
      </c>
      <c r="U25" s="60">
        <v>1.9287703185358991E-3</v>
      </c>
      <c r="V25" s="60">
        <v>2.4497332168173713E-3</v>
      </c>
      <c r="W25" s="60">
        <v>5.2578711598321778E-3</v>
      </c>
      <c r="X25" s="60">
        <v>2.2229194819052538E-3</v>
      </c>
      <c r="Y25" s="60">
        <v>8.7284573823768823E-4</v>
      </c>
      <c r="Z25" s="60">
        <v>2.724791917127076E-3</v>
      </c>
      <c r="AA25" s="61">
        <v>5.6939525846539732E-3</v>
      </c>
    </row>
    <row r="26" spans="1:27" x14ac:dyDescent="0.35">
      <c r="A26" s="58" t="s">
        <v>93</v>
      </c>
      <c r="B26" s="73">
        <v>2.3115142688626505E-2</v>
      </c>
      <c r="C26" s="60">
        <v>1.5166396688020585E-2</v>
      </c>
      <c r="D26" s="60">
        <v>3.6025331522474127E-2</v>
      </c>
      <c r="E26" s="60">
        <v>1.2182564869929047E-2</v>
      </c>
      <c r="F26" s="60">
        <v>2.6098666271387828E-2</v>
      </c>
      <c r="G26" s="60">
        <v>0.30681865449736262</v>
      </c>
      <c r="H26" s="60">
        <v>2.415021226393704E-2</v>
      </c>
      <c r="I26" s="60">
        <v>1.4040340116242552E-2</v>
      </c>
      <c r="J26" s="60">
        <v>5.7197282009155805E-3</v>
      </c>
      <c r="K26" s="60">
        <v>1.6092038376926841E-3</v>
      </c>
      <c r="L26" s="60">
        <v>1.464188089519082E-2</v>
      </c>
      <c r="M26" s="61">
        <v>8.3779891504993636E-3</v>
      </c>
      <c r="O26" s="58" t="s">
        <v>93</v>
      </c>
      <c r="P26" s="73">
        <v>5.7678491746449109E-2</v>
      </c>
      <c r="Q26" s="60">
        <v>4.5654211070368253E-2</v>
      </c>
      <c r="R26" s="60">
        <v>8.1756842482594169E-2</v>
      </c>
      <c r="S26" s="60">
        <v>4.4261860598379874E-2</v>
      </c>
      <c r="T26" s="60">
        <v>7.1649943788664183E-2</v>
      </c>
      <c r="U26" s="60">
        <v>0.36114117822575365</v>
      </c>
      <c r="V26" s="60">
        <v>7.8920650492774996E-2</v>
      </c>
      <c r="W26" s="60">
        <v>6.2053655866939436E-2</v>
      </c>
      <c r="X26" s="60">
        <v>5.6814413980678651E-2</v>
      </c>
      <c r="Y26" s="60">
        <v>6.210378680288552E-3</v>
      </c>
      <c r="Z26" s="60">
        <v>7.7778507512974437E-2</v>
      </c>
      <c r="AA26" s="61">
        <v>0.10920125427181385</v>
      </c>
    </row>
    <row r="27" spans="1:27" x14ac:dyDescent="0.35">
      <c r="A27" s="58" t="s">
        <v>94</v>
      </c>
      <c r="B27" s="73">
        <v>1.1617283765461183E-2</v>
      </c>
      <c r="C27" s="60">
        <v>1.961796070982063E-2</v>
      </c>
      <c r="D27" s="60">
        <v>2.1782020249399903E-2</v>
      </c>
      <c r="E27" s="60">
        <v>8.3951748579141009E-3</v>
      </c>
      <c r="F27" s="60">
        <v>1.0497826136512537E-2</v>
      </c>
      <c r="G27" s="60">
        <v>1.4650319136937165E-2</v>
      </c>
      <c r="H27" s="60">
        <v>0.27015209778771343</v>
      </c>
      <c r="I27" s="60">
        <v>6.5871742542479815E-3</v>
      </c>
      <c r="J27" s="60">
        <v>6.8239001044090482E-3</v>
      </c>
      <c r="K27" s="60">
        <v>8.4901115561479405E-4</v>
      </c>
      <c r="L27" s="60">
        <v>9.6875001551927336E-3</v>
      </c>
      <c r="M27" s="61">
        <v>5.6797198541885755E-3</v>
      </c>
      <c r="O27" s="58" t="s">
        <v>94</v>
      </c>
      <c r="P27" s="73">
        <v>2.3701176221178063E-2</v>
      </c>
      <c r="Q27" s="60">
        <v>3.0276981905649057E-2</v>
      </c>
      <c r="R27" s="60">
        <v>3.7770478409372608E-2</v>
      </c>
      <c r="S27" s="60">
        <v>1.9610603055836489E-2</v>
      </c>
      <c r="T27" s="60">
        <v>2.642327183965985E-2</v>
      </c>
      <c r="U27" s="60">
        <v>3.3642330980431789E-2</v>
      </c>
      <c r="V27" s="60">
        <v>0.28930070761144716</v>
      </c>
      <c r="W27" s="60">
        <v>2.3373387390109791E-2</v>
      </c>
      <c r="X27" s="60">
        <v>2.4687408845659477E-2</v>
      </c>
      <c r="Y27" s="60">
        <v>2.4576545158071926E-3</v>
      </c>
      <c r="Z27" s="60">
        <v>3.1761061510306159E-2</v>
      </c>
      <c r="AA27" s="61">
        <v>4.092912496021528E-2</v>
      </c>
    </row>
    <row r="28" spans="1:27" x14ac:dyDescent="0.35">
      <c r="A28" s="58" t="s">
        <v>95</v>
      </c>
      <c r="B28" s="73">
        <v>1.8111100400684814E-3</v>
      </c>
      <c r="C28" s="60">
        <v>3.1524876762397628E-3</v>
      </c>
      <c r="D28" s="60">
        <v>5.0353269035680846E-3</v>
      </c>
      <c r="E28" s="60">
        <v>3.7553518431525552E-3</v>
      </c>
      <c r="F28" s="60">
        <v>3.0135969226996644E-3</v>
      </c>
      <c r="G28" s="60">
        <v>5.6449805695403792E-3</v>
      </c>
      <c r="H28" s="60">
        <v>5.1578731946127446E-3</v>
      </c>
      <c r="I28" s="60">
        <v>0.22936551767577756</v>
      </c>
      <c r="J28" s="60">
        <v>1.2913205686358996E-2</v>
      </c>
      <c r="K28" s="60">
        <v>9.7768171167539352E-4</v>
      </c>
      <c r="L28" s="60">
        <v>1.2372806587060517E-2</v>
      </c>
      <c r="M28" s="61">
        <v>6.7257112213759398E-3</v>
      </c>
      <c r="O28" s="58" t="s">
        <v>95</v>
      </c>
      <c r="P28" s="73">
        <v>9.7747681969527992E-3</v>
      </c>
      <c r="Q28" s="60">
        <v>1.0177111687222492E-2</v>
      </c>
      <c r="R28" s="60">
        <v>1.5572214393114727E-2</v>
      </c>
      <c r="S28" s="60">
        <v>1.1146665244744419E-2</v>
      </c>
      <c r="T28" s="60">
        <v>1.3508957258010053E-2</v>
      </c>
      <c r="U28" s="60">
        <v>1.8161302655933589E-2</v>
      </c>
      <c r="V28" s="60">
        <v>1.7777398184147766E-2</v>
      </c>
      <c r="W28" s="60">
        <v>0.24042815032105241</v>
      </c>
      <c r="X28" s="60">
        <v>2.4685809391593948E-2</v>
      </c>
      <c r="Y28" s="60">
        <v>2.0378273447038686E-3</v>
      </c>
      <c r="Z28" s="60">
        <v>2.6919964928739663E-2</v>
      </c>
      <c r="AA28" s="61">
        <v>2.9956157331902482E-2</v>
      </c>
    </row>
    <row r="29" spans="1:27" x14ac:dyDescent="0.35">
      <c r="A29" s="58" t="s">
        <v>96</v>
      </c>
      <c r="B29" s="73">
        <v>7.6985913524094231E-3</v>
      </c>
      <c r="C29" s="60">
        <v>9.4663885535745656E-3</v>
      </c>
      <c r="D29" s="60">
        <v>1.14765049976312E-2</v>
      </c>
      <c r="E29" s="60">
        <v>1.0534856300083785E-2</v>
      </c>
      <c r="F29" s="60">
        <v>8.4058214631365213E-3</v>
      </c>
      <c r="G29" s="60">
        <v>9.6638128354391648E-3</v>
      </c>
      <c r="H29" s="60">
        <v>1.1905727756809146E-2</v>
      </c>
      <c r="I29" s="60">
        <v>1.1111588702928494E-2</v>
      </c>
      <c r="J29" s="60">
        <v>0.28596543084391257</v>
      </c>
      <c r="K29" s="60">
        <v>7.6216927377938054E-3</v>
      </c>
      <c r="L29" s="60">
        <v>8.0183094917119033E-3</v>
      </c>
      <c r="M29" s="61">
        <v>1.5524058195379819E-2</v>
      </c>
      <c r="O29" s="58" t="s">
        <v>96</v>
      </c>
      <c r="P29" s="73">
        <v>2.4880115061863797E-2</v>
      </c>
      <c r="Q29" s="60">
        <v>2.4621954201550875E-2</v>
      </c>
      <c r="R29" s="60">
        <v>3.4209748773168694E-2</v>
      </c>
      <c r="S29" s="60">
        <v>2.6481551142036083E-2</v>
      </c>
      <c r="T29" s="60">
        <v>3.1049470761984992E-2</v>
      </c>
      <c r="U29" s="60">
        <v>3.6667669661793419E-2</v>
      </c>
      <c r="V29" s="60">
        <v>3.9132243955562855E-2</v>
      </c>
      <c r="W29" s="60">
        <v>3.4979123112283184E-2</v>
      </c>
      <c r="X29" s="60">
        <v>0.31136472168472401</v>
      </c>
      <c r="Y29" s="60">
        <v>9.9089477869833617E-3</v>
      </c>
      <c r="Z29" s="60">
        <v>3.940367800312651E-2</v>
      </c>
      <c r="AA29" s="61">
        <v>6.5643545090253066E-2</v>
      </c>
    </row>
    <row r="30" spans="1:27" x14ac:dyDescent="0.35">
      <c r="A30" s="58" t="s">
        <v>97</v>
      </c>
      <c r="B30" s="73">
        <v>6.4346354853632329E-5</v>
      </c>
      <c r="C30" s="60">
        <v>8.2065322580605207E-5</v>
      </c>
      <c r="D30" s="60">
        <v>1.3605875124889986E-4</v>
      </c>
      <c r="E30" s="60">
        <v>1.2181770801705921E-4</v>
      </c>
      <c r="F30" s="60">
        <v>1.0479451963356926E-4</v>
      </c>
      <c r="G30" s="60">
        <v>4.895605349675182E-4</v>
      </c>
      <c r="H30" s="60">
        <v>1.8711674057069136E-4</v>
      </c>
      <c r="I30" s="60">
        <v>2.7672830159890173E-4</v>
      </c>
      <c r="J30" s="60">
        <v>2.3945986748861168E-4</v>
      </c>
      <c r="K30" s="60">
        <v>1.3215322425968025E-2</v>
      </c>
      <c r="L30" s="60">
        <v>3.1332394756195344E-4</v>
      </c>
      <c r="M30" s="61">
        <v>1.033648068216498E-4</v>
      </c>
      <c r="O30" s="58" t="s">
        <v>97</v>
      </c>
      <c r="P30" s="73">
        <v>1.0146178456492681E-3</v>
      </c>
      <c r="Q30" s="60">
        <v>9.2028562281094612E-4</v>
      </c>
      <c r="R30" s="60">
        <v>1.3933834110701586E-3</v>
      </c>
      <c r="S30" s="60">
        <v>1.0037935872801163E-3</v>
      </c>
      <c r="T30" s="60">
        <v>1.3571639101568275E-3</v>
      </c>
      <c r="U30" s="60">
        <v>1.9830832118585811E-3</v>
      </c>
      <c r="V30" s="60">
        <v>1.6929542073097126E-3</v>
      </c>
      <c r="W30" s="60">
        <v>1.5967880290323464E-3</v>
      </c>
      <c r="X30" s="60">
        <v>1.6442376031889955E-3</v>
      </c>
      <c r="Y30" s="60">
        <v>1.3341825366113381E-2</v>
      </c>
      <c r="Z30" s="60">
        <v>2.0491781959311446E-3</v>
      </c>
      <c r="AA30" s="61">
        <v>2.8753610706510348E-3</v>
      </c>
    </row>
    <row r="31" spans="1:27" x14ac:dyDescent="0.35">
      <c r="A31" s="58" t="s">
        <v>98</v>
      </c>
      <c r="B31" s="73">
        <v>1.3182148498093007E-2</v>
      </c>
      <c r="C31" s="60">
        <v>3.2434968521493621E-2</v>
      </c>
      <c r="D31" s="60">
        <v>3.5922757583892136E-2</v>
      </c>
      <c r="E31" s="60">
        <v>3.012099666232642E-2</v>
      </c>
      <c r="F31" s="60">
        <v>2.4465249547242975E-2</v>
      </c>
      <c r="G31" s="60">
        <v>3.7331390138216188E-2</v>
      </c>
      <c r="H31" s="60">
        <v>3.6940827844639826E-2</v>
      </c>
      <c r="I31" s="60">
        <v>6.659824492311496E-2</v>
      </c>
      <c r="J31" s="60">
        <v>5.2304044736584079E-2</v>
      </c>
      <c r="K31" s="60">
        <v>5.3115423635314921E-3</v>
      </c>
      <c r="L31" s="60">
        <v>0.39184471776952262</v>
      </c>
      <c r="M31" s="61">
        <v>3.6753830520939682E-2</v>
      </c>
      <c r="O31" s="58" t="s">
        <v>98</v>
      </c>
      <c r="P31" s="73">
        <v>6.2159298263801802E-2</v>
      </c>
      <c r="Q31" s="60">
        <v>7.5636981397483136E-2</v>
      </c>
      <c r="R31" s="60">
        <v>0.10072547845329895</v>
      </c>
      <c r="S31" s="60">
        <v>7.557817931677191E-2</v>
      </c>
      <c r="T31" s="60">
        <v>8.9012575017662909E-2</v>
      </c>
      <c r="U31" s="60">
        <v>0.11430779586341659</v>
      </c>
      <c r="V31" s="60">
        <v>0.11455193987488965</v>
      </c>
      <c r="W31" s="60">
        <v>0.13463434155067622</v>
      </c>
      <c r="X31" s="60">
        <v>0.1247065215185877</v>
      </c>
      <c r="Y31" s="60">
        <v>1.1831524816245411E-2</v>
      </c>
      <c r="Z31" s="60">
        <v>0.48131093275892245</v>
      </c>
      <c r="AA31" s="61">
        <v>0.17962297631619575</v>
      </c>
    </row>
    <row r="32" spans="1:27" x14ac:dyDescent="0.35">
      <c r="A32" s="59" t="s">
        <v>99</v>
      </c>
      <c r="B32" s="74">
        <v>1.9598636964342337E-3</v>
      </c>
      <c r="C32" s="62">
        <v>3.4660086318527828E-3</v>
      </c>
      <c r="D32" s="62">
        <v>4.1881626817074982E-3</v>
      </c>
      <c r="E32" s="62">
        <v>4.4763777376190103E-3</v>
      </c>
      <c r="F32" s="62">
        <v>2.5532740009393744E-3</v>
      </c>
      <c r="G32" s="62">
        <v>3.774356708611619E-3</v>
      </c>
      <c r="H32" s="62">
        <v>4.4809610187024791E-3</v>
      </c>
      <c r="I32" s="62">
        <v>5.7870358277482678E-3</v>
      </c>
      <c r="J32" s="62">
        <v>4.5359939314729442E-3</v>
      </c>
      <c r="K32" s="62">
        <v>4.9239012050125784E-4</v>
      </c>
      <c r="L32" s="62">
        <v>4.2135251479923364E-3</v>
      </c>
      <c r="M32" s="63">
        <v>0.65556673140355981</v>
      </c>
      <c r="O32" s="59" t="s">
        <v>99</v>
      </c>
      <c r="P32" s="74">
        <v>6.7389703988636083E-3</v>
      </c>
      <c r="Q32" s="62">
        <v>7.681587330935E-3</v>
      </c>
      <c r="R32" s="62">
        <v>1.0511501608618204E-2</v>
      </c>
      <c r="S32" s="62">
        <v>8.9120120555947757E-3</v>
      </c>
      <c r="T32" s="62">
        <v>8.8516918806085271E-3</v>
      </c>
      <c r="U32" s="62">
        <v>1.1285583031295614E-2</v>
      </c>
      <c r="V32" s="62">
        <v>1.2054120899607937E-2</v>
      </c>
      <c r="W32" s="62">
        <v>1.2425882043898735E-2</v>
      </c>
      <c r="X32" s="62">
        <v>1.1600904072561327E-2</v>
      </c>
      <c r="Y32" s="62">
        <v>1.1285988829250638E-3</v>
      </c>
      <c r="Z32" s="62">
        <v>1.2943485746805879E-2</v>
      </c>
      <c r="AA32" s="63">
        <v>0.66950765886680952</v>
      </c>
    </row>
    <row r="34" spans="1:27" x14ac:dyDescent="0.35">
      <c r="A34" s="82" t="s">
        <v>171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82" t="s">
        <v>172</v>
      </c>
    </row>
    <row r="35" spans="1:27" x14ac:dyDescent="0.35">
      <c r="A35" s="57" t="s">
        <v>122</v>
      </c>
      <c r="B35" s="66">
        <f>SUM(B21:B32)</f>
        <v>0.25664625676023861</v>
      </c>
      <c r="C35" s="66">
        <f t="shared" ref="C35:M35" si="1">SUM(C21:C32)</f>
        <v>0.22638383291330913</v>
      </c>
      <c r="D35" s="66">
        <f t="shared" si="1"/>
        <v>0.33957418548386531</v>
      </c>
      <c r="E35" s="66">
        <f t="shared" si="1"/>
        <v>0.2382011984555723</v>
      </c>
      <c r="F35" s="66">
        <f t="shared" si="1"/>
        <v>0.33823588234745749</v>
      </c>
      <c r="G35" s="66">
        <f t="shared" si="1"/>
        <v>0.40336578348750657</v>
      </c>
      <c r="H35" s="66">
        <f t="shared" si="1"/>
        <v>0.40669172217753458</v>
      </c>
      <c r="I35" s="66">
        <f t="shared" si="1"/>
        <v>0.35651747003593304</v>
      </c>
      <c r="J35" s="66">
        <f t="shared" si="1"/>
        <v>0.37939783623916251</v>
      </c>
      <c r="K35" s="66">
        <f t="shared" si="1"/>
        <v>3.4165505723304519E-2</v>
      </c>
      <c r="L35" s="66">
        <f t="shared" si="1"/>
        <v>0.46881391206665102</v>
      </c>
      <c r="M35" s="69">
        <f t="shared" si="1"/>
        <v>0.748651802938468</v>
      </c>
      <c r="O35" s="57" t="s">
        <v>125</v>
      </c>
      <c r="P35" s="66">
        <f>SUM(P21:P32)</f>
        <v>0.42960382734233643</v>
      </c>
      <c r="Q35" s="66">
        <f t="shared" ref="Q35:AA35" si="2">SUM(Q21:Q32)</f>
        <v>0.37894712471432029</v>
      </c>
      <c r="R35" s="66">
        <f t="shared" si="2"/>
        <v>0.56841806926024918</v>
      </c>
      <c r="S35" s="66">
        <f t="shared" si="2"/>
        <v>0.39872838133635802</v>
      </c>
      <c r="T35" s="66">
        <f t="shared" si="2"/>
        <v>0.56617786456448305</v>
      </c>
      <c r="U35" s="66">
        <f t="shared" si="2"/>
        <v>0.67519973442301129</v>
      </c>
      <c r="V35" s="66">
        <f t="shared" si="2"/>
        <v>0.6807670706030855</v>
      </c>
      <c r="W35" s="66">
        <f t="shared" si="2"/>
        <v>0.59677967477596328</v>
      </c>
      <c r="X35" s="66">
        <f t="shared" si="2"/>
        <v>0.6350794458927671</v>
      </c>
      <c r="Y35" s="66">
        <f t="shared" si="2"/>
        <v>5.7190127014126305E-2</v>
      </c>
      <c r="Z35" s="66">
        <f t="shared" si="2"/>
        <v>0.78475428972775008</v>
      </c>
      <c r="AA35" s="69">
        <f t="shared" si="2"/>
        <v>1.2531789239753861</v>
      </c>
    </row>
    <row r="36" spans="1:27" x14ac:dyDescent="0.35">
      <c r="A36" s="57" t="s">
        <v>123</v>
      </c>
      <c r="B36" s="66">
        <f>B35/B2</f>
        <v>1.8593827617285346</v>
      </c>
      <c r="C36" s="66">
        <f t="shared" ref="C36:M36" si="3">C35/C2</f>
        <v>2.2288934750715486</v>
      </c>
      <c r="D36" s="66">
        <f t="shared" si="3"/>
        <v>2.5793674675211014</v>
      </c>
      <c r="E36" s="66">
        <f t="shared" si="3"/>
        <v>2.3036434724582184</v>
      </c>
      <c r="F36" s="66">
        <f t="shared" si="3"/>
        <v>1.8508452261094006</v>
      </c>
      <c r="G36" s="66">
        <f t="shared" si="3"/>
        <v>1.3714351808757455</v>
      </c>
      <c r="H36" s="66">
        <f t="shared" si="3"/>
        <v>1.7327292018274194</v>
      </c>
      <c r="I36" s="66">
        <f t="shared" si="3"/>
        <v>1.8418920679373494</v>
      </c>
      <c r="J36" s="66">
        <f t="shared" si="3"/>
        <v>1.5240287963368515</v>
      </c>
      <c r="K36" s="66">
        <f t="shared" si="3"/>
        <v>2.5962015450927183</v>
      </c>
      <c r="L36" s="66">
        <f t="shared" si="3"/>
        <v>1.3525595311772936</v>
      </c>
      <c r="M36" s="69">
        <f t="shared" si="3"/>
        <v>1.147810029495419</v>
      </c>
      <c r="O36" s="57" t="s">
        <v>124</v>
      </c>
      <c r="P36" s="76">
        <f>P35/B2</f>
        <v>3.1124473078880195</v>
      </c>
      <c r="Q36" s="66">
        <f t="shared" ref="Q36:AA36" si="4">Q35/C2</f>
        <v>3.730976557837125</v>
      </c>
      <c r="R36" s="66">
        <f t="shared" si="4"/>
        <v>4.3176399693395027</v>
      </c>
      <c r="S36" s="66">
        <f t="shared" si="4"/>
        <v>3.8561016439245592</v>
      </c>
      <c r="T36" s="66">
        <f t="shared" si="4"/>
        <v>3.0981562053239244</v>
      </c>
      <c r="U36" s="66">
        <f t="shared" si="4"/>
        <v>2.2956648972541287</v>
      </c>
      <c r="V36" s="66">
        <f t="shared" si="4"/>
        <v>2.9004401086913356</v>
      </c>
      <c r="W36" s="66">
        <f t="shared" si="4"/>
        <v>3.0831693862443545</v>
      </c>
      <c r="X36" s="66">
        <f t="shared" si="4"/>
        <v>2.5510935251937035</v>
      </c>
      <c r="Y36" s="66">
        <f t="shared" si="4"/>
        <v>4.3458187717340389</v>
      </c>
      <c r="Z36" s="66">
        <f t="shared" si="4"/>
        <v>2.2640686781765837</v>
      </c>
      <c r="AA36" s="69">
        <f t="shared" si="4"/>
        <v>1.9213355688792069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8C9-A6CA-4F79-8D52-AC3AAE48C443}">
  <dimension ref="A1:M58"/>
  <sheetViews>
    <sheetView showGridLines="0" workbookViewId="0">
      <selection sqref="A1:M1"/>
    </sheetView>
  </sheetViews>
  <sheetFormatPr defaultRowHeight="14.5" x14ac:dyDescent="0.35"/>
  <cols>
    <col min="1" max="13" width="8.7265625" style="53"/>
  </cols>
  <sheetData>
    <row r="1" spans="1:13" x14ac:dyDescent="0.35">
      <c r="A1" s="142" t="s">
        <v>173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3" x14ac:dyDescent="0.35">
      <c r="A2" s="57" t="s">
        <v>141</v>
      </c>
      <c r="B2" s="55" t="s">
        <v>88</v>
      </c>
      <c r="C2" s="55" t="s">
        <v>89</v>
      </c>
      <c r="D2" s="55" t="s">
        <v>90</v>
      </c>
      <c r="E2" s="55" t="s">
        <v>91</v>
      </c>
      <c r="F2" s="55" t="s">
        <v>92</v>
      </c>
      <c r="G2" s="55" t="s">
        <v>93</v>
      </c>
      <c r="H2" s="55" t="s">
        <v>94</v>
      </c>
      <c r="I2" s="55" t="s">
        <v>95</v>
      </c>
      <c r="J2" s="55" t="s">
        <v>96</v>
      </c>
      <c r="K2" s="55" t="s">
        <v>97</v>
      </c>
      <c r="L2" s="55" t="s">
        <v>98</v>
      </c>
      <c r="M2" s="56" t="s">
        <v>99</v>
      </c>
    </row>
    <row r="3" spans="1:13" x14ac:dyDescent="0.35">
      <c r="A3" s="58" t="s">
        <v>88</v>
      </c>
      <c r="B3" s="70">
        <f>MIP!C7/MIP!$W7</f>
        <v>4.697228552720735E-2</v>
      </c>
      <c r="C3" s="71">
        <f>MIP!D7/MIP!$W7</f>
        <v>3.5558491163839237E-4</v>
      </c>
      <c r="D3" s="71">
        <f>MIP!E7/MIP!$W7</f>
        <v>0.50915491820512759</v>
      </c>
      <c r="E3" s="71">
        <f>MIP!F7/MIP!$W7</f>
        <v>3.417013960741762E-4</v>
      </c>
      <c r="F3" s="71">
        <f>MIP!G7/MIP!$W7</f>
        <v>3.6335994655431001E-3</v>
      </c>
      <c r="G3" s="71">
        <f>MIP!H7/MIP!$W7</f>
        <v>1.687869486659679E-2</v>
      </c>
      <c r="H3" s="71">
        <f>MIP!I7/MIP!$W7</f>
        <v>6.366259296017809E-4</v>
      </c>
      <c r="I3" s="71">
        <f>MIP!J7/MIP!$W7</f>
        <v>2.2353828774466928E-4</v>
      </c>
      <c r="J3" s="71">
        <f>MIP!K7/MIP!$W7</f>
        <v>8.7713487213403606E-5</v>
      </c>
      <c r="K3" s="71">
        <f>MIP!L7/MIP!$W7</f>
        <v>6.0516335209797665E-5</v>
      </c>
      <c r="L3" s="71">
        <f>MIP!M7/MIP!$W7</f>
        <v>1.4147424556477389E-2</v>
      </c>
      <c r="M3" s="72">
        <f>MIP!N7/MIP!$W7</f>
        <v>7.0951168559981008E-3</v>
      </c>
    </row>
    <row r="4" spans="1:13" x14ac:dyDescent="0.35">
      <c r="A4" s="58" t="s">
        <v>89</v>
      </c>
      <c r="B4" s="73">
        <f>MIP!C8/MIP!$W8</f>
        <v>1.702743437385793E-3</v>
      </c>
      <c r="C4" s="60">
        <f>MIP!D8/MIP!$W8</f>
        <v>4.2034735148926985E-2</v>
      </c>
      <c r="D4" s="60">
        <f>MIP!E8/MIP!$W8</f>
        <v>0.4309685939250899</v>
      </c>
      <c r="E4" s="60">
        <f>MIP!F8/MIP!$W8</f>
        <v>2.2415431716435306E-2</v>
      </c>
      <c r="F4" s="60">
        <f>MIP!G8/MIP!$W8</f>
        <v>2.6363182461645564E-2</v>
      </c>
      <c r="G4" s="60">
        <f>MIP!H8/MIP!$W8</f>
        <v>8.0970130178542642E-4</v>
      </c>
      <c r="H4" s="60">
        <f>MIP!I8/MIP!$W8</f>
        <v>6.5402885393986952E-4</v>
      </c>
      <c r="I4" s="60">
        <f>MIP!J8/MIP!$W8</f>
        <v>4.2832617548413453E-4</v>
      </c>
      <c r="J4" s="60">
        <f>MIP!K8/MIP!$W8</f>
        <v>1.7682452230784949E-4</v>
      </c>
      <c r="K4" s="60">
        <f>MIP!L8/MIP!$W8</f>
        <v>8.1249630614783409E-4</v>
      </c>
      <c r="L4" s="60">
        <f>MIP!M8/MIP!$W8</f>
        <v>1.1764863237997468E-3</v>
      </c>
      <c r="M4" s="61">
        <f>MIP!N8/MIP!$W8</f>
        <v>1.4100975829172326E-3</v>
      </c>
    </row>
    <row r="5" spans="1:13" x14ac:dyDescent="0.35">
      <c r="A5" s="58" t="s">
        <v>90</v>
      </c>
      <c r="B5" s="73">
        <f>MIP!C9/MIP!$W9</f>
        <v>2.5715180013186009E-2</v>
      </c>
      <c r="C5" s="60">
        <f>MIP!D9/MIP!$W9</f>
        <v>1.0659880047372422E-2</v>
      </c>
      <c r="D5" s="60">
        <f>MIP!E9/MIP!$W9</f>
        <v>0.28792321961336559</v>
      </c>
      <c r="E5" s="60">
        <f>MIP!F9/MIP!$W9</f>
        <v>7.2880582678110277E-3</v>
      </c>
      <c r="F5" s="60">
        <f>MIP!G9/MIP!$W9</f>
        <v>4.9672134715788241E-2</v>
      </c>
      <c r="G5" s="60">
        <f>MIP!H9/MIP!$W9</f>
        <v>2.0771089962012573E-2</v>
      </c>
      <c r="H5" s="60">
        <f>MIP!I9/MIP!$W9</f>
        <v>2.9740536106817657E-2</v>
      </c>
      <c r="I5" s="60">
        <f>MIP!J9/MIP!$W9</f>
        <v>4.7843805869611329E-3</v>
      </c>
      <c r="J5" s="60">
        <f>MIP!K9/MIP!$W9</f>
        <v>2.4481353964144721E-3</v>
      </c>
      <c r="K5" s="60">
        <f>MIP!L9/MIP!$W9</f>
        <v>1.4423272177036366E-3</v>
      </c>
      <c r="L5" s="60">
        <f>MIP!M9/MIP!$W9</f>
        <v>3.2845560041795931E-2</v>
      </c>
      <c r="M5" s="61">
        <f>MIP!N9/MIP!$W9</f>
        <v>1.3268748166445072E-2</v>
      </c>
    </row>
    <row r="6" spans="1:13" x14ac:dyDescent="0.35">
      <c r="A6" s="58" t="s">
        <v>91</v>
      </c>
      <c r="B6" s="73">
        <f>MIP!C10/MIP!$W10</f>
        <v>3.7844531234983957E-2</v>
      </c>
      <c r="C6" s="60">
        <f>MIP!D10/MIP!$W10</f>
        <v>9.889520649015009E-3</v>
      </c>
      <c r="D6" s="60">
        <f>MIP!E10/MIP!$W10</f>
        <v>0.16417997297088383</v>
      </c>
      <c r="E6" s="60">
        <f>MIP!F10/MIP!$W10</f>
        <v>0.22241089965899155</v>
      </c>
      <c r="F6" s="60">
        <f>MIP!G10/MIP!$W10</f>
        <v>2.9598725424649194E-3</v>
      </c>
      <c r="G6" s="60">
        <f>MIP!H10/MIP!$W10</f>
        <v>5.7531710743138294E-2</v>
      </c>
      <c r="H6" s="60">
        <f>MIP!I10/MIP!$W10</f>
        <v>1.0263182471257149E-2</v>
      </c>
      <c r="I6" s="60">
        <f>MIP!J10/MIP!$W10</f>
        <v>9.6994319754692988E-3</v>
      </c>
      <c r="J6" s="60">
        <f>MIP!K10/MIP!$W10</f>
        <v>8.0870077471443553E-3</v>
      </c>
      <c r="K6" s="60">
        <f>MIP!L10/MIP!$W10</f>
        <v>1.9115268846781033E-3</v>
      </c>
      <c r="L6" s="60">
        <f>MIP!M10/MIP!$W10</f>
        <v>7.9359730549058177E-2</v>
      </c>
      <c r="M6" s="61">
        <f>MIP!N10/MIP!$W10</f>
        <v>7.2672938094153094E-2</v>
      </c>
    </row>
    <row r="7" spans="1:13" x14ac:dyDescent="0.35">
      <c r="A7" s="58" t="s">
        <v>92</v>
      </c>
      <c r="B7" s="73">
        <f>MIP!C11/MIP!$W11</f>
        <v>3.66636511113582E-4</v>
      </c>
      <c r="C7" s="60">
        <f>MIP!D11/MIP!$W11</f>
        <v>6.7016231615064778E-3</v>
      </c>
      <c r="D7" s="60">
        <f>MIP!E11/MIP!$W11</f>
        <v>4.0818536275124377E-3</v>
      </c>
      <c r="E7" s="60">
        <f>MIP!F11/MIP!$W11</f>
        <v>8.1709203748768569E-3</v>
      </c>
      <c r="F7" s="60">
        <f>MIP!G11/MIP!$W11</f>
        <v>9.6064271106641633E-2</v>
      </c>
      <c r="G7" s="60">
        <f>MIP!H11/MIP!$W11</f>
        <v>2.0876412032633154E-3</v>
      </c>
      <c r="H7" s="60">
        <f>MIP!I11/MIP!$W11</f>
        <v>2.4718213341547277E-3</v>
      </c>
      <c r="I7" s="60">
        <f>MIP!J11/MIP!$W11</f>
        <v>9.0399147837751642E-3</v>
      </c>
      <c r="J7" s="60">
        <f>MIP!K11/MIP!$W11</f>
        <v>2.2977493350442215E-3</v>
      </c>
      <c r="K7" s="60">
        <f>MIP!L11/MIP!$W11</f>
        <v>2.2895846946841577E-3</v>
      </c>
      <c r="L7" s="60">
        <f>MIP!M11/MIP!$W11</f>
        <v>7.501214733114929E-3</v>
      </c>
      <c r="M7" s="61">
        <f>MIP!N11/MIP!$W11</f>
        <v>2.5563992763375436E-2</v>
      </c>
    </row>
    <row r="8" spans="1:13" x14ac:dyDescent="0.35">
      <c r="A8" s="58" t="s">
        <v>93</v>
      </c>
      <c r="B8" s="73">
        <f>MIP!C12/MIP!$W12</f>
        <v>1.9513706963979013E-2</v>
      </c>
      <c r="C8" s="60">
        <f>MIP!D12/MIP!$W12</f>
        <v>7.7657641479915484E-3</v>
      </c>
      <c r="D8" s="60">
        <f>MIP!E12/MIP!$W12</f>
        <v>0.21349062755554069</v>
      </c>
      <c r="E8" s="60">
        <f>MIP!F12/MIP!$W12</f>
        <v>4.7047625803778243E-3</v>
      </c>
      <c r="F8" s="60">
        <f>MIP!G12/MIP!$W12</f>
        <v>3.2746705966978096E-2</v>
      </c>
      <c r="G8" s="60">
        <f>MIP!H12/MIP!$W12</f>
        <v>2.4111097489182505E-2</v>
      </c>
      <c r="H8" s="60">
        <f>MIP!I12/MIP!$W12</f>
        <v>2.1234700450471732E-2</v>
      </c>
      <c r="I8" s="60">
        <f>MIP!J12/MIP!$W12</f>
        <v>9.7621801661679827E-3</v>
      </c>
      <c r="J8" s="60">
        <f>MIP!K12/MIP!$W12</f>
        <v>3.3379723307110794E-3</v>
      </c>
      <c r="K8" s="60">
        <f>MIP!L12/MIP!$W12</f>
        <v>1.2216012246701461E-3</v>
      </c>
      <c r="L8" s="60">
        <f>MIP!M12/MIP!$W12</f>
        <v>3.8713890549255524E-2</v>
      </c>
      <c r="M8" s="61">
        <f>MIP!N12/MIP!$W12</f>
        <v>1.6662244976812127E-2</v>
      </c>
    </row>
    <row r="9" spans="1:13" x14ac:dyDescent="0.35">
      <c r="A9" s="58" t="s">
        <v>94</v>
      </c>
      <c r="B9" s="73">
        <f>MIP!C13/MIP!$W13</f>
        <v>1.8849609910335772E-2</v>
      </c>
      <c r="C9" s="60">
        <f>MIP!D13/MIP!$W13</f>
        <v>3.521070289501798E-2</v>
      </c>
      <c r="D9" s="60">
        <f>MIP!E13/MIP!$W13</f>
        <v>0.28333246582505872</v>
      </c>
      <c r="E9" s="60">
        <f>MIP!F13/MIP!$W13</f>
        <v>7.8218791575531983E-3</v>
      </c>
      <c r="F9" s="60">
        <f>MIP!G13/MIP!$W13</f>
        <v>1.7394502059012273E-2</v>
      </c>
      <c r="G9" s="60">
        <f>MIP!H13/MIP!$W13</f>
        <v>8.8157311544792505E-2</v>
      </c>
      <c r="H9" s="60">
        <f>MIP!I13/MIP!$W13</f>
        <v>0.11025103582684281</v>
      </c>
      <c r="I9" s="60">
        <f>MIP!J13/MIP!$W13</f>
        <v>7.9325775803322594E-3</v>
      </c>
      <c r="J9" s="60">
        <f>MIP!K13/MIP!$W13</f>
        <v>1.7874944391611802E-2</v>
      </c>
      <c r="K9" s="60">
        <f>MIP!L13/MIP!$W13</f>
        <v>9.3482260701561093E-4</v>
      </c>
      <c r="L9" s="60">
        <f>MIP!M13/MIP!$W13</f>
        <v>6.1664399330920848E-2</v>
      </c>
      <c r="M9" s="61">
        <f>MIP!N13/MIP!$W13</f>
        <v>2.7412877148839245E-2</v>
      </c>
    </row>
    <row r="10" spans="1:13" x14ac:dyDescent="0.35">
      <c r="A10" s="58" t="s">
        <v>95</v>
      </c>
      <c r="B10" s="73">
        <f>MIP!C14/MIP!$W14</f>
        <v>2.5627470368473697E-4</v>
      </c>
      <c r="C10" s="60">
        <f>MIP!D14/MIP!$W14</f>
        <v>3.346966667039332E-3</v>
      </c>
      <c r="D10" s="60">
        <f>MIP!E14/MIP!$W14</f>
        <v>6.3878036099996358E-2</v>
      </c>
      <c r="E10" s="60">
        <f>MIP!F14/MIP!$W14</f>
        <v>4.8405315749099126E-3</v>
      </c>
      <c r="F10" s="60">
        <f>MIP!G14/MIP!$W14</f>
        <v>5.4888059768565256E-3</v>
      </c>
      <c r="G10" s="60">
        <f>MIP!H14/MIP!$W14</f>
        <v>4.0281245039575815E-2</v>
      </c>
      <c r="H10" s="60">
        <f>MIP!I14/MIP!$W14</f>
        <v>1.2604784553862491E-2</v>
      </c>
      <c r="I10" s="60">
        <f>MIP!J14/MIP!$W14</f>
        <v>0.145275673179562</v>
      </c>
      <c r="J10" s="60">
        <f>MIP!K14/MIP!$W14</f>
        <v>6.1520465292192836E-2</v>
      </c>
      <c r="K10" s="60">
        <f>MIP!L14/MIP!$W14</f>
        <v>2.3401780401953592E-3</v>
      </c>
      <c r="L10" s="60">
        <f>MIP!M14/MIP!$W14</f>
        <v>0.15436027691316373</v>
      </c>
      <c r="M10" s="61">
        <f>MIP!N14/MIP!$W14</f>
        <v>6.1058089317637926E-2</v>
      </c>
    </row>
    <row r="11" spans="1:13" x14ac:dyDescent="0.35">
      <c r="A11" s="58" t="s">
        <v>96</v>
      </c>
      <c r="B11" s="73">
        <f>MIP!C15/MIP!$W15</f>
        <v>1.0820914212018293E-2</v>
      </c>
      <c r="C11" s="60">
        <f>MIP!D15/MIP!$W15</f>
        <v>1.1754333840172328E-2</v>
      </c>
      <c r="D11" s="60">
        <f>MIP!E15/MIP!$W15</f>
        <v>0.10317786799013733</v>
      </c>
      <c r="E11" s="60">
        <f>MIP!F15/MIP!$W15</f>
        <v>1.162180284922377E-2</v>
      </c>
      <c r="F11" s="60">
        <f>MIP!G15/MIP!$W15</f>
        <v>1.7345032975206971E-2</v>
      </c>
      <c r="G11" s="60">
        <f>MIP!H15/MIP!$W15</f>
        <v>4.2718643192391562E-2</v>
      </c>
      <c r="H11" s="60">
        <f>MIP!I15/MIP!$W15</f>
        <v>2.1979581900178489E-2</v>
      </c>
      <c r="I11" s="60">
        <f>MIP!J15/MIP!$W15</f>
        <v>1.7506577089886326E-2</v>
      </c>
      <c r="J11" s="60">
        <f>MIP!K15/MIP!$W15</f>
        <v>0.1226375746107444</v>
      </c>
      <c r="K11" s="60">
        <f>MIP!L15/MIP!$W15</f>
        <v>2.0866549057640762E-2</v>
      </c>
      <c r="L11" s="60">
        <f>MIP!M15/MIP!$W15</f>
        <v>4.1244355207038452E-2</v>
      </c>
      <c r="M11" s="61">
        <f>MIP!N15/MIP!$W15</f>
        <v>9.7760129188557324E-2</v>
      </c>
    </row>
    <row r="12" spans="1:13" x14ac:dyDescent="0.35">
      <c r="A12" s="58" t="s">
        <v>97</v>
      </c>
      <c r="B12" s="73">
        <f>MIP!C16/MIP!$W16</f>
        <v>4.2737782336474568E-5</v>
      </c>
      <c r="C12" s="60">
        <f>MIP!D16/MIP!$W16</f>
        <v>7.1738420350510876E-4</v>
      </c>
      <c r="D12" s="60">
        <f>MIP!E16/MIP!$W16</f>
        <v>1.2287112421736437E-2</v>
      </c>
      <c r="E12" s="60">
        <f>MIP!F16/MIP!$W16</f>
        <v>2.5032129654220816E-3</v>
      </c>
      <c r="F12" s="60">
        <f>MIP!G16/MIP!$W16</f>
        <v>2.863431416543796E-3</v>
      </c>
      <c r="G12" s="60">
        <f>MIP!H16/MIP!$W16</f>
        <v>7.0105226525509878E-2</v>
      </c>
      <c r="H12" s="60">
        <f>MIP!I16/MIP!$W16</f>
        <v>7.3692147543035422E-3</v>
      </c>
      <c r="I12" s="60">
        <f>MIP!J16/MIP!$W16</f>
        <v>1.0672234789165362E-2</v>
      </c>
      <c r="J12" s="60">
        <f>MIP!K16/MIP!$W16</f>
        <v>1.4478950115849919E-2</v>
      </c>
      <c r="K12" s="60">
        <f>MIP!L16/MIP!$W16</f>
        <v>3.2450187588337473E-3</v>
      </c>
      <c r="L12" s="60">
        <f>MIP!M16/MIP!$W16</f>
        <v>5.2509470997835636E-2</v>
      </c>
      <c r="M12" s="61">
        <f>MIP!N16/MIP!$W16</f>
        <v>8.4285012165004475E-3</v>
      </c>
    </row>
    <row r="13" spans="1:13" x14ac:dyDescent="0.35">
      <c r="A13" s="58" t="s">
        <v>98</v>
      </c>
      <c r="B13" s="73">
        <f>MIP!C17/MIP!$W17</f>
        <v>1.2720790414534288E-3</v>
      </c>
      <c r="C13" s="60">
        <f>MIP!D17/MIP!$W17</f>
        <v>1.2828017720571209E-2</v>
      </c>
      <c r="D13" s="60">
        <f>MIP!E17/MIP!$W17</f>
        <v>9.9032379867226114E-2</v>
      </c>
      <c r="E13" s="60">
        <f>MIP!F17/MIP!$W17</f>
        <v>9.6478193765063402E-3</v>
      </c>
      <c r="F13" s="60">
        <f>MIP!G17/MIP!$W17</f>
        <v>1.3747900888588583E-2</v>
      </c>
      <c r="G13" s="60">
        <f>MIP!H17/MIP!$W17</f>
        <v>5.5542039636841921E-2</v>
      </c>
      <c r="H13" s="60">
        <f>MIP!I17/MIP!$W17</f>
        <v>2.0361396843034424E-2</v>
      </c>
      <c r="I13" s="60">
        <f>MIP!J17/MIP!$W17</f>
        <v>3.8345054943591562E-2</v>
      </c>
      <c r="J13" s="60">
        <f>MIP!K17/MIP!$W17</f>
        <v>4.3990411163463874E-2</v>
      </c>
      <c r="K13" s="60">
        <f>MIP!L17/MIP!$W17</f>
        <v>2.7683912329660295E-3</v>
      </c>
      <c r="L13" s="60">
        <f>MIP!M17/MIP!$W17</f>
        <v>9.1358540923458478E-2</v>
      </c>
      <c r="M13" s="61">
        <f>MIP!N17/MIP!$W17</f>
        <v>6.4712134327026091E-2</v>
      </c>
    </row>
    <row r="14" spans="1:13" x14ac:dyDescent="0.35">
      <c r="A14" s="59" t="s">
        <v>99</v>
      </c>
      <c r="B14" s="74">
        <f>MIP!C18/MIP!$W18</f>
        <v>3.3161109319985505E-4</v>
      </c>
      <c r="C14" s="62">
        <f>MIP!D18/MIP!$W18</f>
        <v>8.4473067557044239E-4</v>
      </c>
      <c r="D14" s="62">
        <f>MIP!E18/MIP!$W18</f>
        <v>7.5325766935409721E-3</v>
      </c>
      <c r="E14" s="62">
        <f>MIP!F18/MIP!$W18</f>
        <v>1.043496822718472E-3</v>
      </c>
      <c r="F14" s="62">
        <f>MIP!G18/MIP!$W18</f>
        <v>8.2133563203974039E-4</v>
      </c>
      <c r="G14" s="62">
        <f>MIP!H18/MIP!$W18</f>
        <v>3.4285113347677894E-3</v>
      </c>
      <c r="H14" s="62">
        <f>MIP!I18/MIP!$W18</f>
        <v>1.6619196277506878E-3</v>
      </c>
      <c r="I14" s="62">
        <f>MIP!J18/MIP!$W18</f>
        <v>1.9963884657510948E-3</v>
      </c>
      <c r="J14" s="62">
        <f>MIP!K18/MIP!$W18</f>
        <v>2.3014890205405323E-3</v>
      </c>
      <c r="K14" s="62">
        <f>MIP!L18/MIP!$W18</f>
        <v>1.5573919465406195E-4</v>
      </c>
      <c r="L14" s="62">
        <f>MIP!M18/MIP!$W18</f>
        <v>5.078638567069904E-3</v>
      </c>
      <c r="M14" s="63">
        <f>MIP!N18/MIP!$W18</f>
        <v>3.484399842164605E-3</v>
      </c>
    </row>
    <row r="16" spans="1:13" x14ac:dyDescent="0.35">
      <c r="A16" s="82" t="s">
        <v>150</v>
      </c>
    </row>
    <row r="17" spans="1:13" x14ac:dyDescent="0.35">
      <c r="A17" s="57" t="s">
        <v>102</v>
      </c>
      <c r="B17" s="55" t="s">
        <v>88</v>
      </c>
      <c r="C17" s="55" t="s">
        <v>89</v>
      </c>
      <c r="D17" s="55" t="s">
        <v>90</v>
      </c>
      <c r="E17" s="55" t="s">
        <v>91</v>
      </c>
      <c r="F17" s="55" t="s">
        <v>92</v>
      </c>
      <c r="G17" s="55" t="s">
        <v>93</v>
      </c>
      <c r="H17" s="55" t="s">
        <v>94</v>
      </c>
      <c r="I17" s="55" t="s">
        <v>95</v>
      </c>
      <c r="J17" s="55" t="s">
        <v>96</v>
      </c>
      <c r="K17" s="55" t="s">
        <v>97</v>
      </c>
      <c r="L17" s="55" t="s">
        <v>98</v>
      </c>
      <c r="M17" s="56" t="s">
        <v>99</v>
      </c>
    </row>
    <row r="18" spans="1:13" x14ac:dyDescent="0.35">
      <c r="A18" s="58" t="s">
        <v>88</v>
      </c>
      <c r="B18" s="60">
        <f>IF($A18=B$17,1,0)</f>
        <v>1</v>
      </c>
      <c r="C18" s="60">
        <f t="shared" ref="C18:M18" si="0">IF($A18=C$17,1,0)</f>
        <v>0</v>
      </c>
      <c r="D18" s="60">
        <f t="shared" si="0"/>
        <v>0</v>
      </c>
      <c r="E18" s="60">
        <f t="shared" si="0"/>
        <v>0</v>
      </c>
      <c r="F18" s="60">
        <f t="shared" si="0"/>
        <v>0</v>
      </c>
      <c r="G18" s="60">
        <f t="shared" si="0"/>
        <v>0</v>
      </c>
      <c r="H18" s="60">
        <f t="shared" si="0"/>
        <v>0</v>
      </c>
      <c r="I18" s="60">
        <f t="shared" si="0"/>
        <v>0</v>
      </c>
      <c r="J18" s="60">
        <f t="shared" si="0"/>
        <v>0</v>
      </c>
      <c r="K18" s="60">
        <f t="shared" si="0"/>
        <v>0</v>
      </c>
      <c r="L18" s="60">
        <f t="shared" si="0"/>
        <v>0</v>
      </c>
      <c r="M18" s="61">
        <f t="shared" si="0"/>
        <v>0</v>
      </c>
    </row>
    <row r="19" spans="1:13" x14ac:dyDescent="0.35">
      <c r="A19" s="58" t="s">
        <v>89</v>
      </c>
      <c r="B19" s="60">
        <f t="shared" ref="B19:M29" si="1">IF($A19=B$17,1,0)</f>
        <v>0</v>
      </c>
      <c r="C19" s="60">
        <f t="shared" si="1"/>
        <v>1</v>
      </c>
      <c r="D19" s="60">
        <f t="shared" si="1"/>
        <v>0</v>
      </c>
      <c r="E19" s="60">
        <f t="shared" si="1"/>
        <v>0</v>
      </c>
      <c r="F19" s="60">
        <f t="shared" si="1"/>
        <v>0</v>
      </c>
      <c r="G19" s="60">
        <f t="shared" si="1"/>
        <v>0</v>
      </c>
      <c r="H19" s="60">
        <f t="shared" si="1"/>
        <v>0</v>
      </c>
      <c r="I19" s="60">
        <f t="shared" si="1"/>
        <v>0</v>
      </c>
      <c r="J19" s="60">
        <f t="shared" si="1"/>
        <v>0</v>
      </c>
      <c r="K19" s="60">
        <f t="shared" si="1"/>
        <v>0</v>
      </c>
      <c r="L19" s="60">
        <f t="shared" si="1"/>
        <v>0</v>
      </c>
      <c r="M19" s="61">
        <f t="shared" si="1"/>
        <v>0</v>
      </c>
    </row>
    <row r="20" spans="1:13" x14ac:dyDescent="0.35">
      <c r="A20" s="58" t="s">
        <v>90</v>
      </c>
      <c r="B20" s="60">
        <f t="shared" si="1"/>
        <v>0</v>
      </c>
      <c r="C20" s="60">
        <f t="shared" si="1"/>
        <v>0</v>
      </c>
      <c r="D20" s="60">
        <f t="shared" si="1"/>
        <v>1</v>
      </c>
      <c r="E20" s="60">
        <f t="shared" si="1"/>
        <v>0</v>
      </c>
      <c r="F20" s="60">
        <f t="shared" si="1"/>
        <v>0</v>
      </c>
      <c r="G20" s="60">
        <f t="shared" si="1"/>
        <v>0</v>
      </c>
      <c r="H20" s="60">
        <f t="shared" si="1"/>
        <v>0</v>
      </c>
      <c r="I20" s="60">
        <f t="shared" si="1"/>
        <v>0</v>
      </c>
      <c r="J20" s="60">
        <f t="shared" si="1"/>
        <v>0</v>
      </c>
      <c r="K20" s="60">
        <f t="shared" si="1"/>
        <v>0</v>
      </c>
      <c r="L20" s="60">
        <f t="shared" si="1"/>
        <v>0</v>
      </c>
      <c r="M20" s="61">
        <f t="shared" si="1"/>
        <v>0</v>
      </c>
    </row>
    <row r="21" spans="1:13" x14ac:dyDescent="0.35">
      <c r="A21" s="58" t="s">
        <v>91</v>
      </c>
      <c r="B21" s="60">
        <f t="shared" si="1"/>
        <v>0</v>
      </c>
      <c r="C21" s="60">
        <f t="shared" si="1"/>
        <v>0</v>
      </c>
      <c r="D21" s="60">
        <f t="shared" si="1"/>
        <v>0</v>
      </c>
      <c r="E21" s="60">
        <f t="shared" si="1"/>
        <v>1</v>
      </c>
      <c r="F21" s="60">
        <f t="shared" si="1"/>
        <v>0</v>
      </c>
      <c r="G21" s="60">
        <f t="shared" si="1"/>
        <v>0</v>
      </c>
      <c r="H21" s="60">
        <f t="shared" si="1"/>
        <v>0</v>
      </c>
      <c r="I21" s="60">
        <f t="shared" si="1"/>
        <v>0</v>
      </c>
      <c r="J21" s="60">
        <f t="shared" si="1"/>
        <v>0</v>
      </c>
      <c r="K21" s="60">
        <f t="shared" si="1"/>
        <v>0</v>
      </c>
      <c r="L21" s="60">
        <f t="shared" si="1"/>
        <v>0</v>
      </c>
      <c r="M21" s="61">
        <f t="shared" si="1"/>
        <v>0</v>
      </c>
    </row>
    <row r="22" spans="1:13" x14ac:dyDescent="0.35">
      <c r="A22" s="58" t="s">
        <v>92</v>
      </c>
      <c r="B22" s="60">
        <f t="shared" si="1"/>
        <v>0</v>
      </c>
      <c r="C22" s="60">
        <f t="shared" si="1"/>
        <v>0</v>
      </c>
      <c r="D22" s="60">
        <f t="shared" si="1"/>
        <v>0</v>
      </c>
      <c r="E22" s="60">
        <f t="shared" si="1"/>
        <v>0</v>
      </c>
      <c r="F22" s="60">
        <f t="shared" si="1"/>
        <v>1</v>
      </c>
      <c r="G22" s="60">
        <f t="shared" si="1"/>
        <v>0</v>
      </c>
      <c r="H22" s="60">
        <f t="shared" si="1"/>
        <v>0</v>
      </c>
      <c r="I22" s="60">
        <f t="shared" si="1"/>
        <v>0</v>
      </c>
      <c r="J22" s="60">
        <f t="shared" si="1"/>
        <v>0</v>
      </c>
      <c r="K22" s="60">
        <f t="shared" si="1"/>
        <v>0</v>
      </c>
      <c r="L22" s="60">
        <f t="shared" si="1"/>
        <v>0</v>
      </c>
      <c r="M22" s="61">
        <f t="shared" si="1"/>
        <v>0</v>
      </c>
    </row>
    <row r="23" spans="1:13" x14ac:dyDescent="0.35">
      <c r="A23" s="58" t="s">
        <v>93</v>
      </c>
      <c r="B23" s="60">
        <f t="shared" si="1"/>
        <v>0</v>
      </c>
      <c r="C23" s="60">
        <f t="shared" si="1"/>
        <v>0</v>
      </c>
      <c r="D23" s="60">
        <f t="shared" si="1"/>
        <v>0</v>
      </c>
      <c r="E23" s="60">
        <f t="shared" si="1"/>
        <v>0</v>
      </c>
      <c r="F23" s="60">
        <f t="shared" si="1"/>
        <v>0</v>
      </c>
      <c r="G23" s="60">
        <f t="shared" si="1"/>
        <v>1</v>
      </c>
      <c r="H23" s="60">
        <f t="shared" si="1"/>
        <v>0</v>
      </c>
      <c r="I23" s="60">
        <f t="shared" si="1"/>
        <v>0</v>
      </c>
      <c r="J23" s="60">
        <f t="shared" si="1"/>
        <v>0</v>
      </c>
      <c r="K23" s="60">
        <f t="shared" si="1"/>
        <v>0</v>
      </c>
      <c r="L23" s="60">
        <f t="shared" si="1"/>
        <v>0</v>
      </c>
      <c r="M23" s="61">
        <f t="shared" si="1"/>
        <v>0</v>
      </c>
    </row>
    <row r="24" spans="1:13" x14ac:dyDescent="0.35">
      <c r="A24" s="58" t="s">
        <v>94</v>
      </c>
      <c r="B24" s="60">
        <f t="shared" si="1"/>
        <v>0</v>
      </c>
      <c r="C24" s="60">
        <f t="shared" si="1"/>
        <v>0</v>
      </c>
      <c r="D24" s="60">
        <f t="shared" si="1"/>
        <v>0</v>
      </c>
      <c r="E24" s="60">
        <f t="shared" si="1"/>
        <v>0</v>
      </c>
      <c r="F24" s="60">
        <f t="shared" si="1"/>
        <v>0</v>
      </c>
      <c r="G24" s="60">
        <f t="shared" si="1"/>
        <v>0</v>
      </c>
      <c r="H24" s="60">
        <f t="shared" si="1"/>
        <v>1</v>
      </c>
      <c r="I24" s="60">
        <f t="shared" si="1"/>
        <v>0</v>
      </c>
      <c r="J24" s="60">
        <f t="shared" si="1"/>
        <v>0</v>
      </c>
      <c r="K24" s="60">
        <f t="shared" si="1"/>
        <v>0</v>
      </c>
      <c r="L24" s="60">
        <f t="shared" si="1"/>
        <v>0</v>
      </c>
      <c r="M24" s="61">
        <f t="shared" si="1"/>
        <v>0</v>
      </c>
    </row>
    <row r="25" spans="1:13" x14ac:dyDescent="0.35">
      <c r="A25" s="58" t="s">
        <v>95</v>
      </c>
      <c r="B25" s="60">
        <f t="shared" si="1"/>
        <v>0</v>
      </c>
      <c r="C25" s="60">
        <f t="shared" si="1"/>
        <v>0</v>
      </c>
      <c r="D25" s="60">
        <f t="shared" si="1"/>
        <v>0</v>
      </c>
      <c r="E25" s="60">
        <f t="shared" si="1"/>
        <v>0</v>
      </c>
      <c r="F25" s="60">
        <f t="shared" si="1"/>
        <v>0</v>
      </c>
      <c r="G25" s="60">
        <f t="shared" si="1"/>
        <v>0</v>
      </c>
      <c r="H25" s="60">
        <f t="shared" si="1"/>
        <v>0</v>
      </c>
      <c r="I25" s="60">
        <f t="shared" si="1"/>
        <v>1</v>
      </c>
      <c r="J25" s="60">
        <f t="shared" si="1"/>
        <v>0</v>
      </c>
      <c r="K25" s="60">
        <f t="shared" si="1"/>
        <v>0</v>
      </c>
      <c r="L25" s="60">
        <f t="shared" si="1"/>
        <v>0</v>
      </c>
      <c r="M25" s="61">
        <f t="shared" si="1"/>
        <v>0</v>
      </c>
    </row>
    <row r="26" spans="1:13" x14ac:dyDescent="0.35">
      <c r="A26" s="58" t="s">
        <v>96</v>
      </c>
      <c r="B26" s="60">
        <f t="shared" si="1"/>
        <v>0</v>
      </c>
      <c r="C26" s="60">
        <f t="shared" si="1"/>
        <v>0</v>
      </c>
      <c r="D26" s="60">
        <f t="shared" si="1"/>
        <v>0</v>
      </c>
      <c r="E26" s="60">
        <f t="shared" si="1"/>
        <v>0</v>
      </c>
      <c r="F26" s="60">
        <f t="shared" si="1"/>
        <v>0</v>
      </c>
      <c r="G26" s="60">
        <f t="shared" si="1"/>
        <v>0</v>
      </c>
      <c r="H26" s="60">
        <f t="shared" si="1"/>
        <v>0</v>
      </c>
      <c r="I26" s="60">
        <f t="shared" si="1"/>
        <v>0</v>
      </c>
      <c r="J26" s="60">
        <f t="shared" si="1"/>
        <v>1</v>
      </c>
      <c r="K26" s="60">
        <f t="shared" si="1"/>
        <v>0</v>
      </c>
      <c r="L26" s="60">
        <f t="shared" si="1"/>
        <v>0</v>
      </c>
      <c r="M26" s="61">
        <f t="shared" si="1"/>
        <v>0</v>
      </c>
    </row>
    <row r="27" spans="1:13" x14ac:dyDescent="0.35">
      <c r="A27" s="58" t="s">
        <v>97</v>
      </c>
      <c r="B27" s="60">
        <f t="shared" si="1"/>
        <v>0</v>
      </c>
      <c r="C27" s="60">
        <f t="shared" si="1"/>
        <v>0</v>
      </c>
      <c r="D27" s="60">
        <f t="shared" si="1"/>
        <v>0</v>
      </c>
      <c r="E27" s="60">
        <f t="shared" si="1"/>
        <v>0</v>
      </c>
      <c r="F27" s="60">
        <f t="shared" si="1"/>
        <v>0</v>
      </c>
      <c r="G27" s="60">
        <f t="shared" si="1"/>
        <v>0</v>
      </c>
      <c r="H27" s="60">
        <f t="shared" si="1"/>
        <v>0</v>
      </c>
      <c r="I27" s="60">
        <f t="shared" si="1"/>
        <v>0</v>
      </c>
      <c r="J27" s="60">
        <f t="shared" si="1"/>
        <v>0</v>
      </c>
      <c r="K27" s="60">
        <f t="shared" si="1"/>
        <v>1</v>
      </c>
      <c r="L27" s="60">
        <f t="shared" si="1"/>
        <v>0</v>
      </c>
      <c r="M27" s="61">
        <f t="shared" si="1"/>
        <v>0</v>
      </c>
    </row>
    <row r="28" spans="1:13" x14ac:dyDescent="0.35">
      <c r="A28" s="58" t="s">
        <v>98</v>
      </c>
      <c r="B28" s="60">
        <f t="shared" si="1"/>
        <v>0</v>
      </c>
      <c r="C28" s="60">
        <f t="shared" si="1"/>
        <v>0</v>
      </c>
      <c r="D28" s="60">
        <f t="shared" si="1"/>
        <v>0</v>
      </c>
      <c r="E28" s="60">
        <f t="shared" si="1"/>
        <v>0</v>
      </c>
      <c r="F28" s="60">
        <f t="shared" si="1"/>
        <v>0</v>
      </c>
      <c r="G28" s="60">
        <f t="shared" si="1"/>
        <v>0</v>
      </c>
      <c r="H28" s="60">
        <f t="shared" si="1"/>
        <v>0</v>
      </c>
      <c r="I28" s="60">
        <f t="shared" si="1"/>
        <v>0</v>
      </c>
      <c r="J28" s="60">
        <f t="shared" si="1"/>
        <v>0</v>
      </c>
      <c r="K28" s="60">
        <f t="shared" si="1"/>
        <v>0</v>
      </c>
      <c r="L28" s="60">
        <f t="shared" si="1"/>
        <v>1</v>
      </c>
      <c r="M28" s="61">
        <f t="shared" si="1"/>
        <v>0</v>
      </c>
    </row>
    <row r="29" spans="1:13" x14ac:dyDescent="0.35">
      <c r="A29" s="59" t="s">
        <v>99</v>
      </c>
      <c r="B29" s="62">
        <f t="shared" si="1"/>
        <v>0</v>
      </c>
      <c r="C29" s="62">
        <f t="shared" si="1"/>
        <v>0</v>
      </c>
      <c r="D29" s="62">
        <f t="shared" si="1"/>
        <v>0</v>
      </c>
      <c r="E29" s="62">
        <f t="shared" si="1"/>
        <v>0</v>
      </c>
      <c r="F29" s="62">
        <f t="shared" si="1"/>
        <v>0</v>
      </c>
      <c r="G29" s="62">
        <f t="shared" si="1"/>
        <v>0</v>
      </c>
      <c r="H29" s="62">
        <f t="shared" si="1"/>
        <v>0</v>
      </c>
      <c r="I29" s="62">
        <f t="shared" si="1"/>
        <v>0</v>
      </c>
      <c r="J29" s="62">
        <f t="shared" si="1"/>
        <v>0</v>
      </c>
      <c r="K29" s="62">
        <f t="shared" si="1"/>
        <v>0</v>
      </c>
      <c r="L29" s="62">
        <f t="shared" si="1"/>
        <v>0</v>
      </c>
      <c r="M29" s="63">
        <f t="shared" si="1"/>
        <v>1</v>
      </c>
    </row>
    <row r="31" spans="1:13" x14ac:dyDescent="0.35">
      <c r="A31" s="57" t="s">
        <v>142</v>
      </c>
      <c r="B31" s="55" t="s">
        <v>88</v>
      </c>
      <c r="C31" s="55" t="s">
        <v>89</v>
      </c>
      <c r="D31" s="55" t="s">
        <v>90</v>
      </c>
      <c r="E31" s="55" t="s">
        <v>91</v>
      </c>
      <c r="F31" s="55" t="s">
        <v>92</v>
      </c>
      <c r="G31" s="55" t="s">
        <v>93</v>
      </c>
      <c r="H31" s="55" t="s">
        <v>94</v>
      </c>
      <c r="I31" s="55" t="s">
        <v>95</v>
      </c>
      <c r="J31" s="55" t="s">
        <v>96</v>
      </c>
      <c r="K31" s="55" t="s">
        <v>97</v>
      </c>
      <c r="L31" s="55" t="s">
        <v>98</v>
      </c>
      <c r="M31" s="56" t="s">
        <v>99</v>
      </c>
    </row>
    <row r="32" spans="1:13" x14ac:dyDescent="0.35">
      <c r="A32" s="58" t="s">
        <v>88</v>
      </c>
      <c r="B32" s="60">
        <f t="shared" ref="B32:M43" si="2">B18-B3</f>
        <v>0.95302771447279266</v>
      </c>
      <c r="C32" s="60">
        <f t="shared" si="2"/>
        <v>-3.5558491163839237E-4</v>
      </c>
      <c r="D32" s="60">
        <f t="shared" si="2"/>
        <v>-0.50915491820512759</v>
      </c>
      <c r="E32" s="60">
        <f t="shared" si="2"/>
        <v>-3.417013960741762E-4</v>
      </c>
      <c r="F32" s="60">
        <f t="shared" si="2"/>
        <v>-3.6335994655431001E-3</v>
      </c>
      <c r="G32" s="60">
        <f t="shared" si="2"/>
        <v>-1.687869486659679E-2</v>
      </c>
      <c r="H32" s="60">
        <f t="shared" si="2"/>
        <v>-6.366259296017809E-4</v>
      </c>
      <c r="I32" s="60">
        <f t="shared" si="2"/>
        <v>-2.2353828774466928E-4</v>
      </c>
      <c r="J32" s="60">
        <f t="shared" si="2"/>
        <v>-8.7713487213403606E-5</v>
      </c>
      <c r="K32" s="60">
        <f t="shared" si="2"/>
        <v>-6.0516335209797665E-5</v>
      </c>
      <c r="L32" s="60">
        <f t="shared" si="2"/>
        <v>-1.4147424556477389E-2</v>
      </c>
      <c r="M32" s="61">
        <f t="shared" si="2"/>
        <v>-7.0951168559981008E-3</v>
      </c>
    </row>
    <row r="33" spans="1:13" x14ac:dyDescent="0.35">
      <c r="A33" s="58" t="s">
        <v>89</v>
      </c>
      <c r="B33" s="60">
        <f t="shared" si="2"/>
        <v>-1.702743437385793E-3</v>
      </c>
      <c r="C33" s="60">
        <f t="shared" si="2"/>
        <v>0.95796526485107303</v>
      </c>
      <c r="D33" s="60">
        <f t="shared" si="2"/>
        <v>-0.4309685939250899</v>
      </c>
      <c r="E33" s="60">
        <f t="shared" si="2"/>
        <v>-2.2415431716435306E-2</v>
      </c>
      <c r="F33" s="60">
        <f t="shared" si="2"/>
        <v>-2.6363182461645564E-2</v>
      </c>
      <c r="G33" s="60">
        <f t="shared" si="2"/>
        <v>-8.0970130178542642E-4</v>
      </c>
      <c r="H33" s="60">
        <f t="shared" si="2"/>
        <v>-6.5402885393986952E-4</v>
      </c>
      <c r="I33" s="60">
        <f t="shared" si="2"/>
        <v>-4.2832617548413453E-4</v>
      </c>
      <c r="J33" s="60">
        <f t="shared" si="2"/>
        <v>-1.7682452230784949E-4</v>
      </c>
      <c r="K33" s="60">
        <f t="shared" si="2"/>
        <v>-8.1249630614783409E-4</v>
      </c>
      <c r="L33" s="60">
        <f t="shared" si="2"/>
        <v>-1.1764863237997468E-3</v>
      </c>
      <c r="M33" s="61">
        <f t="shared" si="2"/>
        <v>-1.4100975829172326E-3</v>
      </c>
    </row>
    <row r="34" spans="1:13" x14ac:dyDescent="0.35">
      <c r="A34" s="58" t="s">
        <v>90</v>
      </c>
      <c r="B34" s="60">
        <f t="shared" si="2"/>
        <v>-2.5715180013186009E-2</v>
      </c>
      <c r="C34" s="60">
        <f t="shared" si="2"/>
        <v>-1.0659880047372422E-2</v>
      </c>
      <c r="D34" s="60">
        <f t="shared" si="2"/>
        <v>0.71207678038663436</v>
      </c>
      <c r="E34" s="60">
        <f t="shared" si="2"/>
        <v>-7.2880582678110277E-3</v>
      </c>
      <c r="F34" s="60">
        <f t="shared" si="2"/>
        <v>-4.9672134715788241E-2</v>
      </c>
      <c r="G34" s="60">
        <f t="shared" si="2"/>
        <v>-2.0771089962012573E-2</v>
      </c>
      <c r="H34" s="60">
        <f t="shared" si="2"/>
        <v>-2.9740536106817657E-2</v>
      </c>
      <c r="I34" s="60">
        <f t="shared" si="2"/>
        <v>-4.7843805869611329E-3</v>
      </c>
      <c r="J34" s="60">
        <f t="shared" si="2"/>
        <v>-2.4481353964144721E-3</v>
      </c>
      <c r="K34" s="60">
        <f t="shared" si="2"/>
        <v>-1.4423272177036366E-3</v>
      </c>
      <c r="L34" s="60">
        <f t="shared" si="2"/>
        <v>-3.2845560041795931E-2</v>
      </c>
      <c r="M34" s="61">
        <f t="shared" si="2"/>
        <v>-1.3268748166445072E-2</v>
      </c>
    </row>
    <row r="35" spans="1:13" x14ac:dyDescent="0.35">
      <c r="A35" s="58" t="s">
        <v>91</v>
      </c>
      <c r="B35" s="60">
        <f t="shared" si="2"/>
        <v>-3.7844531234983957E-2</v>
      </c>
      <c r="C35" s="60">
        <f t="shared" si="2"/>
        <v>-9.889520649015009E-3</v>
      </c>
      <c r="D35" s="60">
        <f t="shared" si="2"/>
        <v>-0.16417997297088383</v>
      </c>
      <c r="E35" s="60">
        <f t="shared" si="2"/>
        <v>0.77758910034100848</v>
      </c>
      <c r="F35" s="60">
        <f t="shared" si="2"/>
        <v>-2.9598725424649194E-3</v>
      </c>
      <c r="G35" s="60">
        <f t="shared" si="2"/>
        <v>-5.7531710743138294E-2</v>
      </c>
      <c r="H35" s="60">
        <f t="shared" si="2"/>
        <v>-1.0263182471257149E-2</v>
      </c>
      <c r="I35" s="60">
        <f t="shared" si="2"/>
        <v>-9.6994319754692988E-3</v>
      </c>
      <c r="J35" s="60">
        <f t="shared" si="2"/>
        <v>-8.0870077471443553E-3</v>
      </c>
      <c r="K35" s="60">
        <f t="shared" si="2"/>
        <v>-1.9115268846781033E-3</v>
      </c>
      <c r="L35" s="60">
        <f t="shared" si="2"/>
        <v>-7.9359730549058177E-2</v>
      </c>
      <c r="M35" s="61">
        <f t="shared" si="2"/>
        <v>-7.2672938094153094E-2</v>
      </c>
    </row>
    <row r="36" spans="1:13" x14ac:dyDescent="0.35">
      <c r="A36" s="58" t="s">
        <v>92</v>
      </c>
      <c r="B36" s="60">
        <f t="shared" si="2"/>
        <v>-3.66636511113582E-4</v>
      </c>
      <c r="C36" s="60">
        <f t="shared" si="2"/>
        <v>-6.7016231615064778E-3</v>
      </c>
      <c r="D36" s="60">
        <f t="shared" si="2"/>
        <v>-4.0818536275124377E-3</v>
      </c>
      <c r="E36" s="60">
        <f t="shared" si="2"/>
        <v>-8.1709203748768569E-3</v>
      </c>
      <c r="F36" s="60">
        <f t="shared" si="2"/>
        <v>0.90393572889335838</v>
      </c>
      <c r="G36" s="60">
        <f t="shared" si="2"/>
        <v>-2.0876412032633154E-3</v>
      </c>
      <c r="H36" s="60">
        <f t="shared" si="2"/>
        <v>-2.4718213341547277E-3</v>
      </c>
      <c r="I36" s="60">
        <f t="shared" si="2"/>
        <v>-9.0399147837751642E-3</v>
      </c>
      <c r="J36" s="60">
        <f t="shared" si="2"/>
        <v>-2.2977493350442215E-3</v>
      </c>
      <c r="K36" s="60">
        <f t="shared" si="2"/>
        <v>-2.2895846946841577E-3</v>
      </c>
      <c r="L36" s="60">
        <f t="shared" si="2"/>
        <v>-7.501214733114929E-3</v>
      </c>
      <c r="M36" s="61">
        <f t="shared" si="2"/>
        <v>-2.5563992763375436E-2</v>
      </c>
    </row>
    <row r="37" spans="1:13" x14ac:dyDescent="0.35">
      <c r="A37" s="58" t="s">
        <v>93</v>
      </c>
      <c r="B37" s="60">
        <f t="shared" si="2"/>
        <v>-1.9513706963979013E-2</v>
      </c>
      <c r="C37" s="60">
        <f t="shared" si="2"/>
        <v>-7.7657641479915484E-3</v>
      </c>
      <c r="D37" s="60">
        <f t="shared" si="2"/>
        <v>-0.21349062755554069</v>
      </c>
      <c r="E37" s="60">
        <f t="shared" si="2"/>
        <v>-4.7047625803778243E-3</v>
      </c>
      <c r="F37" s="60">
        <f t="shared" si="2"/>
        <v>-3.2746705966978096E-2</v>
      </c>
      <c r="G37" s="60">
        <f t="shared" si="2"/>
        <v>0.9758889025108175</v>
      </c>
      <c r="H37" s="60">
        <f t="shared" si="2"/>
        <v>-2.1234700450471732E-2</v>
      </c>
      <c r="I37" s="60">
        <f t="shared" si="2"/>
        <v>-9.7621801661679827E-3</v>
      </c>
      <c r="J37" s="60">
        <f t="shared" si="2"/>
        <v>-3.3379723307110794E-3</v>
      </c>
      <c r="K37" s="60">
        <f t="shared" si="2"/>
        <v>-1.2216012246701461E-3</v>
      </c>
      <c r="L37" s="60">
        <f t="shared" si="2"/>
        <v>-3.8713890549255524E-2</v>
      </c>
      <c r="M37" s="61">
        <f t="shared" si="2"/>
        <v>-1.6662244976812127E-2</v>
      </c>
    </row>
    <row r="38" spans="1:13" x14ac:dyDescent="0.35">
      <c r="A38" s="58" t="s">
        <v>94</v>
      </c>
      <c r="B38" s="60">
        <f t="shared" si="2"/>
        <v>-1.8849609910335772E-2</v>
      </c>
      <c r="C38" s="60">
        <f t="shared" si="2"/>
        <v>-3.521070289501798E-2</v>
      </c>
      <c r="D38" s="60">
        <f t="shared" si="2"/>
        <v>-0.28333246582505872</v>
      </c>
      <c r="E38" s="60">
        <f t="shared" si="2"/>
        <v>-7.8218791575531983E-3</v>
      </c>
      <c r="F38" s="60">
        <f t="shared" si="2"/>
        <v>-1.7394502059012273E-2</v>
      </c>
      <c r="G38" s="60">
        <f t="shared" si="2"/>
        <v>-8.8157311544792505E-2</v>
      </c>
      <c r="H38" s="60">
        <f t="shared" si="2"/>
        <v>0.88974896417315719</v>
      </c>
      <c r="I38" s="60">
        <f t="shared" si="2"/>
        <v>-7.9325775803322594E-3</v>
      </c>
      <c r="J38" s="60">
        <f t="shared" si="2"/>
        <v>-1.7874944391611802E-2</v>
      </c>
      <c r="K38" s="60">
        <f t="shared" si="2"/>
        <v>-9.3482260701561093E-4</v>
      </c>
      <c r="L38" s="60">
        <f t="shared" si="2"/>
        <v>-6.1664399330920848E-2</v>
      </c>
      <c r="M38" s="61">
        <f t="shared" si="2"/>
        <v>-2.7412877148839245E-2</v>
      </c>
    </row>
    <row r="39" spans="1:13" x14ac:dyDescent="0.35">
      <c r="A39" s="58" t="s">
        <v>95</v>
      </c>
      <c r="B39" s="60">
        <f t="shared" si="2"/>
        <v>-2.5627470368473697E-4</v>
      </c>
      <c r="C39" s="60">
        <f t="shared" si="2"/>
        <v>-3.346966667039332E-3</v>
      </c>
      <c r="D39" s="60">
        <f t="shared" si="2"/>
        <v>-6.3878036099996358E-2</v>
      </c>
      <c r="E39" s="60">
        <f t="shared" si="2"/>
        <v>-4.8405315749099126E-3</v>
      </c>
      <c r="F39" s="60">
        <f t="shared" si="2"/>
        <v>-5.4888059768565256E-3</v>
      </c>
      <c r="G39" s="60">
        <f t="shared" si="2"/>
        <v>-4.0281245039575815E-2</v>
      </c>
      <c r="H39" s="60">
        <f t="shared" si="2"/>
        <v>-1.2604784553862491E-2</v>
      </c>
      <c r="I39" s="60">
        <f t="shared" si="2"/>
        <v>0.85472432682043797</v>
      </c>
      <c r="J39" s="60">
        <f t="shared" si="2"/>
        <v>-6.1520465292192836E-2</v>
      </c>
      <c r="K39" s="60">
        <f t="shared" si="2"/>
        <v>-2.3401780401953592E-3</v>
      </c>
      <c r="L39" s="60">
        <f t="shared" si="2"/>
        <v>-0.15436027691316373</v>
      </c>
      <c r="M39" s="61">
        <f t="shared" si="2"/>
        <v>-6.1058089317637926E-2</v>
      </c>
    </row>
    <row r="40" spans="1:13" x14ac:dyDescent="0.35">
      <c r="A40" s="58" t="s">
        <v>96</v>
      </c>
      <c r="B40" s="60">
        <f t="shared" si="2"/>
        <v>-1.0820914212018293E-2</v>
      </c>
      <c r="C40" s="60">
        <f t="shared" si="2"/>
        <v>-1.1754333840172328E-2</v>
      </c>
      <c r="D40" s="60">
        <f t="shared" si="2"/>
        <v>-0.10317786799013733</v>
      </c>
      <c r="E40" s="60">
        <f t="shared" si="2"/>
        <v>-1.162180284922377E-2</v>
      </c>
      <c r="F40" s="60">
        <f t="shared" si="2"/>
        <v>-1.7345032975206971E-2</v>
      </c>
      <c r="G40" s="60">
        <f t="shared" si="2"/>
        <v>-4.2718643192391562E-2</v>
      </c>
      <c r="H40" s="60">
        <f t="shared" si="2"/>
        <v>-2.1979581900178489E-2</v>
      </c>
      <c r="I40" s="60">
        <f t="shared" si="2"/>
        <v>-1.7506577089886326E-2</v>
      </c>
      <c r="J40" s="60">
        <f t="shared" si="2"/>
        <v>0.87736242538925557</v>
      </c>
      <c r="K40" s="60">
        <f t="shared" si="2"/>
        <v>-2.0866549057640762E-2</v>
      </c>
      <c r="L40" s="60">
        <f t="shared" si="2"/>
        <v>-4.1244355207038452E-2</v>
      </c>
      <c r="M40" s="61">
        <f t="shared" si="2"/>
        <v>-9.7760129188557324E-2</v>
      </c>
    </row>
    <row r="41" spans="1:13" x14ac:dyDescent="0.35">
      <c r="A41" s="58" t="s">
        <v>97</v>
      </c>
      <c r="B41" s="60">
        <f t="shared" si="2"/>
        <v>-4.2737782336474568E-5</v>
      </c>
      <c r="C41" s="60">
        <f t="shared" si="2"/>
        <v>-7.1738420350510876E-4</v>
      </c>
      <c r="D41" s="60">
        <f t="shared" si="2"/>
        <v>-1.2287112421736437E-2</v>
      </c>
      <c r="E41" s="60">
        <f t="shared" si="2"/>
        <v>-2.5032129654220816E-3</v>
      </c>
      <c r="F41" s="60">
        <f t="shared" si="2"/>
        <v>-2.863431416543796E-3</v>
      </c>
      <c r="G41" s="60">
        <f t="shared" si="2"/>
        <v>-7.0105226525509878E-2</v>
      </c>
      <c r="H41" s="60">
        <f t="shared" si="2"/>
        <v>-7.3692147543035422E-3</v>
      </c>
      <c r="I41" s="60">
        <f t="shared" si="2"/>
        <v>-1.0672234789165362E-2</v>
      </c>
      <c r="J41" s="60">
        <f t="shared" si="2"/>
        <v>-1.4478950115849919E-2</v>
      </c>
      <c r="K41" s="60">
        <f t="shared" si="2"/>
        <v>0.99675498124116624</v>
      </c>
      <c r="L41" s="60">
        <f t="shared" si="2"/>
        <v>-5.2509470997835636E-2</v>
      </c>
      <c r="M41" s="61">
        <f t="shared" si="2"/>
        <v>-8.4285012165004475E-3</v>
      </c>
    </row>
    <row r="42" spans="1:13" x14ac:dyDescent="0.35">
      <c r="A42" s="58" t="s">
        <v>98</v>
      </c>
      <c r="B42" s="60">
        <f t="shared" si="2"/>
        <v>-1.2720790414534288E-3</v>
      </c>
      <c r="C42" s="60">
        <f t="shared" si="2"/>
        <v>-1.2828017720571209E-2</v>
      </c>
      <c r="D42" s="60">
        <f t="shared" si="2"/>
        <v>-9.9032379867226114E-2</v>
      </c>
      <c r="E42" s="60">
        <f t="shared" si="2"/>
        <v>-9.6478193765063402E-3</v>
      </c>
      <c r="F42" s="60">
        <f t="shared" si="2"/>
        <v>-1.3747900888588583E-2</v>
      </c>
      <c r="G42" s="60">
        <f t="shared" si="2"/>
        <v>-5.5542039636841921E-2</v>
      </c>
      <c r="H42" s="60">
        <f t="shared" si="2"/>
        <v>-2.0361396843034424E-2</v>
      </c>
      <c r="I42" s="60">
        <f t="shared" si="2"/>
        <v>-3.8345054943591562E-2</v>
      </c>
      <c r="J42" s="60">
        <f t="shared" si="2"/>
        <v>-4.3990411163463874E-2</v>
      </c>
      <c r="K42" s="60">
        <f t="shared" si="2"/>
        <v>-2.7683912329660295E-3</v>
      </c>
      <c r="L42" s="60">
        <f t="shared" si="2"/>
        <v>0.90864145907654148</v>
      </c>
      <c r="M42" s="61">
        <f t="shared" si="2"/>
        <v>-6.4712134327026091E-2</v>
      </c>
    </row>
    <row r="43" spans="1:13" x14ac:dyDescent="0.35">
      <c r="A43" s="59" t="s">
        <v>99</v>
      </c>
      <c r="B43" s="62">
        <f t="shared" si="2"/>
        <v>-3.3161109319985505E-4</v>
      </c>
      <c r="C43" s="62">
        <f t="shared" si="2"/>
        <v>-8.4473067557044239E-4</v>
      </c>
      <c r="D43" s="62">
        <f t="shared" si="2"/>
        <v>-7.5325766935409721E-3</v>
      </c>
      <c r="E43" s="62">
        <f t="shared" si="2"/>
        <v>-1.043496822718472E-3</v>
      </c>
      <c r="F43" s="62">
        <f t="shared" si="2"/>
        <v>-8.2133563203974039E-4</v>
      </c>
      <c r="G43" s="62">
        <f t="shared" si="2"/>
        <v>-3.4285113347677894E-3</v>
      </c>
      <c r="H43" s="62">
        <f t="shared" si="2"/>
        <v>-1.6619196277506878E-3</v>
      </c>
      <c r="I43" s="62">
        <f t="shared" si="2"/>
        <v>-1.9963884657510948E-3</v>
      </c>
      <c r="J43" s="62">
        <f t="shared" si="2"/>
        <v>-2.3014890205405323E-3</v>
      </c>
      <c r="K43" s="62">
        <f t="shared" si="2"/>
        <v>-1.5573919465406195E-4</v>
      </c>
      <c r="L43" s="62">
        <f t="shared" si="2"/>
        <v>-5.078638567069904E-3</v>
      </c>
      <c r="M43" s="63">
        <f t="shared" si="2"/>
        <v>0.99651560015783536</v>
      </c>
    </row>
    <row r="45" spans="1:13" x14ac:dyDescent="0.35">
      <c r="A45" s="82" t="s">
        <v>174</v>
      </c>
    </row>
    <row r="46" spans="1:13" x14ac:dyDescent="0.35">
      <c r="A46" s="57" t="s">
        <v>143</v>
      </c>
      <c r="B46" s="55" t="s">
        <v>88</v>
      </c>
      <c r="C46" s="55" t="s">
        <v>89</v>
      </c>
      <c r="D46" s="55" t="s">
        <v>90</v>
      </c>
      <c r="E46" s="55" t="s">
        <v>91</v>
      </c>
      <c r="F46" s="55" t="s">
        <v>92</v>
      </c>
      <c r="G46" s="55" t="s">
        <v>93</v>
      </c>
      <c r="H46" s="55" t="s">
        <v>94</v>
      </c>
      <c r="I46" s="55" t="s">
        <v>95</v>
      </c>
      <c r="J46" s="55" t="s">
        <v>96</v>
      </c>
      <c r="K46" s="55" t="s">
        <v>97</v>
      </c>
      <c r="L46" s="55" t="s">
        <v>98</v>
      </c>
      <c r="M46" s="56" t="s">
        <v>99</v>
      </c>
    </row>
    <row r="47" spans="1:13" x14ac:dyDescent="0.35">
      <c r="A47" s="58" t="s">
        <v>88</v>
      </c>
      <c r="B47" s="60">
        <f t="array" ref="B47:M58">MINVERSE(B32:M43)</f>
        <v>1.0733194610938979</v>
      </c>
      <c r="C47" s="60">
        <v>1.2252096458640917E-2</v>
      </c>
      <c r="D47" s="60">
        <v>0.81235161296070502</v>
      </c>
      <c r="E47" s="60">
        <v>1.0424895767241576E-2</v>
      </c>
      <c r="F47" s="60">
        <v>5.2534896238213565E-2</v>
      </c>
      <c r="G47" s="60">
        <v>4.330544339303153E-2</v>
      </c>
      <c r="H47" s="60">
        <v>3.0812703147297719E-2</v>
      </c>
      <c r="I47" s="60">
        <v>8.9109017038001281E-3</v>
      </c>
      <c r="J47" s="60">
        <v>6.8074013987873393E-3</v>
      </c>
      <c r="K47" s="60">
        <v>1.7893582361002956E-3</v>
      </c>
      <c r="L47" s="60">
        <v>5.3448836416050798E-2</v>
      </c>
      <c r="M47" s="61">
        <v>2.6855352640159185E-2</v>
      </c>
    </row>
    <row r="48" spans="1:13" x14ac:dyDescent="0.35">
      <c r="A48" s="58" t="s">
        <v>89</v>
      </c>
      <c r="B48" s="60">
        <v>2.3125464606306396E-2</v>
      </c>
      <c r="C48" s="60">
        <v>1.0541751072341021</v>
      </c>
      <c r="D48" s="60">
        <v>0.68796901049952452</v>
      </c>
      <c r="E48" s="60">
        <v>3.8600887402427904E-2</v>
      </c>
      <c r="F48" s="60">
        <v>7.0840759421006899E-2</v>
      </c>
      <c r="G48" s="60">
        <v>2.3519399820623361E-2</v>
      </c>
      <c r="H48" s="60">
        <v>2.6104519205752554E-2</v>
      </c>
      <c r="I48" s="60">
        <v>7.8541534401966161E-3</v>
      </c>
      <c r="J48" s="60">
        <v>5.702572639894727E-3</v>
      </c>
      <c r="K48" s="60">
        <v>2.3848706718142174E-3</v>
      </c>
      <c r="L48" s="60">
        <v>3.5165682296465862E-2</v>
      </c>
      <c r="M48" s="61">
        <v>1.990490144990073E-2</v>
      </c>
    </row>
    <row r="49" spans="1:13" x14ac:dyDescent="0.35">
      <c r="A49" s="58" t="s">
        <v>90</v>
      </c>
      <c r="B49" s="60">
        <v>4.3400961670392257E-2</v>
      </c>
      <c r="C49" s="60">
        <v>2.090564313981421E-2</v>
      </c>
      <c r="D49" s="60">
        <v>1.4993411354225321</v>
      </c>
      <c r="E49" s="60">
        <v>1.7504344786329701E-2</v>
      </c>
      <c r="F49" s="60">
        <v>8.71732550968361E-2</v>
      </c>
      <c r="G49" s="60">
        <v>4.3839711753584788E-2</v>
      </c>
      <c r="H49" s="60">
        <v>5.369305722209021E-2</v>
      </c>
      <c r="I49" s="60">
        <v>1.3809096723259789E-2</v>
      </c>
      <c r="J49" s="60">
        <v>1.0244469174726788E-2</v>
      </c>
      <c r="K49" s="60">
        <v>2.9618802860577986E-3</v>
      </c>
      <c r="L49" s="60">
        <v>6.5823044599519126E-2</v>
      </c>
      <c r="M49" s="61">
        <v>3.2176017375415804E-2</v>
      </c>
    </row>
    <row r="50" spans="1:13" x14ac:dyDescent="0.35">
      <c r="A50" s="58" t="s">
        <v>91</v>
      </c>
      <c r="B50" s="60">
        <v>6.6417799096405744E-2</v>
      </c>
      <c r="C50" s="60">
        <v>2.3016822358589002E-2</v>
      </c>
      <c r="D50" s="60">
        <v>0.43195941691927536</v>
      </c>
      <c r="E50" s="60">
        <v>1.2945940527784638</v>
      </c>
      <c r="F50" s="60">
        <v>3.6191360548582414E-2</v>
      </c>
      <c r="G50" s="60">
        <v>0.10105573635957182</v>
      </c>
      <c r="H50" s="60">
        <v>3.644201049009968E-2</v>
      </c>
      <c r="I50" s="60">
        <v>2.6256529808842837E-2</v>
      </c>
      <c r="J50" s="60">
        <v>2.3775941387746628E-2</v>
      </c>
      <c r="K50" s="60">
        <v>4.3473968144803875E-3</v>
      </c>
      <c r="L50" s="60">
        <v>0.14327233616195661</v>
      </c>
      <c r="M50" s="61">
        <v>0.11757047956537851</v>
      </c>
    </row>
    <row r="51" spans="1:13" x14ac:dyDescent="0.35">
      <c r="A51" s="58" t="s">
        <v>92</v>
      </c>
      <c r="B51" s="60">
        <v>1.8987081792802517E-3</v>
      </c>
      <c r="C51" s="60">
        <v>8.7128944022851259E-3</v>
      </c>
      <c r="D51" s="60">
        <v>2.3934287148566085E-2</v>
      </c>
      <c r="E51" s="60">
        <v>1.2599146008272923E-2</v>
      </c>
      <c r="F51" s="60">
        <v>1.108636619012114</v>
      </c>
      <c r="G51" s="60">
        <v>6.0013933119273718E-3</v>
      </c>
      <c r="H51" s="60">
        <v>4.8988926651021211E-3</v>
      </c>
      <c r="I51" s="60">
        <v>1.2984865536462253E-2</v>
      </c>
      <c r="J51" s="60">
        <v>4.9802238807723142E-3</v>
      </c>
      <c r="K51" s="60">
        <v>2.8046475507699899E-3</v>
      </c>
      <c r="L51" s="60">
        <v>1.4520756787882401E-2</v>
      </c>
      <c r="M51" s="61">
        <v>3.2189588454043169E-2</v>
      </c>
    </row>
    <row r="52" spans="1:13" x14ac:dyDescent="0.35">
      <c r="A52" s="58" t="s">
        <v>93</v>
      </c>
      <c r="B52" s="60">
        <v>3.3134256665456455E-2</v>
      </c>
      <c r="C52" s="60">
        <v>1.5832777219680884E-2</v>
      </c>
      <c r="D52" s="60">
        <v>0.37815006351546443</v>
      </c>
      <c r="E52" s="60">
        <v>1.2535615856064953E-2</v>
      </c>
      <c r="F52" s="60">
        <v>6.1354918187464857E-2</v>
      </c>
      <c r="G52" s="60">
        <v>1.043176972743094</v>
      </c>
      <c r="H52" s="60">
        <v>4.0033103441032843E-2</v>
      </c>
      <c r="I52" s="60">
        <v>1.8545429059219246E-2</v>
      </c>
      <c r="J52" s="60">
        <v>1.0906938278898388E-2</v>
      </c>
      <c r="K52" s="60">
        <v>2.5060684686843407E-3</v>
      </c>
      <c r="L52" s="60">
        <v>6.6944188290170709E-2</v>
      </c>
      <c r="M52" s="61">
        <v>3.2900037436494112E-2</v>
      </c>
    </row>
    <row r="53" spans="1:13" x14ac:dyDescent="0.35">
      <c r="A53" s="58" t="s">
        <v>94</v>
      </c>
      <c r="B53" s="60">
        <v>4.280084137049138E-2</v>
      </c>
      <c r="C53" s="60">
        <v>5.263754256182071E-2</v>
      </c>
      <c r="D53" s="60">
        <v>0.58765360454695714</v>
      </c>
      <c r="E53" s="60">
        <v>2.2202595359477915E-2</v>
      </c>
      <c r="F53" s="60">
        <v>6.3430407056943638E-2</v>
      </c>
      <c r="G53" s="60">
        <v>0.12802369906486283</v>
      </c>
      <c r="H53" s="60">
        <v>1.1509957130805974</v>
      </c>
      <c r="I53" s="60">
        <v>2.2362763178298776E-2</v>
      </c>
      <c r="J53" s="60">
        <v>3.3444690368751202E-2</v>
      </c>
      <c r="K53" s="60">
        <v>3.3983047667479269E-3</v>
      </c>
      <c r="L53" s="60">
        <v>0.11383997405418467</v>
      </c>
      <c r="M53" s="61">
        <v>5.7325858718038435E-2</v>
      </c>
    </row>
    <row r="54" spans="1:13" x14ac:dyDescent="0.35">
      <c r="A54" s="58" t="s">
        <v>95</v>
      </c>
      <c r="B54" s="60">
        <v>1.0154290787906374E-2</v>
      </c>
      <c r="C54" s="60">
        <v>1.2872182601199697E-2</v>
      </c>
      <c r="D54" s="60">
        <v>0.20673212427101348</v>
      </c>
      <c r="E54" s="60">
        <v>1.5114078718579281E-2</v>
      </c>
      <c r="F54" s="60">
        <v>2.7710243086741856E-2</v>
      </c>
      <c r="G54" s="60">
        <v>7.5069372682160393E-2</v>
      </c>
      <c r="H54" s="60">
        <v>3.3442063865597144E-2</v>
      </c>
      <c r="I54" s="60">
        <v>1.184981279101915</v>
      </c>
      <c r="J54" s="60">
        <v>9.6313161075859952E-2</v>
      </c>
      <c r="K54" s="60">
        <v>5.9552975941188184E-3</v>
      </c>
      <c r="L54" s="60">
        <v>0.22126276687093951</v>
      </c>
      <c r="M54" s="61">
        <v>0.10330442372574362</v>
      </c>
    </row>
    <row r="55" spans="1:13" x14ac:dyDescent="0.35">
      <c r="A55" s="58" t="s">
        <v>96</v>
      </c>
      <c r="B55" s="60">
        <v>2.3246778656686874E-2</v>
      </c>
      <c r="C55" s="60">
        <v>2.0817562432518612E-2</v>
      </c>
      <c r="D55" s="60">
        <v>0.25376790906756808</v>
      </c>
      <c r="E55" s="60">
        <v>2.2835284042551768E-2</v>
      </c>
      <c r="F55" s="60">
        <v>4.162766859435086E-2</v>
      </c>
      <c r="G55" s="60">
        <v>6.921426325363228E-2</v>
      </c>
      <c r="H55" s="60">
        <v>4.1574316078376319E-2</v>
      </c>
      <c r="I55" s="60">
        <v>3.091763559915852E-2</v>
      </c>
      <c r="J55" s="60">
        <v>1.1487138558383025</v>
      </c>
      <c r="K55" s="60">
        <v>2.5003693624966374E-2</v>
      </c>
      <c r="L55" s="60">
        <v>7.7227092594147242E-2</v>
      </c>
      <c r="M55" s="61">
        <v>0.12842001615455473</v>
      </c>
    </row>
    <row r="56" spans="1:13" x14ac:dyDescent="0.35">
      <c r="A56" s="58" t="s">
        <v>97</v>
      </c>
      <c r="B56" s="60">
        <v>4.5006296905205677E-3</v>
      </c>
      <c r="C56" s="60">
        <v>4.1802576335652226E-3</v>
      </c>
      <c r="D56" s="60">
        <v>6.9686932827966563E-2</v>
      </c>
      <c r="E56" s="60">
        <v>6.1162614857451763E-3</v>
      </c>
      <c r="F56" s="60">
        <v>1.202093687016801E-2</v>
      </c>
      <c r="G56" s="60">
        <v>8.1217816447063829E-2</v>
      </c>
      <c r="H56" s="60">
        <v>1.5134902518674375E-2</v>
      </c>
      <c r="I56" s="60">
        <v>1.7835344915954465E-2</v>
      </c>
      <c r="J56" s="60">
        <v>2.2280702477983465E-2</v>
      </c>
      <c r="K56" s="60">
        <v>1.0042187222123804</v>
      </c>
      <c r="L56" s="60">
        <v>6.9900177356372648E-2</v>
      </c>
      <c r="M56" s="61">
        <v>1.9806054677666707E-2</v>
      </c>
    </row>
    <row r="57" spans="1:13" x14ac:dyDescent="0.35">
      <c r="A57" s="58" t="s">
        <v>98</v>
      </c>
      <c r="B57" s="60">
        <v>1.1923581952924591E-2</v>
      </c>
      <c r="C57" s="60">
        <v>2.1366237844071587E-2</v>
      </c>
      <c r="D57" s="60">
        <v>0.2379390630423088</v>
      </c>
      <c r="E57" s="60">
        <v>1.9557627418235839E-2</v>
      </c>
      <c r="F57" s="60">
        <v>3.6292810844887453E-2</v>
      </c>
      <c r="G57" s="60">
        <v>8.0092210673584269E-2</v>
      </c>
      <c r="H57" s="60">
        <v>3.8640685127044584E-2</v>
      </c>
      <c r="I57" s="60">
        <v>5.5508811567251085E-2</v>
      </c>
      <c r="J57" s="60">
        <v>6.2936505640325102E-2</v>
      </c>
      <c r="K57" s="60">
        <v>5.2196623497186481E-3</v>
      </c>
      <c r="L57" s="60">
        <v>1.1304982512662627</v>
      </c>
      <c r="M57" s="61">
        <v>9.1074982156844855E-2</v>
      </c>
    </row>
    <row r="58" spans="1:13" x14ac:dyDescent="0.35">
      <c r="A58" s="59" t="s">
        <v>99</v>
      </c>
      <c r="B58" s="62">
        <v>1.0968318767309829E-3</v>
      </c>
      <c r="C58" s="62">
        <v>1.4126607273799755E-3</v>
      </c>
      <c r="D58" s="62">
        <v>1.7163793319067512E-2</v>
      </c>
      <c r="E58" s="62">
        <v>1.798320982549873E-3</v>
      </c>
      <c r="F58" s="62">
        <v>2.3434842132497549E-3</v>
      </c>
      <c r="G58" s="62">
        <v>5.0101729162095199E-3</v>
      </c>
      <c r="H58" s="62">
        <v>2.9000334970537473E-3</v>
      </c>
      <c r="I58" s="62">
        <v>2.9843446052667264E-3</v>
      </c>
      <c r="J58" s="62">
        <v>3.3770187389797011E-3</v>
      </c>
      <c r="K58" s="62">
        <v>2.9938135182478891E-4</v>
      </c>
      <c r="L58" s="62">
        <v>7.5213386362065655E-3</v>
      </c>
      <c r="M58" s="63">
        <v>1.0050948469703758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3BE-2EF3-45F9-9D6C-B3490823C1A5}">
  <dimension ref="A1:Y42"/>
  <sheetViews>
    <sheetView showGridLines="0" workbookViewId="0"/>
  </sheetViews>
  <sheetFormatPr defaultRowHeight="14.5" x14ac:dyDescent="0.35"/>
  <cols>
    <col min="24" max="24" width="11.26953125" bestFit="1" customWidth="1"/>
  </cols>
  <sheetData>
    <row r="1" spans="1:25" x14ac:dyDescent="0.35">
      <c r="O1" s="77"/>
      <c r="P1" s="77"/>
      <c r="Q1" s="77"/>
      <c r="R1" s="143" t="s">
        <v>133</v>
      </c>
      <c r="S1" s="143"/>
      <c r="T1" s="143"/>
      <c r="U1" s="143"/>
      <c r="V1" s="144" t="s">
        <v>134</v>
      </c>
      <c r="W1" s="144"/>
      <c r="X1" s="144" t="s">
        <v>135</v>
      </c>
      <c r="Y1" s="77"/>
    </row>
    <row r="2" spans="1:25" x14ac:dyDescent="0.35">
      <c r="A2" s="82" t="s">
        <v>154</v>
      </c>
      <c r="O2" s="77"/>
      <c r="P2" s="77"/>
      <c r="Q2" s="77"/>
      <c r="R2" s="91" t="s">
        <v>136</v>
      </c>
      <c r="S2" s="93" t="s">
        <v>137</v>
      </c>
      <c r="T2" s="85" t="s">
        <v>138</v>
      </c>
      <c r="U2" s="93" t="s">
        <v>137</v>
      </c>
      <c r="V2" s="91" t="s">
        <v>136</v>
      </c>
      <c r="W2" s="85" t="s">
        <v>138</v>
      </c>
      <c r="X2" s="144"/>
      <c r="Y2" s="77"/>
    </row>
    <row r="3" spans="1:25" x14ac:dyDescent="0.35">
      <c r="A3" s="57" t="s">
        <v>107</v>
      </c>
      <c r="B3" s="55" t="s">
        <v>88</v>
      </c>
      <c r="C3" s="55" t="s">
        <v>89</v>
      </c>
      <c r="D3" s="55" t="s">
        <v>90</v>
      </c>
      <c r="E3" s="55" t="s">
        <v>91</v>
      </c>
      <c r="F3" s="55" t="s">
        <v>92</v>
      </c>
      <c r="G3" s="55" t="s">
        <v>93</v>
      </c>
      <c r="H3" s="55" t="s">
        <v>94</v>
      </c>
      <c r="I3" s="55" t="s">
        <v>95</v>
      </c>
      <c r="J3" s="55" t="s">
        <v>96</v>
      </c>
      <c r="K3" s="55" t="s">
        <v>97</v>
      </c>
      <c r="L3" s="55" t="s">
        <v>98</v>
      </c>
      <c r="M3" s="56" t="s">
        <v>99</v>
      </c>
      <c r="O3" s="91" t="s">
        <v>131</v>
      </c>
      <c r="P3" s="92" t="s">
        <v>132</v>
      </c>
      <c r="Q3" s="77"/>
      <c r="R3" s="91" t="s">
        <v>131</v>
      </c>
      <c r="S3" s="85" t="s">
        <v>132</v>
      </c>
      <c r="T3" s="85" t="s">
        <v>126</v>
      </c>
      <c r="U3" s="85" t="s">
        <v>127</v>
      </c>
      <c r="V3" s="85" t="s">
        <v>139</v>
      </c>
      <c r="W3" s="85" t="s">
        <v>140</v>
      </c>
      <c r="X3" s="144"/>
      <c r="Y3" s="77"/>
    </row>
    <row r="4" spans="1:25" x14ac:dyDescent="0.35">
      <c r="A4" s="58" t="s">
        <v>88</v>
      </c>
      <c r="B4" s="70">
        <f>'IP e MP'!B50</f>
        <v>1.0733194610938979</v>
      </c>
      <c r="C4" s="71">
        <f>'IP e MP'!C50</f>
        <v>1.6823500710528037E-2</v>
      </c>
      <c r="D4" s="71">
        <f>'IP e MP'!D50</f>
        <v>0.11093497987927778</v>
      </c>
      <c r="E4" s="71">
        <f>'IP e MP'!E50</f>
        <v>1.4522635335986083E-2</v>
      </c>
      <c r="F4" s="71">
        <f>'IP e MP'!F50</f>
        <v>3.2032989021918916E-2</v>
      </c>
      <c r="G4" s="71">
        <f>'IP e MP'!G50</f>
        <v>1.82577355462697E-2</v>
      </c>
      <c r="H4" s="71">
        <f>'IP e MP'!H50</f>
        <v>2.6644780499105236E-2</v>
      </c>
      <c r="I4" s="71">
        <f>'IP e MP'!I50</f>
        <v>9.6703690713483299E-3</v>
      </c>
      <c r="J4" s="71">
        <f>'IP e MP'!J50</f>
        <v>5.1172254275439729E-3</v>
      </c>
      <c r="K4" s="71">
        <f>'IP e MP'!K50</f>
        <v>1.6470093983849713E-3</v>
      </c>
      <c r="L4" s="71">
        <f>'IP e MP'!L50</f>
        <v>1.6757255758656716E-2</v>
      </c>
      <c r="M4" s="72">
        <f>'IP e MP'!M50</f>
        <v>9.8029077197802697E-3</v>
      </c>
      <c r="O4" s="65">
        <f>SUM(B4:M4)</f>
        <v>1.3355308494626978</v>
      </c>
      <c r="P4" s="108">
        <f>O4/12</f>
        <v>0.11129423745522482</v>
      </c>
      <c r="R4" s="94">
        <f>O4</f>
        <v>1.3355308494626978</v>
      </c>
      <c r="S4" s="94">
        <f>P4</f>
        <v>0.11129423745522482</v>
      </c>
      <c r="T4" s="94">
        <f t="array" ref="T4:U15">TRANSPOSE(B17:M18)</f>
        <v>1.6730621932372267</v>
      </c>
      <c r="U4" s="94">
        <v>0.13942184943643557</v>
      </c>
      <c r="V4" s="94">
        <f>S4/$B$22</f>
        <v>0.8121919348241714</v>
      </c>
      <c r="W4" s="94">
        <f>U4/$B$22</f>
        <v>1.0174588032565461</v>
      </c>
      <c r="X4" s="95" t="str">
        <f>IF(AND(V4&gt;1,W4&gt;1),"Setor-Chave","-")</f>
        <v>-</v>
      </c>
    </row>
    <row r="5" spans="1:25" x14ac:dyDescent="0.35">
      <c r="A5" s="58" t="s">
        <v>89</v>
      </c>
      <c r="B5" s="73">
        <f>'IP e MP'!B51</f>
        <v>1.684164478502638E-2</v>
      </c>
      <c r="C5" s="60">
        <f>'IP e MP'!C51</f>
        <v>1.0541751072341021</v>
      </c>
      <c r="D5" s="60">
        <f>'IP e MP'!D51</f>
        <v>6.8420678119655146E-2</v>
      </c>
      <c r="E5" s="60">
        <f>'IP e MP'!E51</f>
        <v>3.9162015614596347E-2</v>
      </c>
      <c r="F5" s="60">
        <f>'IP e MP'!F51</f>
        <v>3.1457690172512431E-2</v>
      </c>
      <c r="G5" s="60">
        <f>'IP e MP'!G51</f>
        <v>7.2214547473286638E-3</v>
      </c>
      <c r="H5" s="60">
        <f>'IP e MP'!H51</f>
        <v>1.6439631639342343E-2</v>
      </c>
      <c r="I5" s="60">
        <f>'IP e MP'!I51</f>
        <v>6.2074726429875472E-3</v>
      </c>
      <c r="J5" s="60">
        <f>'IP e MP'!J51</f>
        <v>3.1218932748987489E-3</v>
      </c>
      <c r="K5" s="60">
        <f>'IP e MP'!K51</f>
        <v>1.5986656740548449E-3</v>
      </c>
      <c r="L5" s="60">
        <f>'IP e MP'!L51</f>
        <v>8.0293007929257941E-3</v>
      </c>
      <c r="M5" s="61">
        <f>'IP e MP'!M51</f>
        <v>5.2914917462230137E-3</v>
      </c>
      <c r="O5" s="65">
        <f t="shared" ref="O5:O15" si="0">SUM(B5:M5)</f>
        <v>1.2579670464436532</v>
      </c>
      <c r="P5" s="108">
        <f t="shared" ref="P5:P15" si="1">O5/12</f>
        <v>0.10483058720363776</v>
      </c>
      <c r="R5" s="65">
        <f t="shared" ref="R5:R15" si="2">O5</f>
        <v>1.2579670464436532</v>
      </c>
      <c r="S5" s="65">
        <f t="shared" ref="S5:S15" si="3">P5</f>
        <v>0.10483058720363776</v>
      </c>
      <c r="T5" s="65">
        <v>1.6181012769900183</v>
      </c>
      <c r="U5" s="65">
        <v>0.13484177308250153</v>
      </c>
      <c r="V5" s="65">
        <f t="shared" ref="V5:V15" si="4">S5/$B$22</f>
        <v>0.7650221556523138</v>
      </c>
      <c r="W5" s="65">
        <f t="shared" ref="W5:W15" si="5">U5/$B$22</f>
        <v>0.98403478094774777</v>
      </c>
      <c r="X5" s="58" t="str">
        <f t="shared" ref="X5:X15" si="6">IF(AND(V5&gt;1,W5&gt;1),"Setor-Chave","-")</f>
        <v>-</v>
      </c>
    </row>
    <row r="6" spans="1:25" x14ac:dyDescent="0.35">
      <c r="A6" s="58" t="s">
        <v>90</v>
      </c>
      <c r="B6" s="73">
        <f>'IP e MP'!B52</f>
        <v>0.31781536585985992</v>
      </c>
      <c r="C6" s="60">
        <f>'IP e MP'!C52</f>
        <v>0.21020596433730043</v>
      </c>
      <c r="D6" s="60">
        <f>'IP e MP'!D52</f>
        <v>1.4993411354225317</v>
      </c>
      <c r="E6" s="60">
        <f>'IP e MP'!E52</f>
        <v>0.17856449432722465</v>
      </c>
      <c r="F6" s="60">
        <f>'IP e MP'!F52</f>
        <v>0.38923186515521391</v>
      </c>
      <c r="G6" s="60">
        <f>'IP e MP'!G52</f>
        <v>0.13534669361394411</v>
      </c>
      <c r="H6" s="60">
        <f>'IP e MP'!H52</f>
        <v>0.33999773042261666</v>
      </c>
      <c r="I6" s="60">
        <f>'IP e MP'!I52</f>
        <v>0.10973930517108882</v>
      </c>
      <c r="J6" s="60">
        <f>'IP e MP'!J52</f>
        <v>5.6392089634488572E-2</v>
      </c>
      <c r="K6" s="60">
        <f>'IP e MP'!K52</f>
        <v>1.9963736090042226E-2</v>
      </c>
      <c r="L6" s="60">
        <f>'IP e MP'!L52</f>
        <v>0.15111867870848986</v>
      </c>
      <c r="M6" s="61">
        <f>'IP e MP'!M52</f>
        <v>8.6006620062724096E-2</v>
      </c>
      <c r="O6" s="65">
        <f t="shared" si="0"/>
        <v>3.4937236788055248</v>
      </c>
      <c r="P6" s="108">
        <f t="shared" si="1"/>
        <v>0.29114363990046038</v>
      </c>
      <c r="R6" s="65">
        <f t="shared" si="2"/>
        <v>3.4937236788055248</v>
      </c>
      <c r="S6" s="65">
        <f t="shared" si="3"/>
        <v>0.29114363990046038</v>
      </c>
      <c r="T6" s="65">
        <v>2.1342047086507221</v>
      </c>
      <c r="U6" s="65">
        <v>0.17785039238756017</v>
      </c>
      <c r="V6" s="65">
        <f t="shared" si="4"/>
        <v>2.1246788837350148</v>
      </c>
      <c r="W6" s="65">
        <f t="shared" si="5"/>
        <v>1.2978987736054548</v>
      </c>
      <c r="X6" s="58" t="str">
        <f t="shared" si="6"/>
        <v>Setor-Chave</v>
      </c>
    </row>
    <row r="7" spans="1:25" x14ac:dyDescent="0.35">
      <c r="A7" s="58" t="s">
        <v>91</v>
      </c>
      <c r="B7" s="73">
        <f>'IP e MP'!B53</f>
        <v>4.7677202976646058E-2</v>
      </c>
      <c r="C7" s="60">
        <f>'IP e MP'!C53</f>
        <v>2.2687028598559453E-2</v>
      </c>
      <c r="D7" s="60">
        <f>'IP e MP'!D53</f>
        <v>4.2344177076999792E-2</v>
      </c>
      <c r="E7" s="60">
        <f>'IP e MP'!E53</f>
        <v>1.2945940527784638</v>
      </c>
      <c r="F7" s="60">
        <f>'IP e MP'!F53</f>
        <v>1.5840934019663185E-2</v>
      </c>
      <c r="G7" s="60">
        <f>'IP e MP'!G53</f>
        <v>3.0583816740383924E-2</v>
      </c>
      <c r="H7" s="60">
        <f>'IP e MP'!H53</f>
        <v>2.2620956509863607E-2</v>
      </c>
      <c r="I7" s="60">
        <f>'IP e MP'!I53</f>
        <v>2.0454318418447907E-2</v>
      </c>
      <c r="J7" s="60">
        <f>'IP e MP'!J53</f>
        <v>1.2829720646936427E-2</v>
      </c>
      <c r="K7" s="60">
        <f>'IP e MP'!K53</f>
        <v>2.8724624005522711E-3</v>
      </c>
      <c r="L7" s="60">
        <f>'IP e MP'!L53</f>
        <v>3.2244323866599263E-2</v>
      </c>
      <c r="M7" s="61">
        <f>'IP e MP'!M53</f>
        <v>3.0806945027633072E-2</v>
      </c>
      <c r="O7" s="65">
        <f t="shared" si="0"/>
        <v>1.5755559390607488</v>
      </c>
      <c r="P7" s="108">
        <f t="shared" si="1"/>
        <v>0.13129632825506241</v>
      </c>
      <c r="R7" s="65">
        <f t="shared" si="2"/>
        <v>1.5755559390607488</v>
      </c>
      <c r="S7" s="65">
        <f t="shared" si="3"/>
        <v>0.13129632825506241</v>
      </c>
      <c r="T7" s="65">
        <v>1.7975571902965557</v>
      </c>
      <c r="U7" s="65">
        <v>0.14979643252471297</v>
      </c>
      <c r="V7" s="65">
        <f t="shared" si="4"/>
        <v>0.95816118892669977</v>
      </c>
      <c r="W7" s="65">
        <f t="shared" si="5"/>
        <v>1.0931693962228002</v>
      </c>
      <c r="X7" s="58" t="str">
        <f t="shared" si="6"/>
        <v>-</v>
      </c>
    </row>
    <row r="8" spans="1:25" x14ac:dyDescent="0.35">
      <c r="A8" s="58" t="s">
        <v>92</v>
      </c>
      <c r="B8" s="73">
        <f>'IP e MP'!B54</f>
        <v>3.1139284915585449E-3</v>
      </c>
      <c r="C8" s="60">
        <f>'IP e MP'!C54</f>
        <v>1.9620895648347656E-2</v>
      </c>
      <c r="D8" s="60">
        <f>'IP e MP'!D54</f>
        <v>5.3603774663486771E-3</v>
      </c>
      <c r="E8" s="60">
        <f>'IP e MP'!E54</f>
        <v>2.8784933718152897E-2</v>
      </c>
      <c r="F8" s="60">
        <f>'IP e MP'!F54</f>
        <v>1.108636619012114</v>
      </c>
      <c r="G8" s="60">
        <f>'IP e MP'!G54</f>
        <v>4.1496066078044961E-3</v>
      </c>
      <c r="H8" s="60">
        <f>'IP e MP'!H54</f>
        <v>6.947534067120743E-3</v>
      </c>
      <c r="I8" s="60">
        <f>'IP e MP'!I54</f>
        <v>2.3110496026504338E-2</v>
      </c>
      <c r="J8" s="60">
        <f>'IP e MP'!J54</f>
        <v>6.1397751965876594E-3</v>
      </c>
      <c r="K8" s="60">
        <f>'IP e MP'!K54</f>
        <v>4.2337722069384093E-3</v>
      </c>
      <c r="L8" s="60">
        <f>'IP e MP'!L54</f>
        <v>7.4662806125708218E-3</v>
      </c>
      <c r="M8" s="61">
        <f>'IP e MP'!M54</f>
        <v>1.9270362885608343E-2</v>
      </c>
      <c r="O8" s="65">
        <f t="shared" si="0"/>
        <v>1.2368345819396565</v>
      </c>
      <c r="P8" s="108">
        <f t="shared" si="1"/>
        <v>0.10306954849497137</v>
      </c>
      <c r="R8" s="65">
        <f t="shared" si="2"/>
        <v>1.2368345819396565</v>
      </c>
      <c r="S8" s="65">
        <f t="shared" si="3"/>
        <v>0.10306954849497137</v>
      </c>
      <c r="T8" s="65">
        <v>1.8424583998407955</v>
      </c>
      <c r="U8" s="65">
        <v>0.15353819998673296</v>
      </c>
      <c r="V8" s="65">
        <f t="shared" si="4"/>
        <v>0.75217062381386213</v>
      </c>
      <c r="W8" s="65">
        <f t="shared" si="5"/>
        <v>1.1204756918956806</v>
      </c>
      <c r="X8" s="58" t="str">
        <f t="shared" si="6"/>
        <v>-</v>
      </c>
    </row>
    <row r="9" spans="1:25" x14ac:dyDescent="0.35">
      <c r="A9" s="58" t="s">
        <v>93</v>
      </c>
      <c r="B9" s="73">
        <f>'IP e MP'!B55</f>
        <v>7.8590999018455482E-2</v>
      </c>
      <c r="C9" s="60">
        <f>'IP e MP'!C55</f>
        <v>5.1565429782452155E-2</v>
      </c>
      <c r="D9" s="60">
        <f>'IP e MP'!D55</f>
        <v>0.12248536954588579</v>
      </c>
      <c r="E9" s="60">
        <f>'IP e MP'!E55</f>
        <v>4.1420464352398718E-2</v>
      </c>
      <c r="F9" s="60">
        <f>'IP e MP'!F55</f>
        <v>8.8734916454868529E-2</v>
      </c>
      <c r="G9" s="60">
        <f>'IP e MP'!G55</f>
        <v>1.043176972743094</v>
      </c>
      <c r="H9" s="60">
        <f>'IP e MP'!H55</f>
        <v>8.2110213806486587E-2</v>
      </c>
      <c r="I9" s="60">
        <f>'IP e MP'!I55</f>
        <v>4.7736861119933062E-2</v>
      </c>
      <c r="J9" s="60">
        <f>'IP e MP'!J55</f>
        <v>1.9446955594402123E-2</v>
      </c>
      <c r="K9" s="60">
        <f>'IP e MP'!K55</f>
        <v>5.4712592058031237E-3</v>
      </c>
      <c r="L9" s="60">
        <f>'IP e MP'!L55</f>
        <v>4.9782087117657303E-2</v>
      </c>
      <c r="M9" s="61">
        <f>'IP e MP'!M55</f>
        <v>2.8484986918445459E-2</v>
      </c>
      <c r="O9" s="65">
        <f t="shared" si="0"/>
        <v>1.6590065156598823</v>
      </c>
      <c r="P9" s="108">
        <f t="shared" si="1"/>
        <v>0.13825054297165687</v>
      </c>
      <c r="R9" s="65">
        <f t="shared" si="2"/>
        <v>1.6590065156598823</v>
      </c>
      <c r="S9" s="65">
        <f t="shared" si="3"/>
        <v>0.13825054297165687</v>
      </c>
      <c r="T9" s="65">
        <v>1.5198292791172634</v>
      </c>
      <c r="U9" s="65">
        <v>0.12665243992643863</v>
      </c>
      <c r="V9" s="65">
        <f t="shared" si="4"/>
        <v>1.0089109602985187</v>
      </c>
      <c r="W9" s="65">
        <f t="shared" si="5"/>
        <v>0.92427148598273778</v>
      </c>
      <c r="X9" s="58" t="str">
        <f t="shared" si="6"/>
        <v>-</v>
      </c>
    </row>
    <row r="10" spans="1:25" x14ac:dyDescent="0.35">
      <c r="A10" s="58" t="s">
        <v>94</v>
      </c>
      <c r="B10" s="73">
        <f>'IP e MP'!B56</f>
        <v>4.949598363731373E-2</v>
      </c>
      <c r="C10" s="60">
        <f>'IP e MP'!C56</f>
        <v>8.358324388852513E-2</v>
      </c>
      <c r="D10" s="60">
        <f>'IP e MP'!D56</f>
        <v>9.2803321294195371E-2</v>
      </c>
      <c r="E10" s="60">
        <f>'IP e MP'!E56</f>
        <v>3.5768037158142738E-2</v>
      </c>
      <c r="F10" s="60">
        <f>'IP e MP'!F56</f>
        <v>4.4726481780964049E-2</v>
      </c>
      <c r="G10" s="60">
        <f>'IP e MP'!G56</f>
        <v>6.2418373427282799E-2</v>
      </c>
      <c r="H10" s="60">
        <f>'IP e MP'!H56</f>
        <v>1.1509957130805974</v>
      </c>
      <c r="I10" s="60">
        <f>'IP e MP'!I56</f>
        <v>2.8064965588059671E-2</v>
      </c>
      <c r="J10" s="60">
        <f>'IP e MP'!J56</f>
        <v>2.9073547201684067E-2</v>
      </c>
      <c r="K10" s="60">
        <f>'IP e MP'!K56</f>
        <v>3.617251942415513E-3</v>
      </c>
      <c r="L10" s="60">
        <f>'IP e MP'!L56</f>
        <v>4.1274049842309146E-2</v>
      </c>
      <c r="M10" s="61">
        <f>'IP e MP'!M56</f>
        <v>2.4198713455139884E-2</v>
      </c>
      <c r="O10" s="65">
        <f t="shared" si="0"/>
        <v>1.6460196822966295</v>
      </c>
      <c r="P10" s="108">
        <f t="shared" si="1"/>
        <v>0.13716830685805245</v>
      </c>
      <c r="R10" s="65">
        <f t="shared" si="2"/>
        <v>1.6460196822966295</v>
      </c>
      <c r="S10" s="65">
        <f t="shared" si="3"/>
        <v>0.13716830685805245</v>
      </c>
      <c r="T10" s="65">
        <v>1.8478944744015291</v>
      </c>
      <c r="U10" s="65">
        <v>0.15399120620012743</v>
      </c>
      <c r="V10" s="65">
        <f t="shared" si="4"/>
        <v>1.0010131260247668</v>
      </c>
      <c r="W10" s="65">
        <f t="shared" si="5"/>
        <v>1.1237815952502208</v>
      </c>
      <c r="X10" s="58" t="str">
        <f t="shared" si="6"/>
        <v>Setor-Chave</v>
      </c>
    </row>
    <row r="11" spans="1:25" x14ac:dyDescent="0.35">
      <c r="A11" s="58" t="s">
        <v>95</v>
      </c>
      <c r="B11" s="73">
        <f>'IP e MP'!B57</f>
        <v>9.3568183815160924E-3</v>
      </c>
      <c r="C11" s="60">
        <f>'IP e MP'!C57</f>
        <v>1.6286837345028365E-2</v>
      </c>
      <c r="D11" s="60">
        <f>'IP e MP'!D57</f>
        <v>2.6014233418123433E-2</v>
      </c>
      <c r="E11" s="60">
        <f>'IP e MP'!E57</f>
        <v>1.940144131371583E-2</v>
      </c>
      <c r="F11" s="60">
        <f>'IP e MP'!F57</f>
        <v>1.5569279865363864E-2</v>
      </c>
      <c r="G11" s="60">
        <f>'IP e MP'!G57</f>
        <v>2.9163914277886404E-2</v>
      </c>
      <c r="H11" s="60">
        <f>'IP e MP'!H57</f>
        <v>2.6647349773985467E-2</v>
      </c>
      <c r="I11" s="60">
        <f>'IP e MP'!I57</f>
        <v>1.184981279101915</v>
      </c>
      <c r="J11" s="60">
        <f>'IP e MP'!J57</f>
        <v>6.6714069083208941E-2</v>
      </c>
      <c r="K11" s="60">
        <f>'IP e MP'!K57</f>
        <v>5.0510405269083127E-3</v>
      </c>
      <c r="L11" s="60">
        <f>'IP e MP'!L57</f>
        <v>6.3922181172588355E-2</v>
      </c>
      <c r="M11" s="61">
        <f>'IP e MP'!M57</f>
        <v>3.4747341129288803E-2</v>
      </c>
      <c r="O11" s="65">
        <f t="shared" si="0"/>
        <v>1.4978557853895289</v>
      </c>
      <c r="P11" s="108">
        <f t="shared" si="1"/>
        <v>0.1248213154491274</v>
      </c>
      <c r="R11" s="65">
        <f t="shared" si="2"/>
        <v>1.4978557853895289</v>
      </c>
      <c r="S11" s="65">
        <f t="shared" si="3"/>
        <v>0.1248213154491274</v>
      </c>
      <c r="T11" s="65">
        <v>1.6966411592882227</v>
      </c>
      <c r="U11" s="65">
        <v>0.14138676327401856</v>
      </c>
      <c r="V11" s="65">
        <f t="shared" si="4"/>
        <v>0.9109084892442082</v>
      </c>
      <c r="W11" s="65">
        <f t="shared" si="5"/>
        <v>1.0317981545832611</v>
      </c>
      <c r="X11" s="58" t="str">
        <f t="shared" si="6"/>
        <v>-</v>
      </c>
    </row>
    <row r="12" spans="1:25" x14ac:dyDescent="0.35">
      <c r="A12" s="58" t="s">
        <v>96</v>
      </c>
      <c r="B12" s="73">
        <f>'IP e MP'!B58</f>
        <v>3.0924991635708034E-2</v>
      </c>
      <c r="C12" s="60">
        <f>'IP e MP'!C58</f>
        <v>3.8026175626016907E-2</v>
      </c>
      <c r="D12" s="60">
        <f>'IP e MP'!D58</f>
        <v>4.6100748151521265E-2</v>
      </c>
      <c r="E12" s="60">
        <f>'IP e MP'!E58</f>
        <v>4.2318175890906945E-2</v>
      </c>
      <c r="F12" s="60">
        <f>'IP e MP'!F58</f>
        <v>3.3765912040180653E-2</v>
      </c>
      <c r="G12" s="60">
        <f>'IP e MP'!G58</f>
        <v>3.8819222559653359E-2</v>
      </c>
      <c r="H12" s="60">
        <f>'IP e MP'!H58</f>
        <v>4.7824922046435077E-2</v>
      </c>
      <c r="I12" s="60">
        <f>'IP e MP'!I58</f>
        <v>4.4634891237595981E-2</v>
      </c>
      <c r="J12" s="60">
        <f>'IP e MP'!J58</f>
        <v>1.1487138558383025</v>
      </c>
      <c r="K12" s="60">
        <f>'IP e MP'!K58</f>
        <v>3.061609239623337E-2</v>
      </c>
      <c r="L12" s="60">
        <f>'IP e MP'!L58</f>
        <v>3.2209289026115556E-2</v>
      </c>
      <c r="M12" s="61">
        <f>'IP e MP'!M58</f>
        <v>6.2359637999764066E-2</v>
      </c>
      <c r="O12" s="65">
        <f t="shared" si="0"/>
        <v>1.5963139144484337</v>
      </c>
      <c r="P12" s="108">
        <f t="shared" si="1"/>
        <v>0.13302615953736949</v>
      </c>
      <c r="R12" s="65">
        <f t="shared" si="2"/>
        <v>1.5963139144484337</v>
      </c>
      <c r="S12" s="65">
        <f t="shared" si="3"/>
        <v>0.13302615953736949</v>
      </c>
      <c r="T12" s="65">
        <v>1.523600559019938</v>
      </c>
      <c r="U12" s="65">
        <v>0.12696671325166151</v>
      </c>
      <c r="V12" s="65">
        <f t="shared" si="4"/>
        <v>0.97078497833593669</v>
      </c>
      <c r="W12" s="65">
        <f t="shared" si="5"/>
        <v>0.92656495836650865</v>
      </c>
      <c r="X12" s="58" t="str">
        <f t="shared" si="6"/>
        <v>-</v>
      </c>
    </row>
    <row r="13" spans="1:25" x14ac:dyDescent="0.35">
      <c r="A13" s="58" t="s">
        <v>97</v>
      </c>
      <c r="B13" s="73">
        <f>'IP e MP'!B59</f>
        <v>4.889613145053916E-3</v>
      </c>
      <c r="C13" s="60">
        <f>'IP e MP'!C59</f>
        <v>6.2360592290888056E-3</v>
      </c>
      <c r="D13" s="60">
        <f>'IP e MP'!D59</f>
        <v>1.0338964190272032E-2</v>
      </c>
      <c r="E13" s="60">
        <f>'IP e MP'!E59</f>
        <v>9.2568020018453118E-3</v>
      </c>
      <c r="F13" s="60">
        <f>'IP e MP'!F59</f>
        <v>7.9632274725657728E-3</v>
      </c>
      <c r="G13" s="60">
        <f>'IP e MP'!G59</f>
        <v>3.7201200169331379E-2</v>
      </c>
      <c r="H13" s="60">
        <f>'IP e MP'!H59</f>
        <v>1.421880814282751E-2</v>
      </c>
      <c r="I13" s="60">
        <f>'IP e MP'!I59</f>
        <v>2.1028298249128448E-2</v>
      </c>
      <c r="J13" s="60">
        <f>'IP e MP'!J59</f>
        <v>1.8196308375952853E-2</v>
      </c>
      <c r="K13" s="60">
        <f>'IP e MP'!K59</f>
        <v>1.0042187222123804</v>
      </c>
      <c r="L13" s="60">
        <f>'IP e MP'!L59</f>
        <v>2.380916364484054E-2</v>
      </c>
      <c r="M13" s="61">
        <f>'IP e MP'!M59</f>
        <v>7.854585070448122E-3</v>
      </c>
      <c r="O13" s="65">
        <f t="shared" si="0"/>
        <v>1.165211751903735</v>
      </c>
      <c r="P13" s="108">
        <f t="shared" si="1"/>
        <v>9.7100979325311254E-2</v>
      </c>
      <c r="R13" s="65">
        <f t="shared" si="2"/>
        <v>1.165211751903735</v>
      </c>
      <c r="S13" s="65">
        <f t="shared" si="3"/>
        <v>9.7100979325311254E-2</v>
      </c>
      <c r="T13" s="65">
        <v>1.0953690849299882</v>
      </c>
      <c r="U13" s="65">
        <v>9.1280757077499011E-2</v>
      </c>
      <c r="V13" s="65">
        <f t="shared" si="4"/>
        <v>0.70861379775637279</v>
      </c>
      <c r="W13" s="65">
        <f t="shared" si="5"/>
        <v>0.66613956300132438</v>
      </c>
      <c r="X13" s="58" t="str">
        <f t="shared" si="6"/>
        <v>-</v>
      </c>
    </row>
    <row r="14" spans="1:25" x14ac:dyDescent="0.35">
      <c r="A14" s="58" t="s">
        <v>98</v>
      </c>
      <c r="B14" s="73">
        <f>'IP e MP'!B60</f>
        <v>3.8031381180418794E-2</v>
      </c>
      <c r="C14" s="60">
        <f>'IP e MP'!C60</f>
        <v>9.3577056243468903E-2</v>
      </c>
      <c r="D14" s="60">
        <f>'IP e MP'!D60</f>
        <v>0.10363956125379878</v>
      </c>
      <c r="E14" s="60">
        <f>'IP e MP'!E60</f>
        <v>8.6901092470986652E-2</v>
      </c>
      <c r="F14" s="60">
        <f>'IP e MP'!F60</f>
        <v>7.058388329792134E-2</v>
      </c>
      <c r="G14" s="60">
        <f>'IP e MP'!G60</f>
        <v>0.10770356050433029</v>
      </c>
      <c r="H14" s="60">
        <f>'IP e MP'!H60</f>
        <v>0.10657676213274087</v>
      </c>
      <c r="I14" s="60">
        <f>'IP e MP'!I60</f>
        <v>0.19214039645997663</v>
      </c>
      <c r="J14" s="60">
        <f>'IP e MP'!J60</f>
        <v>0.15090067168811463</v>
      </c>
      <c r="K14" s="60">
        <f>'IP e MP'!K60</f>
        <v>1.5324155414622419E-2</v>
      </c>
      <c r="L14" s="60">
        <f>'IP e MP'!L60</f>
        <v>1.1304982512662627</v>
      </c>
      <c r="M14" s="61">
        <f>'IP e MP'!M60</f>
        <v>0.10603726233129444</v>
      </c>
      <c r="O14" s="65">
        <f t="shared" si="0"/>
        <v>2.2019140342439365</v>
      </c>
      <c r="P14" s="108">
        <f t="shared" si="1"/>
        <v>0.18349283618699472</v>
      </c>
      <c r="R14" s="65">
        <f t="shared" si="2"/>
        <v>2.2019140342439365</v>
      </c>
      <c r="S14" s="65">
        <f t="shared" si="3"/>
        <v>0.18349283618699472</v>
      </c>
      <c r="T14" s="65">
        <v>1.5635709095981405</v>
      </c>
      <c r="U14" s="65">
        <v>0.13029757579984505</v>
      </c>
      <c r="V14" s="65">
        <f t="shared" si="4"/>
        <v>1.3390756346126844</v>
      </c>
      <c r="W14" s="65">
        <f t="shared" si="5"/>
        <v>0.95087259333036689</v>
      </c>
      <c r="X14" s="58" t="str">
        <f t="shared" si="6"/>
        <v>-</v>
      </c>
    </row>
    <row r="15" spans="1:25" x14ac:dyDescent="0.35">
      <c r="A15" s="59" t="s">
        <v>99</v>
      </c>
      <c r="B15" s="74">
        <f>'IP e MP'!B61</f>
        <v>3.0048030317721287E-3</v>
      </c>
      <c r="C15" s="62">
        <f>'IP e MP'!C61</f>
        <v>5.313978346600334E-3</v>
      </c>
      <c r="D15" s="62">
        <f>'IP e MP'!D61</f>
        <v>6.4211628321122257E-3</v>
      </c>
      <c r="E15" s="62">
        <f>'IP e MP'!E61</f>
        <v>6.8630453341356739E-3</v>
      </c>
      <c r="F15" s="62">
        <f>'IP e MP'!F61</f>
        <v>3.9146015475087061E-3</v>
      </c>
      <c r="G15" s="62">
        <f>'IP e MP'!G61</f>
        <v>5.7867281799544451E-3</v>
      </c>
      <c r="H15" s="62">
        <f>'IP e MP'!H61</f>
        <v>6.8700722804075649E-3</v>
      </c>
      <c r="I15" s="62">
        <f>'IP e MP'!I61</f>
        <v>8.8725062012369564E-3</v>
      </c>
      <c r="J15" s="62">
        <f>'IP e MP'!J61</f>
        <v>6.9544470578172405E-3</v>
      </c>
      <c r="K15" s="62">
        <f>'IP e MP'!K61</f>
        <v>7.549174616524009E-4</v>
      </c>
      <c r="L15" s="62">
        <f>'IP e MP'!L61</f>
        <v>6.4600477891245695E-3</v>
      </c>
      <c r="M15" s="63">
        <f>'IP e MP'!M61</f>
        <v>1.0050948469703758</v>
      </c>
      <c r="O15" s="90">
        <f t="shared" si="0"/>
        <v>1.066311157032698</v>
      </c>
      <c r="P15" s="101">
        <f t="shared" si="1"/>
        <v>8.8859263086058168E-2</v>
      </c>
      <c r="R15" s="90">
        <f t="shared" si="2"/>
        <v>1.066311157032698</v>
      </c>
      <c r="S15" s="90">
        <f t="shared" si="3"/>
        <v>8.8859263086058168E-2</v>
      </c>
      <c r="T15" s="90">
        <v>1.4199557013167254</v>
      </c>
      <c r="U15" s="90">
        <v>0.11832964177639378</v>
      </c>
      <c r="V15" s="90">
        <f t="shared" si="4"/>
        <v>0.64846822677545124</v>
      </c>
      <c r="W15" s="90">
        <f t="shared" si="5"/>
        <v>0.86353420355735189</v>
      </c>
      <c r="X15" s="59" t="str">
        <f t="shared" si="6"/>
        <v>-</v>
      </c>
    </row>
    <row r="17" spans="1:24" x14ac:dyDescent="0.35">
      <c r="A17" s="85" t="s">
        <v>126</v>
      </c>
      <c r="B17" s="66">
        <f>SUM(B4:B15)</f>
        <v>1.6730621932372267</v>
      </c>
      <c r="C17" s="66">
        <f t="shared" ref="C17:M17" si="7">SUM(C4:C15)</f>
        <v>1.6181012769900183</v>
      </c>
      <c r="D17" s="66">
        <f t="shared" si="7"/>
        <v>2.1342047086507221</v>
      </c>
      <c r="E17" s="66">
        <f t="shared" si="7"/>
        <v>1.7975571902965557</v>
      </c>
      <c r="F17" s="66">
        <f t="shared" si="7"/>
        <v>1.8424583998407955</v>
      </c>
      <c r="G17" s="66">
        <f t="shared" si="7"/>
        <v>1.5198292791172634</v>
      </c>
      <c r="H17" s="66">
        <f t="shared" si="7"/>
        <v>1.8478944744015291</v>
      </c>
      <c r="I17" s="66">
        <f t="shared" si="7"/>
        <v>1.6966411592882227</v>
      </c>
      <c r="J17" s="66">
        <f t="shared" si="7"/>
        <v>1.523600559019938</v>
      </c>
      <c r="K17" s="66">
        <f t="shared" si="7"/>
        <v>1.0953690849299882</v>
      </c>
      <c r="L17" s="66">
        <f t="shared" si="7"/>
        <v>1.5635709095981405</v>
      </c>
      <c r="M17" s="69">
        <f t="shared" si="7"/>
        <v>1.4199557013167254</v>
      </c>
    </row>
    <row r="18" spans="1:24" x14ac:dyDescent="0.35">
      <c r="A18" s="89" t="s">
        <v>127</v>
      </c>
      <c r="B18" s="87">
        <f>B17/12</f>
        <v>0.13942184943643557</v>
      </c>
      <c r="C18" s="87">
        <f t="shared" ref="C18:M18" si="8">C17/12</f>
        <v>0.13484177308250153</v>
      </c>
      <c r="D18" s="87">
        <f t="shared" si="8"/>
        <v>0.17785039238756017</v>
      </c>
      <c r="E18" s="87">
        <f t="shared" si="8"/>
        <v>0.14979643252471297</v>
      </c>
      <c r="F18" s="87">
        <f t="shared" si="8"/>
        <v>0.15353819998673296</v>
      </c>
      <c r="G18" s="87">
        <f t="shared" si="8"/>
        <v>0.12665243992643863</v>
      </c>
      <c r="H18" s="87">
        <f t="shared" si="8"/>
        <v>0.15399120620012743</v>
      </c>
      <c r="I18" s="87">
        <f t="shared" si="8"/>
        <v>0.14138676327401856</v>
      </c>
      <c r="J18" s="87">
        <f t="shared" si="8"/>
        <v>0.12696671325166151</v>
      </c>
      <c r="K18" s="87">
        <f t="shared" si="8"/>
        <v>9.1280757077499011E-2</v>
      </c>
      <c r="L18" s="87">
        <f t="shared" si="8"/>
        <v>0.13029757579984505</v>
      </c>
      <c r="M18" s="88">
        <f t="shared" si="8"/>
        <v>0.11832964177639378</v>
      </c>
    </row>
    <row r="19" spans="1:24" x14ac:dyDescent="0.35">
      <c r="A19" s="75"/>
    </row>
    <row r="20" spans="1:24" ht="16.5" x14ac:dyDescent="0.35">
      <c r="A20" s="85" t="s">
        <v>128</v>
      </c>
      <c r="B20" s="64">
        <f>12*12</f>
        <v>144</v>
      </c>
    </row>
    <row r="21" spans="1:24" x14ac:dyDescent="0.35">
      <c r="A21" s="85" t="s">
        <v>129</v>
      </c>
      <c r="B21" s="86">
        <f>SUM(B4:M15)</f>
        <v>19.732244936687124</v>
      </c>
    </row>
    <row r="22" spans="1:24" x14ac:dyDescent="0.35">
      <c r="A22" s="85" t="s">
        <v>130</v>
      </c>
      <c r="B22" s="86">
        <f>B21/B20</f>
        <v>0.13702947872699392</v>
      </c>
    </row>
    <row r="24" spans="1:24" x14ac:dyDescent="0.35">
      <c r="O24" s="77"/>
      <c r="P24" s="77"/>
      <c r="Q24" s="77"/>
      <c r="R24" s="143" t="s">
        <v>133</v>
      </c>
      <c r="S24" s="143"/>
      <c r="T24" s="143"/>
      <c r="U24" s="143"/>
      <c r="V24" s="144" t="s">
        <v>134</v>
      </c>
      <c r="W24" s="144"/>
      <c r="X24" s="144" t="s">
        <v>135</v>
      </c>
    </row>
    <row r="25" spans="1:24" x14ac:dyDescent="0.35">
      <c r="A25" s="82" t="s">
        <v>174</v>
      </c>
      <c r="O25" s="77"/>
      <c r="P25" s="77"/>
      <c r="Q25" s="77"/>
      <c r="R25" s="91" t="s">
        <v>136</v>
      </c>
      <c r="S25" s="93" t="s">
        <v>137</v>
      </c>
      <c r="T25" s="85" t="s">
        <v>138</v>
      </c>
      <c r="U25" s="93" t="s">
        <v>137</v>
      </c>
      <c r="V25" s="91" t="s">
        <v>136</v>
      </c>
      <c r="W25" s="85" t="s">
        <v>138</v>
      </c>
      <c r="X25" s="144"/>
    </row>
    <row r="26" spans="1:24" ht="16.5" x14ac:dyDescent="0.35">
      <c r="A26" s="57" t="s">
        <v>143</v>
      </c>
      <c r="B26" s="80" t="s">
        <v>88</v>
      </c>
      <c r="C26" s="80" t="s">
        <v>89</v>
      </c>
      <c r="D26" s="80" t="s">
        <v>90</v>
      </c>
      <c r="E26" s="80" t="s">
        <v>91</v>
      </c>
      <c r="F26" s="80" t="s">
        <v>92</v>
      </c>
      <c r="G26" s="80" t="s">
        <v>93</v>
      </c>
      <c r="H26" s="80" t="s">
        <v>94</v>
      </c>
      <c r="I26" s="80" t="s">
        <v>95</v>
      </c>
      <c r="J26" s="80" t="s">
        <v>96</v>
      </c>
      <c r="K26" s="80" t="s">
        <v>97</v>
      </c>
      <c r="L26" s="80" t="s">
        <v>98</v>
      </c>
      <c r="M26" s="81" t="s">
        <v>99</v>
      </c>
      <c r="O26" s="91" t="s">
        <v>146</v>
      </c>
      <c r="P26" s="92" t="s">
        <v>147</v>
      </c>
      <c r="Q26" s="77"/>
      <c r="R26" s="91" t="s">
        <v>146</v>
      </c>
      <c r="S26" s="85" t="s">
        <v>147</v>
      </c>
      <c r="T26" s="85" t="s">
        <v>126</v>
      </c>
      <c r="U26" s="85" t="s">
        <v>127</v>
      </c>
      <c r="V26" s="85" t="s">
        <v>148</v>
      </c>
      <c r="W26" s="85" t="s">
        <v>140</v>
      </c>
      <c r="X26" s="144"/>
    </row>
    <row r="27" spans="1:24" x14ac:dyDescent="0.35">
      <c r="A27" s="78" t="s">
        <v>88</v>
      </c>
      <c r="B27" s="70">
        <f>G!B47</f>
        <v>1.0733194610938979</v>
      </c>
      <c r="C27" s="71">
        <f>G!C47</f>
        <v>1.2252096458640917E-2</v>
      </c>
      <c r="D27" s="71">
        <f>G!D47</f>
        <v>0.81235161296070502</v>
      </c>
      <c r="E27" s="71">
        <f>G!E47</f>
        <v>1.0424895767241576E-2</v>
      </c>
      <c r="F27" s="71">
        <f>G!F47</f>
        <v>5.2534896238213565E-2</v>
      </c>
      <c r="G27" s="71">
        <f>G!G47</f>
        <v>4.330544339303153E-2</v>
      </c>
      <c r="H27" s="71">
        <f>G!H47</f>
        <v>3.0812703147297719E-2</v>
      </c>
      <c r="I27" s="71">
        <f>G!I47</f>
        <v>8.9109017038001281E-3</v>
      </c>
      <c r="J27" s="71">
        <f>G!J47</f>
        <v>6.8074013987873393E-3</v>
      </c>
      <c r="K27" s="71">
        <f>G!K47</f>
        <v>1.7893582361002956E-3</v>
      </c>
      <c r="L27" s="71">
        <f>G!L47</f>
        <v>5.3448836416050798E-2</v>
      </c>
      <c r="M27" s="72">
        <f>G!M47</f>
        <v>2.6855352640159185E-2</v>
      </c>
      <c r="O27" s="65">
        <f>SUM(B27:M27)</f>
        <v>2.132812959453926</v>
      </c>
      <c r="P27" s="108">
        <f>O27/12</f>
        <v>0.17773441328782716</v>
      </c>
      <c r="R27" s="94">
        <f>O27</f>
        <v>2.132812959453926</v>
      </c>
      <c r="S27" s="94">
        <f>P27</f>
        <v>0.17773441328782716</v>
      </c>
      <c r="T27" s="94">
        <f t="array" ref="T27:U38">TRANSPOSE(B17:M18)</f>
        <v>1.6730621932372267</v>
      </c>
      <c r="U27" s="94">
        <v>0.13942184943643557</v>
      </c>
      <c r="V27" s="94">
        <f>S27/$B$42</f>
        <v>1.1850354437579385</v>
      </c>
      <c r="W27" s="94">
        <f>U27/$B$22</f>
        <v>1.0174588032565461</v>
      </c>
      <c r="X27" s="95" t="str">
        <f>IF(AND(V27&gt;1,W27&gt;1),"Setor-Chave","-")</f>
        <v>Setor-Chave</v>
      </c>
    </row>
    <row r="28" spans="1:24" x14ac:dyDescent="0.35">
      <c r="A28" s="78" t="s">
        <v>89</v>
      </c>
      <c r="B28" s="73">
        <f>G!B48</f>
        <v>2.3125464606306396E-2</v>
      </c>
      <c r="C28" s="60">
        <f>G!C48</f>
        <v>1.0541751072341021</v>
      </c>
      <c r="D28" s="60">
        <f>G!D48</f>
        <v>0.68796901049952452</v>
      </c>
      <c r="E28" s="60">
        <f>G!E48</f>
        <v>3.8600887402427904E-2</v>
      </c>
      <c r="F28" s="60">
        <f>G!F48</f>
        <v>7.0840759421006899E-2</v>
      </c>
      <c r="G28" s="60">
        <f>G!G48</f>
        <v>2.3519399820623361E-2</v>
      </c>
      <c r="H28" s="60">
        <f>G!H48</f>
        <v>2.6104519205752554E-2</v>
      </c>
      <c r="I28" s="60">
        <f>G!I48</f>
        <v>7.8541534401966161E-3</v>
      </c>
      <c r="J28" s="60">
        <f>G!J48</f>
        <v>5.702572639894727E-3</v>
      </c>
      <c r="K28" s="60">
        <f>G!K48</f>
        <v>2.3848706718142174E-3</v>
      </c>
      <c r="L28" s="60">
        <f>G!L48</f>
        <v>3.5165682296465862E-2</v>
      </c>
      <c r="M28" s="61">
        <f>G!M48</f>
        <v>1.990490144990073E-2</v>
      </c>
      <c r="O28" s="65">
        <f t="shared" ref="O28:O38" si="9">SUM(B28:M28)</f>
        <v>1.9953473286880159</v>
      </c>
      <c r="P28" s="108">
        <f t="shared" ref="P28:P38" si="10">O28/12</f>
        <v>0.16627894405733465</v>
      </c>
      <c r="R28" s="65">
        <f t="shared" ref="R28:R38" si="11">O28</f>
        <v>1.9953473286880159</v>
      </c>
      <c r="S28" s="65">
        <f t="shared" ref="S28:S38" si="12">P28</f>
        <v>0.16627894405733465</v>
      </c>
      <c r="T28" s="65">
        <v>1.6181012769900183</v>
      </c>
      <c r="U28" s="65">
        <v>0.13484177308250153</v>
      </c>
      <c r="V28" s="65">
        <f t="shared" ref="V28:V38" si="13">S28/$B$42</f>
        <v>1.10865666706584</v>
      </c>
      <c r="W28" s="65">
        <f t="shared" ref="W28:W38" si="14">U28/$B$22</f>
        <v>0.98403478094774777</v>
      </c>
      <c r="X28" s="58" t="str">
        <f t="shared" ref="X28:X38" si="15">IF(AND(V28&gt;1,W28&gt;1),"Setor-Chave","-")</f>
        <v>-</v>
      </c>
    </row>
    <row r="29" spans="1:24" x14ac:dyDescent="0.35">
      <c r="A29" s="78" t="s">
        <v>90</v>
      </c>
      <c r="B29" s="73">
        <f>G!B49</f>
        <v>4.3400961670392257E-2</v>
      </c>
      <c r="C29" s="60">
        <f>G!C49</f>
        <v>2.090564313981421E-2</v>
      </c>
      <c r="D29" s="60">
        <f>G!D49</f>
        <v>1.4993411354225321</v>
      </c>
      <c r="E29" s="60">
        <f>G!E49</f>
        <v>1.7504344786329701E-2</v>
      </c>
      <c r="F29" s="60">
        <f>G!F49</f>
        <v>8.71732550968361E-2</v>
      </c>
      <c r="G29" s="60">
        <f>G!G49</f>
        <v>4.3839711753584788E-2</v>
      </c>
      <c r="H29" s="60">
        <f>G!H49</f>
        <v>5.369305722209021E-2</v>
      </c>
      <c r="I29" s="60">
        <f>G!I49</f>
        <v>1.3809096723259789E-2</v>
      </c>
      <c r="J29" s="60">
        <f>G!J49</f>
        <v>1.0244469174726788E-2</v>
      </c>
      <c r="K29" s="60">
        <f>G!K49</f>
        <v>2.9618802860577986E-3</v>
      </c>
      <c r="L29" s="60">
        <f>G!L49</f>
        <v>6.5823044599519126E-2</v>
      </c>
      <c r="M29" s="61">
        <f>G!M49</f>
        <v>3.2176017375415804E-2</v>
      </c>
      <c r="O29" s="65">
        <f t="shared" si="9"/>
        <v>1.8908726172505586</v>
      </c>
      <c r="P29" s="108">
        <f t="shared" si="10"/>
        <v>0.15757271810421322</v>
      </c>
      <c r="R29" s="65">
        <f t="shared" si="11"/>
        <v>1.8908726172505586</v>
      </c>
      <c r="S29" s="65">
        <f t="shared" si="12"/>
        <v>0.15757271810421322</v>
      </c>
      <c r="T29" s="65">
        <v>2.1342047086507221</v>
      </c>
      <c r="U29" s="65">
        <v>0.17785039238756017</v>
      </c>
      <c r="V29" s="65">
        <f t="shared" si="13"/>
        <v>1.0506083344724988</v>
      </c>
      <c r="W29" s="65">
        <f t="shared" si="14"/>
        <v>1.2978987736054548</v>
      </c>
      <c r="X29" s="58" t="str">
        <f t="shared" si="15"/>
        <v>Setor-Chave</v>
      </c>
    </row>
    <row r="30" spans="1:24" x14ac:dyDescent="0.35">
      <c r="A30" s="78" t="s">
        <v>91</v>
      </c>
      <c r="B30" s="73">
        <f>G!B50</f>
        <v>6.6417799096405744E-2</v>
      </c>
      <c r="C30" s="60">
        <f>G!C50</f>
        <v>2.3016822358589002E-2</v>
      </c>
      <c r="D30" s="60">
        <f>G!D50</f>
        <v>0.43195941691927536</v>
      </c>
      <c r="E30" s="60">
        <f>G!E50</f>
        <v>1.2945940527784638</v>
      </c>
      <c r="F30" s="60">
        <f>G!F50</f>
        <v>3.6191360548582414E-2</v>
      </c>
      <c r="G30" s="60">
        <f>G!G50</f>
        <v>0.10105573635957182</v>
      </c>
      <c r="H30" s="60">
        <f>G!H50</f>
        <v>3.644201049009968E-2</v>
      </c>
      <c r="I30" s="60">
        <f>G!I50</f>
        <v>2.6256529808842837E-2</v>
      </c>
      <c r="J30" s="60">
        <f>G!J50</f>
        <v>2.3775941387746628E-2</v>
      </c>
      <c r="K30" s="60">
        <f>G!K50</f>
        <v>4.3473968144803875E-3</v>
      </c>
      <c r="L30" s="60">
        <f>G!L50</f>
        <v>0.14327233616195661</v>
      </c>
      <c r="M30" s="61">
        <f>G!M50</f>
        <v>0.11757047956537851</v>
      </c>
      <c r="O30" s="65">
        <f t="shared" si="9"/>
        <v>2.3048998822893929</v>
      </c>
      <c r="P30" s="108">
        <f t="shared" si="10"/>
        <v>0.19207499019078275</v>
      </c>
      <c r="R30" s="65">
        <f t="shared" si="11"/>
        <v>2.3048998822893929</v>
      </c>
      <c r="S30" s="65">
        <f t="shared" si="12"/>
        <v>0.19207499019078275</v>
      </c>
      <c r="T30" s="65">
        <v>1.7975571902965557</v>
      </c>
      <c r="U30" s="65">
        <v>0.14979643252471297</v>
      </c>
      <c r="V30" s="65">
        <f t="shared" si="13"/>
        <v>1.2806505337091354</v>
      </c>
      <c r="W30" s="65">
        <f t="shared" si="14"/>
        <v>1.0931693962228002</v>
      </c>
      <c r="X30" s="58" t="str">
        <f t="shared" si="15"/>
        <v>Setor-Chave</v>
      </c>
    </row>
    <row r="31" spans="1:24" x14ac:dyDescent="0.35">
      <c r="A31" s="78" t="s">
        <v>92</v>
      </c>
      <c r="B31" s="73">
        <f>G!B51</f>
        <v>1.8987081792802517E-3</v>
      </c>
      <c r="C31" s="60">
        <f>G!C51</f>
        <v>8.7128944022851259E-3</v>
      </c>
      <c r="D31" s="60">
        <f>G!D51</f>
        <v>2.3934287148566085E-2</v>
      </c>
      <c r="E31" s="60">
        <f>G!E51</f>
        <v>1.2599146008272923E-2</v>
      </c>
      <c r="F31" s="60">
        <f>G!F51</f>
        <v>1.108636619012114</v>
      </c>
      <c r="G31" s="60">
        <f>G!G51</f>
        <v>6.0013933119273718E-3</v>
      </c>
      <c r="H31" s="60">
        <f>G!H51</f>
        <v>4.8988926651021211E-3</v>
      </c>
      <c r="I31" s="60">
        <f>G!I51</f>
        <v>1.2984865536462253E-2</v>
      </c>
      <c r="J31" s="60">
        <f>G!J51</f>
        <v>4.9802238807723142E-3</v>
      </c>
      <c r="K31" s="60">
        <f>G!K51</f>
        <v>2.8046475507699899E-3</v>
      </c>
      <c r="L31" s="60">
        <f>G!L51</f>
        <v>1.4520756787882401E-2</v>
      </c>
      <c r="M31" s="61">
        <f>G!M51</f>
        <v>3.2189588454043169E-2</v>
      </c>
      <c r="O31" s="65">
        <f t="shared" si="9"/>
        <v>1.2341620229374779</v>
      </c>
      <c r="P31" s="108">
        <f t="shared" si="10"/>
        <v>0.10284683524478982</v>
      </c>
      <c r="R31" s="65">
        <f t="shared" si="11"/>
        <v>1.2341620229374779</v>
      </c>
      <c r="S31" s="65">
        <f t="shared" si="12"/>
        <v>0.10284683524478982</v>
      </c>
      <c r="T31" s="65">
        <v>1.8424583998407955</v>
      </c>
      <c r="U31" s="65">
        <v>0.15353819998673296</v>
      </c>
      <c r="V31" s="65">
        <f t="shared" si="13"/>
        <v>0.68572620680969909</v>
      </c>
      <c r="W31" s="65">
        <f t="shared" si="14"/>
        <v>1.1204756918956806</v>
      </c>
      <c r="X31" s="58" t="str">
        <f t="shared" si="15"/>
        <v>-</v>
      </c>
    </row>
    <row r="32" spans="1:24" x14ac:dyDescent="0.35">
      <c r="A32" s="78" t="s">
        <v>93</v>
      </c>
      <c r="B32" s="73">
        <f>G!B52</f>
        <v>3.3134256665456455E-2</v>
      </c>
      <c r="C32" s="60">
        <f>G!C52</f>
        <v>1.5832777219680884E-2</v>
      </c>
      <c r="D32" s="60">
        <f>G!D52</f>
        <v>0.37815006351546443</v>
      </c>
      <c r="E32" s="60">
        <f>G!E52</f>
        <v>1.2535615856064953E-2</v>
      </c>
      <c r="F32" s="60">
        <f>G!F52</f>
        <v>6.1354918187464857E-2</v>
      </c>
      <c r="G32" s="60">
        <f>G!G52</f>
        <v>1.043176972743094</v>
      </c>
      <c r="H32" s="60">
        <f>G!H52</f>
        <v>4.0033103441032843E-2</v>
      </c>
      <c r="I32" s="60">
        <f>G!I52</f>
        <v>1.8545429059219246E-2</v>
      </c>
      <c r="J32" s="60">
        <f>G!J52</f>
        <v>1.0906938278898388E-2</v>
      </c>
      <c r="K32" s="60">
        <f>G!K52</f>
        <v>2.5060684686843407E-3</v>
      </c>
      <c r="L32" s="60">
        <f>G!L52</f>
        <v>6.6944188290170709E-2</v>
      </c>
      <c r="M32" s="61">
        <f>G!M52</f>
        <v>3.2900037436494112E-2</v>
      </c>
      <c r="O32" s="65">
        <f t="shared" si="9"/>
        <v>1.7160203691617253</v>
      </c>
      <c r="P32" s="108">
        <f t="shared" si="10"/>
        <v>0.14300169743014376</v>
      </c>
      <c r="R32" s="65">
        <f t="shared" si="11"/>
        <v>1.7160203691617253</v>
      </c>
      <c r="S32" s="65">
        <f t="shared" si="12"/>
        <v>0.14300169743014376</v>
      </c>
      <c r="T32" s="65">
        <v>1.5198292791172634</v>
      </c>
      <c r="U32" s="65">
        <v>0.12665243992643863</v>
      </c>
      <c r="V32" s="65">
        <f t="shared" si="13"/>
        <v>0.9534567720311885</v>
      </c>
      <c r="W32" s="65">
        <f t="shared" si="14"/>
        <v>0.92427148598273778</v>
      </c>
      <c r="X32" s="58" t="str">
        <f t="shared" si="15"/>
        <v>-</v>
      </c>
    </row>
    <row r="33" spans="1:24" x14ac:dyDescent="0.35">
      <c r="A33" s="78" t="s">
        <v>94</v>
      </c>
      <c r="B33" s="73">
        <f>G!B53</f>
        <v>4.280084137049138E-2</v>
      </c>
      <c r="C33" s="60">
        <f>G!C53</f>
        <v>5.263754256182071E-2</v>
      </c>
      <c r="D33" s="60">
        <f>G!D53</f>
        <v>0.58765360454695714</v>
      </c>
      <c r="E33" s="60">
        <f>G!E53</f>
        <v>2.2202595359477915E-2</v>
      </c>
      <c r="F33" s="60">
        <f>G!F53</f>
        <v>6.3430407056943638E-2</v>
      </c>
      <c r="G33" s="60">
        <f>G!G53</f>
        <v>0.12802369906486283</v>
      </c>
      <c r="H33" s="60">
        <f>G!H53</f>
        <v>1.1509957130805974</v>
      </c>
      <c r="I33" s="60">
        <f>G!I53</f>
        <v>2.2362763178298776E-2</v>
      </c>
      <c r="J33" s="60">
        <f>G!J53</f>
        <v>3.3444690368751202E-2</v>
      </c>
      <c r="K33" s="60">
        <f>G!K53</f>
        <v>3.3983047667479269E-3</v>
      </c>
      <c r="L33" s="60">
        <f>G!L53</f>
        <v>0.11383997405418467</v>
      </c>
      <c r="M33" s="61">
        <f>G!M53</f>
        <v>5.7325858718038435E-2</v>
      </c>
      <c r="O33" s="65">
        <f t="shared" si="9"/>
        <v>2.2781159941271731</v>
      </c>
      <c r="P33" s="108">
        <f t="shared" si="10"/>
        <v>0.18984299951059777</v>
      </c>
      <c r="R33" s="65">
        <f t="shared" si="11"/>
        <v>2.2781159941271731</v>
      </c>
      <c r="S33" s="65">
        <f t="shared" si="12"/>
        <v>0.18984299951059777</v>
      </c>
      <c r="T33" s="65">
        <v>1.8478944744015291</v>
      </c>
      <c r="U33" s="65">
        <v>0.15399120620012743</v>
      </c>
      <c r="V33" s="65">
        <f t="shared" si="13"/>
        <v>1.2657688458174763</v>
      </c>
      <c r="W33" s="65">
        <f t="shared" si="14"/>
        <v>1.1237815952502208</v>
      </c>
      <c r="X33" s="58" t="str">
        <f t="shared" si="15"/>
        <v>Setor-Chave</v>
      </c>
    </row>
    <row r="34" spans="1:24" x14ac:dyDescent="0.35">
      <c r="A34" s="78" t="s">
        <v>95</v>
      </c>
      <c r="B34" s="73">
        <f>G!B54</f>
        <v>1.0154290787906374E-2</v>
      </c>
      <c r="C34" s="60">
        <f>G!C54</f>
        <v>1.2872182601199697E-2</v>
      </c>
      <c r="D34" s="60">
        <f>G!D54</f>
        <v>0.20673212427101348</v>
      </c>
      <c r="E34" s="60">
        <f>G!E54</f>
        <v>1.5114078718579281E-2</v>
      </c>
      <c r="F34" s="60">
        <f>G!F54</f>
        <v>2.7710243086741856E-2</v>
      </c>
      <c r="G34" s="60">
        <f>G!G54</f>
        <v>7.5069372682160393E-2</v>
      </c>
      <c r="H34" s="60">
        <f>G!H54</f>
        <v>3.3442063865597144E-2</v>
      </c>
      <c r="I34" s="60">
        <f>G!I54</f>
        <v>1.184981279101915</v>
      </c>
      <c r="J34" s="60">
        <f>G!J54</f>
        <v>9.6313161075859952E-2</v>
      </c>
      <c r="K34" s="60">
        <f>G!K54</f>
        <v>5.9552975941188184E-3</v>
      </c>
      <c r="L34" s="60">
        <f>G!L54</f>
        <v>0.22126276687093951</v>
      </c>
      <c r="M34" s="61">
        <f>G!M54</f>
        <v>0.10330442372574362</v>
      </c>
      <c r="O34" s="65">
        <f t="shared" si="9"/>
        <v>1.9929112843817749</v>
      </c>
      <c r="P34" s="108">
        <f t="shared" si="10"/>
        <v>0.16607594036514792</v>
      </c>
      <c r="R34" s="65">
        <f t="shared" si="11"/>
        <v>1.9929112843817749</v>
      </c>
      <c r="S34" s="65">
        <f t="shared" si="12"/>
        <v>0.16607594036514792</v>
      </c>
      <c r="T34" s="65">
        <v>1.6966411592882227</v>
      </c>
      <c r="U34" s="65">
        <v>0.14138676327401856</v>
      </c>
      <c r="V34" s="65">
        <f t="shared" si="13"/>
        <v>1.1073031499500217</v>
      </c>
      <c r="W34" s="65">
        <f t="shared" si="14"/>
        <v>1.0317981545832611</v>
      </c>
      <c r="X34" s="58" t="str">
        <f t="shared" si="15"/>
        <v>Setor-Chave</v>
      </c>
    </row>
    <row r="35" spans="1:24" x14ac:dyDescent="0.35">
      <c r="A35" s="78" t="s">
        <v>96</v>
      </c>
      <c r="B35" s="73">
        <f>G!B55</f>
        <v>2.3246778656686874E-2</v>
      </c>
      <c r="C35" s="60">
        <f>G!C55</f>
        <v>2.0817562432518612E-2</v>
      </c>
      <c r="D35" s="60">
        <f>G!D55</f>
        <v>0.25376790906756808</v>
      </c>
      <c r="E35" s="60">
        <f>G!E55</f>
        <v>2.2835284042551768E-2</v>
      </c>
      <c r="F35" s="60">
        <f>G!F55</f>
        <v>4.162766859435086E-2</v>
      </c>
      <c r="G35" s="60">
        <f>G!G55</f>
        <v>6.921426325363228E-2</v>
      </c>
      <c r="H35" s="60">
        <f>G!H55</f>
        <v>4.1574316078376319E-2</v>
      </c>
      <c r="I35" s="60">
        <f>G!I55</f>
        <v>3.091763559915852E-2</v>
      </c>
      <c r="J35" s="60">
        <f>G!J55</f>
        <v>1.1487138558383025</v>
      </c>
      <c r="K35" s="60">
        <f>G!K55</f>
        <v>2.5003693624966374E-2</v>
      </c>
      <c r="L35" s="60">
        <f>G!L55</f>
        <v>7.7227092594147242E-2</v>
      </c>
      <c r="M35" s="61">
        <f>G!M55</f>
        <v>0.12842001615455473</v>
      </c>
      <c r="O35" s="65">
        <f t="shared" si="9"/>
        <v>1.8833660759368143</v>
      </c>
      <c r="P35" s="108">
        <f t="shared" si="10"/>
        <v>0.15694717299473451</v>
      </c>
      <c r="R35" s="65">
        <f t="shared" si="11"/>
        <v>1.8833660759368143</v>
      </c>
      <c r="S35" s="65">
        <f t="shared" si="12"/>
        <v>0.15694717299473451</v>
      </c>
      <c r="T35" s="65">
        <v>1.523600559019938</v>
      </c>
      <c r="U35" s="65">
        <v>0.12696671325166151</v>
      </c>
      <c r="V35" s="65">
        <f t="shared" si="13"/>
        <v>1.0464375432751787</v>
      </c>
      <c r="W35" s="65">
        <f t="shared" si="14"/>
        <v>0.92656495836650865</v>
      </c>
      <c r="X35" s="58" t="str">
        <f t="shared" si="15"/>
        <v>-</v>
      </c>
    </row>
    <row r="36" spans="1:24" x14ac:dyDescent="0.35">
      <c r="A36" s="78" t="s">
        <v>97</v>
      </c>
      <c r="B36" s="73">
        <f>G!B56</f>
        <v>4.5006296905205677E-3</v>
      </c>
      <c r="C36" s="60">
        <f>G!C56</f>
        <v>4.1802576335652226E-3</v>
      </c>
      <c r="D36" s="60">
        <f>G!D56</f>
        <v>6.9686932827966563E-2</v>
      </c>
      <c r="E36" s="60">
        <f>G!E56</f>
        <v>6.1162614857451763E-3</v>
      </c>
      <c r="F36" s="60">
        <f>G!F56</f>
        <v>1.202093687016801E-2</v>
      </c>
      <c r="G36" s="60">
        <f>G!G56</f>
        <v>8.1217816447063829E-2</v>
      </c>
      <c r="H36" s="60">
        <f>G!H56</f>
        <v>1.5134902518674375E-2</v>
      </c>
      <c r="I36" s="60">
        <f>G!I56</f>
        <v>1.7835344915954465E-2</v>
      </c>
      <c r="J36" s="60">
        <f>G!J56</f>
        <v>2.2280702477983465E-2</v>
      </c>
      <c r="K36" s="60">
        <f>G!K56</f>
        <v>1.0042187222123804</v>
      </c>
      <c r="L36" s="60">
        <f>G!L56</f>
        <v>6.9900177356372648E-2</v>
      </c>
      <c r="M36" s="61">
        <f>G!M56</f>
        <v>1.9806054677666707E-2</v>
      </c>
      <c r="O36" s="65">
        <f t="shared" si="9"/>
        <v>1.3268987391140612</v>
      </c>
      <c r="P36" s="108">
        <f t="shared" si="10"/>
        <v>0.11057489492617177</v>
      </c>
      <c r="R36" s="65">
        <f t="shared" si="11"/>
        <v>1.3268987391140612</v>
      </c>
      <c r="S36" s="65">
        <f t="shared" si="12"/>
        <v>0.11057489492617177</v>
      </c>
      <c r="T36" s="65">
        <v>1.0953690849299882</v>
      </c>
      <c r="U36" s="65">
        <v>9.1280757077499011E-2</v>
      </c>
      <c r="V36" s="65">
        <f t="shared" si="13"/>
        <v>0.73725266397972145</v>
      </c>
      <c r="W36" s="65">
        <f t="shared" si="14"/>
        <v>0.66613956300132438</v>
      </c>
      <c r="X36" s="58" t="str">
        <f t="shared" si="15"/>
        <v>-</v>
      </c>
    </row>
    <row r="37" spans="1:24" x14ac:dyDescent="0.35">
      <c r="A37" s="78" t="s">
        <v>98</v>
      </c>
      <c r="B37" s="73">
        <f>G!B57</f>
        <v>1.1923581952924591E-2</v>
      </c>
      <c r="C37" s="60">
        <f>G!C57</f>
        <v>2.1366237844071587E-2</v>
      </c>
      <c r="D37" s="60">
        <f>G!D57</f>
        <v>0.2379390630423088</v>
      </c>
      <c r="E37" s="60">
        <f>G!E57</f>
        <v>1.9557627418235839E-2</v>
      </c>
      <c r="F37" s="60">
        <f>G!F57</f>
        <v>3.6292810844887453E-2</v>
      </c>
      <c r="G37" s="60">
        <f>G!G57</f>
        <v>8.0092210673584269E-2</v>
      </c>
      <c r="H37" s="60">
        <f>G!H57</f>
        <v>3.8640685127044584E-2</v>
      </c>
      <c r="I37" s="60">
        <f>G!I57</f>
        <v>5.5508811567251085E-2</v>
      </c>
      <c r="J37" s="60">
        <f>G!J57</f>
        <v>6.2936505640325102E-2</v>
      </c>
      <c r="K37" s="60">
        <f>G!K57</f>
        <v>5.2196623497186481E-3</v>
      </c>
      <c r="L37" s="60">
        <f>G!L57</f>
        <v>1.1304982512662627</v>
      </c>
      <c r="M37" s="61">
        <f>G!M57</f>
        <v>9.1074982156844855E-2</v>
      </c>
      <c r="O37" s="65">
        <f t="shared" si="9"/>
        <v>1.7910504298834595</v>
      </c>
      <c r="P37" s="108">
        <f t="shared" si="10"/>
        <v>0.14925420249028828</v>
      </c>
      <c r="R37" s="65">
        <f t="shared" si="11"/>
        <v>1.7910504298834595</v>
      </c>
      <c r="S37" s="65">
        <f t="shared" si="12"/>
        <v>0.14925420249028828</v>
      </c>
      <c r="T37" s="65">
        <v>1.5635709095981405</v>
      </c>
      <c r="U37" s="65">
        <v>0.13029757579984505</v>
      </c>
      <c r="V37" s="65">
        <f t="shared" si="13"/>
        <v>0.99514504146355831</v>
      </c>
      <c r="W37" s="65">
        <f t="shared" si="14"/>
        <v>0.95087259333036689</v>
      </c>
      <c r="X37" s="58" t="str">
        <f t="shared" si="15"/>
        <v>-</v>
      </c>
    </row>
    <row r="38" spans="1:24" x14ac:dyDescent="0.35">
      <c r="A38" s="79" t="s">
        <v>99</v>
      </c>
      <c r="B38" s="74">
        <f>G!B58</f>
        <v>1.0968318767309829E-3</v>
      </c>
      <c r="C38" s="62">
        <f>G!C58</f>
        <v>1.4126607273799755E-3</v>
      </c>
      <c r="D38" s="62">
        <f>G!D58</f>
        <v>1.7163793319067512E-2</v>
      </c>
      <c r="E38" s="62">
        <f>G!E58</f>
        <v>1.798320982549873E-3</v>
      </c>
      <c r="F38" s="62">
        <f>G!F58</f>
        <v>2.3434842132497549E-3</v>
      </c>
      <c r="G38" s="62">
        <f>G!G58</f>
        <v>5.0101729162095199E-3</v>
      </c>
      <c r="H38" s="62">
        <f>G!H58</f>
        <v>2.9000334970537473E-3</v>
      </c>
      <c r="I38" s="62">
        <f>G!I58</f>
        <v>2.9843446052667264E-3</v>
      </c>
      <c r="J38" s="62">
        <f>G!J58</f>
        <v>3.3770187389797011E-3</v>
      </c>
      <c r="K38" s="62">
        <f>G!K58</f>
        <v>2.9938135182478891E-4</v>
      </c>
      <c r="L38" s="62">
        <f>G!L58</f>
        <v>7.5213386362065655E-3</v>
      </c>
      <c r="M38" s="63">
        <f>G!M58</f>
        <v>1.0050948469703758</v>
      </c>
      <c r="O38" s="90">
        <f t="shared" si="9"/>
        <v>1.0510022278348949</v>
      </c>
      <c r="P38" s="101">
        <f t="shared" si="10"/>
        <v>8.7583518986241241E-2</v>
      </c>
      <c r="R38" s="90">
        <f t="shared" si="11"/>
        <v>1.0510022278348949</v>
      </c>
      <c r="S38" s="90">
        <f t="shared" si="12"/>
        <v>8.7583518986241241E-2</v>
      </c>
      <c r="T38" s="90">
        <v>1.4199557013167254</v>
      </c>
      <c r="U38" s="90">
        <v>0.11832964177639378</v>
      </c>
      <c r="V38" s="90">
        <f t="shared" si="13"/>
        <v>0.58395879766774828</v>
      </c>
      <c r="W38" s="90">
        <f t="shared" si="14"/>
        <v>0.86353420355735189</v>
      </c>
      <c r="X38" s="59" t="str">
        <f t="shared" si="15"/>
        <v>-</v>
      </c>
    </row>
    <row r="40" spans="1:24" ht="16.5" x14ac:dyDescent="0.35">
      <c r="A40" s="85" t="s">
        <v>128</v>
      </c>
      <c r="B40" s="64">
        <f>12*12</f>
        <v>144</v>
      </c>
    </row>
    <row r="41" spans="1:24" x14ac:dyDescent="0.35">
      <c r="A41" s="85" t="s">
        <v>144</v>
      </c>
      <c r="B41" s="86">
        <f>SUM(B27:M38)</f>
        <v>21.597459931059266</v>
      </c>
    </row>
    <row r="42" spans="1:24" x14ac:dyDescent="0.35">
      <c r="A42" s="85" t="s">
        <v>145</v>
      </c>
      <c r="B42" s="86">
        <f>B41/B40</f>
        <v>0.14998236063235601</v>
      </c>
    </row>
  </sheetData>
  <mergeCells count="6">
    <mergeCell ref="R1:U1"/>
    <mergeCell ref="V1:W1"/>
    <mergeCell ref="X1:X3"/>
    <mergeCell ref="R24:U24"/>
    <mergeCell ref="V24:W24"/>
    <mergeCell ref="X24:X26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D2F-6078-4825-BA86-42AB6ED8C649}">
  <dimension ref="A1:V53"/>
  <sheetViews>
    <sheetView showGridLines="0" workbookViewId="0">
      <selection activeCell="U16" sqref="U16"/>
    </sheetView>
  </sheetViews>
  <sheetFormatPr defaultColWidth="8.7265625" defaultRowHeight="14.5" x14ac:dyDescent="0.35"/>
  <cols>
    <col min="1" max="1" width="13.81640625" style="53" customWidth="1"/>
    <col min="2" max="14" width="8.7265625" style="53"/>
    <col min="15" max="15" width="11.54296875" style="53" bestFit="1" customWidth="1"/>
    <col min="16" max="16" width="8.7265625" style="53"/>
    <col min="17" max="17" width="17.54296875" style="53" bestFit="1" customWidth="1"/>
    <col min="18" max="18" width="13.1796875" style="53" bestFit="1" customWidth="1"/>
    <col min="19" max="16384" width="8.7265625" style="53"/>
  </cols>
  <sheetData>
    <row r="1" spans="1:22" x14ac:dyDescent="0.35">
      <c r="O1" s="102"/>
      <c r="P1" s="102"/>
      <c r="Q1" s="102"/>
      <c r="R1" s="144" t="s">
        <v>133</v>
      </c>
      <c r="S1" s="144"/>
      <c r="T1" s="144"/>
      <c r="U1" s="144"/>
      <c r="V1" s="102"/>
    </row>
    <row r="2" spans="1:22" x14ac:dyDescent="0.35">
      <c r="A2" s="82" t="s">
        <v>154</v>
      </c>
      <c r="O2" s="102"/>
      <c r="P2" s="102"/>
      <c r="Q2" s="102"/>
      <c r="R2" s="91" t="s">
        <v>136</v>
      </c>
      <c r="S2" s="99" t="s">
        <v>137</v>
      </c>
      <c r="T2" s="99" t="s">
        <v>138</v>
      </c>
      <c r="U2" s="99" t="s">
        <v>137</v>
      </c>
      <c r="V2" s="102"/>
    </row>
    <row r="3" spans="1:22" x14ac:dyDescent="0.35">
      <c r="A3" s="57" t="s">
        <v>107</v>
      </c>
      <c r="B3" s="55" t="s">
        <v>88</v>
      </c>
      <c r="C3" s="55" t="s">
        <v>89</v>
      </c>
      <c r="D3" s="55" t="s">
        <v>90</v>
      </c>
      <c r="E3" s="55" t="s">
        <v>91</v>
      </c>
      <c r="F3" s="55" t="s">
        <v>92</v>
      </c>
      <c r="G3" s="55" t="s">
        <v>93</v>
      </c>
      <c r="H3" s="55" t="s">
        <v>94</v>
      </c>
      <c r="I3" s="55" t="s">
        <v>95</v>
      </c>
      <c r="J3" s="55" t="s">
        <v>96</v>
      </c>
      <c r="K3" s="55" t="s">
        <v>97</v>
      </c>
      <c r="L3" s="55" t="s">
        <v>98</v>
      </c>
      <c r="M3" s="56" t="s">
        <v>99</v>
      </c>
      <c r="O3" s="91" t="s">
        <v>131</v>
      </c>
      <c r="P3" s="92" t="s">
        <v>132</v>
      </c>
      <c r="Q3" s="102"/>
      <c r="R3" s="91" t="s">
        <v>131</v>
      </c>
      <c r="S3" s="99" t="s">
        <v>132</v>
      </c>
      <c r="T3" s="99" t="s">
        <v>126</v>
      </c>
      <c r="U3" s="99" t="s">
        <v>127</v>
      </c>
      <c r="V3" s="102"/>
    </row>
    <row r="4" spans="1:22" x14ac:dyDescent="0.35">
      <c r="A4" s="58" t="s">
        <v>88</v>
      </c>
      <c r="B4" s="70">
        <f>'IP e MP'!B50</f>
        <v>1.0733194610938979</v>
      </c>
      <c r="C4" s="71">
        <f>'IP e MP'!C50</f>
        <v>1.6823500710528037E-2</v>
      </c>
      <c r="D4" s="71">
        <f>'IP e MP'!D50</f>
        <v>0.11093497987927778</v>
      </c>
      <c r="E4" s="71">
        <f>'IP e MP'!E50</f>
        <v>1.4522635335986083E-2</v>
      </c>
      <c r="F4" s="71">
        <f>'IP e MP'!F50</f>
        <v>3.2032989021918916E-2</v>
      </c>
      <c r="G4" s="71">
        <f>'IP e MP'!G50</f>
        <v>1.82577355462697E-2</v>
      </c>
      <c r="H4" s="71">
        <f>'IP e MP'!H50</f>
        <v>2.6644780499105236E-2</v>
      </c>
      <c r="I4" s="71">
        <f>'IP e MP'!I50</f>
        <v>9.6703690713483299E-3</v>
      </c>
      <c r="J4" s="71">
        <f>'IP e MP'!J50</f>
        <v>5.1172254275439729E-3</v>
      </c>
      <c r="K4" s="71">
        <f>'IP e MP'!K50</f>
        <v>1.6470093983849713E-3</v>
      </c>
      <c r="L4" s="71">
        <f>'IP e MP'!L50</f>
        <v>1.6757255758656716E-2</v>
      </c>
      <c r="M4" s="72">
        <f>'IP e MP'!M50</f>
        <v>9.8029077197802697E-3</v>
      </c>
      <c r="O4" s="65">
        <f>SUM(B4:M4)</f>
        <v>1.3355308494626978</v>
      </c>
      <c r="P4" s="103">
        <f>O4/12</f>
        <v>0.11129423745522482</v>
      </c>
      <c r="R4" s="94">
        <f>O4</f>
        <v>1.3355308494626978</v>
      </c>
      <c r="S4" s="94">
        <f>P4</f>
        <v>0.11129423745522482</v>
      </c>
      <c r="T4" s="95">
        <f t="array" ref="T4:U15">TRANSPOSE(B17:M18)</f>
        <v>1.6730621932372267</v>
      </c>
      <c r="U4" s="95">
        <v>0.13942184943643557</v>
      </c>
    </row>
    <row r="5" spans="1:22" x14ac:dyDescent="0.35">
      <c r="A5" s="58" t="s">
        <v>89</v>
      </c>
      <c r="B5" s="73">
        <f>'IP e MP'!B51</f>
        <v>1.684164478502638E-2</v>
      </c>
      <c r="C5" s="60">
        <f>'IP e MP'!C51</f>
        <v>1.0541751072341021</v>
      </c>
      <c r="D5" s="60">
        <f>'IP e MP'!D51</f>
        <v>6.8420678119655146E-2</v>
      </c>
      <c r="E5" s="60">
        <f>'IP e MP'!E51</f>
        <v>3.9162015614596347E-2</v>
      </c>
      <c r="F5" s="60">
        <f>'IP e MP'!F51</f>
        <v>3.1457690172512431E-2</v>
      </c>
      <c r="G5" s="60">
        <f>'IP e MP'!G51</f>
        <v>7.2214547473286638E-3</v>
      </c>
      <c r="H5" s="60">
        <f>'IP e MP'!H51</f>
        <v>1.6439631639342343E-2</v>
      </c>
      <c r="I5" s="60">
        <f>'IP e MP'!I51</f>
        <v>6.2074726429875472E-3</v>
      </c>
      <c r="J5" s="60">
        <f>'IP e MP'!J51</f>
        <v>3.1218932748987489E-3</v>
      </c>
      <c r="K5" s="60">
        <f>'IP e MP'!K51</f>
        <v>1.5986656740548449E-3</v>
      </c>
      <c r="L5" s="60">
        <f>'IP e MP'!L51</f>
        <v>8.0293007929257941E-3</v>
      </c>
      <c r="M5" s="61">
        <f>'IP e MP'!M51</f>
        <v>5.2914917462230137E-3</v>
      </c>
      <c r="O5" s="65">
        <f t="shared" ref="O5:O15" si="0">SUM(B5:M5)</f>
        <v>1.2579670464436532</v>
      </c>
      <c r="P5" s="103">
        <f t="shared" ref="P5:P15" si="1">O5/12</f>
        <v>0.10483058720363776</v>
      </c>
      <c r="R5" s="65">
        <f t="shared" ref="R5:S15" si="2">O5</f>
        <v>1.2579670464436532</v>
      </c>
      <c r="S5" s="65">
        <f t="shared" si="2"/>
        <v>0.10483058720363776</v>
      </c>
      <c r="T5" s="58">
        <v>1.6181012769900183</v>
      </c>
      <c r="U5" s="58">
        <v>0.13484177308250153</v>
      </c>
    </row>
    <row r="6" spans="1:22" x14ac:dyDescent="0.35">
      <c r="A6" s="58" t="s">
        <v>90</v>
      </c>
      <c r="B6" s="73">
        <f>'IP e MP'!B52</f>
        <v>0.31781536585985992</v>
      </c>
      <c r="C6" s="60">
        <f>'IP e MP'!C52</f>
        <v>0.21020596433730043</v>
      </c>
      <c r="D6" s="60">
        <f>'IP e MP'!D52</f>
        <v>1.4993411354225317</v>
      </c>
      <c r="E6" s="60">
        <f>'IP e MP'!E52</f>
        <v>0.17856449432722465</v>
      </c>
      <c r="F6" s="60">
        <f>'IP e MP'!F52</f>
        <v>0.38923186515521391</v>
      </c>
      <c r="G6" s="60">
        <f>'IP e MP'!G52</f>
        <v>0.13534669361394411</v>
      </c>
      <c r="H6" s="60">
        <f>'IP e MP'!H52</f>
        <v>0.33999773042261666</v>
      </c>
      <c r="I6" s="60">
        <f>'IP e MP'!I52</f>
        <v>0.10973930517108882</v>
      </c>
      <c r="J6" s="60">
        <f>'IP e MP'!J52</f>
        <v>5.6392089634488572E-2</v>
      </c>
      <c r="K6" s="60">
        <f>'IP e MP'!K52</f>
        <v>1.9963736090042226E-2</v>
      </c>
      <c r="L6" s="60">
        <f>'IP e MP'!L52</f>
        <v>0.15111867870848986</v>
      </c>
      <c r="M6" s="61">
        <f>'IP e MP'!M52</f>
        <v>8.6006620062724096E-2</v>
      </c>
      <c r="O6" s="65">
        <f t="shared" si="0"/>
        <v>3.4937236788055248</v>
      </c>
      <c r="P6" s="103">
        <f t="shared" si="1"/>
        <v>0.29114363990046038</v>
      </c>
      <c r="R6" s="65">
        <f t="shared" si="2"/>
        <v>3.4937236788055248</v>
      </c>
      <c r="S6" s="65">
        <f t="shared" si="2"/>
        <v>0.29114363990046038</v>
      </c>
      <c r="T6" s="58">
        <v>2.1342047086507221</v>
      </c>
      <c r="U6" s="58">
        <v>0.17785039238756017</v>
      </c>
    </row>
    <row r="7" spans="1:22" x14ac:dyDescent="0.35">
      <c r="A7" s="58" t="s">
        <v>91</v>
      </c>
      <c r="B7" s="73">
        <f>'IP e MP'!B53</f>
        <v>4.7677202976646058E-2</v>
      </c>
      <c r="C7" s="60">
        <f>'IP e MP'!C53</f>
        <v>2.2687028598559453E-2</v>
      </c>
      <c r="D7" s="60">
        <f>'IP e MP'!D53</f>
        <v>4.2344177076999792E-2</v>
      </c>
      <c r="E7" s="60">
        <f>'IP e MP'!E53</f>
        <v>1.2945940527784638</v>
      </c>
      <c r="F7" s="60">
        <f>'IP e MP'!F53</f>
        <v>1.5840934019663185E-2</v>
      </c>
      <c r="G7" s="60">
        <f>'IP e MP'!G53</f>
        <v>3.0583816740383924E-2</v>
      </c>
      <c r="H7" s="60">
        <f>'IP e MP'!H53</f>
        <v>2.2620956509863607E-2</v>
      </c>
      <c r="I7" s="60">
        <f>'IP e MP'!I53</f>
        <v>2.0454318418447907E-2</v>
      </c>
      <c r="J7" s="60">
        <f>'IP e MP'!J53</f>
        <v>1.2829720646936427E-2</v>
      </c>
      <c r="K7" s="60">
        <f>'IP e MP'!K53</f>
        <v>2.8724624005522711E-3</v>
      </c>
      <c r="L7" s="60">
        <f>'IP e MP'!L53</f>
        <v>3.2244323866599263E-2</v>
      </c>
      <c r="M7" s="61">
        <f>'IP e MP'!M53</f>
        <v>3.0806945027633072E-2</v>
      </c>
      <c r="O7" s="65">
        <f t="shared" si="0"/>
        <v>1.5755559390607488</v>
      </c>
      <c r="P7" s="103">
        <f t="shared" si="1"/>
        <v>0.13129632825506241</v>
      </c>
      <c r="R7" s="65">
        <f t="shared" si="2"/>
        <v>1.5755559390607488</v>
      </c>
      <c r="S7" s="65">
        <f t="shared" si="2"/>
        <v>0.13129632825506241</v>
      </c>
      <c r="T7" s="58">
        <v>1.7975571902965557</v>
      </c>
      <c r="U7" s="58">
        <v>0.14979643252471297</v>
      </c>
    </row>
    <row r="8" spans="1:22" x14ac:dyDescent="0.35">
      <c r="A8" s="58" t="s">
        <v>92</v>
      </c>
      <c r="B8" s="73">
        <f>'IP e MP'!B54</f>
        <v>3.1139284915585449E-3</v>
      </c>
      <c r="C8" s="60">
        <f>'IP e MP'!C54</f>
        <v>1.9620895648347656E-2</v>
      </c>
      <c r="D8" s="60">
        <f>'IP e MP'!D54</f>
        <v>5.3603774663486771E-3</v>
      </c>
      <c r="E8" s="60">
        <f>'IP e MP'!E54</f>
        <v>2.8784933718152897E-2</v>
      </c>
      <c r="F8" s="60">
        <f>'IP e MP'!F54</f>
        <v>1.108636619012114</v>
      </c>
      <c r="G8" s="60">
        <f>'IP e MP'!G54</f>
        <v>4.1496066078044961E-3</v>
      </c>
      <c r="H8" s="60">
        <f>'IP e MP'!H54</f>
        <v>6.947534067120743E-3</v>
      </c>
      <c r="I8" s="60">
        <f>'IP e MP'!I54</f>
        <v>2.3110496026504338E-2</v>
      </c>
      <c r="J8" s="60">
        <f>'IP e MP'!J54</f>
        <v>6.1397751965876594E-3</v>
      </c>
      <c r="K8" s="60">
        <f>'IP e MP'!K54</f>
        <v>4.2337722069384093E-3</v>
      </c>
      <c r="L8" s="60">
        <f>'IP e MP'!L54</f>
        <v>7.4662806125708218E-3</v>
      </c>
      <c r="M8" s="61">
        <f>'IP e MP'!M54</f>
        <v>1.9270362885608343E-2</v>
      </c>
      <c r="O8" s="65">
        <f t="shared" si="0"/>
        <v>1.2368345819396565</v>
      </c>
      <c r="P8" s="103">
        <f t="shared" si="1"/>
        <v>0.10306954849497137</v>
      </c>
      <c r="R8" s="65">
        <f t="shared" si="2"/>
        <v>1.2368345819396565</v>
      </c>
      <c r="S8" s="65">
        <f t="shared" si="2"/>
        <v>0.10306954849497137</v>
      </c>
      <c r="T8" s="58">
        <v>1.8424583998407955</v>
      </c>
      <c r="U8" s="58">
        <v>0.15353819998673296</v>
      </c>
    </row>
    <row r="9" spans="1:22" x14ac:dyDescent="0.35">
      <c r="A9" s="58" t="s">
        <v>93</v>
      </c>
      <c r="B9" s="73">
        <f>'IP e MP'!B55</f>
        <v>7.8590999018455482E-2</v>
      </c>
      <c r="C9" s="60">
        <f>'IP e MP'!C55</f>
        <v>5.1565429782452155E-2</v>
      </c>
      <c r="D9" s="60">
        <f>'IP e MP'!D55</f>
        <v>0.12248536954588579</v>
      </c>
      <c r="E9" s="60">
        <f>'IP e MP'!E55</f>
        <v>4.1420464352398718E-2</v>
      </c>
      <c r="F9" s="60">
        <f>'IP e MP'!F55</f>
        <v>8.8734916454868529E-2</v>
      </c>
      <c r="G9" s="60">
        <f>'IP e MP'!G55</f>
        <v>1.043176972743094</v>
      </c>
      <c r="H9" s="60">
        <f>'IP e MP'!H55</f>
        <v>8.2110213806486587E-2</v>
      </c>
      <c r="I9" s="60">
        <f>'IP e MP'!I55</f>
        <v>4.7736861119933062E-2</v>
      </c>
      <c r="J9" s="60">
        <f>'IP e MP'!J55</f>
        <v>1.9446955594402123E-2</v>
      </c>
      <c r="K9" s="60">
        <f>'IP e MP'!K55</f>
        <v>5.4712592058031237E-3</v>
      </c>
      <c r="L9" s="60">
        <f>'IP e MP'!L55</f>
        <v>4.9782087117657303E-2</v>
      </c>
      <c r="M9" s="61">
        <f>'IP e MP'!M55</f>
        <v>2.8484986918445459E-2</v>
      </c>
      <c r="O9" s="65">
        <f t="shared" si="0"/>
        <v>1.6590065156598823</v>
      </c>
      <c r="P9" s="103">
        <f t="shared" si="1"/>
        <v>0.13825054297165687</v>
      </c>
      <c r="R9" s="65">
        <f t="shared" si="2"/>
        <v>1.6590065156598823</v>
      </c>
      <c r="S9" s="65">
        <f t="shared" si="2"/>
        <v>0.13825054297165687</v>
      </c>
      <c r="T9" s="58">
        <v>1.5198292791172634</v>
      </c>
      <c r="U9" s="58">
        <v>0.12665243992643863</v>
      </c>
    </row>
    <row r="10" spans="1:22" x14ac:dyDescent="0.35">
      <c r="A10" s="58" t="s">
        <v>94</v>
      </c>
      <c r="B10" s="73">
        <f>'IP e MP'!B56</f>
        <v>4.949598363731373E-2</v>
      </c>
      <c r="C10" s="60">
        <f>'IP e MP'!C56</f>
        <v>8.358324388852513E-2</v>
      </c>
      <c r="D10" s="60">
        <f>'IP e MP'!D56</f>
        <v>9.2803321294195371E-2</v>
      </c>
      <c r="E10" s="60">
        <f>'IP e MP'!E56</f>
        <v>3.5768037158142738E-2</v>
      </c>
      <c r="F10" s="60">
        <f>'IP e MP'!F56</f>
        <v>4.4726481780964049E-2</v>
      </c>
      <c r="G10" s="60">
        <f>'IP e MP'!G56</f>
        <v>6.2418373427282799E-2</v>
      </c>
      <c r="H10" s="60">
        <f>'IP e MP'!H56</f>
        <v>1.1509957130805974</v>
      </c>
      <c r="I10" s="60">
        <f>'IP e MP'!I56</f>
        <v>2.8064965588059671E-2</v>
      </c>
      <c r="J10" s="60">
        <f>'IP e MP'!J56</f>
        <v>2.9073547201684067E-2</v>
      </c>
      <c r="K10" s="60">
        <f>'IP e MP'!K56</f>
        <v>3.617251942415513E-3</v>
      </c>
      <c r="L10" s="60">
        <f>'IP e MP'!L56</f>
        <v>4.1274049842309146E-2</v>
      </c>
      <c r="M10" s="61">
        <f>'IP e MP'!M56</f>
        <v>2.4198713455139884E-2</v>
      </c>
      <c r="O10" s="65">
        <f t="shared" si="0"/>
        <v>1.6460196822966295</v>
      </c>
      <c r="P10" s="103">
        <f t="shared" si="1"/>
        <v>0.13716830685805245</v>
      </c>
      <c r="R10" s="65">
        <f t="shared" si="2"/>
        <v>1.6460196822966295</v>
      </c>
      <c r="S10" s="65">
        <f t="shared" si="2"/>
        <v>0.13716830685805245</v>
      </c>
      <c r="T10" s="58">
        <v>1.8478944744015291</v>
      </c>
      <c r="U10" s="58">
        <v>0.15399120620012743</v>
      </c>
    </row>
    <row r="11" spans="1:22" x14ac:dyDescent="0.35">
      <c r="A11" s="58" t="s">
        <v>95</v>
      </c>
      <c r="B11" s="73">
        <f>'IP e MP'!B57</f>
        <v>9.3568183815160924E-3</v>
      </c>
      <c r="C11" s="60">
        <f>'IP e MP'!C57</f>
        <v>1.6286837345028365E-2</v>
      </c>
      <c r="D11" s="60">
        <f>'IP e MP'!D57</f>
        <v>2.6014233418123433E-2</v>
      </c>
      <c r="E11" s="60">
        <f>'IP e MP'!E57</f>
        <v>1.940144131371583E-2</v>
      </c>
      <c r="F11" s="60">
        <f>'IP e MP'!F57</f>
        <v>1.5569279865363864E-2</v>
      </c>
      <c r="G11" s="60">
        <f>'IP e MP'!G57</f>
        <v>2.9163914277886404E-2</v>
      </c>
      <c r="H11" s="60">
        <f>'IP e MP'!H57</f>
        <v>2.6647349773985467E-2</v>
      </c>
      <c r="I11" s="60">
        <f>'IP e MP'!I57</f>
        <v>1.184981279101915</v>
      </c>
      <c r="J11" s="60">
        <f>'IP e MP'!J57</f>
        <v>6.6714069083208941E-2</v>
      </c>
      <c r="K11" s="60">
        <f>'IP e MP'!K57</f>
        <v>5.0510405269083127E-3</v>
      </c>
      <c r="L11" s="60">
        <f>'IP e MP'!L57</f>
        <v>6.3922181172588355E-2</v>
      </c>
      <c r="M11" s="61">
        <f>'IP e MP'!M57</f>
        <v>3.4747341129288803E-2</v>
      </c>
      <c r="O11" s="65">
        <f t="shared" si="0"/>
        <v>1.4978557853895289</v>
      </c>
      <c r="P11" s="103">
        <f t="shared" si="1"/>
        <v>0.1248213154491274</v>
      </c>
      <c r="R11" s="65">
        <f t="shared" si="2"/>
        <v>1.4978557853895289</v>
      </c>
      <c r="S11" s="65">
        <f t="shared" si="2"/>
        <v>0.1248213154491274</v>
      </c>
      <c r="T11" s="58">
        <v>1.6966411592882227</v>
      </c>
      <c r="U11" s="58">
        <v>0.14138676327401856</v>
      </c>
    </row>
    <row r="12" spans="1:22" x14ac:dyDescent="0.35">
      <c r="A12" s="58" t="s">
        <v>96</v>
      </c>
      <c r="B12" s="73">
        <f>'IP e MP'!B58</f>
        <v>3.0924991635708034E-2</v>
      </c>
      <c r="C12" s="60">
        <f>'IP e MP'!C58</f>
        <v>3.8026175626016907E-2</v>
      </c>
      <c r="D12" s="60">
        <f>'IP e MP'!D58</f>
        <v>4.6100748151521265E-2</v>
      </c>
      <c r="E12" s="60">
        <f>'IP e MP'!E58</f>
        <v>4.2318175890906945E-2</v>
      </c>
      <c r="F12" s="60">
        <f>'IP e MP'!F58</f>
        <v>3.3765912040180653E-2</v>
      </c>
      <c r="G12" s="60">
        <f>'IP e MP'!G58</f>
        <v>3.8819222559653359E-2</v>
      </c>
      <c r="H12" s="60">
        <f>'IP e MP'!H58</f>
        <v>4.7824922046435077E-2</v>
      </c>
      <c r="I12" s="60">
        <f>'IP e MP'!I58</f>
        <v>4.4634891237595981E-2</v>
      </c>
      <c r="J12" s="60">
        <f>'IP e MP'!J58</f>
        <v>1.1487138558383025</v>
      </c>
      <c r="K12" s="60">
        <f>'IP e MP'!K58</f>
        <v>3.061609239623337E-2</v>
      </c>
      <c r="L12" s="60">
        <f>'IP e MP'!L58</f>
        <v>3.2209289026115556E-2</v>
      </c>
      <c r="M12" s="61">
        <f>'IP e MP'!M58</f>
        <v>6.2359637999764066E-2</v>
      </c>
      <c r="O12" s="65">
        <f t="shared" si="0"/>
        <v>1.5963139144484337</v>
      </c>
      <c r="P12" s="103">
        <f t="shared" si="1"/>
        <v>0.13302615953736949</v>
      </c>
      <c r="R12" s="65">
        <f t="shared" si="2"/>
        <v>1.5963139144484337</v>
      </c>
      <c r="S12" s="65">
        <f t="shared" si="2"/>
        <v>0.13302615953736949</v>
      </c>
      <c r="T12" s="58">
        <v>1.523600559019938</v>
      </c>
      <c r="U12" s="58">
        <v>0.12696671325166151</v>
      </c>
    </row>
    <row r="13" spans="1:22" x14ac:dyDescent="0.35">
      <c r="A13" s="58" t="s">
        <v>97</v>
      </c>
      <c r="B13" s="73">
        <f>'IP e MP'!B59</f>
        <v>4.889613145053916E-3</v>
      </c>
      <c r="C13" s="60">
        <f>'IP e MP'!C59</f>
        <v>6.2360592290888056E-3</v>
      </c>
      <c r="D13" s="60">
        <f>'IP e MP'!D59</f>
        <v>1.0338964190272032E-2</v>
      </c>
      <c r="E13" s="60">
        <f>'IP e MP'!E59</f>
        <v>9.2568020018453118E-3</v>
      </c>
      <c r="F13" s="60">
        <f>'IP e MP'!F59</f>
        <v>7.9632274725657728E-3</v>
      </c>
      <c r="G13" s="60">
        <f>'IP e MP'!G59</f>
        <v>3.7201200169331379E-2</v>
      </c>
      <c r="H13" s="60">
        <f>'IP e MP'!H59</f>
        <v>1.421880814282751E-2</v>
      </c>
      <c r="I13" s="60">
        <f>'IP e MP'!I59</f>
        <v>2.1028298249128448E-2</v>
      </c>
      <c r="J13" s="60">
        <f>'IP e MP'!J59</f>
        <v>1.8196308375952853E-2</v>
      </c>
      <c r="K13" s="60">
        <f>'IP e MP'!K59</f>
        <v>1.0042187222123804</v>
      </c>
      <c r="L13" s="60">
        <f>'IP e MP'!L59</f>
        <v>2.380916364484054E-2</v>
      </c>
      <c r="M13" s="61">
        <f>'IP e MP'!M59</f>
        <v>7.854585070448122E-3</v>
      </c>
      <c r="O13" s="65">
        <f t="shared" si="0"/>
        <v>1.165211751903735</v>
      </c>
      <c r="P13" s="103">
        <f t="shared" si="1"/>
        <v>9.7100979325311254E-2</v>
      </c>
      <c r="R13" s="65">
        <f t="shared" si="2"/>
        <v>1.165211751903735</v>
      </c>
      <c r="S13" s="65">
        <f t="shared" si="2"/>
        <v>9.7100979325311254E-2</v>
      </c>
      <c r="T13" s="58">
        <v>1.0953690849299882</v>
      </c>
      <c r="U13" s="58">
        <v>9.1280757077499011E-2</v>
      </c>
    </row>
    <row r="14" spans="1:22" x14ac:dyDescent="0.35">
      <c r="A14" s="58" t="s">
        <v>98</v>
      </c>
      <c r="B14" s="73">
        <f>'IP e MP'!B60</f>
        <v>3.8031381180418794E-2</v>
      </c>
      <c r="C14" s="60">
        <f>'IP e MP'!C60</f>
        <v>9.3577056243468903E-2</v>
      </c>
      <c r="D14" s="60">
        <f>'IP e MP'!D60</f>
        <v>0.10363956125379878</v>
      </c>
      <c r="E14" s="60">
        <f>'IP e MP'!E60</f>
        <v>8.6901092470986652E-2</v>
      </c>
      <c r="F14" s="60">
        <f>'IP e MP'!F60</f>
        <v>7.058388329792134E-2</v>
      </c>
      <c r="G14" s="60">
        <f>'IP e MP'!G60</f>
        <v>0.10770356050433029</v>
      </c>
      <c r="H14" s="60">
        <f>'IP e MP'!H60</f>
        <v>0.10657676213274087</v>
      </c>
      <c r="I14" s="60">
        <f>'IP e MP'!I60</f>
        <v>0.19214039645997663</v>
      </c>
      <c r="J14" s="60">
        <f>'IP e MP'!J60</f>
        <v>0.15090067168811463</v>
      </c>
      <c r="K14" s="60">
        <f>'IP e MP'!K60</f>
        <v>1.5324155414622419E-2</v>
      </c>
      <c r="L14" s="60">
        <f>'IP e MP'!L60</f>
        <v>1.1304982512662627</v>
      </c>
      <c r="M14" s="61">
        <f>'IP e MP'!M60</f>
        <v>0.10603726233129444</v>
      </c>
      <c r="O14" s="65">
        <f t="shared" si="0"/>
        <v>2.2019140342439365</v>
      </c>
      <c r="P14" s="103">
        <f t="shared" si="1"/>
        <v>0.18349283618699472</v>
      </c>
      <c r="R14" s="65">
        <f t="shared" si="2"/>
        <v>2.2019140342439365</v>
      </c>
      <c r="S14" s="65">
        <f t="shared" si="2"/>
        <v>0.18349283618699472</v>
      </c>
      <c r="T14" s="58">
        <v>1.5635709095981405</v>
      </c>
      <c r="U14" s="58">
        <v>0.13029757579984505</v>
      </c>
    </row>
    <row r="15" spans="1:22" x14ac:dyDescent="0.35">
      <c r="A15" s="59" t="s">
        <v>99</v>
      </c>
      <c r="B15" s="74">
        <f>'IP e MP'!B61</f>
        <v>3.0048030317721287E-3</v>
      </c>
      <c r="C15" s="62">
        <f>'IP e MP'!C61</f>
        <v>5.313978346600334E-3</v>
      </c>
      <c r="D15" s="62">
        <f>'IP e MP'!D61</f>
        <v>6.4211628321122257E-3</v>
      </c>
      <c r="E15" s="62">
        <f>'IP e MP'!E61</f>
        <v>6.8630453341356739E-3</v>
      </c>
      <c r="F15" s="62">
        <f>'IP e MP'!F61</f>
        <v>3.9146015475087061E-3</v>
      </c>
      <c r="G15" s="62">
        <f>'IP e MP'!G61</f>
        <v>5.7867281799544451E-3</v>
      </c>
      <c r="H15" s="62">
        <f>'IP e MP'!H61</f>
        <v>6.8700722804075649E-3</v>
      </c>
      <c r="I15" s="62">
        <f>'IP e MP'!I61</f>
        <v>8.8725062012369564E-3</v>
      </c>
      <c r="J15" s="62">
        <f>'IP e MP'!J61</f>
        <v>6.9544470578172405E-3</v>
      </c>
      <c r="K15" s="62">
        <f>'IP e MP'!K61</f>
        <v>7.549174616524009E-4</v>
      </c>
      <c r="L15" s="62">
        <f>'IP e MP'!L61</f>
        <v>6.4600477891245695E-3</v>
      </c>
      <c r="M15" s="63">
        <f>'IP e MP'!M61</f>
        <v>1.0050948469703758</v>
      </c>
      <c r="O15" s="90">
        <f t="shared" si="0"/>
        <v>1.066311157032698</v>
      </c>
      <c r="P15" s="54">
        <f t="shared" si="1"/>
        <v>8.8859263086058168E-2</v>
      </c>
      <c r="R15" s="90">
        <f t="shared" si="2"/>
        <v>1.066311157032698</v>
      </c>
      <c r="S15" s="90">
        <f t="shared" si="2"/>
        <v>8.8859263086058168E-2</v>
      </c>
      <c r="T15" s="59">
        <v>1.4199557013167254</v>
      </c>
      <c r="U15" s="59">
        <v>0.11832964177639378</v>
      </c>
    </row>
    <row r="17" spans="1:19" x14ac:dyDescent="0.35">
      <c r="A17" s="99" t="s">
        <v>126</v>
      </c>
      <c r="B17" s="66">
        <f>SUM(B4:B15)</f>
        <v>1.6730621932372267</v>
      </c>
      <c r="C17" s="66">
        <f t="shared" ref="C17:M17" si="3">SUM(C4:C15)</f>
        <v>1.6181012769900183</v>
      </c>
      <c r="D17" s="66">
        <f t="shared" si="3"/>
        <v>2.1342047086507221</v>
      </c>
      <c r="E17" s="66">
        <f t="shared" si="3"/>
        <v>1.7975571902965557</v>
      </c>
      <c r="F17" s="66">
        <f t="shared" si="3"/>
        <v>1.8424583998407955</v>
      </c>
      <c r="G17" s="66">
        <f t="shared" si="3"/>
        <v>1.5198292791172634</v>
      </c>
      <c r="H17" s="66">
        <f t="shared" si="3"/>
        <v>1.8478944744015291</v>
      </c>
      <c r="I17" s="66">
        <f t="shared" si="3"/>
        <v>1.6966411592882227</v>
      </c>
      <c r="J17" s="66">
        <f t="shared" si="3"/>
        <v>1.523600559019938</v>
      </c>
      <c r="K17" s="66">
        <f t="shared" si="3"/>
        <v>1.0953690849299882</v>
      </c>
      <c r="L17" s="66">
        <f t="shared" si="3"/>
        <v>1.5635709095981405</v>
      </c>
      <c r="M17" s="69">
        <f t="shared" si="3"/>
        <v>1.4199557013167254</v>
      </c>
    </row>
    <row r="18" spans="1:19" x14ac:dyDescent="0.35">
      <c r="A18" s="89" t="s">
        <v>127</v>
      </c>
      <c r="B18" s="87">
        <f>B17/12</f>
        <v>0.13942184943643557</v>
      </c>
      <c r="C18" s="87">
        <f t="shared" ref="C18:M18" si="4">C17/12</f>
        <v>0.13484177308250153</v>
      </c>
      <c r="D18" s="87">
        <f t="shared" si="4"/>
        <v>0.17785039238756017</v>
      </c>
      <c r="E18" s="87">
        <f t="shared" si="4"/>
        <v>0.14979643252471297</v>
      </c>
      <c r="F18" s="87">
        <f t="shared" si="4"/>
        <v>0.15353819998673296</v>
      </c>
      <c r="G18" s="87">
        <f t="shared" si="4"/>
        <v>0.12665243992643863</v>
      </c>
      <c r="H18" s="87">
        <f t="shared" si="4"/>
        <v>0.15399120620012743</v>
      </c>
      <c r="I18" s="87">
        <f t="shared" si="4"/>
        <v>0.14138676327401856</v>
      </c>
      <c r="J18" s="87">
        <f t="shared" si="4"/>
        <v>0.12696671325166151</v>
      </c>
      <c r="K18" s="87">
        <f t="shared" si="4"/>
        <v>9.1280757077499011E-2</v>
      </c>
      <c r="L18" s="87">
        <f t="shared" si="4"/>
        <v>0.13029757579984505</v>
      </c>
      <c r="M18" s="88">
        <f t="shared" si="4"/>
        <v>0.11832964177639378</v>
      </c>
    </row>
    <row r="19" spans="1:19" x14ac:dyDescent="0.35">
      <c r="A19" s="75"/>
    </row>
    <row r="20" spans="1:19" ht="16.5" x14ac:dyDescent="0.35">
      <c r="A20" s="99" t="s">
        <v>128</v>
      </c>
      <c r="B20" s="64">
        <f>12*12</f>
        <v>144</v>
      </c>
    </row>
    <row r="21" spans="1:19" x14ac:dyDescent="0.35">
      <c r="A21" s="99" t="s">
        <v>129</v>
      </c>
      <c r="B21" s="86">
        <f>SUM(B4:M15)</f>
        <v>19.732244936687124</v>
      </c>
    </row>
    <row r="22" spans="1:19" x14ac:dyDescent="0.35">
      <c r="A22" s="99" t="s">
        <v>130</v>
      </c>
      <c r="B22" s="86">
        <f>B21/B20</f>
        <v>0.13702947872699392</v>
      </c>
    </row>
    <row r="25" spans="1:19" ht="26.15" customHeight="1" x14ac:dyDescent="0.35">
      <c r="A25" s="57" t="s">
        <v>182</v>
      </c>
      <c r="B25" s="55" t="s">
        <v>88</v>
      </c>
      <c r="C25" s="55" t="s">
        <v>89</v>
      </c>
      <c r="D25" s="55" t="s">
        <v>90</v>
      </c>
      <c r="E25" s="55" t="s">
        <v>91</v>
      </c>
      <c r="F25" s="55" t="s">
        <v>92</v>
      </c>
      <c r="G25" s="55" t="s">
        <v>93</v>
      </c>
      <c r="H25" s="55" t="s">
        <v>94</v>
      </c>
      <c r="I25" s="55" t="s">
        <v>95</v>
      </c>
      <c r="J25" s="55" t="s">
        <v>96</v>
      </c>
      <c r="K25" s="55" t="s">
        <v>97</v>
      </c>
      <c r="L25" s="55" t="s">
        <v>98</v>
      </c>
      <c r="M25" s="56" t="s">
        <v>99</v>
      </c>
      <c r="O25" s="100" t="s">
        <v>184</v>
      </c>
      <c r="P25" s="100" t="s">
        <v>185</v>
      </c>
      <c r="Q25" s="100" t="s">
        <v>186</v>
      </c>
      <c r="R25" s="100" t="s">
        <v>187</v>
      </c>
      <c r="S25" s="100" t="s">
        <v>188</v>
      </c>
    </row>
    <row r="26" spans="1:19" x14ac:dyDescent="0.35">
      <c r="A26" s="58" t="s">
        <v>88</v>
      </c>
      <c r="B26" s="70">
        <f>(B4-$U4)^2</f>
        <v>0.87216474905951236</v>
      </c>
      <c r="C26" s="71">
        <f>(C4-$U4)^2</f>
        <v>1.5030355110319232E-2</v>
      </c>
      <c r="D26" s="71">
        <f t="shared" ref="D26:M26" si="5">(D4-$U4)^2</f>
        <v>8.1150173716652331E-4</v>
      </c>
      <c r="E26" s="71">
        <f t="shared" si="5"/>
        <v>1.559981368290992E-2</v>
      </c>
      <c r="F26" s="71">
        <f t="shared" si="5"/>
        <v>1.153236734112854E-2</v>
      </c>
      <c r="G26" s="71">
        <f t="shared" si="5"/>
        <v>1.4680742494789087E-2</v>
      </c>
      <c r="H26" s="71">
        <f t="shared" si="5"/>
        <v>1.2718667278095359E-2</v>
      </c>
      <c r="I26" s="71">
        <f t="shared" si="5"/>
        <v>1.6835446656931621E-2</v>
      </c>
      <c r="J26" s="71">
        <f t="shared" si="5"/>
        <v>1.8037732030169739E-2</v>
      </c>
      <c r="K26" s="71">
        <f t="shared" si="5"/>
        <v>1.8981906547510429E-2</v>
      </c>
      <c r="L26" s="71">
        <f t="shared" si="5"/>
        <v>1.5046602542134583E-2</v>
      </c>
      <c r="M26" s="72">
        <f t="shared" si="5"/>
        <v>1.6801070051745685E-2</v>
      </c>
      <c r="O26" s="65">
        <f>SUM(B26:M26)</f>
        <v>1.0282409545324129</v>
      </c>
      <c r="P26" s="104">
        <f>1/(12-1)</f>
        <v>9.0909090909090912E-2</v>
      </c>
      <c r="Q26" s="105">
        <f>P26*O26</f>
        <v>9.3476450412037546E-2</v>
      </c>
      <c r="R26" s="105">
        <f>Q26^0.5</f>
        <v>0.30573918690942703</v>
      </c>
      <c r="S26" s="65">
        <f>R26/U4</f>
        <v>2.192907267729352</v>
      </c>
    </row>
    <row r="27" spans="1:19" x14ac:dyDescent="0.35">
      <c r="A27" s="58" t="s">
        <v>89</v>
      </c>
      <c r="B27" s="73">
        <f t="shared" ref="B27:M37" si="6">(B5-$U5)^2</f>
        <v>1.3924030278220596E-2</v>
      </c>
      <c r="C27" s="60">
        <f t="shared" si="6"/>
        <v>0.84517377928229842</v>
      </c>
      <c r="D27" s="60">
        <f t="shared" si="6"/>
        <v>4.4117618560634573E-3</v>
      </c>
      <c r="E27" s="60">
        <f t="shared" si="6"/>
        <v>9.1546159891171593E-3</v>
      </c>
      <c r="F27" s="60">
        <f t="shared" si="6"/>
        <v>1.0688268599139501E-2</v>
      </c>
      <c r="G27" s="60">
        <f t="shared" si="6"/>
        <v>1.628694565197086E-2</v>
      </c>
      <c r="H27" s="60">
        <f t="shared" si="6"/>
        <v>1.4019067098325875E-2</v>
      </c>
      <c r="I27" s="60">
        <f t="shared" si="6"/>
        <v>1.6546783249563147E-2</v>
      </c>
      <c r="J27" s="60">
        <f t="shared" si="6"/>
        <v>1.7350126736529321E-2</v>
      </c>
      <c r="K27" s="60">
        <f t="shared" si="6"/>
        <v>1.7753725671858862E-2</v>
      </c>
      <c r="L27" s="60">
        <f t="shared" si="6"/>
        <v>1.6081403128194414E-2</v>
      </c>
      <c r="M27" s="61">
        <f t="shared" si="6"/>
        <v>1.6783275394308916E-2</v>
      </c>
      <c r="O27" s="65">
        <f t="shared" ref="O27:O37" si="7">SUM(B27:M27)</f>
        <v>0.99817378293559067</v>
      </c>
      <c r="P27" s="104">
        <f t="shared" ref="P27:P37" si="8">1/(12-1)</f>
        <v>9.0909090909090912E-2</v>
      </c>
      <c r="Q27" s="105">
        <f t="shared" ref="Q27:Q37" si="9">P27*O27</f>
        <v>9.0743071175962794E-2</v>
      </c>
      <c r="R27" s="105">
        <f t="shared" ref="R27:R37" si="10">Q27^0.5</f>
        <v>0.3012359061864352</v>
      </c>
      <c r="S27" s="65">
        <f t="shared" ref="S27:S37" si="11">R27/U5</f>
        <v>2.2339954399897066</v>
      </c>
    </row>
    <row r="28" spans="1:19" x14ac:dyDescent="0.35">
      <c r="A28" s="58" t="s">
        <v>90</v>
      </c>
      <c r="B28" s="73">
        <f t="shared" si="6"/>
        <v>1.9590193799101572E-2</v>
      </c>
      <c r="C28" s="60">
        <f t="shared" si="6"/>
        <v>1.0468830361948186E-3</v>
      </c>
      <c r="D28" s="60">
        <f t="shared" si="6"/>
        <v>1.7463377839271212</v>
      </c>
      <c r="E28" s="60">
        <f t="shared" si="6"/>
        <v>5.0994158023257242E-7</v>
      </c>
      <c r="F28" s="60">
        <f t="shared" si="6"/>
        <v>4.4682127029422335E-2</v>
      </c>
      <c r="G28" s="60">
        <f t="shared" si="6"/>
        <v>1.806564409438292E-3</v>
      </c>
      <c r="H28" s="60">
        <f t="shared" si="6"/>
        <v>2.6291759231854877E-2</v>
      </c>
      <c r="I28" s="60">
        <f t="shared" si="6"/>
        <v>4.6391202018097677E-3</v>
      </c>
      <c r="J28" s="60">
        <f t="shared" si="6"/>
        <v>1.4752119307656799E-2</v>
      </c>
      <c r="K28" s="60">
        <f t="shared" si="6"/>
        <v>2.492819623681056E-2</v>
      </c>
      <c r="L28" s="60">
        <f t="shared" si="6"/>
        <v>7.145845162197952E-4</v>
      </c>
      <c r="M28" s="61">
        <f t="shared" si="6"/>
        <v>8.4352785148563252E-3</v>
      </c>
      <c r="O28" s="65">
        <f t="shared" si="7"/>
        <v>1.8932251201520665</v>
      </c>
      <c r="P28" s="104">
        <f t="shared" si="8"/>
        <v>9.0909090909090912E-2</v>
      </c>
      <c r="Q28" s="105">
        <f t="shared" si="9"/>
        <v>0.17211137455927877</v>
      </c>
      <c r="R28" s="105">
        <f t="shared" si="10"/>
        <v>0.4148630792915643</v>
      </c>
      <c r="S28" s="65">
        <f t="shared" si="11"/>
        <v>2.3326520325438542</v>
      </c>
    </row>
    <row r="29" spans="1:19" x14ac:dyDescent="0.35">
      <c r="A29" s="58" t="s">
        <v>91</v>
      </c>
      <c r="B29" s="73">
        <f t="shared" si="6"/>
        <v>1.0428337043490783E-2</v>
      </c>
      <c r="C29" s="60">
        <f t="shared" si="6"/>
        <v>1.6156800566462053E-2</v>
      </c>
      <c r="D29" s="60">
        <f t="shared" si="6"/>
        <v>1.1545987200800608E-2</v>
      </c>
      <c r="E29" s="60">
        <f t="shared" si="6"/>
        <v>1.3105615913386512</v>
      </c>
      <c r="F29" s="60">
        <f t="shared" si="6"/>
        <v>1.7944075579736395E-2</v>
      </c>
      <c r="G29" s="60">
        <f t="shared" si="6"/>
        <v>1.421164776214206E-2</v>
      </c>
      <c r="H29" s="60">
        <f t="shared" si="6"/>
        <v>1.6173601699603524E-2</v>
      </c>
      <c r="I29" s="60">
        <f t="shared" si="6"/>
        <v>1.6729382481478091E-2</v>
      </c>
      <c r="J29" s="60">
        <f t="shared" si="6"/>
        <v>1.8759880162609852E-2</v>
      </c>
      <c r="K29" s="60">
        <f t="shared" si="6"/>
        <v>2.1586652997045264E-2</v>
      </c>
      <c r="L29" s="60">
        <f t="shared" si="6"/>
        <v>1.3818498249968975E-2</v>
      </c>
      <c r="M29" s="61">
        <f t="shared" si="6"/>
        <v>1.4158498134817735E-2</v>
      </c>
      <c r="O29" s="65">
        <f t="shared" si="7"/>
        <v>1.4820749532168065</v>
      </c>
      <c r="P29" s="104">
        <f t="shared" si="8"/>
        <v>9.0909090909090912E-2</v>
      </c>
      <c r="Q29" s="105">
        <f t="shared" si="9"/>
        <v>0.13473408665607331</v>
      </c>
      <c r="R29" s="105">
        <f t="shared" si="10"/>
        <v>0.36706142082228327</v>
      </c>
      <c r="S29" s="65">
        <f t="shared" si="11"/>
        <v>2.4504016192890745</v>
      </c>
    </row>
    <row r="30" spans="1:19" x14ac:dyDescent="0.35">
      <c r="A30" s="58" t="s">
        <v>92</v>
      </c>
      <c r="B30" s="73">
        <f t="shared" si="6"/>
        <v>2.2627461454853944E-2</v>
      </c>
      <c r="C30" s="60">
        <f t="shared" si="6"/>
        <v>1.7933844401259714E-2</v>
      </c>
      <c r="D30" s="60">
        <f t="shared" si="6"/>
        <v>2.1956667086882504E-2</v>
      </c>
      <c r="E30" s="60">
        <f t="shared" si="6"/>
        <v>1.5563377444679236E-2</v>
      </c>
      <c r="F30" s="60">
        <f t="shared" si="6"/>
        <v>0.9122129900247824</v>
      </c>
      <c r="G30" s="60">
        <f t="shared" si="6"/>
        <v>2.2316951831734828E-2</v>
      </c>
      <c r="H30" s="60">
        <f t="shared" si="6"/>
        <v>2.1488823334755363E-2</v>
      </c>
      <c r="I30" s="60">
        <f t="shared" si="6"/>
        <v>1.7011385960337036E-2</v>
      </c>
      <c r="J30" s="60">
        <f t="shared" si="6"/>
        <v>2.1726295630616125E-2</v>
      </c>
      <c r="K30" s="60">
        <f t="shared" si="6"/>
        <v>2.2291812154651886E-2</v>
      </c>
      <c r="L30" s="60">
        <f t="shared" si="6"/>
        <v>2.1337005629651726E-2</v>
      </c>
      <c r="M30" s="61">
        <f t="shared" si="6"/>
        <v>1.8027852079814135E-2</v>
      </c>
      <c r="O30" s="65">
        <f t="shared" si="7"/>
        <v>1.1344944670340189</v>
      </c>
      <c r="P30" s="104">
        <f t="shared" si="8"/>
        <v>9.0909090909090912E-2</v>
      </c>
      <c r="Q30" s="105">
        <f t="shared" si="9"/>
        <v>0.10313586063945626</v>
      </c>
      <c r="R30" s="105">
        <f t="shared" si="10"/>
        <v>0.32114772401413072</v>
      </c>
      <c r="S30" s="65">
        <f t="shared" si="11"/>
        <v>2.091647056184589</v>
      </c>
    </row>
    <row r="31" spans="1:19" x14ac:dyDescent="0.35">
      <c r="A31" s="58" t="s">
        <v>93</v>
      </c>
      <c r="B31" s="73">
        <f t="shared" si="6"/>
        <v>2.3099021021515554E-3</v>
      </c>
      <c r="C31" s="60">
        <f t="shared" si="6"/>
        <v>5.6380590923631275E-3</v>
      </c>
      <c r="D31" s="60">
        <f t="shared" si="6"/>
        <v>1.7364475556480742E-5</v>
      </c>
      <c r="E31" s="60">
        <f t="shared" si="6"/>
        <v>7.2644896602537369E-3</v>
      </c>
      <c r="F31" s="60">
        <f t="shared" si="6"/>
        <v>1.4377385862170693E-3</v>
      </c>
      <c r="G31" s="60">
        <f t="shared" si="6"/>
        <v>0.84001721925478834</v>
      </c>
      <c r="H31" s="60">
        <f t="shared" si="6"/>
        <v>1.9840099077209376E-3</v>
      </c>
      <c r="I31" s="60">
        <f t="shared" si="6"/>
        <v>6.2276685783657915E-3</v>
      </c>
      <c r="J31" s="60">
        <f t="shared" si="6"/>
        <v>1.1493015870866524E-2</v>
      </c>
      <c r="K31" s="60">
        <f t="shared" si="6"/>
        <v>1.468487856084732E-2</v>
      </c>
      <c r="L31" s="60">
        <f t="shared" si="6"/>
        <v>5.9090511409465142E-3</v>
      </c>
      <c r="M31" s="61">
        <f t="shared" si="6"/>
        <v>9.6368488300765456E-3</v>
      </c>
      <c r="O31" s="65">
        <f t="shared" si="7"/>
        <v>0.9066202460601539</v>
      </c>
      <c r="P31" s="104">
        <f t="shared" si="8"/>
        <v>9.0909090909090912E-2</v>
      </c>
      <c r="Q31" s="105">
        <f t="shared" si="9"/>
        <v>8.2420022369104909E-2</v>
      </c>
      <c r="R31" s="105">
        <f t="shared" si="10"/>
        <v>0.2870888753837475</v>
      </c>
      <c r="S31" s="65">
        <f t="shared" si="11"/>
        <v>2.2667457141014609</v>
      </c>
    </row>
    <row r="32" spans="1:19" x14ac:dyDescent="0.35">
      <c r="A32" s="58" t="s">
        <v>94</v>
      </c>
      <c r="B32" s="73">
        <f t="shared" si="6"/>
        <v>1.0919251538451972E-2</v>
      </c>
      <c r="C32" s="60">
        <f t="shared" si="6"/>
        <v>4.9572811568720102E-3</v>
      </c>
      <c r="D32" s="60">
        <f t="shared" si="6"/>
        <v>3.7439572592615888E-3</v>
      </c>
      <c r="E32" s="60">
        <f t="shared" si="6"/>
        <v>1.3976717698329689E-2</v>
      </c>
      <c r="F32" s="60">
        <f t="shared" si="6"/>
        <v>1.1938780002395719E-2</v>
      </c>
      <c r="G32" s="60">
        <f t="shared" si="6"/>
        <v>8.3855837020433699E-3</v>
      </c>
      <c r="H32" s="60">
        <f t="shared" si="6"/>
        <v>0.99401798673996922</v>
      </c>
      <c r="I32" s="60">
        <f t="shared" si="6"/>
        <v>1.5857418074688382E-2</v>
      </c>
      <c r="J32" s="60">
        <f t="shared" si="6"/>
        <v>1.560442152965138E-2</v>
      </c>
      <c r="K32" s="60">
        <f t="shared" si="6"/>
        <v>2.2612326119100433E-2</v>
      </c>
      <c r="L32" s="60">
        <f t="shared" si="6"/>
        <v>1.2705157337392855E-2</v>
      </c>
      <c r="M32" s="61">
        <f t="shared" si="6"/>
        <v>1.6846091172957645E-2</v>
      </c>
      <c r="O32" s="65">
        <f t="shared" si="7"/>
        <v>1.1315649723311143</v>
      </c>
      <c r="P32" s="104">
        <f t="shared" si="8"/>
        <v>9.0909090909090912E-2</v>
      </c>
      <c r="Q32" s="105">
        <f t="shared" si="9"/>
        <v>0.10286954293919222</v>
      </c>
      <c r="R32" s="105">
        <f t="shared" si="10"/>
        <v>0.32073282173671003</v>
      </c>
      <c r="S32" s="65">
        <f t="shared" si="11"/>
        <v>2.0827995938929442</v>
      </c>
    </row>
    <row r="33" spans="1:19" x14ac:dyDescent="0.35">
      <c r="A33" s="58" t="s">
        <v>95</v>
      </c>
      <c r="B33" s="73">
        <f t="shared" si="6"/>
        <v>1.743190634831724E-2</v>
      </c>
      <c r="C33" s="60">
        <f t="shared" si="6"/>
        <v>1.5649991467438833E-2</v>
      </c>
      <c r="D33" s="60">
        <f t="shared" si="6"/>
        <v>1.331082064534941E-2</v>
      </c>
      <c r="E33" s="60">
        <f t="shared" si="6"/>
        <v>1.4880418773758716E-2</v>
      </c>
      <c r="F33" s="60">
        <f t="shared" si="6"/>
        <v>1.58300391312871E-2</v>
      </c>
      <c r="G33" s="60">
        <f t="shared" si="6"/>
        <v>1.2593967836808679E-2</v>
      </c>
      <c r="H33" s="60">
        <f t="shared" si="6"/>
        <v>1.3165133010331575E-2</v>
      </c>
      <c r="I33" s="60">
        <f t="shared" si="6"/>
        <v>1.0890895134660619</v>
      </c>
      <c r="J33" s="60">
        <f t="shared" si="6"/>
        <v>5.5760112577141726E-3</v>
      </c>
      <c r="K33" s="60">
        <f t="shared" si="6"/>
        <v>1.8587429296976918E-2</v>
      </c>
      <c r="L33" s="60">
        <f t="shared" si="6"/>
        <v>6.0007614801492202E-3</v>
      </c>
      <c r="M33" s="61">
        <f t="shared" si="6"/>
        <v>1.1371966355361878E-2</v>
      </c>
      <c r="O33" s="65">
        <f t="shared" si="7"/>
        <v>1.2334879590695558</v>
      </c>
      <c r="P33" s="104">
        <f t="shared" si="8"/>
        <v>9.0909090909090912E-2</v>
      </c>
      <c r="Q33" s="105">
        <f t="shared" si="9"/>
        <v>0.11213526900632326</v>
      </c>
      <c r="R33" s="105">
        <f t="shared" si="10"/>
        <v>0.33486604636230777</v>
      </c>
      <c r="S33" s="65">
        <f t="shared" si="11"/>
        <v>2.3684398638740412</v>
      </c>
    </row>
    <row r="34" spans="1:19" x14ac:dyDescent="0.35">
      <c r="A34" s="58" t="s">
        <v>96</v>
      </c>
      <c r="B34" s="73">
        <f t="shared" si="6"/>
        <v>9.2240122909563061E-3</v>
      </c>
      <c r="C34" s="60">
        <f t="shared" si="6"/>
        <v>7.9104192331387029E-3</v>
      </c>
      <c r="D34" s="60">
        <f t="shared" si="6"/>
        <v>6.5393043115770993E-3</v>
      </c>
      <c r="E34" s="60">
        <f t="shared" si="6"/>
        <v>7.1653748773150604E-3</v>
      </c>
      <c r="F34" s="60">
        <f t="shared" si="6"/>
        <v>8.6863893464619729E-3</v>
      </c>
      <c r="G34" s="60">
        <f t="shared" si="6"/>
        <v>7.7699801152976613E-3</v>
      </c>
      <c r="H34" s="60">
        <f t="shared" si="6"/>
        <v>6.2634231151716567E-3</v>
      </c>
      <c r="I34" s="60">
        <f t="shared" si="6"/>
        <v>6.7785289161557648E-3</v>
      </c>
      <c r="J34" s="60">
        <f t="shared" si="6"/>
        <v>1.0439672233839659</v>
      </c>
      <c r="K34" s="60">
        <f t="shared" si="6"/>
        <v>9.2834421392264648E-3</v>
      </c>
      <c r="L34" s="60">
        <f t="shared" si="6"/>
        <v>8.9789694458600831E-3</v>
      </c>
      <c r="M34" s="61">
        <f t="shared" si="6"/>
        <v>4.1740741726043378E-3</v>
      </c>
      <c r="O34" s="65">
        <f t="shared" si="7"/>
        <v>1.1267411413477311</v>
      </c>
      <c r="P34" s="104">
        <f t="shared" si="8"/>
        <v>9.0909090909090912E-2</v>
      </c>
      <c r="Q34" s="105">
        <f t="shared" si="9"/>
        <v>0.10243101284979374</v>
      </c>
      <c r="R34" s="105">
        <f t="shared" si="10"/>
        <v>0.3200484539093944</v>
      </c>
      <c r="S34" s="65">
        <f t="shared" si="11"/>
        <v>2.5207272497873077</v>
      </c>
    </row>
    <row r="35" spans="1:19" x14ac:dyDescent="0.35">
      <c r="A35" s="58" t="s">
        <v>97</v>
      </c>
      <c r="B35" s="73">
        <f t="shared" si="6"/>
        <v>7.4634297499564456E-3</v>
      </c>
      <c r="C35" s="60">
        <f t="shared" si="6"/>
        <v>7.2326006321273874E-3</v>
      </c>
      <c r="D35" s="60">
        <f t="shared" si="6"/>
        <v>6.5515738357987486E-3</v>
      </c>
      <c r="E35" s="60">
        <f t="shared" si="6"/>
        <v>6.7279292062528565E-3</v>
      </c>
      <c r="F35" s="60">
        <f t="shared" si="6"/>
        <v>6.9418107394689276E-3</v>
      </c>
      <c r="G35" s="60">
        <f t="shared" si="6"/>
        <v>2.9245984753837415E-3</v>
      </c>
      <c r="H35" s="60">
        <f t="shared" si="6"/>
        <v>5.9385439736099176E-3</v>
      </c>
      <c r="I35" s="60">
        <f t="shared" si="6"/>
        <v>4.9354079714319004E-3</v>
      </c>
      <c r="J35" s="60">
        <f t="shared" si="6"/>
        <v>5.3413366420089307E-3</v>
      </c>
      <c r="K35" s="60">
        <f t="shared" si="6"/>
        <v>0.83345572818461788</v>
      </c>
      <c r="L35" s="60">
        <f t="shared" si="6"/>
        <v>4.5524159203419621E-3</v>
      </c>
      <c r="M35" s="61">
        <f t="shared" si="6"/>
        <v>6.9599261757500421E-3</v>
      </c>
      <c r="O35" s="65">
        <f t="shared" si="7"/>
        <v>0.89902530150674875</v>
      </c>
      <c r="P35" s="104">
        <f t="shared" si="8"/>
        <v>9.0909090909090912E-2</v>
      </c>
      <c r="Q35" s="105">
        <f t="shared" si="9"/>
        <v>8.1729572864249894E-2</v>
      </c>
      <c r="R35" s="105">
        <f t="shared" si="10"/>
        <v>0.28588384505643177</v>
      </c>
      <c r="S35" s="65">
        <f t="shared" si="11"/>
        <v>3.131917988078377</v>
      </c>
    </row>
    <row r="36" spans="1:19" x14ac:dyDescent="0.35">
      <c r="A36" s="58" t="s">
        <v>98</v>
      </c>
      <c r="B36" s="73">
        <f t="shared" si="6"/>
        <v>8.5130506695498421E-3</v>
      </c>
      <c r="C36" s="60">
        <f t="shared" si="6"/>
        <v>1.3483965564902031E-3</v>
      </c>
      <c r="D36" s="60">
        <f t="shared" si="6"/>
        <v>7.1064973953721461E-4</v>
      </c>
      <c r="E36" s="60">
        <f t="shared" si="6"/>
        <v>1.8832547653118848E-3</v>
      </c>
      <c r="F36" s="60">
        <f t="shared" si="6"/>
        <v>3.5657250722142997E-3</v>
      </c>
      <c r="G36" s="60">
        <f t="shared" si="6"/>
        <v>5.1048952717395492E-4</v>
      </c>
      <c r="H36" s="60">
        <f t="shared" si="6"/>
        <v>5.6267700102947667E-4</v>
      </c>
      <c r="I36" s="60">
        <f t="shared" si="6"/>
        <v>3.8245344672011975E-3</v>
      </c>
      <c r="J36" s="60">
        <f t="shared" si="6"/>
        <v>4.2448756018123108E-4</v>
      </c>
      <c r="K36" s="60">
        <f t="shared" si="6"/>
        <v>1.3218887395077126E-2</v>
      </c>
      <c r="L36" s="60">
        <f t="shared" si="6"/>
        <v>1.0004013912034782</v>
      </c>
      <c r="M36" s="61">
        <f t="shared" si="6"/>
        <v>5.8856280959233799E-4</v>
      </c>
      <c r="O36" s="65">
        <f t="shared" si="7"/>
        <v>1.035552106766837</v>
      </c>
      <c r="P36" s="104">
        <f t="shared" si="8"/>
        <v>9.0909090909090912E-2</v>
      </c>
      <c r="Q36" s="105">
        <f t="shared" si="9"/>
        <v>9.4141100615166992E-2</v>
      </c>
      <c r="R36" s="105">
        <f t="shared" si="10"/>
        <v>0.30682421777813917</v>
      </c>
      <c r="S36" s="65">
        <f t="shared" si="11"/>
        <v>2.354796057368429</v>
      </c>
    </row>
    <row r="37" spans="1:19" x14ac:dyDescent="0.35">
      <c r="A37" s="59" t="s">
        <v>99</v>
      </c>
      <c r="B37" s="74">
        <f t="shared" si="6"/>
        <v>1.3299818431472987E-2</v>
      </c>
      <c r="C37" s="62">
        <f t="shared" si="6"/>
        <v>1.2772540180476353E-2</v>
      </c>
      <c r="D37" s="62">
        <f t="shared" si="6"/>
        <v>1.252350765962271E-2</v>
      </c>
      <c r="E37" s="62">
        <f t="shared" si="6"/>
        <v>1.2424802122421228E-2</v>
      </c>
      <c r="F37" s="62">
        <f t="shared" si="6"/>
        <v>1.3090801430577389E-2</v>
      </c>
      <c r="G37" s="62">
        <f t="shared" si="6"/>
        <v>1.2665907400775609E-2</v>
      </c>
      <c r="H37" s="62">
        <f t="shared" si="6"/>
        <v>1.2423235632230582E-2</v>
      </c>
      <c r="I37" s="62">
        <f t="shared" si="6"/>
        <v>1.1980864528318261E-2</v>
      </c>
      <c r="J37" s="62">
        <f t="shared" si="6"/>
        <v>1.240443399860084E-2</v>
      </c>
      <c r="K37" s="62">
        <f t="shared" si="6"/>
        <v>1.3823815797687437E-2</v>
      </c>
      <c r="L37" s="62">
        <f t="shared" si="6"/>
        <v>1.2514806058876461E-2</v>
      </c>
      <c r="M37" s="63">
        <f t="shared" si="6"/>
        <v>0.78635252914272491</v>
      </c>
      <c r="O37" s="90">
        <f t="shared" si="7"/>
        <v>0.92627706238378471</v>
      </c>
      <c r="P37" s="106">
        <f t="shared" si="8"/>
        <v>9.0909090909090912E-2</v>
      </c>
      <c r="Q37" s="107">
        <f t="shared" si="9"/>
        <v>8.4207005671253152E-2</v>
      </c>
      <c r="R37" s="107">
        <f t="shared" si="10"/>
        <v>0.29018443388861015</v>
      </c>
      <c r="S37" s="90">
        <f t="shared" si="11"/>
        <v>2.4523393253988588</v>
      </c>
    </row>
    <row r="39" spans="1:19" ht="29.5" customHeight="1" x14ac:dyDescent="0.35">
      <c r="A39" s="57" t="s">
        <v>183</v>
      </c>
      <c r="B39" s="55" t="s">
        <v>88</v>
      </c>
      <c r="C39" s="55" t="s">
        <v>89</v>
      </c>
      <c r="D39" s="55" t="s">
        <v>90</v>
      </c>
      <c r="E39" s="55" t="s">
        <v>91</v>
      </c>
      <c r="F39" s="55" t="s">
        <v>92</v>
      </c>
      <c r="G39" s="55" t="s">
        <v>93</v>
      </c>
      <c r="H39" s="55" t="s">
        <v>94</v>
      </c>
      <c r="I39" s="55" t="s">
        <v>95</v>
      </c>
      <c r="J39" s="55" t="s">
        <v>96</v>
      </c>
      <c r="K39" s="55" t="s">
        <v>97</v>
      </c>
      <c r="L39" s="55" t="s">
        <v>98</v>
      </c>
      <c r="M39" s="56" t="s">
        <v>99</v>
      </c>
      <c r="O39" s="100" t="s">
        <v>189</v>
      </c>
      <c r="P39" s="100" t="s">
        <v>185</v>
      </c>
      <c r="Q39" s="100" t="s">
        <v>190</v>
      </c>
      <c r="R39" s="100" t="s">
        <v>187</v>
      </c>
      <c r="S39" s="100" t="s">
        <v>191</v>
      </c>
    </row>
    <row r="40" spans="1:19" x14ac:dyDescent="0.35">
      <c r="A40" s="58" t="s">
        <v>88</v>
      </c>
      <c r="B40" s="70">
        <f>(B4-$S4)^2</f>
        <v>0.92549253091703887</v>
      </c>
      <c r="C40" s="71">
        <f t="shared" ref="C40:M40" si="12">(C4-$S4)^2</f>
        <v>8.9247201010858018E-3</v>
      </c>
      <c r="D40" s="71">
        <f t="shared" si="12"/>
        <v>1.2906600587534448E-7</v>
      </c>
      <c r="E40" s="71">
        <f t="shared" si="12"/>
        <v>9.3647429767242524E-3</v>
      </c>
      <c r="F40" s="71">
        <f t="shared" si="12"/>
        <v>6.2823455032062362E-3</v>
      </c>
      <c r="G40" s="71">
        <f t="shared" si="12"/>
        <v>8.6557906874550113E-3</v>
      </c>
      <c r="H40" s="71">
        <f t="shared" si="12"/>
        <v>7.1655305629659419E-3</v>
      </c>
      <c r="I40" s="71">
        <f t="shared" si="12"/>
        <v>1.0327410625303452E-2</v>
      </c>
      <c r="J40" s="71">
        <f t="shared" si="12"/>
        <v>1.1273557883126282E-2</v>
      </c>
      <c r="K40" s="71">
        <f t="shared" si="12"/>
        <v>1.2022514620548649E-2</v>
      </c>
      <c r="L40" s="71">
        <f t="shared" si="12"/>
        <v>8.9372409082972525E-3</v>
      </c>
      <c r="M40" s="72">
        <f t="shared" si="12"/>
        <v>1.0300490011468733E-2</v>
      </c>
      <c r="O40" s="58">
        <f t="array" ref="O40:O51">TRANSPOSE(B53:M53)</f>
        <v>1.0229646052234898</v>
      </c>
      <c r="P40" s="104">
        <f>1/(12-1)</f>
        <v>9.0909090909090912E-2</v>
      </c>
      <c r="Q40" s="105">
        <f>P40*O40</f>
        <v>9.2996782293044519E-2</v>
      </c>
      <c r="R40" s="105">
        <f>Q40^0.5</f>
        <v>0.30495373795552094</v>
      </c>
      <c r="S40" s="65">
        <f>R40/S4</f>
        <v>2.7400676344829442</v>
      </c>
    </row>
    <row r="41" spans="1:19" x14ac:dyDescent="0.35">
      <c r="A41" s="58" t="s">
        <v>89</v>
      </c>
      <c r="B41" s="73">
        <f t="shared" ref="B41:M51" si="13">(B5-$S5)^2</f>
        <v>7.7420539879457092E-3</v>
      </c>
      <c r="C41" s="60">
        <f t="shared" si="13"/>
        <v>0.90125501771187266</v>
      </c>
      <c r="D41" s="60">
        <f t="shared" si="13"/>
        <v>1.32568147950388E-3</v>
      </c>
      <c r="E41" s="60">
        <f t="shared" si="13"/>
        <v>4.3123612945450565E-3</v>
      </c>
      <c r="F41" s="60">
        <f t="shared" si="13"/>
        <v>5.3835820187401202E-3</v>
      </c>
      <c r="G41" s="60">
        <f t="shared" si="13"/>
        <v>9.5275427388732958E-3</v>
      </c>
      <c r="H41" s="60">
        <f t="shared" si="13"/>
        <v>7.8129610255692483E-3</v>
      </c>
      <c r="I41" s="60">
        <f t="shared" si="13"/>
        <v>9.7265187256431376E-3</v>
      </c>
      <c r="J41" s="60">
        <f t="shared" si="13"/>
        <v>1.0344658420689913E-2</v>
      </c>
      <c r="K41" s="60">
        <f t="shared" si="13"/>
        <v>1.0656829622689967E-2</v>
      </c>
      <c r="L41" s="60">
        <f t="shared" si="13"/>
        <v>9.3704890507686888E-3</v>
      </c>
      <c r="M41" s="61">
        <f t="shared" si="13"/>
        <v>9.9080315244803267E-3</v>
      </c>
      <c r="O41" s="58">
        <v>0.99000179626402063</v>
      </c>
      <c r="P41" s="104">
        <f t="shared" ref="P41:P51" si="14">1/(12-1)</f>
        <v>9.0909090909090912E-2</v>
      </c>
      <c r="Q41" s="105">
        <f t="shared" ref="Q41:Q51" si="15">P41*O41</f>
        <v>9.0000163296729149E-2</v>
      </c>
      <c r="R41" s="105">
        <f t="shared" ref="R41:R51" si="16">Q41^0.5</f>
        <v>0.30000027216109182</v>
      </c>
      <c r="S41" s="65">
        <f t="shared" ref="S41:S51" si="17">R41/S5</f>
        <v>2.8617627751939314</v>
      </c>
    </row>
    <row r="42" spans="1:19" x14ac:dyDescent="0.35">
      <c r="A42" s="58" t="s">
        <v>90</v>
      </c>
      <c r="B42" s="73">
        <f t="shared" si="13"/>
        <v>7.1138096565330727E-4</v>
      </c>
      <c r="C42" s="60">
        <f t="shared" si="13"/>
        <v>6.5509073255673395E-3</v>
      </c>
      <c r="D42" s="60">
        <f t="shared" si="13"/>
        <v>1.4597411881858056</v>
      </c>
      <c r="E42" s="60">
        <f t="shared" si="13"/>
        <v>1.2674064017999802E-2</v>
      </c>
      <c r="F42" s="60">
        <f t="shared" si="13"/>
        <v>9.6212999336272673E-3</v>
      </c>
      <c r="G42" s="60">
        <f t="shared" si="13"/>
        <v>2.4272688472203638E-2</v>
      </c>
      <c r="H42" s="60">
        <f t="shared" si="13"/>
        <v>2.3867221607470398E-3</v>
      </c>
      <c r="I42" s="60">
        <f t="shared" si="13"/>
        <v>3.2907532658605881E-2</v>
      </c>
      <c r="J42" s="60">
        <f t="shared" si="13"/>
        <v>5.5108290352277087E-2</v>
      </c>
      <c r="K42" s="60">
        <f t="shared" si="13"/>
        <v>7.3538540230627655E-2</v>
      </c>
      <c r="L42" s="60">
        <f t="shared" si="13"/>
        <v>1.960698975681285E-2</v>
      </c>
      <c r="M42" s="61">
        <f t="shared" si="13"/>
        <v>4.208119690790782E-2</v>
      </c>
      <c r="O42" s="58">
        <v>1.5187624584362567</v>
      </c>
      <c r="P42" s="104">
        <f t="shared" si="14"/>
        <v>9.0909090909090912E-2</v>
      </c>
      <c r="Q42" s="105">
        <f t="shared" si="15"/>
        <v>0.13806931440329606</v>
      </c>
      <c r="R42" s="105">
        <f t="shared" si="16"/>
        <v>0.37157679475889782</v>
      </c>
      <c r="S42" s="65">
        <f t="shared" si="17"/>
        <v>1.2762662268217051</v>
      </c>
    </row>
    <row r="43" spans="1:19" x14ac:dyDescent="0.35">
      <c r="A43" s="58" t="s">
        <v>91</v>
      </c>
      <c r="B43" s="73">
        <f t="shared" si="13"/>
        <v>6.9921581123274876E-3</v>
      </c>
      <c r="C43" s="60">
        <f t="shared" si="13"/>
        <v>1.1795979971876053E-2</v>
      </c>
      <c r="D43" s="60">
        <f t="shared" si="13"/>
        <v>7.9124851992049064E-3</v>
      </c>
      <c r="E43" s="60">
        <f t="shared" si="13"/>
        <v>1.3532615958813237</v>
      </c>
      <c r="F43" s="60">
        <f t="shared" si="13"/>
        <v>1.3329948058051455E-2</v>
      </c>
      <c r="G43" s="60">
        <f t="shared" si="13"/>
        <v>1.0143009975594246E-2</v>
      </c>
      <c r="H43" s="60">
        <f t="shared" si="13"/>
        <v>1.1810336423957154E-2</v>
      </c>
      <c r="I43" s="60">
        <f t="shared" si="13"/>
        <v>1.2285951144620144E-2</v>
      </c>
      <c r="J43" s="60">
        <f t="shared" si="13"/>
        <v>1.4034337118177692E-2</v>
      </c>
      <c r="K43" s="60">
        <f t="shared" si="13"/>
        <v>1.6492689321017211E-2</v>
      </c>
      <c r="L43" s="60">
        <f t="shared" si="13"/>
        <v>9.8112995733721231E-3</v>
      </c>
      <c r="M43" s="61">
        <f t="shared" si="13"/>
        <v>1.0098116141429157E-2</v>
      </c>
      <c r="O43" s="58">
        <v>1.4479002793130484</v>
      </c>
      <c r="P43" s="104">
        <f t="shared" si="14"/>
        <v>9.0909090909090912E-2</v>
      </c>
      <c r="Q43" s="105">
        <f t="shared" si="15"/>
        <v>0.13162729811936805</v>
      </c>
      <c r="R43" s="105">
        <f t="shared" si="16"/>
        <v>0.36280476584434229</v>
      </c>
      <c r="S43" s="65">
        <f t="shared" si="17"/>
        <v>2.7632514226867086</v>
      </c>
    </row>
    <row r="44" spans="1:19" x14ac:dyDescent="0.35">
      <c r="A44" s="58" t="s">
        <v>92</v>
      </c>
      <c r="B44" s="73">
        <f t="shared" si="13"/>
        <v>9.9911259702666604E-3</v>
      </c>
      <c r="C44" s="60">
        <f t="shared" si="13"/>
        <v>6.9636776619163201E-3</v>
      </c>
      <c r="D44" s="60">
        <f t="shared" si="13"/>
        <v>9.5470821031006393E-3</v>
      </c>
      <c r="E44" s="60">
        <f t="shared" si="13"/>
        <v>5.5182039925403166E-3</v>
      </c>
      <c r="F44" s="60">
        <f t="shared" si="13"/>
        <v>1.0111651333084282</v>
      </c>
      <c r="G44" s="60">
        <f t="shared" si="13"/>
        <v>9.7851549029604693E-3</v>
      </c>
      <c r="H44" s="60">
        <f t="shared" si="13"/>
        <v>9.2394416576679229E-3</v>
      </c>
      <c r="I44" s="60">
        <f t="shared" si="13"/>
        <v>6.393450071655064E-3</v>
      </c>
      <c r="J44" s="60">
        <f t="shared" si="13"/>
        <v>9.3953809516760592E-3</v>
      </c>
      <c r="K44" s="60">
        <f t="shared" si="13"/>
        <v>9.7685106744580981E-3</v>
      </c>
      <c r="L44" s="60">
        <f t="shared" si="13"/>
        <v>9.1399848297940393E-3</v>
      </c>
      <c r="M44" s="61">
        <f t="shared" si="13"/>
        <v>7.0223035087924757E-3</v>
      </c>
      <c r="O44" s="58">
        <v>1.1064777670991528</v>
      </c>
      <c r="P44" s="104">
        <f t="shared" si="14"/>
        <v>9.0909090909090912E-2</v>
      </c>
      <c r="Q44" s="105">
        <f t="shared" si="15"/>
        <v>0.1005888879181048</v>
      </c>
      <c r="R44" s="105">
        <f t="shared" si="16"/>
        <v>0.31715751278836957</v>
      </c>
      <c r="S44" s="65">
        <f t="shared" si="17"/>
        <v>3.0771213944324525</v>
      </c>
    </row>
    <row r="45" spans="1:19" x14ac:dyDescent="0.35">
      <c r="A45" s="58" t="s">
        <v>93</v>
      </c>
      <c r="B45" s="73">
        <f t="shared" si="13"/>
        <v>3.5592611847039685E-3</v>
      </c>
      <c r="C45" s="60">
        <f t="shared" si="13"/>
        <v>7.5143088486252334E-3</v>
      </c>
      <c r="D45" s="60">
        <f t="shared" si="13"/>
        <v>2.4854069314463858E-4</v>
      </c>
      <c r="E45" s="60">
        <f t="shared" si="13"/>
        <v>9.3760641254117157E-3</v>
      </c>
      <c r="F45" s="60">
        <f t="shared" si="13"/>
        <v>2.4517972693500725E-3</v>
      </c>
      <c r="G45" s="60">
        <f t="shared" si="13"/>
        <v>0.81889184329887965</v>
      </c>
      <c r="H45" s="60">
        <f t="shared" si="13"/>
        <v>3.1517365587736689E-3</v>
      </c>
      <c r="I45" s="60">
        <f t="shared" si="13"/>
        <v>8.1927266023550764E-3</v>
      </c>
      <c r="J45" s="60">
        <f t="shared" si="13"/>
        <v>1.4114292373705003E-2</v>
      </c>
      <c r="K45" s="60">
        <f t="shared" si="13"/>
        <v>1.763033819737311E-2</v>
      </c>
      <c r="L45" s="60">
        <f t="shared" si="13"/>
        <v>7.8266676811910695E-3</v>
      </c>
      <c r="M45" s="61">
        <f t="shared" si="13"/>
        <v>1.2048477295670695E-2</v>
      </c>
      <c r="O45" s="58">
        <v>0.92112191190459392</v>
      </c>
      <c r="P45" s="104">
        <f t="shared" si="14"/>
        <v>9.0909090909090912E-2</v>
      </c>
      <c r="Q45" s="105">
        <f t="shared" si="15"/>
        <v>8.3738355627690358E-2</v>
      </c>
      <c r="R45" s="105">
        <f t="shared" si="16"/>
        <v>0.28937580345925668</v>
      </c>
      <c r="S45" s="65">
        <f t="shared" si="17"/>
        <v>2.0931259815636487</v>
      </c>
    </row>
    <row r="46" spans="1:19" x14ac:dyDescent="0.35">
      <c r="A46" s="58" t="s">
        <v>94</v>
      </c>
      <c r="B46" s="73">
        <f t="shared" si="13"/>
        <v>7.6864362589216832E-3</v>
      </c>
      <c r="C46" s="60">
        <f t="shared" si="13"/>
        <v>2.8713589734482084E-3</v>
      </c>
      <c r="D46" s="60">
        <f t="shared" si="13"/>
        <v>1.9682519440812471E-3</v>
      </c>
      <c r="E46" s="60">
        <f t="shared" si="13"/>
        <v>1.0282014695214428E-2</v>
      </c>
      <c r="F46" s="60">
        <f t="shared" si="13"/>
        <v>8.5454910235830094E-3</v>
      </c>
      <c r="G46" s="60">
        <f t="shared" si="13"/>
        <v>5.587552547904496E-3</v>
      </c>
      <c r="H46" s="60">
        <f t="shared" si="13"/>
        <v>1.0278460096079332</v>
      </c>
      <c r="I46" s="60">
        <f t="shared" si="13"/>
        <v>1.1903539076276511E-2</v>
      </c>
      <c r="J46" s="60">
        <f t="shared" si="13"/>
        <v>1.1684477065168047E-2</v>
      </c>
      <c r="K46" s="60">
        <f t="shared" si="13"/>
        <v>1.783588426907947E-2</v>
      </c>
      <c r="L46" s="60">
        <f t="shared" si="13"/>
        <v>9.1957085286014338E-3</v>
      </c>
      <c r="M46" s="61">
        <f t="shared" si="13"/>
        <v>1.2762129033619387E-2</v>
      </c>
      <c r="O46" s="58">
        <v>1.1058178805607921</v>
      </c>
      <c r="P46" s="104">
        <f t="shared" si="14"/>
        <v>9.0909090909090912E-2</v>
      </c>
      <c r="Q46" s="105">
        <f t="shared" si="15"/>
        <v>0.10052889823279929</v>
      </c>
      <c r="R46" s="105">
        <f t="shared" si="16"/>
        <v>0.31706292472125985</v>
      </c>
      <c r="S46" s="65">
        <f t="shared" si="17"/>
        <v>2.3114882146162956</v>
      </c>
    </row>
    <row r="47" spans="1:19" x14ac:dyDescent="0.35">
      <c r="A47" s="58" t="s">
        <v>95</v>
      </c>
      <c r="B47" s="73">
        <f t="shared" si="13"/>
        <v>1.3332050083076419E-2</v>
      </c>
      <c r="C47" s="60">
        <f t="shared" si="13"/>
        <v>1.1779732937329153E-2</v>
      </c>
      <c r="D47" s="60">
        <f t="shared" si="13"/>
        <v>9.7628394594815471E-3</v>
      </c>
      <c r="E47" s="60">
        <f t="shared" si="13"/>
        <v>1.1113349862726017E-2</v>
      </c>
      <c r="F47" s="60">
        <f t="shared" si="13"/>
        <v>1.1936007279195934E-2</v>
      </c>
      <c r="G47" s="60">
        <f t="shared" si="13"/>
        <v>9.1503383988357379E-3</v>
      </c>
      <c r="H47" s="60">
        <f t="shared" si="13"/>
        <v>9.6381275363839492E-3</v>
      </c>
      <c r="I47" s="60">
        <f t="shared" si="13"/>
        <v>1.1239391485322801</v>
      </c>
      <c r="J47" s="60">
        <f t="shared" si="13"/>
        <v>3.3764520802295446E-3</v>
      </c>
      <c r="K47" s="60">
        <f t="shared" si="13"/>
        <v>1.4344918754943942E-2</v>
      </c>
      <c r="L47" s="60">
        <f t="shared" si="13"/>
        <v>3.7087045556319334E-3</v>
      </c>
      <c r="M47" s="61">
        <f t="shared" si="13"/>
        <v>8.1133208497709431E-3</v>
      </c>
      <c r="O47" s="58">
        <v>1.2357490081301268</v>
      </c>
      <c r="P47" s="104">
        <f t="shared" si="14"/>
        <v>9.0909090909090912E-2</v>
      </c>
      <c r="Q47" s="105">
        <f t="shared" si="15"/>
        <v>0.11234081892092061</v>
      </c>
      <c r="R47" s="105">
        <f t="shared" si="16"/>
        <v>0.33517281948409927</v>
      </c>
      <c r="S47" s="65">
        <f t="shared" si="17"/>
        <v>2.6852210159626417</v>
      </c>
    </row>
    <row r="48" spans="1:19" x14ac:dyDescent="0.35">
      <c r="A48" s="58" t="s">
        <v>96</v>
      </c>
      <c r="B48" s="73">
        <f t="shared" si="13"/>
        <v>1.0424648486883265E-2</v>
      </c>
      <c r="C48" s="60">
        <f t="shared" si="13"/>
        <v>9.0249969431572506E-3</v>
      </c>
      <c r="D48" s="60">
        <f t="shared" si="13"/>
        <v>7.5560271445989516E-3</v>
      </c>
      <c r="E48" s="60">
        <f t="shared" si="13"/>
        <v>8.2279382972069159E-3</v>
      </c>
      <c r="F48" s="60">
        <f t="shared" si="13"/>
        <v>9.8525967332031839E-3</v>
      </c>
      <c r="G48" s="60">
        <f t="shared" si="13"/>
        <v>8.8749469747233765E-3</v>
      </c>
      <c r="H48" s="60">
        <f t="shared" si="13"/>
        <v>7.2592508699866089E-3</v>
      </c>
      <c r="I48" s="60">
        <f t="shared" si="13"/>
        <v>7.8130163116425441E-3</v>
      </c>
      <c r="J48" s="60">
        <f t="shared" si="13"/>
        <v>1.0316214964170967</v>
      </c>
      <c r="K48" s="60">
        <f t="shared" si="13"/>
        <v>1.0487821851852009E-2</v>
      </c>
      <c r="L48" s="60">
        <f t="shared" si="13"/>
        <v>1.0164041379682942E-2</v>
      </c>
      <c r="M48" s="61">
        <f t="shared" si="13"/>
        <v>4.99375726622485E-3</v>
      </c>
      <c r="O48" s="58">
        <v>1.1749495378351149</v>
      </c>
      <c r="P48" s="104">
        <f t="shared" si="14"/>
        <v>9.0909090909090912E-2</v>
      </c>
      <c r="Q48" s="105">
        <f t="shared" si="15"/>
        <v>0.10681359434864682</v>
      </c>
      <c r="R48" s="105">
        <f t="shared" si="16"/>
        <v>0.32682349112119652</v>
      </c>
      <c r="S48" s="65">
        <f t="shared" si="17"/>
        <v>2.4568362512892499</v>
      </c>
    </row>
    <row r="49" spans="1:19" x14ac:dyDescent="0.35">
      <c r="A49" s="58" t="s">
        <v>97</v>
      </c>
      <c r="B49" s="73">
        <f t="shared" si="13"/>
        <v>8.5029360528295073E-3</v>
      </c>
      <c r="C49" s="60">
        <f t="shared" si="13"/>
        <v>8.2564337040928904E-3</v>
      </c>
      <c r="D49" s="60">
        <f t="shared" si="13"/>
        <v>7.5276472702927762E-3</v>
      </c>
      <c r="E49" s="60">
        <f t="shared" si="13"/>
        <v>7.7165994896365286E-3</v>
      </c>
      <c r="F49" s="60">
        <f t="shared" si="13"/>
        <v>7.9455388053616318E-3</v>
      </c>
      <c r="G49" s="60">
        <f t="shared" si="13"/>
        <v>3.5879835429351611E-3</v>
      </c>
      <c r="H49" s="60">
        <f t="shared" si="13"/>
        <v>6.8694542999225379E-3</v>
      </c>
      <c r="I49" s="60">
        <f t="shared" si="13"/>
        <v>5.7870528061186224E-3</v>
      </c>
      <c r="J49" s="60">
        <f t="shared" si="13"/>
        <v>6.2259470976265248E-3</v>
      </c>
      <c r="K49" s="60">
        <f t="shared" si="13"/>
        <v>0.82286259946053086</v>
      </c>
      <c r="L49" s="60">
        <f t="shared" si="13"/>
        <v>5.3716902457400934E-3</v>
      </c>
      <c r="M49" s="61">
        <f t="shared" si="13"/>
        <v>7.9649188874944682E-3</v>
      </c>
      <c r="O49" s="58">
        <v>1.0416837279137459</v>
      </c>
      <c r="P49" s="104">
        <f t="shared" si="14"/>
        <v>9.0909090909090912E-2</v>
      </c>
      <c r="Q49" s="105">
        <f t="shared" si="15"/>
        <v>9.4698520719431439E-2</v>
      </c>
      <c r="R49" s="105">
        <f t="shared" si="16"/>
        <v>0.30773124755122194</v>
      </c>
      <c r="S49" s="65">
        <f t="shared" si="17"/>
        <v>3.1691878875932802</v>
      </c>
    </row>
    <row r="50" spans="1:19" x14ac:dyDescent="0.35">
      <c r="A50" s="58" t="s">
        <v>98</v>
      </c>
      <c r="B50" s="73">
        <f t="shared" si="13"/>
        <v>2.1159034892630112E-2</v>
      </c>
      <c r="C50" s="60">
        <f t="shared" si="13"/>
        <v>8.0848474828525592E-3</v>
      </c>
      <c r="D50" s="60">
        <f t="shared" si="13"/>
        <v>6.3765455175565791E-3</v>
      </c>
      <c r="E50" s="60">
        <f t="shared" si="13"/>
        <v>9.3299649540989835E-3</v>
      </c>
      <c r="F50" s="60">
        <f t="shared" si="13"/>
        <v>1.2748431642506991E-2</v>
      </c>
      <c r="G50" s="60">
        <f t="shared" si="13"/>
        <v>5.7440143085029094E-3</v>
      </c>
      <c r="H50" s="60">
        <f t="shared" si="13"/>
        <v>5.9160824479194624E-3</v>
      </c>
      <c r="I50" s="60">
        <f t="shared" si="13"/>
        <v>7.4780298674855029E-5</v>
      </c>
      <c r="J50" s="60">
        <f t="shared" si="13"/>
        <v>1.0622491867220592E-3</v>
      </c>
      <c r="K50" s="60">
        <f t="shared" si="13"/>
        <v>2.8280705192720058E-2</v>
      </c>
      <c r="L50" s="60">
        <f t="shared" si="13"/>
        <v>0.89681925618945657</v>
      </c>
      <c r="M50" s="61">
        <f t="shared" si="13"/>
        <v>5.99936592131584E-3</v>
      </c>
      <c r="O50" s="58">
        <v>0.9967417033808994</v>
      </c>
      <c r="P50" s="104">
        <f t="shared" si="14"/>
        <v>9.0909090909090912E-2</v>
      </c>
      <c r="Q50" s="105">
        <f t="shared" si="15"/>
        <v>9.0612882125536309E-2</v>
      </c>
      <c r="R50" s="105">
        <f t="shared" si="16"/>
        <v>0.30101973710296193</v>
      </c>
      <c r="S50" s="65">
        <f t="shared" si="17"/>
        <v>1.6404985794442535</v>
      </c>
    </row>
    <row r="51" spans="1:19" x14ac:dyDescent="0.35">
      <c r="A51" s="59" t="s">
        <v>99</v>
      </c>
      <c r="B51" s="74">
        <f t="shared" si="13"/>
        <v>7.3709883112129974E-3</v>
      </c>
      <c r="C51" s="62">
        <f t="shared" si="13"/>
        <v>6.9798146021970873E-3</v>
      </c>
      <c r="D51" s="62">
        <f t="shared" si="13"/>
        <v>6.7960403734796428E-3</v>
      </c>
      <c r="E51" s="62">
        <f t="shared" si="13"/>
        <v>6.7233797256206892E-3</v>
      </c>
      <c r="F51" s="62">
        <f t="shared" si="13"/>
        <v>7.2155955238987239E-3</v>
      </c>
      <c r="G51" s="62">
        <f t="shared" si="13"/>
        <v>6.9010460557258216E-3</v>
      </c>
      <c r="H51" s="62">
        <f t="shared" si="13"/>
        <v>6.7222274089653814E-3</v>
      </c>
      <c r="I51" s="62">
        <f t="shared" si="13"/>
        <v>6.3978812769514932E-3</v>
      </c>
      <c r="J51" s="62">
        <f t="shared" si="13"/>
        <v>6.7083988886199918E-3</v>
      </c>
      <c r="K51" s="62">
        <f t="shared" si="13"/>
        <v>7.7623757179047471E-3</v>
      </c>
      <c r="L51" s="62">
        <f t="shared" si="13"/>
        <v>6.7896306815504164E-3</v>
      </c>
      <c r="M51" s="63">
        <f t="shared" si="13"/>
        <v>0.83948764517583641</v>
      </c>
      <c r="O51" s="59">
        <v>0.97077975252401105</v>
      </c>
      <c r="P51" s="106">
        <f t="shared" si="14"/>
        <v>9.0909090909090912E-2</v>
      </c>
      <c r="Q51" s="107">
        <f t="shared" si="15"/>
        <v>8.8252704774910096E-2</v>
      </c>
      <c r="R51" s="107">
        <f t="shared" si="16"/>
        <v>0.2970735679506174</v>
      </c>
      <c r="S51" s="90">
        <f t="shared" si="17"/>
        <v>3.3431918928126652</v>
      </c>
    </row>
    <row r="53" spans="1:19" ht="20.5" customHeight="1" x14ac:dyDescent="0.35">
      <c r="A53" s="100" t="s">
        <v>189</v>
      </c>
      <c r="B53" s="66">
        <f>SUM(B40:B51)</f>
        <v>1.0229646052234898</v>
      </c>
      <c r="C53" s="66">
        <f t="shared" ref="C53:M53" si="18">SUM(C40:C51)</f>
        <v>0.99000179626402063</v>
      </c>
      <c r="D53" s="66">
        <f t="shared" si="18"/>
        <v>1.5187624584362567</v>
      </c>
      <c r="E53" s="66">
        <f t="shared" si="18"/>
        <v>1.4479002793130484</v>
      </c>
      <c r="F53" s="66">
        <f t="shared" si="18"/>
        <v>1.1064777670991528</v>
      </c>
      <c r="G53" s="66">
        <f t="shared" si="18"/>
        <v>0.92112191190459392</v>
      </c>
      <c r="H53" s="66">
        <f t="shared" si="18"/>
        <v>1.1058178805607921</v>
      </c>
      <c r="I53" s="66">
        <f t="shared" si="18"/>
        <v>1.2357490081301268</v>
      </c>
      <c r="J53" s="66">
        <f t="shared" si="18"/>
        <v>1.1749495378351149</v>
      </c>
      <c r="K53" s="66">
        <f t="shared" si="18"/>
        <v>1.0416837279137459</v>
      </c>
      <c r="L53" s="66">
        <f t="shared" si="18"/>
        <v>0.9967417033808994</v>
      </c>
      <c r="M53" s="69">
        <f t="shared" si="18"/>
        <v>0.97077975252401105</v>
      </c>
    </row>
  </sheetData>
  <mergeCells count="1"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IP-R</vt:lpstr>
      <vt:lpstr>Leia-me</vt:lpstr>
      <vt:lpstr>MIP</vt:lpstr>
      <vt:lpstr>Setores</vt:lpstr>
      <vt:lpstr>set</vt:lpstr>
      <vt:lpstr>Z</vt:lpstr>
      <vt:lpstr>y</vt:lpstr>
      <vt:lpstr>x</vt:lpstr>
      <vt:lpstr>v</vt:lpstr>
      <vt:lpstr>r</vt:lpstr>
      <vt:lpstr>e</vt:lpstr>
      <vt:lpstr>c</vt:lpstr>
      <vt:lpstr>IP e MP</vt:lpstr>
      <vt:lpstr>ME</vt:lpstr>
      <vt:lpstr>MR</vt:lpstr>
      <vt:lpstr>G</vt:lpstr>
      <vt:lpstr>IL-HR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Vinicius Vale</cp:lastModifiedBy>
  <dcterms:created xsi:type="dcterms:W3CDTF">2020-08-02T14:50:07Z</dcterms:created>
  <dcterms:modified xsi:type="dcterms:W3CDTF">2020-10-24T14:42:41Z</dcterms:modified>
</cp:coreProperties>
</file>