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Dados Livro\"/>
    </mc:Choice>
  </mc:AlternateContent>
  <xr:revisionPtr revIDLastSave="0" documentId="13_ncr:1_{B84283A2-D268-4B88-BAF4-C7589C4DA687}" xr6:coauthVersionLast="45" xr6:coauthVersionMax="45" xr10:uidLastSave="{00000000-0000-0000-0000-000000000000}"/>
  <bookViews>
    <workbookView xWindow="-28920" yWindow="-120" windowWidth="29040" windowHeight="15840" xr2:uid="{A717D213-8C18-41E4-AFBF-893FFFBD0CFF}"/>
  </bookViews>
  <sheets>
    <sheet name="IP-R" sheetId="19" r:id="rId1"/>
    <sheet name="Leia-me" sheetId="11" r:id="rId2"/>
    <sheet name="MIP" sheetId="1" r:id="rId3"/>
    <sheet name="Setores" sheetId="2" r:id="rId4"/>
    <sheet name="set" sheetId="12" r:id="rId5"/>
    <sheet name="Z" sheetId="3" r:id="rId6"/>
    <sheet name="y" sheetId="4" r:id="rId7"/>
    <sheet name="x" sheetId="5" r:id="rId8"/>
    <sheet name="v" sheetId="6" r:id="rId9"/>
    <sheet name="sp" sheetId="20" r:id="rId10"/>
    <sheet name="r" sheetId="8" r:id="rId11"/>
    <sheet name="e" sheetId="9" r:id="rId12"/>
    <sheet name="c" sheetId="10" r:id="rId13"/>
    <sheet name="IP e MP" sheetId="13" r:id="rId14"/>
    <sheet name="ME" sheetId="14" r:id="rId15"/>
    <sheet name="MR" sheetId="15" r:id="rId16"/>
    <sheet name="G" sheetId="17" r:id="rId17"/>
    <sheet name="IL-HR" sheetId="16" r:id="rId18"/>
    <sheet name="CV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0" l="1" a="1"/>
  <c r="A1" i="20" s="1"/>
  <c r="D45" i="1"/>
  <c r="E45" i="1"/>
  <c r="F45" i="1"/>
  <c r="G45" i="1"/>
  <c r="H45" i="1"/>
  <c r="I45" i="1"/>
  <c r="J45" i="1"/>
  <c r="K45" i="1"/>
  <c r="L45" i="1"/>
  <c r="M45" i="1"/>
  <c r="N45" i="1"/>
  <c r="C45" i="1"/>
  <c r="A12" i="20" l="1"/>
  <c r="A8" i="20"/>
  <c r="A4" i="20"/>
  <c r="A11" i="20"/>
  <c r="A7" i="20"/>
  <c r="A3" i="20"/>
  <c r="A10" i="20"/>
  <c r="A6" i="20"/>
  <c r="A2" i="20"/>
  <c r="A9" i="20"/>
  <c r="A5" i="20"/>
  <c r="C77" i="13"/>
  <c r="D77" i="13"/>
  <c r="E77" i="13"/>
  <c r="F77" i="13"/>
  <c r="G77" i="13"/>
  <c r="H77" i="13"/>
  <c r="I77" i="13"/>
  <c r="J77" i="13"/>
  <c r="K77" i="13"/>
  <c r="L77" i="13"/>
  <c r="M77" i="13"/>
  <c r="C78" i="13"/>
  <c r="D78" i="13"/>
  <c r="E78" i="13"/>
  <c r="F78" i="13"/>
  <c r="G78" i="13"/>
  <c r="H78" i="13"/>
  <c r="I78" i="13"/>
  <c r="J78" i="13"/>
  <c r="K78" i="13"/>
  <c r="L78" i="13"/>
  <c r="M78" i="13"/>
  <c r="C79" i="13"/>
  <c r="D79" i="13"/>
  <c r="E79" i="13"/>
  <c r="F79" i="13"/>
  <c r="G79" i="13"/>
  <c r="H79" i="13"/>
  <c r="I79" i="13"/>
  <c r="J79" i="13"/>
  <c r="K79" i="13"/>
  <c r="L79" i="13"/>
  <c r="M79" i="13"/>
  <c r="B79" i="13"/>
  <c r="B78" i="13"/>
  <c r="B73" i="13"/>
  <c r="B72" i="13"/>
  <c r="B77" i="13"/>
  <c r="B71" i="13"/>
  <c r="P51" i="18" l="1"/>
  <c r="P50" i="18"/>
  <c r="P49" i="18"/>
  <c r="P48" i="18"/>
  <c r="P47" i="18"/>
  <c r="P46" i="18"/>
  <c r="P45" i="18"/>
  <c r="P44" i="18"/>
  <c r="P43" i="18"/>
  <c r="P42" i="18"/>
  <c r="P41" i="18"/>
  <c r="P40" i="18"/>
  <c r="P27" i="18"/>
  <c r="P28" i="18"/>
  <c r="P29" i="18"/>
  <c r="P30" i="18"/>
  <c r="P31" i="18"/>
  <c r="P32" i="18"/>
  <c r="P33" i="18"/>
  <c r="P34" i="18"/>
  <c r="P35" i="18"/>
  <c r="P36" i="18"/>
  <c r="P37" i="18"/>
  <c r="P26" i="18"/>
  <c r="B20" i="18"/>
  <c r="B40" i="16" l="1"/>
  <c r="C3" i="17"/>
  <c r="D3" i="17"/>
  <c r="E3" i="17"/>
  <c r="F3" i="17"/>
  <c r="G3" i="17"/>
  <c r="H3" i="17"/>
  <c r="I3" i="17"/>
  <c r="J3" i="17"/>
  <c r="K3" i="17"/>
  <c r="L3" i="17"/>
  <c r="M3" i="17"/>
  <c r="C4" i="17"/>
  <c r="D4" i="17"/>
  <c r="E4" i="17"/>
  <c r="F4" i="17"/>
  <c r="G4" i="17"/>
  <c r="H4" i="17"/>
  <c r="I4" i="17"/>
  <c r="J4" i="17"/>
  <c r="K4" i="17"/>
  <c r="L4" i="17"/>
  <c r="M4" i="17"/>
  <c r="C5" i="17"/>
  <c r="D5" i="17"/>
  <c r="E5" i="17"/>
  <c r="F5" i="17"/>
  <c r="G5" i="17"/>
  <c r="H5" i="17"/>
  <c r="I5" i="17"/>
  <c r="J5" i="17"/>
  <c r="K5" i="17"/>
  <c r="L5" i="17"/>
  <c r="M5" i="17"/>
  <c r="C6" i="17"/>
  <c r="D6" i="17"/>
  <c r="E6" i="17"/>
  <c r="F6" i="17"/>
  <c r="G6" i="17"/>
  <c r="H6" i="17"/>
  <c r="I6" i="17"/>
  <c r="J6" i="17"/>
  <c r="K6" i="17"/>
  <c r="L6" i="17"/>
  <c r="M6" i="17"/>
  <c r="C7" i="17"/>
  <c r="D7" i="17"/>
  <c r="E7" i="17"/>
  <c r="F7" i="17"/>
  <c r="G7" i="17"/>
  <c r="H7" i="17"/>
  <c r="I7" i="17"/>
  <c r="J7" i="17"/>
  <c r="K7" i="17"/>
  <c r="L7" i="17"/>
  <c r="M7" i="17"/>
  <c r="C8" i="17"/>
  <c r="D8" i="17"/>
  <c r="E8" i="17"/>
  <c r="F8" i="17"/>
  <c r="G8" i="17"/>
  <c r="H8" i="17"/>
  <c r="I8" i="17"/>
  <c r="J8" i="17"/>
  <c r="K8" i="17"/>
  <c r="L8" i="17"/>
  <c r="M8" i="17"/>
  <c r="C9" i="17"/>
  <c r="D9" i="17"/>
  <c r="E9" i="17"/>
  <c r="F9" i="17"/>
  <c r="G9" i="17"/>
  <c r="H9" i="17"/>
  <c r="I9" i="17"/>
  <c r="J9" i="17"/>
  <c r="K9" i="17"/>
  <c r="L9" i="17"/>
  <c r="M9" i="17"/>
  <c r="C10" i="17"/>
  <c r="D10" i="17"/>
  <c r="E10" i="17"/>
  <c r="F10" i="17"/>
  <c r="G10" i="17"/>
  <c r="H10" i="17"/>
  <c r="I10" i="17"/>
  <c r="J10" i="17"/>
  <c r="K10" i="17"/>
  <c r="L10" i="17"/>
  <c r="M10" i="17"/>
  <c r="C11" i="17"/>
  <c r="D11" i="17"/>
  <c r="E11" i="17"/>
  <c r="F11" i="17"/>
  <c r="G11" i="17"/>
  <c r="H11" i="17"/>
  <c r="I11" i="17"/>
  <c r="J11" i="17"/>
  <c r="K11" i="17"/>
  <c r="L11" i="17"/>
  <c r="M11" i="17"/>
  <c r="C12" i="17"/>
  <c r="D12" i="17"/>
  <c r="E12" i="17"/>
  <c r="F12" i="17"/>
  <c r="G12" i="17"/>
  <c r="H12" i="17"/>
  <c r="I12" i="17"/>
  <c r="J12" i="17"/>
  <c r="K12" i="17"/>
  <c r="L12" i="17"/>
  <c r="M12" i="17"/>
  <c r="C13" i="17"/>
  <c r="D13" i="17"/>
  <c r="E13" i="17"/>
  <c r="F13" i="17"/>
  <c r="G13" i="17"/>
  <c r="H13" i="17"/>
  <c r="I13" i="17"/>
  <c r="J13" i="17"/>
  <c r="K13" i="17"/>
  <c r="L13" i="17"/>
  <c r="M13" i="17"/>
  <c r="C14" i="17"/>
  <c r="D14" i="17"/>
  <c r="E14" i="17"/>
  <c r="F14" i="17"/>
  <c r="G14" i="17"/>
  <c r="H14" i="17"/>
  <c r="I14" i="17"/>
  <c r="J14" i="17"/>
  <c r="K14" i="17"/>
  <c r="L14" i="17"/>
  <c r="M14" i="17"/>
  <c r="B4" i="17"/>
  <c r="B5" i="17"/>
  <c r="B6" i="17"/>
  <c r="B7" i="17"/>
  <c r="B8" i="17"/>
  <c r="B9" i="17"/>
  <c r="B10" i="17"/>
  <c r="B11" i="17"/>
  <c r="B12" i="17"/>
  <c r="B13" i="17"/>
  <c r="B14" i="17"/>
  <c r="B3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20" i="16"/>
  <c r="B32" i="17" l="1"/>
  <c r="F32" i="17"/>
  <c r="J32" i="17"/>
  <c r="B33" i="17"/>
  <c r="F33" i="17"/>
  <c r="J33" i="17"/>
  <c r="B34" i="17"/>
  <c r="F34" i="17"/>
  <c r="J34" i="17"/>
  <c r="B35" i="17"/>
  <c r="F35" i="17"/>
  <c r="J35" i="17"/>
  <c r="B36" i="17"/>
  <c r="F36" i="17"/>
  <c r="J36" i="17"/>
  <c r="B37" i="17"/>
  <c r="F37" i="17"/>
  <c r="J37" i="17"/>
  <c r="B38" i="17"/>
  <c r="F38" i="17"/>
  <c r="J38" i="17"/>
  <c r="B39" i="17"/>
  <c r="F39" i="17"/>
  <c r="J39" i="17"/>
  <c r="B40" i="17"/>
  <c r="F40" i="17"/>
  <c r="J40" i="17"/>
  <c r="B41" i="17"/>
  <c r="F41" i="17"/>
  <c r="J41" i="17"/>
  <c r="B42" i="17"/>
  <c r="F42" i="17"/>
  <c r="J42" i="17"/>
  <c r="B43" i="17"/>
  <c r="F43" i="17"/>
  <c r="J43" i="17"/>
  <c r="C32" i="17"/>
  <c r="G32" i="17"/>
  <c r="K32" i="17"/>
  <c r="C33" i="17"/>
  <c r="G33" i="17"/>
  <c r="K33" i="17"/>
  <c r="C34" i="17"/>
  <c r="G34" i="17"/>
  <c r="K34" i="17"/>
  <c r="C35" i="17"/>
  <c r="G35" i="17"/>
  <c r="K35" i="17"/>
  <c r="C36" i="17"/>
  <c r="G36" i="17"/>
  <c r="K36" i="17"/>
  <c r="C37" i="17"/>
  <c r="G37" i="17"/>
  <c r="K37" i="17"/>
  <c r="C38" i="17"/>
  <c r="G38" i="17"/>
  <c r="K38" i="17"/>
  <c r="C39" i="17"/>
  <c r="G39" i="17"/>
  <c r="K39" i="17"/>
  <c r="C40" i="17"/>
  <c r="G40" i="17"/>
  <c r="K40" i="17"/>
  <c r="C41" i="17"/>
  <c r="G41" i="17"/>
  <c r="K41" i="17"/>
  <c r="C42" i="17"/>
  <c r="G42" i="17"/>
  <c r="K42" i="17"/>
  <c r="C43" i="17"/>
  <c r="G43" i="17"/>
  <c r="K43" i="17"/>
  <c r="D32" i="17"/>
  <c r="H32" i="17"/>
  <c r="L32" i="17"/>
  <c r="D33" i="17"/>
  <c r="H33" i="17"/>
  <c r="L33" i="17"/>
  <c r="D34" i="17"/>
  <c r="H34" i="17"/>
  <c r="L34" i="17"/>
  <c r="D35" i="17"/>
  <c r="H35" i="17"/>
  <c r="L35" i="17"/>
  <c r="D36" i="17"/>
  <c r="H36" i="17"/>
  <c r="L36" i="17"/>
  <c r="D37" i="17"/>
  <c r="H37" i="17"/>
  <c r="L37" i="17"/>
  <c r="D38" i="17"/>
  <c r="H38" i="17"/>
  <c r="L38" i="17"/>
  <c r="D39" i="17"/>
  <c r="H39" i="17"/>
  <c r="L39" i="17"/>
  <c r="D40" i="17"/>
  <c r="H40" i="17"/>
  <c r="L40" i="17"/>
  <c r="D41" i="17"/>
  <c r="H41" i="17"/>
  <c r="L41" i="17"/>
  <c r="D42" i="17"/>
  <c r="H42" i="17"/>
  <c r="L42" i="17"/>
  <c r="D43" i="17"/>
  <c r="H43" i="17"/>
  <c r="L43" i="17"/>
  <c r="E32" i="17"/>
  <c r="I32" i="17"/>
  <c r="M32" i="17"/>
  <c r="E33" i="17"/>
  <c r="I33" i="17"/>
  <c r="M33" i="17"/>
  <c r="E34" i="17"/>
  <c r="I34" i="17"/>
  <c r="M34" i="17"/>
  <c r="E35" i="17"/>
  <c r="I35" i="17"/>
  <c r="M35" i="17"/>
  <c r="E36" i="17"/>
  <c r="I36" i="17"/>
  <c r="M36" i="17"/>
  <c r="E37" i="17"/>
  <c r="I37" i="17"/>
  <c r="M37" i="17"/>
  <c r="E38" i="17"/>
  <c r="I38" i="17"/>
  <c r="M38" i="17"/>
  <c r="E39" i="17"/>
  <c r="I39" i="17"/>
  <c r="M39" i="17"/>
  <c r="E40" i="17"/>
  <c r="I40" i="17"/>
  <c r="M40" i="17"/>
  <c r="E41" i="17"/>
  <c r="I41" i="17"/>
  <c r="M41" i="17"/>
  <c r="E42" i="17"/>
  <c r="I42" i="17"/>
  <c r="M42" i="17"/>
  <c r="E43" i="17"/>
  <c r="I43" i="17"/>
  <c r="M43" i="17"/>
  <c r="M2" i="15"/>
  <c r="M17" i="15" s="1"/>
  <c r="L2" i="15"/>
  <c r="K2" i="15"/>
  <c r="J2" i="15"/>
  <c r="J14" i="15" s="1"/>
  <c r="I2" i="15"/>
  <c r="I13" i="15" s="1"/>
  <c r="H2" i="15"/>
  <c r="G2" i="15"/>
  <c r="F2" i="15"/>
  <c r="F10" i="15" s="1"/>
  <c r="E2" i="15"/>
  <c r="E9" i="15" s="1"/>
  <c r="D2" i="15"/>
  <c r="C2" i="15"/>
  <c r="B2" i="15"/>
  <c r="B6" i="15" s="1"/>
  <c r="L17" i="15"/>
  <c r="K17" i="15"/>
  <c r="J17" i="15"/>
  <c r="I17" i="15"/>
  <c r="H17" i="15"/>
  <c r="G17" i="15"/>
  <c r="F17" i="15"/>
  <c r="E17" i="15"/>
  <c r="D17" i="15"/>
  <c r="C17" i="15"/>
  <c r="B17" i="15"/>
  <c r="M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E10" i="15"/>
  <c r="D10" i="15"/>
  <c r="C10" i="15"/>
  <c r="B10" i="15"/>
  <c r="M9" i="15"/>
  <c r="L9" i="15"/>
  <c r="K9" i="15"/>
  <c r="J9" i="15"/>
  <c r="I9" i="15"/>
  <c r="H9" i="15"/>
  <c r="G9" i="15"/>
  <c r="F9" i="15"/>
  <c r="D9" i="15"/>
  <c r="C9" i="15"/>
  <c r="B9" i="15"/>
  <c r="M8" i="15"/>
  <c r="L8" i="15"/>
  <c r="K8" i="15"/>
  <c r="J8" i="15"/>
  <c r="I8" i="15"/>
  <c r="H8" i="15"/>
  <c r="G8" i="15"/>
  <c r="F8" i="15"/>
  <c r="E8" i="15"/>
  <c r="C8" i="15"/>
  <c r="B8" i="15"/>
  <c r="M7" i="15"/>
  <c r="L7" i="15"/>
  <c r="K7" i="15"/>
  <c r="J7" i="15"/>
  <c r="I7" i="15"/>
  <c r="H7" i="15"/>
  <c r="G7" i="15"/>
  <c r="F7" i="15"/>
  <c r="E7" i="15"/>
  <c r="D7" i="15"/>
  <c r="C7" i="15"/>
  <c r="B7" i="15"/>
  <c r="M6" i="15"/>
  <c r="L6" i="15"/>
  <c r="K6" i="15"/>
  <c r="J6" i="15"/>
  <c r="I6" i="15"/>
  <c r="H6" i="15"/>
  <c r="G6" i="15"/>
  <c r="F6" i="15"/>
  <c r="E6" i="15"/>
  <c r="D6" i="15"/>
  <c r="C6" i="15"/>
  <c r="L16" i="15"/>
  <c r="K15" i="15"/>
  <c r="H12" i="15"/>
  <c r="G11" i="15"/>
  <c r="D8" i="15"/>
  <c r="L17" i="14"/>
  <c r="K17" i="14"/>
  <c r="J17" i="14"/>
  <c r="I17" i="14"/>
  <c r="H17" i="14"/>
  <c r="G17" i="14"/>
  <c r="F17" i="14"/>
  <c r="E17" i="14"/>
  <c r="D17" i="14"/>
  <c r="C17" i="14"/>
  <c r="B17" i="14"/>
  <c r="M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I14" i="14"/>
  <c r="H14" i="14"/>
  <c r="G14" i="14"/>
  <c r="F14" i="14"/>
  <c r="E14" i="14"/>
  <c r="D14" i="14"/>
  <c r="C14" i="14"/>
  <c r="B14" i="14"/>
  <c r="M13" i="14"/>
  <c r="L13" i="14"/>
  <c r="K13" i="14"/>
  <c r="J13" i="14"/>
  <c r="H13" i="14"/>
  <c r="G13" i="14"/>
  <c r="F13" i="14"/>
  <c r="E13" i="14"/>
  <c r="D13" i="14"/>
  <c r="C13" i="14"/>
  <c r="B13" i="14"/>
  <c r="M12" i="14"/>
  <c r="L12" i="14"/>
  <c r="K12" i="14"/>
  <c r="J12" i="14"/>
  <c r="I12" i="14"/>
  <c r="G12" i="14"/>
  <c r="F12" i="14"/>
  <c r="E12" i="14"/>
  <c r="D12" i="14"/>
  <c r="C12" i="14"/>
  <c r="B12" i="14"/>
  <c r="M11" i="14"/>
  <c r="L11" i="14"/>
  <c r="K11" i="14"/>
  <c r="J11" i="14"/>
  <c r="I11" i="14"/>
  <c r="H11" i="14"/>
  <c r="F11" i="14"/>
  <c r="E11" i="14"/>
  <c r="D11" i="14"/>
  <c r="C11" i="14"/>
  <c r="B11" i="14"/>
  <c r="M10" i="14"/>
  <c r="L10" i="14"/>
  <c r="K10" i="14"/>
  <c r="J10" i="14"/>
  <c r="I10" i="14"/>
  <c r="H10" i="14"/>
  <c r="G10" i="14"/>
  <c r="E10" i="14"/>
  <c r="D10" i="14"/>
  <c r="C10" i="14"/>
  <c r="B10" i="14"/>
  <c r="M9" i="14"/>
  <c r="L9" i="14"/>
  <c r="K9" i="14"/>
  <c r="J9" i="14"/>
  <c r="I9" i="14"/>
  <c r="H9" i="14"/>
  <c r="G9" i="14"/>
  <c r="F9" i="14"/>
  <c r="D9" i="14"/>
  <c r="C9" i="14"/>
  <c r="B9" i="14"/>
  <c r="M8" i="14"/>
  <c r="L8" i="14"/>
  <c r="K8" i="14"/>
  <c r="J8" i="14"/>
  <c r="I8" i="14"/>
  <c r="H8" i="14"/>
  <c r="G8" i="14"/>
  <c r="F8" i="14"/>
  <c r="E8" i="14"/>
  <c r="C8" i="14"/>
  <c r="B8" i="14"/>
  <c r="M7" i="14"/>
  <c r="L7" i="14"/>
  <c r="K7" i="14"/>
  <c r="J7" i="14"/>
  <c r="I7" i="14"/>
  <c r="H7" i="14"/>
  <c r="G7" i="14"/>
  <c r="F7" i="14"/>
  <c r="E7" i="14"/>
  <c r="D7" i="14"/>
  <c r="B7" i="14"/>
  <c r="M6" i="14"/>
  <c r="L6" i="14"/>
  <c r="K6" i="14"/>
  <c r="J6" i="14"/>
  <c r="I6" i="14"/>
  <c r="H6" i="14"/>
  <c r="G6" i="14"/>
  <c r="F6" i="14"/>
  <c r="E6" i="14"/>
  <c r="D6" i="14"/>
  <c r="C6" i="14"/>
  <c r="M2" i="14"/>
  <c r="M17" i="14" s="1"/>
  <c r="L2" i="14"/>
  <c r="L16" i="14" s="1"/>
  <c r="K2" i="14"/>
  <c r="K15" i="14" s="1"/>
  <c r="J2" i="14"/>
  <c r="J14" i="14" s="1"/>
  <c r="I2" i="14"/>
  <c r="I13" i="14" s="1"/>
  <c r="H2" i="14"/>
  <c r="H12" i="14" s="1"/>
  <c r="G2" i="14"/>
  <c r="G11" i="14" s="1"/>
  <c r="F2" i="14"/>
  <c r="F10" i="14" s="1"/>
  <c r="E2" i="14"/>
  <c r="E9" i="14" s="1"/>
  <c r="D2" i="14"/>
  <c r="D8" i="14" s="1"/>
  <c r="C2" i="14"/>
  <c r="C7" i="14" s="1"/>
  <c r="B2" i="14"/>
  <c r="B6" i="14" s="1"/>
  <c r="B47" i="17" l="1" a="1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B46" i="13" s="1"/>
  <c r="Q19" i="13"/>
  <c r="R19" i="13"/>
  <c r="S19" i="13"/>
  <c r="T19" i="13"/>
  <c r="U19" i="13"/>
  <c r="V19" i="13"/>
  <c r="W19" i="13"/>
  <c r="X19" i="13"/>
  <c r="Y19" i="13"/>
  <c r="Z19" i="13"/>
  <c r="AA19" i="13"/>
  <c r="AB19" i="13"/>
  <c r="P19" i="13"/>
  <c r="AB4" i="13"/>
  <c r="AB5" i="13"/>
  <c r="AB6" i="13"/>
  <c r="AB7" i="13"/>
  <c r="AB8" i="13"/>
  <c r="AB9" i="13"/>
  <c r="AB10" i="13"/>
  <c r="AB11" i="13"/>
  <c r="AB12" i="13"/>
  <c r="AB13" i="13"/>
  <c r="AB14" i="13"/>
  <c r="AB3" i="13"/>
  <c r="Q15" i="13"/>
  <c r="R15" i="13"/>
  <c r="S15" i="13"/>
  <c r="T15" i="13"/>
  <c r="T46" i="13" s="1"/>
  <c r="U15" i="13"/>
  <c r="V15" i="13"/>
  <c r="W15" i="13"/>
  <c r="X15" i="13"/>
  <c r="X46" i="13" s="1"/>
  <c r="Y15" i="13"/>
  <c r="Z15" i="13"/>
  <c r="AA15" i="13"/>
  <c r="P15" i="13"/>
  <c r="P46" i="13" s="1"/>
  <c r="AB15" i="13"/>
  <c r="Q3" i="13"/>
  <c r="R3" i="13"/>
  <c r="S3" i="13"/>
  <c r="T3" i="13"/>
  <c r="U3" i="13"/>
  <c r="V3" i="13"/>
  <c r="W3" i="13"/>
  <c r="X3" i="13"/>
  <c r="Y3" i="13"/>
  <c r="Z3" i="13"/>
  <c r="AA3" i="13"/>
  <c r="Q4" i="13"/>
  <c r="R4" i="13"/>
  <c r="S4" i="13"/>
  <c r="T4" i="13"/>
  <c r="U4" i="13"/>
  <c r="V4" i="13"/>
  <c r="W4" i="13"/>
  <c r="W35" i="13" s="1"/>
  <c r="X4" i="13"/>
  <c r="Y4" i="13"/>
  <c r="Z4" i="13"/>
  <c r="AA4" i="13"/>
  <c r="AA35" i="13" s="1"/>
  <c r="Q5" i="13"/>
  <c r="R5" i="13"/>
  <c r="S5" i="13"/>
  <c r="T5" i="13"/>
  <c r="U5" i="13"/>
  <c r="V5" i="13"/>
  <c r="W5" i="13"/>
  <c r="X5" i="13"/>
  <c r="Y5" i="13"/>
  <c r="Z5" i="13"/>
  <c r="AA5" i="13"/>
  <c r="Q6" i="13"/>
  <c r="Q37" i="13" s="1"/>
  <c r="R6" i="13"/>
  <c r="S6" i="13"/>
  <c r="T6" i="13"/>
  <c r="U6" i="13"/>
  <c r="U37" i="13" s="1"/>
  <c r="V6" i="13"/>
  <c r="W6" i="13"/>
  <c r="X6" i="13"/>
  <c r="Y6" i="13"/>
  <c r="Y37" i="13" s="1"/>
  <c r="Z6" i="13"/>
  <c r="AA6" i="13"/>
  <c r="Q7" i="13"/>
  <c r="R7" i="13"/>
  <c r="S7" i="13"/>
  <c r="T7" i="13"/>
  <c r="U7" i="13"/>
  <c r="V7" i="13"/>
  <c r="W7" i="13"/>
  <c r="X7" i="13"/>
  <c r="Y7" i="13"/>
  <c r="Z7" i="13"/>
  <c r="AA7" i="13"/>
  <c r="Q8" i="13"/>
  <c r="R8" i="13"/>
  <c r="S8" i="13"/>
  <c r="S39" i="13" s="1"/>
  <c r="T8" i="13"/>
  <c r="U8" i="13"/>
  <c r="V8" i="13"/>
  <c r="W8" i="13"/>
  <c r="W39" i="13" s="1"/>
  <c r="X8" i="13"/>
  <c r="Y8" i="13"/>
  <c r="Z8" i="13"/>
  <c r="AA8" i="13"/>
  <c r="AA39" i="13" s="1"/>
  <c r="Q9" i="13"/>
  <c r="R9" i="13"/>
  <c r="S9" i="13"/>
  <c r="T9" i="13"/>
  <c r="U9" i="13"/>
  <c r="V9" i="13"/>
  <c r="W9" i="13"/>
  <c r="X9" i="13"/>
  <c r="Y9" i="13"/>
  <c r="Z9" i="13"/>
  <c r="AA9" i="13"/>
  <c r="Q10" i="13"/>
  <c r="Q41" i="13" s="1"/>
  <c r="R10" i="13"/>
  <c r="S10" i="13"/>
  <c r="T10" i="13"/>
  <c r="U10" i="13"/>
  <c r="U41" i="13" s="1"/>
  <c r="V10" i="13"/>
  <c r="W10" i="13"/>
  <c r="X10" i="13"/>
  <c r="Y10" i="13"/>
  <c r="Y41" i="13" s="1"/>
  <c r="Z10" i="13"/>
  <c r="AA10" i="13"/>
  <c r="Q11" i="13"/>
  <c r="R11" i="13"/>
  <c r="S11" i="13"/>
  <c r="T11" i="13"/>
  <c r="U11" i="13"/>
  <c r="V11" i="13"/>
  <c r="W11" i="13"/>
  <c r="X11" i="13"/>
  <c r="Y11" i="13"/>
  <c r="Z11" i="13"/>
  <c r="AA11" i="13"/>
  <c r="Q12" i="13"/>
  <c r="R12" i="13"/>
  <c r="S12" i="13"/>
  <c r="T12" i="13"/>
  <c r="U12" i="13"/>
  <c r="V12" i="13"/>
  <c r="W12" i="13"/>
  <c r="W43" i="13" s="1"/>
  <c r="X12" i="13"/>
  <c r="Y12" i="13"/>
  <c r="Z12" i="13"/>
  <c r="AA12" i="13"/>
  <c r="AA43" i="13" s="1"/>
  <c r="Q13" i="13"/>
  <c r="R13" i="13"/>
  <c r="S13" i="13"/>
  <c r="T13" i="13"/>
  <c r="U13" i="13"/>
  <c r="V13" i="13"/>
  <c r="W13" i="13"/>
  <c r="X13" i="13"/>
  <c r="Y13" i="13"/>
  <c r="Z13" i="13"/>
  <c r="AA13" i="13"/>
  <c r="Q14" i="13"/>
  <c r="Q45" i="13" s="1"/>
  <c r="R14" i="13"/>
  <c r="S14" i="13"/>
  <c r="T14" i="13"/>
  <c r="U14" i="13"/>
  <c r="U45" i="13" s="1"/>
  <c r="V14" i="13"/>
  <c r="W14" i="13"/>
  <c r="X14" i="13"/>
  <c r="Y14" i="13"/>
  <c r="Z14" i="13"/>
  <c r="AA14" i="13"/>
  <c r="P4" i="13"/>
  <c r="P5" i="13"/>
  <c r="P6" i="13"/>
  <c r="P7" i="13"/>
  <c r="P38" i="13" s="1"/>
  <c r="P8" i="13"/>
  <c r="P9" i="13"/>
  <c r="P10" i="13"/>
  <c r="P11" i="13"/>
  <c r="P42" i="13" s="1"/>
  <c r="P12" i="13"/>
  <c r="P13" i="13"/>
  <c r="P14" i="13"/>
  <c r="P3" i="13"/>
  <c r="B3" i="13"/>
  <c r="C19" i="13"/>
  <c r="D19" i="13"/>
  <c r="E19" i="13"/>
  <c r="F19" i="13"/>
  <c r="G19" i="13"/>
  <c r="H19" i="13"/>
  <c r="I19" i="13"/>
  <c r="J19" i="13"/>
  <c r="K19" i="13"/>
  <c r="L19" i="13"/>
  <c r="M19" i="13"/>
  <c r="C20" i="13"/>
  <c r="D20" i="13"/>
  <c r="E20" i="13"/>
  <c r="F20" i="13"/>
  <c r="G20" i="13"/>
  <c r="H20" i="13"/>
  <c r="I20" i="13"/>
  <c r="J20" i="13"/>
  <c r="K20" i="13"/>
  <c r="L20" i="13"/>
  <c r="M20" i="13"/>
  <c r="C21" i="13"/>
  <c r="D21" i="13"/>
  <c r="E21" i="13"/>
  <c r="F21" i="13"/>
  <c r="G21" i="13"/>
  <c r="H21" i="13"/>
  <c r="I21" i="13"/>
  <c r="J21" i="13"/>
  <c r="K21" i="13"/>
  <c r="L21" i="13"/>
  <c r="M21" i="13"/>
  <c r="C22" i="13"/>
  <c r="D22" i="13"/>
  <c r="E22" i="13"/>
  <c r="F22" i="13"/>
  <c r="G22" i="13"/>
  <c r="H22" i="13"/>
  <c r="I22" i="13"/>
  <c r="J22" i="13"/>
  <c r="K22" i="13"/>
  <c r="L22" i="13"/>
  <c r="M22" i="13"/>
  <c r="C23" i="13"/>
  <c r="D23" i="13"/>
  <c r="E23" i="13"/>
  <c r="F23" i="13"/>
  <c r="G23" i="13"/>
  <c r="H23" i="13"/>
  <c r="I23" i="13"/>
  <c r="J23" i="13"/>
  <c r="K23" i="13"/>
  <c r="L23" i="13"/>
  <c r="M23" i="13"/>
  <c r="C24" i="13"/>
  <c r="D24" i="13"/>
  <c r="E24" i="13"/>
  <c r="F24" i="13"/>
  <c r="G24" i="13"/>
  <c r="H24" i="13"/>
  <c r="I24" i="13"/>
  <c r="J24" i="13"/>
  <c r="K24" i="13"/>
  <c r="L24" i="13"/>
  <c r="M24" i="13"/>
  <c r="C25" i="13"/>
  <c r="D25" i="13"/>
  <c r="E25" i="13"/>
  <c r="F25" i="13"/>
  <c r="G25" i="13"/>
  <c r="H25" i="13"/>
  <c r="I25" i="13"/>
  <c r="J25" i="13"/>
  <c r="K25" i="13"/>
  <c r="L25" i="13"/>
  <c r="M25" i="13"/>
  <c r="C26" i="13"/>
  <c r="D26" i="13"/>
  <c r="E26" i="13"/>
  <c r="F26" i="13"/>
  <c r="G26" i="13"/>
  <c r="H26" i="13"/>
  <c r="I26" i="13"/>
  <c r="J26" i="13"/>
  <c r="K26" i="13"/>
  <c r="L26" i="13"/>
  <c r="M26" i="13"/>
  <c r="C27" i="13"/>
  <c r="D27" i="13"/>
  <c r="E27" i="13"/>
  <c r="F27" i="13"/>
  <c r="G27" i="13"/>
  <c r="H27" i="13"/>
  <c r="I27" i="13"/>
  <c r="J27" i="13"/>
  <c r="K27" i="13"/>
  <c r="L27" i="13"/>
  <c r="M27" i="13"/>
  <c r="C28" i="13"/>
  <c r="D28" i="13"/>
  <c r="E28" i="13"/>
  <c r="F28" i="13"/>
  <c r="G28" i="13"/>
  <c r="H28" i="13"/>
  <c r="I28" i="13"/>
  <c r="J28" i="13"/>
  <c r="K28" i="13"/>
  <c r="L28" i="13"/>
  <c r="M28" i="13"/>
  <c r="C29" i="13"/>
  <c r="D29" i="13"/>
  <c r="E29" i="13"/>
  <c r="F29" i="13"/>
  <c r="G29" i="13"/>
  <c r="H29" i="13"/>
  <c r="I29" i="13"/>
  <c r="J29" i="13"/>
  <c r="K29" i="13"/>
  <c r="L29" i="13"/>
  <c r="M29" i="13"/>
  <c r="C30" i="13"/>
  <c r="D30" i="13"/>
  <c r="E30" i="13"/>
  <c r="F30" i="13"/>
  <c r="G30" i="13"/>
  <c r="H30" i="13"/>
  <c r="I30" i="13"/>
  <c r="J30" i="13"/>
  <c r="K30" i="13"/>
  <c r="L30" i="13"/>
  <c r="M30" i="13"/>
  <c r="B20" i="13"/>
  <c r="B21" i="13"/>
  <c r="B22" i="13"/>
  <c r="B23" i="13"/>
  <c r="B24" i="13"/>
  <c r="B25" i="13"/>
  <c r="B26" i="13"/>
  <c r="B27" i="13"/>
  <c r="B28" i="13"/>
  <c r="B29" i="13"/>
  <c r="B30" i="13"/>
  <c r="B19" i="13"/>
  <c r="C3" i="13"/>
  <c r="D3" i="13"/>
  <c r="E3" i="13"/>
  <c r="F3" i="13"/>
  <c r="G3" i="13"/>
  <c r="H3" i="13"/>
  <c r="I3" i="13"/>
  <c r="J3" i="13"/>
  <c r="K3" i="13"/>
  <c r="L3" i="13"/>
  <c r="M3" i="13"/>
  <c r="C4" i="13"/>
  <c r="C35" i="13" s="1"/>
  <c r="D4" i="13"/>
  <c r="D35" i="13" s="1"/>
  <c r="E4" i="13"/>
  <c r="E35" i="13" s="1"/>
  <c r="F4" i="13"/>
  <c r="F35" i="13" s="1"/>
  <c r="G4" i="13"/>
  <c r="G35" i="13" s="1"/>
  <c r="H4" i="13"/>
  <c r="H35" i="13" s="1"/>
  <c r="I4" i="13"/>
  <c r="I35" i="13" s="1"/>
  <c r="J4" i="13"/>
  <c r="J35" i="13" s="1"/>
  <c r="K4" i="13"/>
  <c r="K35" i="13" s="1"/>
  <c r="L4" i="13"/>
  <c r="L35" i="13" s="1"/>
  <c r="M4" i="13"/>
  <c r="M35" i="13" s="1"/>
  <c r="C5" i="13"/>
  <c r="C36" i="13" s="1"/>
  <c r="D5" i="13"/>
  <c r="D36" i="13" s="1"/>
  <c r="E5" i="13"/>
  <c r="E36" i="13" s="1"/>
  <c r="F5" i="13"/>
  <c r="F36" i="13" s="1"/>
  <c r="G5" i="13"/>
  <c r="G36" i="13" s="1"/>
  <c r="H5" i="13"/>
  <c r="H36" i="13" s="1"/>
  <c r="I5" i="13"/>
  <c r="I36" i="13" s="1"/>
  <c r="J5" i="13"/>
  <c r="J36" i="13" s="1"/>
  <c r="K5" i="13"/>
  <c r="K36" i="13" s="1"/>
  <c r="L5" i="13"/>
  <c r="L36" i="13" s="1"/>
  <c r="M5" i="13"/>
  <c r="M36" i="13" s="1"/>
  <c r="C6" i="13"/>
  <c r="C37" i="13" s="1"/>
  <c r="D6" i="13"/>
  <c r="D37" i="13" s="1"/>
  <c r="E6" i="13"/>
  <c r="E37" i="13" s="1"/>
  <c r="F6" i="13"/>
  <c r="F37" i="13" s="1"/>
  <c r="G6" i="13"/>
  <c r="G37" i="13" s="1"/>
  <c r="H6" i="13"/>
  <c r="H37" i="13" s="1"/>
  <c r="I6" i="13"/>
  <c r="I37" i="13" s="1"/>
  <c r="J6" i="13"/>
  <c r="J37" i="13" s="1"/>
  <c r="K6" i="13"/>
  <c r="K37" i="13" s="1"/>
  <c r="L6" i="13"/>
  <c r="L37" i="13" s="1"/>
  <c r="M6" i="13"/>
  <c r="M37" i="13" s="1"/>
  <c r="C7" i="13"/>
  <c r="C38" i="13" s="1"/>
  <c r="D7" i="13"/>
  <c r="D38" i="13" s="1"/>
  <c r="E7" i="13"/>
  <c r="E38" i="13" s="1"/>
  <c r="F7" i="13"/>
  <c r="F38" i="13" s="1"/>
  <c r="G7" i="13"/>
  <c r="G38" i="13" s="1"/>
  <c r="H7" i="13"/>
  <c r="H38" i="13" s="1"/>
  <c r="I7" i="13"/>
  <c r="I38" i="13" s="1"/>
  <c r="J7" i="13"/>
  <c r="J38" i="13" s="1"/>
  <c r="K7" i="13"/>
  <c r="K38" i="13" s="1"/>
  <c r="L7" i="13"/>
  <c r="L38" i="13" s="1"/>
  <c r="M7" i="13"/>
  <c r="M38" i="13" s="1"/>
  <c r="C8" i="13"/>
  <c r="C39" i="13" s="1"/>
  <c r="D8" i="13"/>
  <c r="D39" i="13" s="1"/>
  <c r="E8" i="13"/>
  <c r="E39" i="13" s="1"/>
  <c r="F8" i="13"/>
  <c r="F39" i="13" s="1"/>
  <c r="G8" i="13"/>
  <c r="G39" i="13" s="1"/>
  <c r="H8" i="13"/>
  <c r="H39" i="13" s="1"/>
  <c r="I8" i="13"/>
  <c r="I39" i="13" s="1"/>
  <c r="J8" i="13"/>
  <c r="J39" i="13" s="1"/>
  <c r="K8" i="13"/>
  <c r="K39" i="13" s="1"/>
  <c r="L8" i="13"/>
  <c r="L39" i="13" s="1"/>
  <c r="M8" i="13"/>
  <c r="M39" i="13" s="1"/>
  <c r="C9" i="13"/>
  <c r="C40" i="13" s="1"/>
  <c r="D9" i="13"/>
  <c r="D40" i="13" s="1"/>
  <c r="E9" i="13"/>
  <c r="E40" i="13" s="1"/>
  <c r="F9" i="13"/>
  <c r="F40" i="13" s="1"/>
  <c r="G9" i="13"/>
  <c r="G40" i="13" s="1"/>
  <c r="H9" i="13"/>
  <c r="H40" i="13" s="1"/>
  <c r="I9" i="13"/>
  <c r="I40" i="13" s="1"/>
  <c r="J9" i="13"/>
  <c r="J40" i="13" s="1"/>
  <c r="K9" i="13"/>
  <c r="K40" i="13" s="1"/>
  <c r="L9" i="13"/>
  <c r="L40" i="13" s="1"/>
  <c r="M9" i="13"/>
  <c r="M40" i="13" s="1"/>
  <c r="C10" i="13"/>
  <c r="C41" i="13" s="1"/>
  <c r="D10" i="13"/>
  <c r="D41" i="13" s="1"/>
  <c r="E10" i="13"/>
  <c r="E41" i="13" s="1"/>
  <c r="F10" i="13"/>
  <c r="F41" i="13" s="1"/>
  <c r="G10" i="13"/>
  <c r="G41" i="13" s="1"/>
  <c r="H10" i="13"/>
  <c r="H41" i="13" s="1"/>
  <c r="I10" i="13"/>
  <c r="I41" i="13" s="1"/>
  <c r="J10" i="13"/>
  <c r="J41" i="13" s="1"/>
  <c r="K10" i="13"/>
  <c r="K41" i="13" s="1"/>
  <c r="L10" i="13"/>
  <c r="L41" i="13" s="1"/>
  <c r="M10" i="13"/>
  <c r="M41" i="13" s="1"/>
  <c r="C11" i="13"/>
  <c r="C42" i="13" s="1"/>
  <c r="D11" i="13"/>
  <c r="D42" i="13" s="1"/>
  <c r="E11" i="13"/>
  <c r="E42" i="13" s="1"/>
  <c r="F11" i="13"/>
  <c r="F42" i="13" s="1"/>
  <c r="G11" i="13"/>
  <c r="G42" i="13" s="1"/>
  <c r="H11" i="13"/>
  <c r="H42" i="13" s="1"/>
  <c r="I11" i="13"/>
  <c r="I42" i="13" s="1"/>
  <c r="J11" i="13"/>
  <c r="J42" i="13" s="1"/>
  <c r="K11" i="13"/>
  <c r="K42" i="13" s="1"/>
  <c r="L11" i="13"/>
  <c r="L42" i="13" s="1"/>
  <c r="M11" i="13"/>
  <c r="M42" i="13" s="1"/>
  <c r="C12" i="13"/>
  <c r="C43" i="13" s="1"/>
  <c r="D12" i="13"/>
  <c r="D43" i="13" s="1"/>
  <c r="E12" i="13"/>
  <c r="E43" i="13" s="1"/>
  <c r="F12" i="13"/>
  <c r="F43" i="13" s="1"/>
  <c r="G12" i="13"/>
  <c r="G43" i="13" s="1"/>
  <c r="H12" i="13"/>
  <c r="H43" i="13" s="1"/>
  <c r="I12" i="13"/>
  <c r="I43" i="13" s="1"/>
  <c r="J12" i="13"/>
  <c r="J43" i="13" s="1"/>
  <c r="K12" i="13"/>
  <c r="K43" i="13" s="1"/>
  <c r="L12" i="13"/>
  <c r="L43" i="13" s="1"/>
  <c r="M12" i="13"/>
  <c r="M43" i="13" s="1"/>
  <c r="C13" i="13"/>
  <c r="C44" i="13" s="1"/>
  <c r="D13" i="13"/>
  <c r="D44" i="13" s="1"/>
  <c r="E13" i="13"/>
  <c r="E44" i="13" s="1"/>
  <c r="F13" i="13"/>
  <c r="F44" i="13" s="1"/>
  <c r="G13" i="13"/>
  <c r="G44" i="13" s="1"/>
  <c r="H13" i="13"/>
  <c r="H44" i="13" s="1"/>
  <c r="I13" i="13"/>
  <c r="I44" i="13" s="1"/>
  <c r="J13" i="13"/>
  <c r="J44" i="13" s="1"/>
  <c r="K13" i="13"/>
  <c r="K44" i="13" s="1"/>
  <c r="L13" i="13"/>
  <c r="L44" i="13" s="1"/>
  <c r="M13" i="13"/>
  <c r="M44" i="13" s="1"/>
  <c r="C14" i="13"/>
  <c r="C45" i="13" s="1"/>
  <c r="D14" i="13"/>
  <c r="D45" i="13" s="1"/>
  <c r="E14" i="13"/>
  <c r="E45" i="13" s="1"/>
  <c r="F14" i="13"/>
  <c r="F45" i="13" s="1"/>
  <c r="G14" i="13"/>
  <c r="G45" i="13" s="1"/>
  <c r="H14" i="13"/>
  <c r="H45" i="13" s="1"/>
  <c r="I14" i="13"/>
  <c r="I45" i="13" s="1"/>
  <c r="J14" i="13"/>
  <c r="J45" i="13" s="1"/>
  <c r="K14" i="13"/>
  <c r="K45" i="13" s="1"/>
  <c r="L14" i="13"/>
  <c r="L45" i="13" s="1"/>
  <c r="M14" i="13"/>
  <c r="M45" i="13" s="1"/>
  <c r="B4" i="13"/>
  <c r="B35" i="13" s="1"/>
  <c r="B5" i="13"/>
  <c r="B36" i="13" s="1"/>
  <c r="B6" i="13"/>
  <c r="B37" i="13" s="1"/>
  <c r="B7" i="13"/>
  <c r="B38" i="13" s="1"/>
  <c r="B8" i="13"/>
  <c r="B39" i="13" s="1"/>
  <c r="B9" i="13"/>
  <c r="B40" i="13" s="1"/>
  <c r="B10" i="13"/>
  <c r="B41" i="13" s="1"/>
  <c r="B11" i="13"/>
  <c r="B42" i="13" s="1"/>
  <c r="B12" i="13"/>
  <c r="B43" i="13" s="1"/>
  <c r="B13" i="13"/>
  <c r="B44" i="13" s="1"/>
  <c r="B14" i="13"/>
  <c r="B45" i="13" s="1"/>
  <c r="B34" i="13"/>
  <c r="Z40" i="13" l="1"/>
  <c r="L34" i="13"/>
  <c r="L71" i="13"/>
  <c r="K34" i="13"/>
  <c r="K71" i="13"/>
  <c r="S35" i="13"/>
  <c r="J34" i="13"/>
  <c r="J71" i="13"/>
  <c r="F71" i="13"/>
  <c r="H34" i="13"/>
  <c r="H71" i="13"/>
  <c r="D34" i="13"/>
  <c r="D71" i="13"/>
  <c r="G34" i="13"/>
  <c r="G71" i="13"/>
  <c r="C34" i="13"/>
  <c r="C71" i="13"/>
  <c r="M34" i="13"/>
  <c r="M71" i="13"/>
  <c r="I34" i="13"/>
  <c r="I71" i="13"/>
  <c r="E34" i="13"/>
  <c r="E71" i="13"/>
  <c r="Z44" i="13"/>
  <c r="V44" i="13"/>
  <c r="R44" i="13"/>
  <c r="X42" i="13"/>
  <c r="T42" i="13"/>
  <c r="V40" i="13"/>
  <c r="R40" i="13"/>
  <c r="X38" i="13"/>
  <c r="T38" i="13"/>
  <c r="Z36" i="13"/>
  <c r="V36" i="13"/>
  <c r="R36" i="13"/>
  <c r="X34" i="13"/>
  <c r="T34" i="13"/>
  <c r="Y45" i="13"/>
  <c r="S43" i="13"/>
  <c r="AB34" i="13"/>
  <c r="AB42" i="13"/>
  <c r="AB38" i="13"/>
  <c r="AB36" i="13"/>
  <c r="P34" i="13"/>
  <c r="Y34" i="13"/>
  <c r="U34" i="13"/>
  <c r="Q34" i="13"/>
  <c r="Y46" i="13"/>
  <c r="U46" i="13"/>
  <c r="Q46" i="13"/>
  <c r="AA44" i="13"/>
  <c r="W44" i="13"/>
  <c r="S44" i="13"/>
  <c r="AB43" i="13"/>
  <c r="P43" i="13"/>
  <c r="Y42" i="13"/>
  <c r="U42" i="13"/>
  <c r="Q42" i="13"/>
  <c r="AA40" i="13"/>
  <c r="W40" i="13"/>
  <c r="S40" i="13"/>
  <c r="AB39" i="13"/>
  <c r="P39" i="13"/>
  <c r="Y38" i="13"/>
  <c r="U38" i="13"/>
  <c r="Q38" i="13"/>
  <c r="AA36" i="13"/>
  <c r="W36" i="13"/>
  <c r="S36" i="13"/>
  <c r="AB35" i="13"/>
  <c r="P35" i="13"/>
  <c r="Z45" i="13"/>
  <c r="R45" i="13"/>
  <c r="T43" i="13"/>
  <c r="Z41" i="13"/>
  <c r="R41" i="13"/>
  <c r="X39" i="13"/>
  <c r="T39" i="13"/>
  <c r="V37" i="13"/>
  <c r="R37" i="13"/>
  <c r="T35" i="13"/>
  <c r="V45" i="13"/>
  <c r="X43" i="13"/>
  <c r="V41" i="13"/>
  <c r="Z37" i="13"/>
  <c r="X35" i="13"/>
  <c r="Z34" i="13"/>
  <c r="V34" i="13"/>
  <c r="R34" i="13"/>
  <c r="Z46" i="13"/>
  <c r="V46" i="13"/>
  <c r="R46" i="13"/>
  <c r="AA45" i="13"/>
  <c r="W45" i="13"/>
  <c r="S45" i="13"/>
  <c r="AB44" i="13"/>
  <c r="X44" i="13"/>
  <c r="T44" i="13"/>
  <c r="P44" i="13"/>
  <c r="Y43" i="13"/>
  <c r="U43" i="13"/>
  <c r="Q43" i="13"/>
  <c r="Z42" i="13"/>
  <c r="V42" i="13"/>
  <c r="R42" i="13"/>
  <c r="AA41" i="13"/>
  <c r="W41" i="13"/>
  <c r="S41" i="13"/>
  <c r="AB40" i="13"/>
  <c r="X40" i="13"/>
  <c r="T40" i="13"/>
  <c r="P40" i="13"/>
  <c r="Y39" i="13"/>
  <c r="U39" i="13"/>
  <c r="Q39" i="13"/>
  <c r="Z38" i="13"/>
  <c r="V38" i="13"/>
  <c r="R38" i="13"/>
  <c r="AA37" i="13"/>
  <c r="W37" i="13"/>
  <c r="S37" i="13"/>
  <c r="X36" i="13"/>
  <c r="T36" i="13"/>
  <c r="P36" i="13"/>
  <c r="Y35" i="13"/>
  <c r="U35" i="13"/>
  <c r="AA34" i="13"/>
  <c r="W34" i="13"/>
  <c r="S34" i="13"/>
  <c r="AA46" i="13"/>
  <c r="W46" i="13"/>
  <c r="S46" i="13"/>
  <c r="AB45" i="13"/>
  <c r="X45" i="13"/>
  <c r="T45" i="13"/>
  <c r="P45" i="13"/>
  <c r="Y44" i="13"/>
  <c r="U44" i="13"/>
  <c r="Q44" i="13"/>
  <c r="Z43" i="13"/>
  <c r="V43" i="13"/>
  <c r="R43" i="13"/>
  <c r="AA42" i="13"/>
  <c r="W42" i="13"/>
  <c r="S42" i="13"/>
  <c r="AB41" i="13"/>
  <c r="X41" i="13"/>
  <c r="T41" i="13"/>
  <c r="P41" i="13"/>
  <c r="Y40" i="13"/>
  <c r="U40" i="13"/>
  <c r="Q40" i="13"/>
  <c r="Z39" i="13"/>
  <c r="V39" i="13"/>
  <c r="R39" i="13"/>
  <c r="AA38" i="13"/>
  <c r="W38" i="13"/>
  <c r="S38" i="13"/>
  <c r="AB37" i="13"/>
  <c r="X37" i="13"/>
  <c r="T37" i="13"/>
  <c r="P37" i="13"/>
  <c r="Y36" i="13"/>
  <c r="U36" i="13"/>
  <c r="Q36" i="13"/>
  <c r="Z35" i="13"/>
  <c r="V35" i="13"/>
  <c r="R35" i="13"/>
  <c r="Q35" i="13"/>
  <c r="M58" i="17"/>
  <c r="M38" i="16" s="1"/>
  <c r="I57" i="17"/>
  <c r="I37" i="16" s="1"/>
  <c r="E56" i="17"/>
  <c r="E36" i="16" s="1"/>
  <c r="M54" i="17"/>
  <c r="M34" i="16" s="1"/>
  <c r="I53" i="17"/>
  <c r="I33" i="16" s="1"/>
  <c r="E52" i="17"/>
  <c r="E32" i="16" s="1"/>
  <c r="M50" i="17"/>
  <c r="M30" i="16" s="1"/>
  <c r="I49" i="17"/>
  <c r="I29" i="16" s="1"/>
  <c r="E48" i="17"/>
  <c r="E28" i="16" s="1"/>
  <c r="L58" i="17"/>
  <c r="L38" i="16" s="1"/>
  <c r="H57" i="17"/>
  <c r="H37" i="16" s="1"/>
  <c r="D56" i="17"/>
  <c r="D36" i="16" s="1"/>
  <c r="L54" i="17"/>
  <c r="L34" i="16" s="1"/>
  <c r="H53" i="17"/>
  <c r="H33" i="16" s="1"/>
  <c r="D52" i="17"/>
  <c r="D32" i="16" s="1"/>
  <c r="L50" i="17"/>
  <c r="L30" i="16" s="1"/>
  <c r="H49" i="17"/>
  <c r="H29" i="16" s="1"/>
  <c r="D48" i="17"/>
  <c r="D28" i="16" s="1"/>
  <c r="K58" i="17"/>
  <c r="K38" i="16" s="1"/>
  <c r="G57" i="17"/>
  <c r="G37" i="16" s="1"/>
  <c r="C56" i="17"/>
  <c r="C36" i="16" s="1"/>
  <c r="K54" i="17"/>
  <c r="K34" i="16" s="1"/>
  <c r="G53" i="17"/>
  <c r="G33" i="16" s="1"/>
  <c r="C52" i="17"/>
  <c r="C32" i="16" s="1"/>
  <c r="K50" i="17"/>
  <c r="K30" i="16" s="1"/>
  <c r="G49" i="17"/>
  <c r="G29" i="16" s="1"/>
  <c r="C48" i="17"/>
  <c r="C28" i="16" s="1"/>
  <c r="J58" i="17"/>
  <c r="J38" i="16" s="1"/>
  <c r="F57" i="17"/>
  <c r="F37" i="16" s="1"/>
  <c r="B56" i="17"/>
  <c r="B36" i="16" s="1"/>
  <c r="J54" i="17"/>
  <c r="J34" i="16" s="1"/>
  <c r="F53" i="17"/>
  <c r="F33" i="16" s="1"/>
  <c r="B52" i="17"/>
  <c r="B32" i="16" s="1"/>
  <c r="J50" i="17"/>
  <c r="J30" i="16" s="1"/>
  <c r="F49" i="17"/>
  <c r="F29" i="16" s="1"/>
  <c r="B48" i="17"/>
  <c r="B28" i="16" s="1"/>
  <c r="L49" i="17"/>
  <c r="L29" i="16" s="1"/>
  <c r="I58" i="17"/>
  <c r="I38" i="16" s="1"/>
  <c r="E57" i="17"/>
  <c r="E37" i="16" s="1"/>
  <c r="M55" i="17"/>
  <c r="M35" i="16" s="1"/>
  <c r="I54" i="17"/>
  <c r="I34" i="16" s="1"/>
  <c r="E53" i="17"/>
  <c r="E33" i="16" s="1"/>
  <c r="M51" i="17"/>
  <c r="M31" i="16" s="1"/>
  <c r="I50" i="17"/>
  <c r="I30" i="16" s="1"/>
  <c r="E49" i="17"/>
  <c r="E29" i="16" s="1"/>
  <c r="M47" i="17"/>
  <c r="M27" i="16" s="1"/>
  <c r="H58" i="17"/>
  <c r="H38" i="16" s="1"/>
  <c r="D57" i="17"/>
  <c r="D37" i="16" s="1"/>
  <c r="L55" i="17"/>
  <c r="L35" i="16" s="1"/>
  <c r="H54" i="17"/>
  <c r="H34" i="16" s="1"/>
  <c r="D53" i="17"/>
  <c r="D33" i="16" s="1"/>
  <c r="L51" i="17"/>
  <c r="L31" i="16" s="1"/>
  <c r="H50" i="17"/>
  <c r="H30" i="16" s="1"/>
  <c r="D49" i="17"/>
  <c r="D29" i="16" s="1"/>
  <c r="L47" i="17"/>
  <c r="L27" i="16" s="1"/>
  <c r="G58" i="17"/>
  <c r="G38" i="16" s="1"/>
  <c r="C57" i="17"/>
  <c r="C37" i="16" s="1"/>
  <c r="K55" i="17"/>
  <c r="K35" i="16" s="1"/>
  <c r="G54" i="17"/>
  <c r="G34" i="16" s="1"/>
  <c r="C53" i="17"/>
  <c r="C33" i="16" s="1"/>
  <c r="K51" i="17"/>
  <c r="K31" i="16" s="1"/>
  <c r="G50" i="17"/>
  <c r="G30" i="16" s="1"/>
  <c r="C49" i="17"/>
  <c r="C29" i="16" s="1"/>
  <c r="K47" i="17"/>
  <c r="K27" i="16" s="1"/>
  <c r="F58" i="17"/>
  <c r="F38" i="16" s="1"/>
  <c r="B57" i="17"/>
  <c r="B37" i="16" s="1"/>
  <c r="J55" i="17"/>
  <c r="J35" i="16" s="1"/>
  <c r="F54" i="17"/>
  <c r="F34" i="16" s="1"/>
  <c r="B53" i="17"/>
  <c r="B33" i="16" s="1"/>
  <c r="J51" i="17"/>
  <c r="J31" i="16" s="1"/>
  <c r="F50" i="17"/>
  <c r="F30" i="16" s="1"/>
  <c r="B49" i="17"/>
  <c r="B29" i="16" s="1"/>
  <c r="J47" i="17"/>
  <c r="J27" i="16" s="1"/>
  <c r="I56" i="17"/>
  <c r="I36" i="16" s="1"/>
  <c r="M53" i="17"/>
  <c r="M33" i="16" s="1"/>
  <c r="E51" i="17"/>
  <c r="E31" i="16" s="1"/>
  <c r="I48" i="17"/>
  <c r="I28" i="16" s="1"/>
  <c r="L57" i="17"/>
  <c r="L37" i="16" s="1"/>
  <c r="D55" i="17"/>
  <c r="D35" i="16" s="1"/>
  <c r="D51" i="17"/>
  <c r="D31" i="16" s="1"/>
  <c r="H48" i="17"/>
  <c r="H28" i="16" s="1"/>
  <c r="K57" i="17"/>
  <c r="K37" i="16" s="1"/>
  <c r="C55" i="17"/>
  <c r="C35" i="16" s="1"/>
  <c r="G52" i="17"/>
  <c r="G32" i="16" s="1"/>
  <c r="K49" i="17"/>
  <c r="K29" i="16" s="1"/>
  <c r="C47" i="17"/>
  <c r="C27" i="16" s="1"/>
  <c r="F56" i="17"/>
  <c r="F36" i="16" s="1"/>
  <c r="J53" i="17"/>
  <c r="J33" i="16" s="1"/>
  <c r="B51" i="17"/>
  <c r="B31" i="16" s="1"/>
  <c r="F48" i="17"/>
  <c r="F28" i="16" s="1"/>
  <c r="E58" i="17"/>
  <c r="E38" i="16" s="1"/>
  <c r="M56" i="17"/>
  <c r="M36" i="16" s="1"/>
  <c r="I55" i="17"/>
  <c r="I35" i="16" s="1"/>
  <c r="E54" i="17"/>
  <c r="E34" i="16" s="1"/>
  <c r="M52" i="17"/>
  <c r="M32" i="16" s="1"/>
  <c r="I51" i="17"/>
  <c r="I31" i="16" s="1"/>
  <c r="E50" i="17"/>
  <c r="E30" i="16" s="1"/>
  <c r="M48" i="17"/>
  <c r="M28" i="16" s="1"/>
  <c r="I47" i="17"/>
  <c r="I27" i="16" s="1"/>
  <c r="D58" i="17"/>
  <c r="D38" i="16" s="1"/>
  <c r="L56" i="17"/>
  <c r="L36" i="16" s="1"/>
  <c r="H55" i="17"/>
  <c r="H35" i="16" s="1"/>
  <c r="D54" i="17"/>
  <c r="D34" i="16" s="1"/>
  <c r="L52" i="17"/>
  <c r="L32" i="16" s="1"/>
  <c r="H51" i="17"/>
  <c r="H31" i="16" s="1"/>
  <c r="D50" i="17"/>
  <c r="D30" i="16" s="1"/>
  <c r="L48" i="17"/>
  <c r="L28" i="16" s="1"/>
  <c r="H47" i="17"/>
  <c r="H27" i="16" s="1"/>
  <c r="C58" i="17"/>
  <c r="C38" i="16" s="1"/>
  <c r="K56" i="17"/>
  <c r="K36" i="16" s="1"/>
  <c r="G55" i="17"/>
  <c r="G35" i="16" s="1"/>
  <c r="C54" i="17"/>
  <c r="C34" i="16" s="1"/>
  <c r="K52" i="17"/>
  <c r="K32" i="16" s="1"/>
  <c r="G51" i="17"/>
  <c r="G31" i="16" s="1"/>
  <c r="C50" i="17"/>
  <c r="C30" i="16" s="1"/>
  <c r="K48" i="17"/>
  <c r="K28" i="16" s="1"/>
  <c r="G47" i="17"/>
  <c r="G27" i="16" s="1"/>
  <c r="B58" i="17"/>
  <c r="B38" i="16" s="1"/>
  <c r="J56" i="17"/>
  <c r="J36" i="16" s="1"/>
  <c r="F55" i="17"/>
  <c r="F35" i="16" s="1"/>
  <c r="B54" i="17"/>
  <c r="B34" i="16" s="1"/>
  <c r="J52" i="17"/>
  <c r="J32" i="16" s="1"/>
  <c r="F51" i="17"/>
  <c r="F31" i="16" s="1"/>
  <c r="B50" i="17"/>
  <c r="B30" i="16" s="1"/>
  <c r="O30" i="16" s="1"/>
  <c r="J48" i="17"/>
  <c r="J28" i="16" s="1"/>
  <c r="F47" i="17"/>
  <c r="F27" i="16" s="1"/>
  <c r="M57" i="17"/>
  <c r="M37" i="16" s="1"/>
  <c r="E55" i="17"/>
  <c r="E35" i="16" s="1"/>
  <c r="I52" i="17"/>
  <c r="I32" i="16" s="1"/>
  <c r="M49" i="17"/>
  <c r="M29" i="16" s="1"/>
  <c r="E47" i="17"/>
  <c r="E27" i="16" s="1"/>
  <c r="H56" i="17"/>
  <c r="H36" i="16" s="1"/>
  <c r="L53" i="17"/>
  <c r="L33" i="16" s="1"/>
  <c r="H52" i="17"/>
  <c r="H32" i="16" s="1"/>
  <c r="D47" i="17"/>
  <c r="D27" i="16" s="1"/>
  <c r="G56" i="17"/>
  <c r="G36" i="16" s="1"/>
  <c r="K53" i="17"/>
  <c r="K33" i="16" s="1"/>
  <c r="C51" i="17"/>
  <c r="C31" i="16" s="1"/>
  <c r="G48" i="17"/>
  <c r="G28" i="16" s="1"/>
  <c r="J57" i="17"/>
  <c r="J37" i="16" s="1"/>
  <c r="B55" i="17"/>
  <c r="B35" i="16" s="1"/>
  <c r="F52" i="17"/>
  <c r="F32" i="16" s="1"/>
  <c r="J49" i="17"/>
  <c r="J29" i="16" s="1"/>
  <c r="B47" i="17"/>
  <c r="B27" i="16" s="1"/>
  <c r="F34" i="13"/>
  <c r="A2" i="10"/>
  <c r="A3" i="10"/>
  <c r="A4" i="10"/>
  <c r="A5" i="10"/>
  <c r="A6" i="10"/>
  <c r="A7" i="10"/>
  <c r="A8" i="10"/>
  <c r="A9" i="10"/>
  <c r="A10" i="10"/>
  <c r="A11" i="10"/>
  <c r="A12" i="10"/>
  <c r="A1" i="10"/>
  <c r="A1" i="9" a="1"/>
  <c r="A1" i="9" s="1"/>
  <c r="A1" i="8" a="1"/>
  <c r="A1" i="8" s="1"/>
  <c r="A1" i="6" a="1"/>
  <c r="A2" i="6" s="1"/>
  <c r="A2" i="5"/>
  <c r="A3" i="5"/>
  <c r="A4" i="5"/>
  <c r="A5" i="5"/>
  <c r="A6" i="5"/>
  <c r="A7" i="5"/>
  <c r="A8" i="5"/>
  <c r="A9" i="5"/>
  <c r="A10" i="5"/>
  <c r="A11" i="5"/>
  <c r="A12" i="5"/>
  <c r="A1" i="5"/>
  <c r="A2" i="4"/>
  <c r="A3" i="4"/>
  <c r="A4" i="4"/>
  <c r="A5" i="4"/>
  <c r="A6" i="4"/>
  <c r="A7" i="4"/>
  <c r="A8" i="4"/>
  <c r="A9" i="4"/>
  <c r="A10" i="4"/>
  <c r="A11" i="4"/>
  <c r="A12" i="4"/>
  <c r="A1" i="4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K1" i="3"/>
  <c r="L1" i="3"/>
  <c r="B1" i="3"/>
  <c r="C1" i="3"/>
  <c r="D1" i="3"/>
  <c r="E1" i="3"/>
  <c r="F1" i="3"/>
  <c r="G1" i="3"/>
  <c r="H1" i="3"/>
  <c r="I1" i="3"/>
  <c r="J1" i="3"/>
  <c r="A1" i="3"/>
  <c r="B50" i="13" l="1" a="1"/>
  <c r="B54" i="13" s="1"/>
  <c r="P30" i="16"/>
  <c r="S30" i="16" s="1"/>
  <c r="R30" i="16"/>
  <c r="O32" i="16"/>
  <c r="O33" i="16"/>
  <c r="O28" i="16"/>
  <c r="O38" i="16"/>
  <c r="O29" i="16"/>
  <c r="B41" i="16"/>
  <c r="B42" i="16" s="1"/>
  <c r="O27" i="16"/>
  <c r="O37" i="16"/>
  <c r="O35" i="16"/>
  <c r="O34" i="16"/>
  <c r="O31" i="16"/>
  <c r="O36" i="16"/>
  <c r="P50" i="13" a="1"/>
  <c r="A12" i="9"/>
  <c r="A8" i="9"/>
  <c r="A11" i="9"/>
  <c r="A3" i="9"/>
  <c r="A10" i="9"/>
  <c r="A6" i="9"/>
  <c r="A2" i="9"/>
  <c r="A4" i="9"/>
  <c r="A7" i="9"/>
  <c r="A9" i="9"/>
  <c r="A5" i="9"/>
  <c r="A12" i="8"/>
  <c r="A8" i="8"/>
  <c r="A4" i="8"/>
  <c r="A11" i="8"/>
  <c r="A7" i="8"/>
  <c r="A3" i="8"/>
  <c r="A10" i="8"/>
  <c r="A6" i="8"/>
  <c r="A2" i="8"/>
  <c r="A9" i="8"/>
  <c r="A5" i="8"/>
  <c r="A11" i="6"/>
  <c r="A7" i="6"/>
  <c r="A3" i="6"/>
  <c r="A9" i="6"/>
  <c r="A5" i="6"/>
  <c r="A1" i="6"/>
  <c r="A12" i="6"/>
  <c r="A8" i="6"/>
  <c r="A4" i="6"/>
  <c r="A10" i="6"/>
  <c r="A6" i="6"/>
  <c r="J59" i="13" l="1"/>
  <c r="I60" i="13"/>
  <c r="F55" i="13"/>
  <c r="I54" i="13"/>
  <c r="D61" i="13"/>
  <c r="L55" i="13"/>
  <c r="H50" i="13"/>
  <c r="H65" i="13" s="1"/>
  <c r="H72" i="13" s="1"/>
  <c r="K56" i="13"/>
  <c r="G51" i="13"/>
  <c r="J57" i="13"/>
  <c r="I58" i="13"/>
  <c r="B52" i="13"/>
  <c r="E60" i="13"/>
  <c r="E50" i="13"/>
  <c r="L56" i="13"/>
  <c r="H51" i="13"/>
  <c r="K57" i="13"/>
  <c r="G52" i="13"/>
  <c r="F58" i="13"/>
  <c r="E59" i="13"/>
  <c r="F53" i="13"/>
  <c r="I61" i="13"/>
  <c r="L61" i="13"/>
  <c r="H56" i="13"/>
  <c r="D51" i="13"/>
  <c r="G57" i="13"/>
  <c r="C52" i="13"/>
  <c r="B59" i="13"/>
  <c r="M59" i="13"/>
  <c r="J54" i="13"/>
  <c r="L58" i="13"/>
  <c r="H61" i="13"/>
  <c r="C61" i="13"/>
  <c r="H57" i="13"/>
  <c r="D50" i="13"/>
  <c r="L54" i="13"/>
  <c r="F50" i="13"/>
  <c r="F52" i="13"/>
  <c r="B58" i="13"/>
  <c r="E53" i="13"/>
  <c r="L59" i="13"/>
  <c r="H54" i="13"/>
  <c r="K60" i="13"/>
  <c r="G55" i="13"/>
  <c r="C50" i="13"/>
  <c r="F60" i="13"/>
  <c r="E61" i="13"/>
  <c r="B56" i="13"/>
  <c r="E54" i="13"/>
  <c r="L60" i="13"/>
  <c r="H55" i="13"/>
  <c r="K61" i="13"/>
  <c r="G56" i="13"/>
  <c r="C51" i="13"/>
  <c r="B61" i="13"/>
  <c r="M61" i="13"/>
  <c r="J56" i="13"/>
  <c r="M53" i="13"/>
  <c r="H60" i="13"/>
  <c r="D55" i="13"/>
  <c r="G61" i="13"/>
  <c r="C56" i="13"/>
  <c r="K50" i="13"/>
  <c r="J61" i="13"/>
  <c r="B51" i="13"/>
  <c r="B60" i="13"/>
  <c r="H53" i="13"/>
  <c r="L50" i="13"/>
  <c r="G50" i="13"/>
  <c r="D52" i="13"/>
  <c r="D56" i="13"/>
  <c r="K55" i="13"/>
  <c r="B8" i="16"/>
  <c r="B8" i="18"/>
  <c r="E55" i="13"/>
  <c r="M56" i="13"/>
  <c r="J60" i="13"/>
  <c r="M51" i="13"/>
  <c r="M5" i="18" s="1"/>
  <c r="H58" i="13"/>
  <c r="D53" i="13"/>
  <c r="D7" i="18" s="1"/>
  <c r="G59" i="13"/>
  <c r="C54" i="13"/>
  <c r="B50" i="13"/>
  <c r="B4" i="18" s="1"/>
  <c r="J51" i="13"/>
  <c r="J53" i="13"/>
  <c r="J58" i="13"/>
  <c r="M52" i="13"/>
  <c r="H59" i="13"/>
  <c r="D54" i="13"/>
  <c r="G60" i="13"/>
  <c r="C55" i="13"/>
  <c r="F51" i="13"/>
  <c r="B53" i="13"/>
  <c r="M54" i="13"/>
  <c r="F59" i="13"/>
  <c r="I52" i="13"/>
  <c r="D59" i="13"/>
  <c r="L53" i="13"/>
  <c r="C60" i="13"/>
  <c r="K54" i="13"/>
  <c r="J52" i="13"/>
  <c r="F54" i="13"/>
  <c r="I55" i="13"/>
  <c r="I57" i="13"/>
  <c r="K59" i="13"/>
  <c r="K51" i="13"/>
  <c r="K5" i="18" s="1"/>
  <c r="F57" i="13"/>
  <c r="G58" i="13"/>
  <c r="C57" i="13"/>
  <c r="B57" i="13"/>
  <c r="M57" i="13"/>
  <c r="J50" i="13"/>
  <c r="M58" i="13"/>
  <c r="I50" i="13"/>
  <c r="D57" i="13"/>
  <c r="L51" i="13"/>
  <c r="C58" i="13"/>
  <c r="K52" i="13"/>
  <c r="B55" i="13"/>
  <c r="M55" i="13"/>
  <c r="E58" i="13"/>
  <c r="F61" i="13"/>
  <c r="I51" i="13"/>
  <c r="D58" i="13"/>
  <c r="L52" i="13"/>
  <c r="C59" i="13"/>
  <c r="K53" i="13"/>
  <c r="J55" i="13"/>
  <c r="I56" i="13"/>
  <c r="I59" i="13"/>
  <c r="E56" i="13"/>
  <c r="E51" i="13"/>
  <c r="L57" i="13"/>
  <c r="H52" i="13"/>
  <c r="K58" i="13"/>
  <c r="G53" i="13"/>
  <c r="F56" i="13"/>
  <c r="E57" i="13"/>
  <c r="M60" i="13"/>
  <c r="E52" i="13"/>
  <c r="G54" i="13"/>
  <c r="D60" i="13"/>
  <c r="M50" i="13"/>
  <c r="C53" i="13"/>
  <c r="I53" i="13"/>
  <c r="P34" i="16"/>
  <c r="S34" i="16" s="1"/>
  <c r="V34" i="16" s="1"/>
  <c r="R34" i="16"/>
  <c r="R33" i="16"/>
  <c r="P33" i="16"/>
  <c r="S33" i="16" s="1"/>
  <c r="V33" i="16" s="1"/>
  <c r="P35" i="16"/>
  <c r="S35" i="16" s="1"/>
  <c r="V35" i="16" s="1"/>
  <c r="R35" i="16"/>
  <c r="P29" i="16"/>
  <c r="S29" i="16" s="1"/>
  <c r="V29" i="16" s="1"/>
  <c r="R29" i="16"/>
  <c r="R32" i="16"/>
  <c r="P32" i="16"/>
  <c r="S32" i="16" s="1"/>
  <c r="V32" i="16" s="1"/>
  <c r="R36" i="16"/>
  <c r="P36" i="16"/>
  <c r="S36" i="16" s="1"/>
  <c r="V36" i="16" s="1"/>
  <c r="P37" i="16"/>
  <c r="S37" i="16" s="1"/>
  <c r="V37" i="16" s="1"/>
  <c r="R37" i="16"/>
  <c r="P38" i="16"/>
  <c r="S38" i="16" s="1"/>
  <c r="V38" i="16" s="1"/>
  <c r="R38" i="16"/>
  <c r="P31" i="16"/>
  <c r="S31" i="16" s="1"/>
  <c r="V31" i="16" s="1"/>
  <c r="R31" i="16"/>
  <c r="R27" i="16"/>
  <c r="P27" i="16"/>
  <c r="S27" i="16" s="1"/>
  <c r="V27" i="16" s="1"/>
  <c r="R28" i="16"/>
  <c r="P28" i="16"/>
  <c r="S28" i="16" s="1"/>
  <c r="V28" i="16" s="1"/>
  <c r="V30" i="16"/>
  <c r="P50" i="13"/>
  <c r="W62" i="13"/>
  <c r="R59" i="13"/>
  <c r="R55" i="13"/>
  <c r="P53" i="13"/>
  <c r="S50" i="13"/>
  <c r="AA61" i="13"/>
  <c r="X60" i="13"/>
  <c r="U59" i="13"/>
  <c r="R58" i="13"/>
  <c r="AB56" i="13"/>
  <c r="Y55" i="13"/>
  <c r="V54" i="13"/>
  <c r="S53" i="13"/>
  <c r="P52" i="13"/>
  <c r="Z50" i="13"/>
  <c r="T61" i="13"/>
  <c r="X57" i="13"/>
  <c r="W50" i="13"/>
  <c r="Z61" i="13"/>
  <c r="W60" i="13"/>
  <c r="T59" i="13"/>
  <c r="Q58" i="13"/>
  <c r="AA56" i="13"/>
  <c r="X55" i="13"/>
  <c r="U54" i="13"/>
  <c r="R53" i="13"/>
  <c r="AB51" i="13"/>
  <c r="Y50" i="13"/>
  <c r="X61" i="13"/>
  <c r="AB57" i="13"/>
  <c r="W54" i="13"/>
  <c r="R51" i="13"/>
  <c r="T62" i="13"/>
  <c r="Q61" i="13"/>
  <c r="AA59" i="13"/>
  <c r="X58" i="13"/>
  <c r="U57" i="13"/>
  <c r="R56" i="13"/>
  <c r="AB54" i="13"/>
  <c r="Y53" i="13"/>
  <c r="V52" i="13"/>
  <c r="S51" i="13"/>
  <c r="AB61" i="13"/>
  <c r="S58" i="13"/>
  <c r="AA54" i="13"/>
  <c r="Y52" i="13"/>
  <c r="Z62" i="13"/>
  <c r="W61" i="13"/>
  <c r="T60" i="13"/>
  <c r="Q59" i="13"/>
  <c r="AA57" i="13"/>
  <c r="X56" i="13"/>
  <c r="U55" i="13"/>
  <c r="R54" i="13"/>
  <c r="AB52" i="13"/>
  <c r="Y51" i="13"/>
  <c r="V50" i="13"/>
  <c r="U60" i="13"/>
  <c r="Y56" i="13"/>
  <c r="Y62" i="13"/>
  <c r="V61" i="13"/>
  <c r="S60" i="13"/>
  <c r="P59" i="13"/>
  <c r="Z57" i="13"/>
  <c r="W56" i="13"/>
  <c r="T55" i="13"/>
  <c r="Q54" i="13"/>
  <c r="AA52" i="13"/>
  <c r="X51" i="13"/>
  <c r="U50" i="13"/>
  <c r="Y60" i="13"/>
  <c r="T57" i="13"/>
  <c r="T53" i="13"/>
  <c r="AA50" i="13"/>
  <c r="P62" i="13"/>
  <c r="Z60" i="13"/>
  <c r="W59" i="13"/>
  <c r="T58" i="13"/>
  <c r="Q57" i="13"/>
  <c r="AA55" i="13"/>
  <c r="X54" i="13"/>
  <c r="U53" i="13"/>
  <c r="R52" i="13"/>
  <c r="AB50" i="13"/>
  <c r="P61" i="13"/>
  <c r="P57" i="13"/>
  <c r="AB53" i="13"/>
  <c r="Q52" i="13"/>
  <c r="V62" i="13"/>
  <c r="S61" i="13"/>
  <c r="Q60" i="13"/>
  <c r="R62" i="13"/>
  <c r="Z58" i="13"/>
  <c r="T56" i="13"/>
  <c r="AA53" i="13"/>
  <c r="U51" i="13"/>
  <c r="V59" i="13"/>
  <c r="U62" i="13"/>
  <c r="AB59" i="13"/>
  <c r="V57" i="13"/>
  <c r="P55" i="13"/>
  <c r="W52" i="13"/>
  <c r="Q50" i="13"/>
  <c r="Q56" i="13"/>
  <c r="AB62" i="13"/>
  <c r="V60" i="13"/>
  <c r="P58" i="13"/>
  <c r="W55" i="13"/>
  <c r="Q53" i="13"/>
  <c r="X50" i="13"/>
  <c r="AB60" i="13"/>
  <c r="V58" i="13"/>
  <c r="P56" i="13"/>
  <c r="Q51" i="13"/>
  <c r="W58" i="13"/>
  <c r="Q62" i="13"/>
  <c r="R57" i="13"/>
  <c r="Y54" i="13"/>
  <c r="AA62" i="13"/>
  <c r="X62" i="13"/>
  <c r="R60" i="13"/>
  <c r="Y57" i="13"/>
  <c r="Z52" i="13"/>
  <c r="T50" i="13"/>
  <c r="P60" i="13"/>
  <c r="Q55" i="13"/>
  <c r="R50" i="13"/>
  <c r="R61" i="13"/>
  <c r="S56" i="13"/>
  <c r="T51" i="13"/>
  <c r="Y61" i="13"/>
  <c r="T54" i="13"/>
  <c r="V51" i="13"/>
  <c r="Y59" i="13"/>
  <c r="S57" i="13"/>
  <c r="Z54" i="13"/>
  <c r="T52" i="13"/>
  <c r="S62" i="13"/>
  <c r="S54" i="13"/>
  <c r="AA60" i="13"/>
  <c r="U58" i="13"/>
  <c r="AB55" i="13"/>
  <c r="V53" i="13"/>
  <c r="P51" i="13"/>
  <c r="AA58" i="13"/>
  <c r="Z51" i="13"/>
  <c r="U61" i="13"/>
  <c r="AB58" i="13"/>
  <c r="V56" i="13"/>
  <c r="P54" i="13"/>
  <c r="W51" i="13"/>
  <c r="U56" i="13"/>
  <c r="W53" i="13"/>
  <c r="X59" i="13"/>
  <c r="S52" i="13"/>
  <c r="V55" i="13"/>
  <c r="S55" i="13"/>
  <c r="X53" i="13"/>
  <c r="W57" i="13"/>
  <c r="X52" i="13"/>
  <c r="Z55" i="13"/>
  <c r="Y58" i="13"/>
  <c r="Z53" i="13"/>
  <c r="Z59" i="13"/>
  <c r="U52" i="13"/>
  <c r="S59" i="13"/>
  <c r="Z56" i="13"/>
  <c r="AA51" i="13"/>
  <c r="M5" i="16"/>
  <c r="B4" i="16"/>
  <c r="K5" i="16"/>
  <c r="C7" i="16" l="1"/>
  <c r="C7" i="18"/>
  <c r="E6" i="16"/>
  <c r="E6" i="18"/>
  <c r="G7" i="16"/>
  <c r="G7" i="18"/>
  <c r="E5" i="16"/>
  <c r="E5" i="18"/>
  <c r="J9" i="16"/>
  <c r="J9" i="18"/>
  <c r="M9" i="16"/>
  <c r="M9" i="18"/>
  <c r="L5" i="16"/>
  <c r="L5" i="18"/>
  <c r="J4" i="16"/>
  <c r="J4" i="18"/>
  <c r="G12" i="16"/>
  <c r="G12" i="18"/>
  <c r="I11" i="16"/>
  <c r="I11" i="18"/>
  <c r="K8" i="16"/>
  <c r="K8" i="18"/>
  <c r="I6" i="16"/>
  <c r="I6" i="18"/>
  <c r="F5" i="16"/>
  <c r="F5" i="18"/>
  <c r="H13" i="16"/>
  <c r="H13" i="18"/>
  <c r="J5" i="16"/>
  <c r="J5" i="18"/>
  <c r="M10" i="16"/>
  <c r="M10" i="18"/>
  <c r="L4" i="16"/>
  <c r="L4" i="18"/>
  <c r="D9" i="16"/>
  <c r="D9" i="18"/>
  <c r="M15" i="16"/>
  <c r="M15" i="18"/>
  <c r="B10" i="16"/>
  <c r="B10" i="18"/>
  <c r="E7" i="16"/>
  <c r="E7" i="18"/>
  <c r="L8" i="16"/>
  <c r="L8" i="18"/>
  <c r="H15" i="16"/>
  <c r="H15" i="18"/>
  <c r="H10" i="16"/>
  <c r="H10" i="18"/>
  <c r="E13" i="16"/>
  <c r="E13" i="18"/>
  <c r="H5" i="16"/>
  <c r="H5" i="18"/>
  <c r="B6" i="16"/>
  <c r="B6" i="18"/>
  <c r="I8" i="16"/>
  <c r="I8" i="18"/>
  <c r="K65" i="13"/>
  <c r="K72" i="13" s="1"/>
  <c r="M65" i="13"/>
  <c r="M72" i="13" s="1"/>
  <c r="K12" i="16"/>
  <c r="K12" i="18"/>
  <c r="M11" i="16"/>
  <c r="M11" i="18"/>
  <c r="E9" i="16"/>
  <c r="E9" i="18"/>
  <c r="D10" i="16"/>
  <c r="D10" i="18"/>
  <c r="K4" i="16"/>
  <c r="K4" i="18"/>
  <c r="H14" i="16"/>
  <c r="H14" i="18"/>
  <c r="B15" i="16"/>
  <c r="B15" i="18"/>
  <c r="H9" i="16"/>
  <c r="H9" i="18"/>
  <c r="K14" i="16"/>
  <c r="K14" i="18"/>
  <c r="B12" i="16"/>
  <c r="B12" i="18"/>
  <c r="D4" i="16"/>
  <c r="O4" i="16" s="1"/>
  <c r="D4" i="18"/>
  <c r="L12" i="16"/>
  <c r="L12" i="18"/>
  <c r="C6" i="16"/>
  <c r="C6" i="18"/>
  <c r="L15" i="16"/>
  <c r="L15" i="18"/>
  <c r="F12" i="16"/>
  <c r="F12" i="18"/>
  <c r="L10" i="16"/>
  <c r="L10" i="18"/>
  <c r="I12" i="16"/>
  <c r="I12" i="18"/>
  <c r="F9" i="16"/>
  <c r="F9" i="18"/>
  <c r="F65" i="13"/>
  <c r="F72" i="13" s="1"/>
  <c r="B21" i="15" a="1"/>
  <c r="J30" i="15" s="1"/>
  <c r="D7" i="16"/>
  <c r="G65" i="13"/>
  <c r="G72" i="13" s="1"/>
  <c r="D14" i="16"/>
  <c r="D14" i="18"/>
  <c r="E11" i="16"/>
  <c r="E11" i="18"/>
  <c r="H6" i="16"/>
  <c r="H6" i="18"/>
  <c r="I13" i="16"/>
  <c r="I13" i="18"/>
  <c r="C13" i="16"/>
  <c r="C13" i="18"/>
  <c r="F15" i="16"/>
  <c r="F15" i="18"/>
  <c r="K6" i="16"/>
  <c r="K6" i="18"/>
  <c r="I4" i="16"/>
  <c r="I4" i="18"/>
  <c r="B11" i="16"/>
  <c r="B11" i="18"/>
  <c r="F8" i="16"/>
  <c r="F8" i="18"/>
  <c r="L7" i="16"/>
  <c r="L7" i="18"/>
  <c r="M8" i="16"/>
  <c r="M8" i="18"/>
  <c r="G14" i="16"/>
  <c r="G14" i="18"/>
  <c r="J12" i="16"/>
  <c r="J12" i="18"/>
  <c r="C8" i="16"/>
  <c r="C8" i="18"/>
  <c r="D6" i="16"/>
  <c r="D6" i="18"/>
  <c r="B14" i="16"/>
  <c r="B14" i="18"/>
  <c r="C10" i="16"/>
  <c r="C10" i="18"/>
  <c r="M7" i="16"/>
  <c r="M7" i="18"/>
  <c r="C5" i="16"/>
  <c r="C5" i="18"/>
  <c r="L14" i="16"/>
  <c r="L14" i="18"/>
  <c r="F14" i="16"/>
  <c r="F14" i="18"/>
  <c r="H8" i="16"/>
  <c r="H8" i="18"/>
  <c r="F6" i="16"/>
  <c r="F6" i="18"/>
  <c r="H11" i="16"/>
  <c r="H11" i="18"/>
  <c r="J8" i="16"/>
  <c r="J8" i="18"/>
  <c r="G11" i="16"/>
  <c r="G11" i="18"/>
  <c r="I15" i="16"/>
  <c r="I15" i="18"/>
  <c r="G6" i="16"/>
  <c r="G6" i="18"/>
  <c r="E4" i="16"/>
  <c r="E4" i="18"/>
  <c r="J11" i="16"/>
  <c r="J11" i="18"/>
  <c r="L9" i="16"/>
  <c r="L9" i="18"/>
  <c r="I14" i="16"/>
  <c r="I14" i="18"/>
  <c r="D12" i="16"/>
  <c r="D12" i="18"/>
  <c r="K9" i="16"/>
  <c r="K9" i="18"/>
  <c r="J15" i="16"/>
  <c r="J15" i="18"/>
  <c r="K15" i="16"/>
  <c r="K15" i="18"/>
  <c r="G9" i="16"/>
  <c r="G9" i="18"/>
  <c r="B13" i="16"/>
  <c r="B13" i="18"/>
  <c r="K10" i="16"/>
  <c r="K10" i="18"/>
  <c r="L65" i="13"/>
  <c r="L72" i="13" s="1"/>
  <c r="B65" i="13"/>
  <c r="M4" i="16"/>
  <c r="M4" i="18"/>
  <c r="M14" i="16"/>
  <c r="M14" i="18"/>
  <c r="E10" i="16"/>
  <c r="E10" i="18"/>
  <c r="K7" i="16"/>
  <c r="K7" i="18"/>
  <c r="I5" i="16"/>
  <c r="I5" i="18"/>
  <c r="B9" i="16"/>
  <c r="B9" i="18"/>
  <c r="D11" i="16"/>
  <c r="D11" i="18"/>
  <c r="F11" i="16"/>
  <c r="F11" i="18"/>
  <c r="I9" i="16"/>
  <c r="I9" i="18"/>
  <c r="C14" i="16"/>
  <c r="C14" i="18"/>
  <c r="F13" i="16"/>
  <c r="F13" i="18"/>
  <c r="C9" i="16"/>
  <c r="C9" i="18"/>
  <c r="M6" i="16"/>
  <c r="M6" i="18"/>
  <c r="H12" i="16"/>
  <c r="H12" i="18"/>
  <c r="H7" i="16"/>
  <c r="H7" i="18"/>
  <c r="E15" i="16"/>
  <c r="E15" i="18"/>
  <c r="H4" i="16"/>
  <c r="H4" i="18"/>
  <c r="I65" i="13"/>
  <c r="I72" i="13" s="1"/>
  <c r="C65" i="13"/>
  <c r="C72" i="13" s="1"/>
  <c r="J65" i="13"/>
  <c r="J72" i="13" s="1"/>
  <c r="B21" i="14" a="1"/>
  <c r="B21" i="14" s="1"/>
  <c r="D65" i="13"/>
  <c r="D72" i="13" s="1"/>
  <c r="E65" i="13"/>
  <c r="E72" i="13" s="1"/>
  <c r="I7" i="16"/>
  <c r="I7" i="18"/>
  <c r="G8" i="16"/>
  <c r="G8" i="18"/>
  <c r="F10" i="16"/>
  <c r="F10" i="18"/>
  <c r="L11" i="16"/>
  <c r="L11" i="18"/>
  <c r="I10" i="16"/>
  <c r="I10" i="18"/>
  <c r="L6" i="16"/>
  <c r="L6" i="18"/>
  <c r="E12" i="16"/>
  <c r="E12" i="18"/>
  <c r="C12" i="16"/>
  <c r="C12" i="18"/>
  <c r="M12" i="16"/>
  <c r="M12" i="18"/>
  <c r="C11" i="16"/>
  <c r="C11" i="18"/>
  <c r="K13" i="16"/>
  <c r="K13" i="18"/>
  <c r="J6" i="16"/>
  <c r="J6" i="18"/>
  <c r="D13" i="16"/>
  <c r="D13" i="18"/>
  <c r="B7" i="16"/>
  <c r="B7" i="18"/>
  <c r="D8" i="16"/>
  <c r="D8" i="18"/>
  <c r="J7" i="16"/>
  <c r="J7" i="18"/>
  <c r="G13" i="16"/>
  <c r="G13" i="18"/>
  <c r="J14" i="16"/>
  <c r="J14" i="18"/>
  <c r="G4" i="16"/>
  <c r="G4" i="18"/>
  <c r="B5" i="16"/>
  <c r="B5" i="18"/>
  <c r="G15" i="16"/>
  <c r="G15" i="18"/>
  <c r="J10" i="16"/>
  <c r="J10" i="18"/>
  <c r="G10" i="16"/>
  <c r="G10" i="18"/>
  <c r="E8" i="16"/>
  <c r="E8" i="18"/>
  <c r="C4" i="16"/>
  <c r="C4" i="18"/>
  <c r="O4" i="18" s="1"/>
  <c r="L13" i="16"/>
  <c r="L13" i="18"/>
  <c r="F4" i="16"/>
  <c r="F4" i="18"/>
  <c r="C15" i="16"/>
  <c r="C15" i="18"/>
  <c r="M13" i="16"/>
  <c r="M13" i="18"/>
  <c r="D5" i="16"/>
  <c r="D5" i="18"/>
  <c r="F7" i="16"/>
  <c r="F7" i="18"/>
  <c r="K11" i="16"/>
  <c r="K11" i="18"/>
  <c r="E14" i="16"/>
  <c r="E14" i="18"/>
  <c r="G5" i="16"/>
  <c r="G5" i="18"/>
  <c r="D15" i="16"/>
  <c r="D15" i="18"/>
  <c r="J13" i="16"/>
  <c r="J13" i="18"/>
  <c r="P21" i="14" a="1"/>
  <c r="P21" i="15" a="1"/>
  <c r="P65" i="13"/>
  <c r="P66" i="13"/>
  <c r="R66" i="13"/>
  <c r="R65" i="13"/>
  <c r="D73" i="13" s="1"/>
  <c r="B32" i="15"/>
  <c r="F29" i="15"/>
  <c r="B28" i="15"/>
  <c r="J26" i="15"/>
  <c r="B24" i="15"/>
  <c r="J22" i="15"/>
  <c r="F21" i="15"/>
  <c r="M30" i="15"/>
  <c r="I29" i="15"/>
  <c r="E28" i="15"/>
  <c r="I25" i="15"/>
  <c r="E24" i="15"/>
  <c r="M22" i="15"/>
  <c r="C31" i="15"/>
  <c r="G28" i="15"/>
  <c r="K25" i="15"/>
  <c r="K24" i="15"/>
  <c r="D31" i="15"/>
  <c r="L25" i="15"/>
  <c r="L28" i="15"/>
  <c r="D26" i="15"/>
  <c r="H23" i="15"/>
  <c r="C30" i="15"/>
  <c r="G27" i="15"/>
  <c r="C24" i="15"/>
  <c r="D25" i="15"/>
  <c r="L21" i="15"/>
  <c r="F31" i="15"/>
  <c r="B26" i="15"/>
  <c r="F23" i="15"/>
  <c r="I31" i="15"/>
  <c r="I27" i="15"/>
  <c r="M24" i="15"/>
  <c r="E22" i="15"/>
  <c r="G24" i="15"/>
  <c r="G21" i="15"/>
  <c r="L32" i="15"/>
  <c r="D22" i="15"/>
  <c r="K28" i="15"/>
  <c r="C22" i="15"/>
  <c r="J31" i="15"/>
  <c r="F30" i="15"/>
  <c r="B29" i="15"/>
  <c r="F26" i="15"/>
  <c r="B25" i="15"/>
  <c r="J23" i="15"/>
  <c r="B21" i="15"/>
  <c r="M31" i="15"/>
  <c r="I30" i="15"/>
  <c r="M27" i="15"/>
  <c r="I26" i="15"/>
  <c r="E25" i="15"/>
  <c r="I22" i="15"/>
  <c r="E21" i="15"/>
  <c r="G30" i="15"/>
  <c r="C25" i="15"/>
  <c r="G22" i="15"/>
  <c r="K22" i="15"/>
  <c r="H24" i="15"/>
  <c r="L30" i="15"/>
  <c r="D28" i="15"/>
  <c r="L22" i="15"/>
  <c r="C32" i="15"/>
  <c r="G29" i="15"/>
  <c r="G23" i="15"/>
  <c r="D29" i="15"/>
  <c r="L23" i="15"/>
  <c r="J32" i="15"/>
  <c r="J28" i="15"/>
  <c r="F27" i="15"/>
  <c r="B22" i="15"/>
  <c r="M32" i="15"/>
  <c r="M28" i="15"/>
  <c r="I23" i="15"/>
  <c r="G32" i="15"/>
  <c r="C27" i="15"/>
  <c r="H28" i="15"/>
  <c r="D30" i="15"/>
  <c r="L24" i="15"/>
  <c r="C26" i="15"/>
  <c r="L27" i="15"/>
  <c r="B31" i="15"/>
  <c r="I32" i="15"/>
  <c r="E27" i="15"/>
  <c r="M21" i="15"/>
  <c r="D32" i="15"/>
  <c r="H21" i="15"/>
  <c r="L31" i="15"/>
  <c r="K31" i="15"/>
  <c r="H29" i="15"/>
  <c r="K30" i="15"/>
  <c r="M29" i="15"/>
  <c r="I24" i="15"/>
  <c r="C29" i="15"/>
  <c r="L26" i="15"/>
  <c r="C28" i="15"/>
  <c r="H22" i="15"/>
  <c r="I28" i="15"/>
  <c r="G26" i="15"/>
  <c r="D24" i="15"/>
  <c r="E31" i="15"/>
  <c r="M25" i="15"/>
  <c r="C21" i="15"/>
  <c r="B23" i="15"/>
  <c r="F32" i="15"/>
  <c r="J21" i="15"/>
  <c r="D27" i="15"/>
  <c r="G25" i="15"/>
  <c r="X66" i="13"/>
  <c r="X65" i="13"/>
  <c r="J73" i="13" s="1"/>
  <c r="AA66" i="13"/>
  <c r="AA65" i="13"/>
  <c r="M73" i="13" s="1"/>
  <c r="U66" i="13"/>
  <c r="U65" i="13"/>
  <c r="W66" i="13"/>
  <c r="W65" i="13"/>
  <c r="I73" i="13" s="1"/>
  <c r="T66" i="13"/>
  <c r="T65" i="13"/>
  <c r="Y65" i="13"/>
  <c r="K73" i="13" s="1"/>
  <c r="Y66" i="13"/>
  <c r="Q66" i="13"/>
  <c r="Q65" i="13"/>
  <c r="Z65" i="13"/>
  <c r="Z66" i="13"/>
  <c r="M26" i="14"/>
  <c r="D30" i="14"/>
  <c r="K31" i="14"/>
  <c r="G26" i="14"/>
  <c r="C21" i="14"/>
  <c r="H31" i="14"/>
  <c r="L21" i="14"/>
  <c r="B28" i="14"/>
  <c r="J22" i="14"/>
  <c r="E26" i="14"/>
  <c r="L29" i="14"/>
  <c r="G31" i="14"/>
  <c r="C26" i="14"/>
  <c r="I32" i="14"/>
  <c r="D31" i="14"/>
  <c r="H21" i="14"/>
  <c r="J27" i="14"/>
  <c r="F22" i="14"/>
  <c r="H29" i="14"/>
  <c r="K25" i="14"/>
  <c r="H30" i="14"/>
  <c r="F27" i="14"/>
  <c r="M24" i="14"/>
  <c r="K30" i="14"/>
  <c r="E30" i="14"/>
  <c r="F32" i="14"/>
  <c r="J21" i="14"/>
  <c r="C27" i="14"/>
  <c r="B26" i="14"/>
  <c r="K26" i="14"/>
  <c r="J25" i="14"/>
  <c r="K29" i="14"/>
  <c r="L22" i="14"/>
  <c r="I23" i="14"/>
  <c r="C24" i="14"/>
  <c r="I28" i="14"/>
  <c r="F28" i="14"/>
  <c r="B23" i="14"/>
  <c r="V66" i="13"/>
  <c r="V65" i="13"/>
  <c r="H73" i="13" s="1"/>
  <c r="S66" i="13"/>
  <c r="S65" i="13"/>
  <c r="O5" i="16" l="1"/>
  <c r="O11" i="16"/>
  <c r="R11" i="16" s="1"/>
  <c r="O15" i="16"/>
  <c r="P15" i="16" s="1"/>
  <c r="S15" i="16" s="1"/>
  <c r="H22" i="14"/>
  <c r="H35" i="14" s="1"/>
  <c r="H36" i="14" s="1"/>
  <c r="G29" i="14"/>
  <c r="F23" i="14"/>
  <c r="M28" i="14"/>
  <c r="M23" i="14"/>
  <c r="M35" i="14" s="1"/>
  <c r="M36" i="14" s="1"/>
  <c r="L26" i="14"/>
  <c r="L30" i="14"/>
  <c r="L32" i="14"/>
  <c r="D32" i="14"/>
  <c r="B27" i="14"/>
  <c r="D29" i="14"/>
  <c r="G25" i="14"/>
  <c r="D28" i="14"/>
  <c r="B22" i="14"/>
  <c r="J32" i="14"/>
  <c r="I30" i="14"/>
  <c r="C31" i="14"/>
  <c r="M25" i="14"/>
  <c r="B25" i="14"/>
  <c r="F30" i="14"/>
  <c r="L25" i="14"/>
  <c r="I26" i="14"/>
  <c r="G23" i="14"/>
  <c r="K28" i="14"/>
  <c r="L23" i="14"/>
  <c r="L35" i="14" s="1"/>
  <c r="L36" i="14" s="1"/>
  <c r="M22" i="14"/>
  <c r="I31" i="14"/>
  <c r="F25" i="14"/>
  <c r="F35" i="14" s="1"/>
  <c r="F36" i="14" s="1"/>
  <c r="J30" i="14"/>
  <c r="H26" i="14"/>
  <c r="E27" i="14"/>
  <c r="K23" i="14"/>
  <c r="C29" i="14"/>
  <c r="C35" i="14" s="1"/>
  <c r="C36" i="14" s="1"/>
  <c r="H24" i="14"/>
  <c r="E23" i="14"/>
  <c r="M31" i="14"/>
  <c r="E23" i="15"/>
  <c r="E35" i="15" s="1"/>
  <c r="E36" i="15" s="1"/>
  <c r="H26" i="15"/>
  <c r="J29" i="15"/>
  <c r="B27" i="15"/>
  <c r="B35" i="15" s="1"/>
  <c r="B36" i="15" s="1"/>
  <c r="H32" i="15"/>
  <c r="F28" i="15"/>
  <c r="F24" i="15"/>
  <c r="K23" i="15"/>
  <c r="J25" i="15"/>
  <c r="G31" i="15"/>
  <c r="K21" i="15"/>
  <c r="E26" i="15"/>
  <c r="J24" i="15"/>
  <c r="D23" i="15"/>
  <c r="K26" i="15"/>
  <c r="H25" i="15"/>
  <c r="L29" i="15"/>
  <c r="L35" i="15" s="1"/>
  <c r="L36" i="15" s="1"/>
  <c r="K27" i="15"/>
  <c r="M23" i="15"/>
  <c r="E29" i="15"/>
  <c r="F22" i="15"/>
  <c r="F35" i="15" s="1"/>
  <c r="F36" i="15" s="1"/>
  <c r="J27" i="15"/>
  <c r="D21" i="15"/>
  <c r="H27" i="15"/>
  <c r="K29" i="15"/>
  <c r="K35" i="15" s="1"/>
  <c r="K36" i="15" s="1"/>
  <c r="E30" i="15"/>
  <c r="B30" i="15"/>
  <c r="H30" i="15"/>
  <c r="K32" i="15"/>
  <c r="H31" i="15"/>
  <c r="C23" i="15"/>
  <c r="I21" i="15"/>
  <c r="I35" i="15" s="1"/>
  <c r="I36" i="15" s="1"/>
  <c r="M26" i="15"/>
  <c r="M35" i="15" s="1"/>
  <c r="M36" i="15" s="1"/>
  <c r="E32" i="15"/>
  <c r="F25" i="15"/>
  <c r="M17" i="16"/>
  <c r="M18" i="16" s="1"/>
  <c r="B21" i="16"/>
  <c r="B22" i="16" s="1"/>
  <c r="K17" i="16"/>
  <c r="K18" i="16" s="1"/>
  <c r="E32" i="14"/>
  <c r="L27" i="14"/>
  <c r="D26" i="14"/>
  <c r="B31" i="14"/>
  <c r="C32" i="14"/>
  <c r="F31" i="14"/>
  <c r="G32" i="14"/>
  <c r="F24" i="14"/>
  <c r="L24" i="14"/>
  <c r="K22" i="14"/>
  <c r="D22" i="14"/>
  <c r="D35" i="14" s="1"/>
  <c r="D36" i="14" s="1"/>
  <c r="M30" i="14"/>
  <c r="B30" i="14"/>
  <c r="I25" i="14"/>
  <c r="G28" i="14"/>
  <c r="I22" i="14"/>
  <c r="J23" i="14"/>
  <c r="B29" i="14"/>
  <c r="H23" i="14"/>
  <c r="E21" i="14"/>
  <c r="C22" i="14"/>
  <c r="G27" i="14"/>
  <c r="K32" i="14"/>
  <c r="H32" i="14"/>
  <c r="E28" i="14"/>
  <c r="B24" i="14"/>
  <c r="F29" i="14"/>
  <c r="D24" i="14"/>
  <c r="M21" i="14"/>
  <c r="G22" i="14"/>
  <c r="K27" i="14"/>
  <c r="D21" i="14"/>
  <c r="I21" i="14"/>
  <c r="E29" i="14"/>
  <c r="L31" i="14"/>
  <c r="H25" i="14"/>
  <c r="J28" i="14"/>
  <c r="G24" i="14"/>
  <c r="M32" i="14"/>
  <c r="G21" i="14"/>
  <c r="I27" i="14"/>
  <c r="K21" i="14"/>
  <c r="K35" i="14" s="1"/>
  <c r="K36" i="14" s="1"/>
  <c r="M27" i="14"/>
  <c r="J29" i="14"/>
  <c r="E25" i="14"/>
  <c r="C28" i="14"/>
  <c r="E22" i="14"/>
  <c r="E35" i="14" s="1"/>
  <c r="E36" i="14" s="1"/>
  <c r="J24" i="14"/>
  <c r="D25" i="14"/>
  <c r="C23" i="14"/>
  <c r="D23" i="14"/>
  <c r="E31" i="14"/>
  <c r="F26" i="14"/>
  <c r="J31" i="14"/>
  <c r="H28" i="14"/>
  <c r="I29" i="14"/>
  <c r="K24" i="14"/>
  <c r="C30" i="14"/>
  <c r="D27" i="14"/>
  <c r="E24" i="14"/>
  <c r="F21" i="14"/>
  <c r="J26" i="14"/>
  <c r="B32" i="14"/>
  <c r="B35" i="14" s="1"/>
  <c r="B36" i="14" s="1"/>
  <c r="L28" i="14"/>
  <c r="M29" i="14"/>
  <c r="C25" i="14"/>
  <c r="G30" i="14"/>
  <c r="H27" i="14"/>
  <c r="I24" i="14"/>
  <c r="O8" i="18"/>
  <c r="R8" i="18" s="1"/>
  <c r="P8" i="18"/>
  <c r="S8" i="18" s="1"/>
  <c r="H44" i="18" s="1"/>
  <c r="O12" i="18"/>
  <c r="O10" i="16"/>
  <c r="P11" i="16"/>
  <c r="S11" i="16" s="1"/>
  <c r="B17" i="16"/>
  <c r="D17" i="16"/>
  <c r="D18" i="16" s="1"/>
  <c r="F17" i="18"/>
  <c r="F18" i="18" s="1"/>
  <c r="C17" i="18"/>
  <c r="C18" i="18" s="1"/>
  <c r="G17" i="18"/>
  <c r="G18" i="18" s="1"/>
  <c r="D44" i="18"/>
  <c r="H17" i="18"/>
  <c r="H18" i="18" s="1"/>
  <c r="M17" i="18"/>
  <c r="M18" i="18" s="1"/>
  <c r="E17" i="18"/>
  <c r="E18" i="18" s="1"/>
  <c r="O8" i="16"/>
  <c r="I17" i="16"/>
  <c r="I18" i="16" s="1"/>
  <c r="O7" i="16"/>
  <c r="O12" i="16"/>
  <c r="O6" i="18"/>
  <c r="L17" i="18"/>
  <c r="L18" i="18" s="1"/>
  <c r="O5" i="18"/>
  <c r="O7" i="18"/>
  <c r="O9" i="18"/>
  <c r="O13" i="18"/>
  <c r="O14" i="18"/>
  <c r="R4" i="18"/>
  <c r="P4" i="18"/>
  <c r="S4" i="18" s="1"/>
  <c r="B40" i="18" s="1"/>
  <c r="O10" i="18"/>
  <c r="J17" i="18"/>
  <c r="J18" i="18" s="1"/>
  <c r="J40" i="18"/>
  <c r="E73" i="13"/>
  <c r="O9" i="16"/>
  <c r="O13" i="16"/>
  <c r="O14" i="16"/>
  <c r="I17" i="18"/>
  <c r="I18" i="18" s="1"/>
  <c r="I40" i="18"/>
  <c r="B17" i="18"/>
  <c r="J17" i="16"/>
  <c r="J18" i="16" s="1"/>
  <c r="L73" i="13"/>
  <c r="C73" i="13"/>
  <c r="F73" i="13"/>
  <c r="G73" i="13"/>
  <c r="F17" i="16"/>
  <c r="F18" i="16" s="1"/>
  <c r="C17" i="16"/>
  <c r="C18" i="16" s="1"/>
  <c r="G17" i="16"/>
  <c r="G18" i="16" s="1"/>
  <c r="H17" i="16"/>
  <c r="H18" i="16" s="1"/>
  <c r="E17" i="16"/>
  <c r="E18" i="16" s="1"/>
  <c r="O11" i="18"/>
  <c r="D17" i="18"/>
  <c r="D18" i="18" s="1"/>
  <c r="O15" i="18"/>
  <c r="K17" i="18"/>
  <c r="K18" i="18" s="1"/>
  <c r="K40" i="18"/>
  <c r="B21" i="18"/>
  <c r="B22" i="18" s="1"/>
  <c r="O6" i="16"/>
  <c r="L17" i="16"/>
  <c r="L18" i="16" s="1"/>
  <c r="V15" i="16"/>
  <c r="T21" i="14"/>
  <c r="X25" i="14"/>
  <c r="P27" i="14"/>
  <c r="T28" i="14"/>
  <c r="X29" i="14"/>
  <c r="P31" i="14"/>
  <c r="T32" i="14"/>
  <c r="T26" i="14"/>
  <c r="P28" i="14"/>
  <c r="P30" i="14"/>
  <c r="X31" i="14"/>
  <c r="T27" i="14"/>
  <c r="P29" i="14"/>
  <c r="X30" i="14"/>
  <c r="X32" i="14"/>
  <c r="P26" i="14"/>
  <c r="X27" i="14"/>
  <c r="T29" i="14"/>
  <c r="T31" i="14"/>
  <c r="X26" i="14"/>
  <c r="X28" i="14"/>
  <c r="T30" i="14"/>
  <c r="P32" i="14"/>
  <c r="Z31" i="14"/>
  <c r="V30" i="14"/>
  <c r="R29" i="14"/>
  <c r="Z27" i="14"/>
  <c r="V26" i="14"/>
  <c r="R25" i="14"/>
  <c r="Z23" i="14"/>
  <c r="V22" i="14"/>
  <c r="R21" i="14"/>
  <c r="T24" i="14"/>
  <c r="P23" i="14"/>
  <c r="X21" i="14"/>
  <c r="S32" i="14"/>
  <c r="AA30" i="14"/>
  <c r="W29" i="14"/>
  <c r="S28" i="14"/>
  <c r="AA26" i="14"/>
  <c r="W25" i="14"/>
  <c r="S24" i="14"/>
  <c r="AA22" i="14"/>
  <c r="W21" i="14"/>
  <c r="Q32" i="14"/>
  <c r="Y30" i="14"/>
  <c r="U29" i="14"/>
  <c r="Q28" i="14"/>
  <c r="Y26" i="14"/>
  <c r="U25" i="14"/>
  <c r="Q24" i="14"/>
  <c r="Y22" i="14"/>
  <c r="U21" i="14"/>
  <c r="Z32" i="14"/>
  <c r="V31" i="14"/>
  <c r="R30" i="14"/>
  <c r="Z28" i="14"/>
  <c r="V27" i="14"/>
  <c r="R26" i="14"/>
  <c r="Z24" i="14"/>
  <c r="V23" i="14"/>
  <c r="R22" i="14"/>
  <c r="T25" i="14"/>
  <c r="P24" i="14"/>
  <c r="X22" i="14"/>
  <c r="P21" i="14"/>
  <c r="AA31" i="14"/>
  <c r="W30" i="14"/>
  <c r="S29" i="14"/>
  <c r="AA27" i="14"/>
  <c r="W26" i="14"/>
  <c r="S25" i="14"/>
  <c r="AA23" i="14"/>
  <c r="W22" i="14"/>
  <c r="S21" i="14"/>
  <c r="Y31" i="14"/>
  <c r="U30" i="14"/>
  <c r="Q29" i="14"/>
  <c r="Y27" i="14"/>
  <c r="U26" i="14"/>
  <c r="Q25" i="14"/>
  <c r="Y23" i="14"/>
  <c r="U22" i="14"/>
  <c r="Q21" i="14"/>
  <c r="R31" i="14"/>
  <c r="V28" i="14"/>
  <c r="Z25" i="14"/>
  <c r="R23" i="14"/>
  <c r="P25" i="14"/>
  <c r="T22" i="14"/>
  <c r="W31" i="14"/>
  <c r="AA28" i="14"/>
  <c r="S26" i="14"/>
  <c r="W23" i="14"/>
  <c r="Y32" i="14"/>
  <c r="Q30" i="14"/>
  <c r="U27" i="14"/>
  <c r="Y24" i="14"/>
  <c r="Q22" i="14"/>
  <c r="Z30" i="14"/>
  <c r="R28" i="14"/>
  <c r="V25" i="14"/>
  <c r="Z22" i="14"/>
  <c r="X24" i="14"/>
  <c r="P22" i="14"/>
  <c r="S31" i="14"/>
  <c r="W28" i="14"/>
  <c r="AA25" i="14"/>
  <c r="S23" i="14"/>
  <c r="U32" i="14"/>
  <c r="Y29" i="14"/>
  <c r="Q27" i="14"/>
  <c r="U24" i="14"/>
  <c r="Y21" i="14"/>
  <c r="Z29" i="14"/>
  <c r="R27" i="14"/>
  <c r="Z21" i="14"/>
  <c r="X23" i="14"/>
  <c r="S30" i="14"/>
  <c r="AA24" i="14"/>
  <c r="U31" i="14"/>
  <c r="Q26" i="14"/>
  <c r="U23" i="14"/>
  <c r="V29" i="14"/>
  <c r="V21" i="14"/>
  <c r="W32" i="14"/>
  <c r="S27" i="14"/>
  <c r="AA21" i="14"/>
  <c r="U28" i="14"/>
  <c r="Q23" i="14"/>
  <c r="V32" i="14"/>
  <c r="V24" i="14"/>
  <c r="AA32" i="14"/>
  <c r="W27" i="14"/>
  <c r="S22" i="14"/>
  <c r="Y28" i="14"/>
  <c r="R32" i="14"/>
  <c r="Z26" i="14"/>
  <c r="R24" i="14"/>
  <c r="T23" i="14"/>
  <c r="AA29" i="14"/>
  <c r="W24" i="14"/>
  <c r="Q31" i="14"/>
  <c r="Y25" i="14"/>
  <c r="I35" i="14"/>
  <c r="I36" i="14" s="1"/>
  <c r="B18" i="16"/>
  <c r="D35" i="15"/>
  <c r="D36" i="15" s="1"/>
  <c r="P5" i="16"/>
  <c r="S5" i="16" s="1"/>
  <c r="R5" i="16"/>
  <c r="J35" i="14"/>
  <c r="J36" i="14" s="1"/>
  <c r="H35" i="15"/>
  <c r="H36" i="15" s="1"/>
  <c r="G35" i="15"/>
  <c r="G36" i="15" s="1"/>
  <c r="G35" i="14"/>
  <c r="G36" i="14" s="1"/>
  <c r="J35" i="15"/>
  <c r="J36" i="15" s="1"/>
  <c r="C35" i="15"/>
  <c r="C36" i="15" s="1"/>
  <c r="S32" i="15"/>
  <c r="AA30" i="15"/>
  <c r="W29" i="15"/>
  <c r="S28" i="15"/>
  <c r="AA26" i="15"/>
  <c r="W25" i="15"/>
  <c r="S24" i="15"/>
  <c r="AA22" i="15"/>
  <c r="W21" i="15"/>
  <c r="R32" i="15"/>
  <c r="Z30" i="15"/>
  <c r="V29" i="15"/>
  <c r="R28" i="15"/>
  <c r="Z26" i="15"/>
  <c r="V25" i="15"/>
  <c r="R24" i="15"/>
  <c r="Z22" i="15"/>
  <c r="V21" i="15"/>
  <c r="Q32" i="15"/>
  <c r="Y30" i="15"/>
  <c r="U29" i="15"/>
  <c r="P29" i="15"/>
  <c r="T26" i="15"/>
  <c r="X23" i="15"/>
  <c r="P21" i="15"/>
  <c r="Q29" i="15"/>
  <c r="U24" i="15"/>
  <c r="P31" i="15"/>
  <c r="U27" i="15"/>
  <c r="Y24" i="15"/>
  <c r="Q22" i="15"/>
  <c r="T29" i="15"/>
  <c r="X26" i="15"/>
  <c r="T23" i="15"/>
  <c r="U28" i="15"/>
  <c r="U22" i="15"/>
  <c r="W31" i="15"/>
  <c r="AA28" i="15"/>
  <c r="S26" i="15"/>
  <c r="W23" i="15"/>
  <c r="Z32" i="15"/>
  <c r="R30" i="15"/>
  <c r="V27" i="15"/>
  <c r="Z24" i="15"/>
  <c r="V23" i="15"/>
  <c r="Y32" i="15"/>
  <c r="Q30" i="15"/>
  <c r="X27" i="15"/>
  <c r="T22" i="15"/>
  <c r="Q27" i="15"/>
  <c r="Y28" i="15"/>
  <c r="U23" i="15"/>
  <c r="P28" i="15"/>
  <c r="P22" i="15"/>
  <c r="AA31" i="15"/>
  <c r="W30" i="15"/>
  <c r="S29" i="15"/>
  <c r="AA27" i="15"/>
  <c r="W26" i="15"/>
  <c r="S25" i="15"/>
  <c r="AA23" i="15"/>
  <c r="W22" i="15"/>
  <c r="S21" i="15"/>
  <c r="Z31" i="15"/>
  <c r="V30" i="15"/>
  <c r="R29" i="15"/>
  <c r="Z27" i="15"/>
  <c r="V26" i="15"/>
  <c r="R25" i="15"/>
  <c r="Z23" i="15"/>
  <c r="V22" i="15"/>
  <c r="R21" i="15"/>
  <c r="Y31" i="15"/>
  <c r="U30" i="15"/>
  <c r="X32" i="15"/>
  <c r="T28" i="15"/>
  <c r="X25" i="15"/>
  <c r="P23" i="15"/>
  <c r="P26" i="15"/>
  <c r="Y27" i="15"/>
  <c r="Q23" i="15"/>
  <c r="X29" i="15"/>
  <c r="Y26" i="15"/>
  <c r="Q24" i="15"/>
  <c r="U21" i="15"/>
  <c r="X28" i="15"/>
  <c r="T25" i="15"/>
  <c r="X22" i="15"/>
  <c r="U26" i="15"/>
  <c r="Q21" i="15"/>
  <c r="AA32" i="15"/>
  <c r="S30" i="15"/>
  <c r="W27" i="15"/>
  <c r="AA24" i="15"/>
  <c r="S22" i="15"/>
  <c r="V31" i="15"/>
  <c r="Z28" i="15"/>
  <c r="R26" i="15"/>
  <c r="R22" i="15"/>
  <c r="U31" i="15"/>
  <c r="T31" i="15"/>
  <c r="P25" i="15"/>
  <c r="X31" i="15"/>
  <c r="Y21" i="15"/>
  <c r="Q26" i="15"/>
  <c r="P32" i="15"/>
  <c r="X24" i="15"/>
  <c r="Q25" i="15"/>
  <c r="S31" i="15"/>
  <c r="AA25" i="15"/>
  <c r="V32" i="15"/>
  <c r="R27" i="15"/>
  <c r="Z21" i="15"/>
  <c r="P30" i="15"/>
  <c r="T30" i="15"/>
  <c r="U25" i="15"/>
  <c r="P24" i="15"/>
  <c r="AA29" i="15"/>
  <c r="W24" i="15"/>
  <c r="Z25" i="15"/>
  <c r="U32" i="15"/>
  <c r="P27" i="15"/>
  <c r="Y22" i="15"/>
  <c r="T21" i="15"/>
  <c r="S23" i="15"/>
  <c r="Z29" i="15"/>
  <c r="Q31" i="15"/>
  <c r="T32" i="15"/>
  <c r="Y23" i="15"/>
  <c r="W32" i="15"/>
  <c r="AA21" i="15"/>
  <c r="R23" i="15"/>
  <c r="X21" i="15"/>
  <c r="T27" i="15"/>
  <c r="R31" i="15"/>
  <c r="Y25" i="15"/>
  <c r="W28" i="15"/>
  <c r="V24" i="15"/>
  <c r="T24" i="15"/>
  <c r="X30" i="15"/>
  <c r="S27" i="15"/>
  <c r="V28" i="15"/>
  <c r="Y29" i="15"/>
  <c r="Q28" i="15"/>
  <c r="P4" i="16"/>
  <c r="S4" i="16" s="1"/>
  <c r="V4" i="16" s="1"/>
  <c r="R4" i="16"/>
  <c r="E44" i="18" l="1"/>
  <c r="J44" i="18"/>
  <c r="T27" i="16" a="1"/>
  <c r="U35" i="16" s="1"/>
  <c r="W35" i="16" s="1"/>
  <c r="X35" i="16" s="1"/>
  <c r="F44" i="18"/>
  <c r="C44" i="18"/>
  <c r="R15" i="16"/>
  <c r="G44" i="18"/>
  <c r="K44" i="18"/>
  <c r="E40" i="18"/>
  <c r="H40" i="18"/>
  <c r="C40" i="18"/>
  <c r="M40" i="18"/>
  <c r="F40" i="18"/>
  <c r="V11" i="16"/>
  <c r="V5" i="16"/>
  <c r="D40" i="18"/>
  <c r="M44" i="18"/>
  <c r="L44" i="18"/>
  <c r="P10" i="18"/>
  <c r="S10" i="18" s="1"/>
  <c r="R10" i="18"/>
  <c r="P6" i="16"/>
  <c r="S6" i="16" s="1"/>
  <c r="V6" i="16" s="1"/>
  <c r="R6" i="16"/>
  <c r="P13" i="16"/>
  <c r="S13" i="16" s="1"/>
  <c r="V13" i="16" s="1"/>
  <c r="R13" i="16"/>
  <c r="R13" i="18"/>
  <c r="P13" i="18"/>
  <c r="S13" i="18" s="1"/>
  <c r="R7" i="18"/>
  <c r="P7" i="18"/>
  <c r="S7" i="18" s="1"/>
  <c r="R14" i="16"/>
  <c r="P14" i="16"/>
  <c r="S14" i="16" s="1"/>
  <c r="V14" i="16" s="1"/>
  <c r="B18" i="18"/>
  <c r="T4" i="18" a="1"/>
  <c r="R5" i="18"/>
  <c r="P5" i="18"/>
  <c r="S5" i="18" s="1"/>
  <c r="P8" i="16"/>
  <c r="S8" i="16" s="1"/>
  <c r="V8" i="16" s="1"/>
  <c r="R8" i="16"/>
  <c r="R15" i="18"/>
  <c r="P15" i="18"/>
  <c r="S15" i="18" s="1"/>
  <c r="R9" i="16"/>
  <c r="P9" i="16"/>
  <c r="S9" i="16" s="1"/>
  <c r="V9" i="16" s="1"/>
  <c r="P12" i="16"/>
  <c r="S12" i="16" s="1"/>
  <c r="V12" i="16" s="1"/>
  <c r="R12" i="16"/>
  <c r="G40" i="18"/>
  <c r="P12" i="18"/>
  <c r="S12" i="18" s="1"/>
  <c r="R12" i="18"/>
  <c r="I44" i="18"/>
  <c r="B44" i="18"/>
  <c r="P10" i="16"/>
  <c r="S10" i="16" s="1"/>
  <c r="V10" i="16" s="1"/>
  <c r="R10" i="16"/>
  <c r="R11" i="18"/>
  <c r="P11" i="18"/>
  <c r="S11" i="18" s="1"/>
  <c r="P14" i="18"/>
  <c r="S14" i="18" s="1"/>
  <c r="R14" i="18"/>
  <c r="P9" i="18"/>
  <c r="S9" i="18" s="1"/>
  <c r="R9" i="18"/>
  <c r="L40" i="18"/>
  <c r="P6" i="18"/>
  <c r="S6" i="18" s="1"/>
  <c r="R6" i="18"/>
  <c r="P7" i="16"/>
  <c r="S7" i="16" s="1"/>
  <c r="V7" i="16" s="1"/>
  <c r="R7" i="16"/>
  <c r="AA35" i="14"/>
  <c r="AA36" i="14" s="1"/>
  <c r="T4" i="16" a="1"/>
  <c r="U10" i="16" s="1"/>
  <c r="W10" i="16" s="1"/>
  <c r="Z35" i="15"/>
  <c r="Z36" i="15" s="1"/>
  <c r="X35" i="15"/>
  <c r="X36" i="15" s="1"/>
  <c r="U35" i="15"/>
  <c r="U36" i="15" s="1"/>
  <c r="T38" i="16"/>
  <c r="T30" i="16"/>
  <c r="T29" i="16"/>
  <c r="U34" i="16"/>
  <c r="W34" i="16" s="1"/>
  <c r="X34" i="16" s="1"/>
  <c r="U31" i="16"/>
  <c r="W31" i="16" s="1"/>
  <c r="X31" i="16" s="1"/>
  <c r="T35" i="16"/>
  <c r="T34" i="16"/>
  <c r="U33" i="16"/>
  <c r="W33" i="16" s="1"/>
  <c r="X33" i="16" s="1"/>
  <c r="U38" i="16"/>
  <c r="W38" i="16" s="1"/>
  <c r="X38" i="16" s="1"/>
  <c r="U30" i="16"/>
  <c r="W30" i="16" s="1"/>
  <c r="X30" i="16" s="1"/>
  <c r="U27" i="16"/>
  <c r="W27" i="16" s="1"/>
  <c r="X27" i="16" s="1"/>
  <c r="T31" i="16"/>
  <c r="R35" i="14"/>
  <c r="R36" i="14" s="1"/>
  <c r="T35" i="15"/>
  <c r="T36" i="15" s="1"/>
  <c r="R35" i="15"/>
  <c r="R36" i="15" s="1"/>
  <c r="S35" i="14"/>
  <c r="S36" i="14" s="1"/>
  <c r="X35" i="14"/>
  <c r="X36" i="14" s="1"/>
  <c r="T4" i="16"/>
  <c r="U8" i="16"/>
  <c r="W8" i="16" s="1"/>
  <c r="X8" i="16" s="1"/>
  <c r="T10" i="16"/>
  <c r="U6" i="16"/>
  <c r="W6" i="16" s="1"/>
  <c r="X6" i="16" s="1"/>
  <c r="U11" i="16"/>
  <c r="W11" i="16" s="1"/>
  <c r="X11" i="16" s="1"/>
  <c r="U4" i="16"/>
  <c r="W4" i="16" s="1"/>
  <c r="X4" i="16" s="1"/>
  <c r="T6" i="16"/>
  <c r="Y35" i="14"/>
  <c r="Y36" i="14" s="1"/>
  <c r="P35" i="14"/>
  <c r="P36" i="14" s="1"/>
  <c r="P35" i="15"/>
  <c r="P36" i="15" s="1"/>
  <c r="W35" i="15"/>
  <c r="W36" i="15" s="1"/>
  <c r="Q35" i="14"/>
  <c r="Q36" i="14" s="1"/>
  <c r="W35" i="14"/>
  <c r="W36" i="14" s="1"/>
  <c r="Y35" i="15"/>
  <c r="Y36" i="15" s="1"/>
  <c r="AA35" i="15"/>
  <c r="AA36" i="15" s="1"/>
  <c r="S35" i="15"/>
  <c r="S36" i="15" s="1"/>
  <c r="Q35" i="15"/>
  <c r="Q36" i="15" s="1"/>
  <c r="V35" i="15"/>
  <c r="V36" i="15" s="1"/>
  <c r="V35" i="14"/>
  <c r="V36" i="14" s="1"/>
  <c r="Z35" i="14"/>
  <c r="Z36" i="14" s="1"/>
  <c r="U35" i="14"/>
  <c r="U36" i="14" s="1"/>
  <c r="T35" i="14"/>
  <c r="T36" i="14" s="1"/>
  <c r="T8" i="16" l="1"/>
  <c r="T5" i="16"/>
  <c r="U36" i="16"/>
  <c r="W36" i="16" s="1"/>
  <c r="X36" i="16" s="1"/>
  <c r="T33" i="16"/>
  <c r="U32" i="16"/>
  <c r="W32" i="16" s="1"/>
  <c r="X32" i="16" s="1"/>
  <c r="T28" i="16"/>
  <c r="T37" i="16"/>
  <c r="U28" i="16"/>
  <c r="W28" i="16" s="1"/>
  <c r="X28" i="16" s="1"/>
  <c r="T7" i="16"/>
  <c r="T9" i="16"/>
  <c r="U15" i="16"/>
  <c r="W15" i="16" s="1"/>
  <c r="X15" i="16" s="1"/>
  <c r="U37" i="16"/>
  <c r="W37" i="16" s="1"/>
  <c r="X37" i="16" s="1"/>
  <c r="T32" i="16"/>
  <c r="U29" i="16"/>
  <c r="W29" i="16" s="1"/>
  <c r="X29" i="16" s="1"/>
  <c r="T27" i="16"/>
  <c r="T36" i="16"/>
  <c r="D50" i="18"/>
  <c r="E50" i="18"/>
  <c r="C50" i="18"/>
  <c r="I50" i="18"/>
  <c r="L50" i="18"/>
  <c r="H50" i="18"/>
  <c r="J50" i="18"/>
  <c r="M50" i="18"/>
  <c r="B50" i="18"/>
  <c r="F50" i="18"/>
  <c r="G50" i="18"/>
  <c r="K50" i="18"/>
  <c r="M41" i="18"/>
  <c r="K41" i="18"/>
  <c r="C41" i="18"/>
  <c r="F41" i="18"/>
  <c r="G41" i="18"/>
  <c r="D41" i="18"/>
  <c r="H41" i="18"/>
  <c r="I41" i="18"/>
  <c r="J41" i="18"/>
  <c r="L41" i="18"/>
  <c r="E41" i="18"/>
  <c r="B41" i="18"/>
  <c r="X10" i="16"/>
  <c r="J45" i="18"/>
  <c r="K45" i="18"/>
  <c r="D45" i="18"/>
  <c r="B45" i="18"/>
  <c r="M45" i="18"/>
  <c r="I45" i="18"/>
  <c r="E45" i="18"/>
  <c r="H45" i="18"/>
  <c r="C45" i="18"/>
  <c r="G45" i="18"/>
  <c r="F45" i="18"/>
  <c r="L45" i="18"/>
  <c r="D47" i="18"/>
  <c r="C47" i="18"/>
  <c r="H47" i="18"/>
  <c r="I47" i="18"/>
  <c r="M47" i="18"/>
  <c r="B47" i="18"/>
  <c r="L47" i="18"/>
  <c r="G47" i="18"/>
  <c r="E47" i="18"/>
  <c r="K47" i="18"/>
  <c r="J47" i="18"/>
  <c r="F47" i="18"/>
  <c r="I51" i="18"/>
  <c r="F51" i="18"/>
  <c r="J51" i="18"/>
  <c r="H51" i="18"/>
  <c r="M51" i="18"/>
  <c r="D51" i="18"/>
  <c r="G51" i="18"/>
  <c r="L51" i="18"/>
  <c r="C51" i="18"/>
  <c r="K51" i="18"/>
  <c r="E51" i="18"/>
  <c r="B51" i="18"/>
  <c r="U12" i="18"/>
  <c r="T5" i="18"/>
  <c r="U15" i="18"/>
  <c r="U6" i="18"/>
  <c r="U7" i="18"/>
  <c r="T15" i="18"/>
  <c r="T9" i="18"/>
  <c r="T13" i="18"/>
  <c r="U14" i="18"/>
  <c r="T8" i="18"/>
  <c r="U13" i="18"/>
  <c r="T14" i="18"/>
  <c r="T11" i="18"/>
  <c r="U5" i="18"/>
  <c r="U10" i="18"/>
  <c r="T7" i="18"/>
  <c r="T12" i="18"/>
  <c r="U8" i="18"/>
  <c r="U9" i="18"/>
  <c r="T6" i="18"/>
  <c r="T10" i="18"/>
  <c r="U4" i="18"/>
  <c r="U11" i="18"/>
  <c r="T4" i="18"/>
  <c r="D43" i="18"/>
  <c r="H43" i="18"/>
  <c r="C43" i="18"/>
  <c r="B43" i="18"/>
  <c r="L43" i="18"/>
  <c r="F43" i="18"/>
  <c r="M43" i="18"/>
  <c r="K43" i="18"/>
  <c r="I43" i="18"/>
  <c r="J43" i="18"/>
  <c r="E43" i="18"/>
  <c r="G43" i="18"/>
  <c r="M49" i="18"/>
  <c r="F49" i="18"/>
  <c r="L49" i="18"/>
  <c r="B49" i="18"/>
  <c r="H49" i="18"/>
  <c r="K49" i="18"/>
  <c r="I49" i="18"/>
  <c r="C49" i="18"/>
  <c r="G49" i="18"/>
  <c r="J49" i="18"/>
  <c r="E49" i="18"/>
  <c r="D49" i="18"/>
  <c r="F42" i="18"/>
  <c r="D42" i="18"/>
  <c r="L42" i="18"/>
  <c r="G42" i="18"/>
  <c r="B42" i="18"/>
  <c r="E42" i="18"/>
  <c r="M42" i="18"/>
  <c r="J42" i="18"/>
  <c r="C42" i="18"/>
  <c r="I42" i="18"/>
  <c r="H42" i="18"/>
  <c r="K42" i="18"/>
  <c r="L48" i="18"/>
  <c r="G48" i="18"/>
  <c r="H48" i="18"/>
  <c r="F48" i="18"/>
  <c r="B48" i="18"/>
  <c r="E48" i="18"/>
  <c r="K48" i="18"/>
  <c r="D48" i="18"/>
  <c r="J48" i="18"/>
  <c r="I48" i="18"/>
  <c r="C48" i="18"/>
  <c r="M48" i="18"/>
  <c r="B46" i="18"/>
  <c r="D46" i="18"/>
  <c r="G46" i="18"/>
  <c r="E46" i="18"/>
  <c r="J46" i="18"/>
  <c r="C46" i="18"/>
  <c r="L46" i="18"/>
  <c r="F46" i="18"/>
  <c r="K46" i="18"/>
  <c r="I46" i="18"/>
  <c r="H46" i="18"/>
  <c r="M46" i="18"/>
  <c r="T12" i="16"/>
  <c r="T11" i="16"/>
  <c r="T14" i="16"/>
  <c r="U12" i="16"/>
  <c r="W12" i="16" s="1"/>
  <c r="X12" i="16" s="1"/>
  <c r="U5" i="16"/>
  <c r="W5" i="16" s="1"/>
  <c r="X5" i="16" s="1"/>
  <c r="U14" i="16"/>
  <c r="W14" i="16" s="1"/>
  <c r="X14" i="16" s="1"/>
  <c r="T13" i="16"/>
  <c r="U7" i="16"/>
  <c r="W7" i="16" s="1"/>
  <c r="X7" i="16" s="1"/>
  <c r="T15" i="16"/>
  <c r="U13" i="16"/>
  <c r="W13" i="16" s="1"/>
  <c r="X13" i="16" s="1"/>
  <c r="U9" i="16"/>
  <c r="W9" i="16" s="1"/>
  <c r="X9" i="16" s="1"/>
  <c r="L53" i="18" l="1"/>
  <c r="G53" i="18"/>
  <c r="K36" i="18"/>
  <c r="E36" i="18"/>
  <c r="C36" i="18"/>
  <c r="I36" i="18"/>
  <c r="L36" i="18"/>
  <c r="H36" i="18"/>
  <c r="D36" i="18"/>
  <c r="M36" i="18"/>
  <c r="F36" i="18"/>
  <c r="G36" i="18"/>
  <c r="J36" i="18"/>
  <c r="B36" i="18"/>
  <c r="D29" i="18"/>
  <c r="J29" i="18"/>
  <c r="I29" i="18"/>
  <c r="E29" i="18"/>
  <c r="K29" i="18"/>
  <c r="H29" i="18"/>
  <c r="C29" i="18"/>
  <c r="B29" i="18"/>
  <c r="L29" i="18"/>
  <c r="F29" i="18"/>
  <c r="M29" i="18"/>
  <c r="G29" i="18"/>
  <c r="M34" i="18"/>
  <c r="E34" i="18"/>
  <c r="G34" i="18"/>
  <c r="H34" i="18"/>
  <c r="L34" i="18"/>
  <c r="F34" i="18"/>
  <c r="I34" i="18"/>
  <c r="D34" i="18"/>
  <c r="J34" i="18"/>
  <c r="B34" i="18"/>
  <c r="K34" i="18"/>
  <c r="C34" i="18"/>
  <c r="K53" i="18"/>
  <c r="K28" i="18"/>
  <c r="H28" i="18"/>
  <c r="B28" i="18"/>
  <c r="F28" i="18"/>
  <c r="D28" i="18"/>
  <c r="L28" i="18"/>
  <c r="G28" i="18"/>
  <c r="I28" i="18"/>
  <c r="M28" i="18"/>
  <c r="J28" i="18"/>
  <c r="E28" i="18"/>
  <c r="C28" i="18"/>
  <c r="J53" i="18"/>
  <c r="M53" i="18"/>
  <c r="E33" i="18"/>
  <c r="D33" i="18"/>
  <c r="C33" i="18"/>
  <c r="H33" i="18"/>
  <c r="I33" i="18"/>
  <c r="F33" i="18"/>
  <c r="L33" i="18"/>
  <c r="G33" i="18"/>
  <c r="B33" i="18"/>
  <c r="M33" i="18"/>
  <c r="K33" i="18"/>
  <c r="J33" i="18"/>
  <c r="F31" i="18"/>
  <c r="G31" i="18"/>
  <c r="L31" i="18"/>
  <c r="E31" i="18"/>
  <c r="J31" i="18"/>
  <c r="K31" i="18"/>
  <c r="D31" i="18"/>
  <c r="I31" i="18"/>
  <c r="C31" i="18"/>
  <c r="B31" i="18"/>
  <c r="M31" i="18"/>
  <c r="H31" i="18"/>
  <c r="I32" i="18"/>
  <c r="L32" i="18"/>
  <c r="D32" i="18"/>
  <c r="G32" i="18"/>
  <c r="E32" i="18"/>
  <c r="J32" i="18"/>
  <c r="F32" i="18"/>
  <c r="K32" i="18"/>
  <c r="B32" i="18"/>
  <c r="H32" i="18"/>
  <c r="C32" i="18"/>
  <c r="M32" i="18"/>
  <c r="G35" i="18"/>
  <c r="D35" i="18"/>
  <c r="E35" i="18"/>
  <c r="M35" i="18"/>
  <c r="F35" i="18"/>
  <c r="L35" i="18"/>
  <c r="B35" i="18"/>
  <c r="H35" i="18"/>
  <c r="K35" i="18"/>
  <c r="I35" i="18"/>
  <c r="C35" i="18"/>
  <c r="J35" i="18"/>
  <c r="L37" i="18"/>
  <c r="F37" i="18"/>
  <c r="M37" i="18"/>
  <c r="I37" i="18"/>
  <c r="J37" i="18"/>
  <c r="H37" i="18"/>
  <c r="E37" i="18"/>
  <c r="B37" i="18"/>
  <c r="C37" i="18"/>
  <c r="G37" i="18"/>
  <c r="D37" i="18"/>
  <c r="K37" i="18"/>
  <c r="B53" i="18"/>
  <c r="I53" i="18"/>
  <c r="F53" i="18"/>
  <c r="D53" i="18"/>
  <c r="B26" i="18"/>
  <c r="F26" i="18"/>
  <c r="M26" i="18"/>
  <c r="J26" i="18"/>
  <c r="I26" i="18"/>
  <c r="L26" i="18"/>
  <c r="G26" i="18"/>
  <c r="H26" i="18"/>
  <c r="D26" i="18"/>
  <c r="C26" i="18"/>
  <c r="E26" i="18"/>
  <c r="K26" i="18"/>
  <c r="B30" i="18"/>
  <c r="D30" i="18"/>
  <c r="G30" i="18"/>
  <c r="L30" i="18"/>
  <c r="C30" i="18"/>
  <c r="M30" i="18"/>
  <c r="J30" i="18"/>
  <c r="F30" i="18"/>
  <c r="H30" i="18"/>
  <c r="I30" i="18"/>
  <c r="K30" i="18"/>
  <c r="E30" i="18"/>
  <c r="M27" i="18"/>
  <c r="K27" i="18"/>
  <c r="B27" i="18"/>
  <c r="E27" i="18"/>
  <c r="C27" i="18"/>
  <c r="F27" i="18"/>
  <c r="G27" i="18"/>
  <c r="D27" i="18"/>
  <c r="H27" i="18"/>
  <c r="J27" i="18"/>
  <c r="L27" i="18"/>
  <c r="I27" i="18"/>
  <c r="E53" i="18"/>
  <c r="H53" i="18"/>
  <c r="C53" i="18"/>
  <c r="O32" i="18" l="1"/>
  <c r="Q32" i="18" s="1"/>
  <c r="R32" i="18" s="1"/>
  <c r="S32" i="18" s="1"/>
  <c r="O33" i="18"/>
  <c r="Q33" i="18" s="1"/>
  <c r="R33" i="18" s="1"/>
  <c r="S33" i="18" s="1"/>
  <c r="O30" i="18"/>
  <c r="Q30" i="18" s="1"/>
  <c r="R30" i="18" s="1"/>
  <c r="S30" i="18" s="1"/>
  <c r="O26" i="18"/>
  <c r="Q26" i="18" s="1"/>
  <c r="R26" i="18" s="1"/>
  <c r="S26" i="18" s="1"/>
  <c r="O35" i="18"/>
  <c r="Q35" i="18" s="1"/>
  <c r="R35" i="18" s="1"/>
  <c r="S35" i="18" s="1"/>
  <c r="O34" i="18"/>
  <c r="Q34" i="18" s="1"/>
  <c r="R34" i="18" s="1"/>
  <c r="S34" i="18" s="1"/>
  <c r="O40" i="18" a="1"/>
  <c r="O28" i="18"/>
  <c r="Q28" i="18" s="1"/>
  <c r="R28" i="18" s="1"/>
  <c r="S28" i="18" s="1"/>
  <c r="O29" i="18"/>
  <c r="Q29" i="18" s="1"/>
  <c r="R29" i="18" s="1"/>
  <c r="S29" i="18" s="1"/>
  <c r="O36" i="18"/>
  <c r="Q36" i="18" s="1"/>
  <c r="R36" i="18" s="1"/>
  <c r="S36" i="18" s="1"/>
  <c r="O37" i="18"/>
  <c r="Q37" i="18" s="1"/>
  <c r="R37" i="18" s="1"/>
  <c r="S37" i="18" s="1"/>
  <c r="O27" i="18"/>
  <c r="Q27" i="18" s="1"/>
  <c r="R27" i="18" s="1"/>
  <c r="S27" i="18" s="1"/>
  <c r="O31" i="18"/>
  <c r="Q31" i="18" s="1"/>
  <c r="R31" i="18" s="1"/>
  <c r="S31" i="18" s="1"/>
  <c r="O40" i="18" l="1"/>
  <c r="Q40" i="18" s="1"/>
  <c r="R40" i="18" s="1"/>
  <c r="S40" i="18" s="1"/>
  <c r="O42" i="18"/>
  <c r="Q42" i="18" s="1"/>
  <c r="R42" i="18" s="1"/>
  <c r="S42" i="18" s="1"/>
  <c r="O45" i="18"/>
  <c r="Q45" i="18" s="1"/>
  <c r="R45" i="18" s="1"/>
  <c r="S45" i="18" s="1"/>
  <c r="O46" i="18"/>
  <c r="Q46" i="18" s="1"/>
  <c r="R46" i="18" s="1"/>
  <c r="S46" i="18" s="1"/>
  <c r="O49" i="18"/>
  <c r="Q49" i="18" s="1"/>
  <c r="R49" i="18" s="1"/>
  <c r="S49" i="18" s="1"/>
  <c r="O41" i="18"/>
  <c r="Q41" i="18" s="1"/>
  <c r="R41" i="18" s="1"/>
  <c r="S41" i="18" s="1"/>
  <c r="O43" i="18"/>
  <c r="Q43" i="18" s="1"/>
  <c r="R43" i="18" s="1"/>
  <c r="S43" i="18" s="1"/>
  <c r="O44" i="18"/>
  <c r="Q44" i="18" s="1"/>
  <c r="R44" i="18" s="1"/>
  <c r="S44" i="18" s="1"/>
  <c r="O50" i="18"/>
  <c r="Q50" i="18" s="1"/>
  <c r="R50" i="18" s="1"/>
  <c r="S50" i="18" s="1"/>
  <c r="O48" i="18"/>
  <c r="Q48" i="18" s="1"/>
  <c r="R48" i="18" s="1"/>
  <c r="S48" i="18" s="1"/>
  <c r="O51" i="18"/>
  <c r="Q51" i="18" s="1"/>
  <c r="R51" i="18" s="1"/>
  <c r="S51" i="18" s="1"/>
  <c r="O47" i="18"/>
  <c r="Q47" i="18" s="1"/>
  <c r="R47" i="18" s="1"/>
  <c r="S47" i="18" s="1"/>
</calcChain>
</file>

<file path=xl/sharedStrings.xml><?xml version="1.0" encoding="utf-8"?>
<sst xmlns="http://schemas.openxmlformats.org/spreadsheetml/2006/main" count="910" uniqueCount="214">
  <si>
    <t>01</t>
  </si>
  <si>
    <t>Agropecuária</t>
  </si>
  <si>
    <t>02</t>
  </si>
  <si>
    <t>Indústrias extrativas</t>
  </si>
  <si>
    <t>03</t>
  </si>
  <si>
    <t>Indústrias de transformação</t>
  </si>
  <si>
    <t>04</t>
  </si>
  <si>
    <t>Eletricidade e gás, água, esgoto e gestão de resíduos</t>
  </si>
  <si>
    <t>05</t>
  </si>
  <si>
    <t>Construção</t>
  </si>
  <si>
    <t>06</t>
  </si>
  <si>
    <t>Comércio</t>
  </si>
  <si>
    <t>07</t>
  </si>
  <si>
    <t>Transporte, armazenagem e correio</t>
  </si>
  <si>
    <t>08</t>
  </si>
  <si>
    <t>Informação e comunicação</t>
  </si>
  <si>
    <t>09</t>
  </si>
  <si>
    <t>Atividades financeiras, de seguros e serviços relacionados</t>
  </si>
  <si>
    <t>10</t>
  </si>
  <si>
    <t>Atividades imobiliárias</t>
  </si>
  <si>
    <t>11</t>
  </si>
  <si>
    <t>Outras atividades de serviços</t>
  </si>
  <si>
    <t>12</t>
  </si>
  <si>
    <t>Administração, defesa, saúde e educação públicas e seguridade social</t>
  </si>
  <si>
    <t>Matriz de Insumo-Produto</t>
  </si>
  <si>
    <t>Brasil, 2015</t>
  </si>
  <si>
    <t>Fonte: IBGE - Contas Nacionais</t>
  </si>
  <si>
    <t>Total
do produto</t>
  </si>
  <si>
    <t>Código</t>
  </si>
  <si>
    <t>Setores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</si>
  <si>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</si>
  <si>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</si>
  <si>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</si>
  <si>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</si>
  <si>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</si>
  <si>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</si>
  <si>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</si>
  <si>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</si>
  <si>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Importado</t>
  </si>
  <si>
    <t>Consumo Intermediário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</si>
  <si>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</si>
  <si>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</si>
  <si>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</si>
  <si>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</si>
  <si>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</si>
  <si>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</si>
  <si>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</si>
  <si>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</si>
  <si>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</si>
  <si>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</si>
  <si>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</si>
  <si>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</si>
  <si>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</si>
  <si>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</si>
  <si>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Produção Nacional</t>
  </si>
  <si>
    <t>Impostos sobre produtos nacionais</t>
  </si>
  <si>
    <t>Impostos sobre produtos importados</t>
  </si>
  <si>
    <t>Demanda final</t>
  </si>
  <si>
    <t>Abrev.</t>
  </si>
  <si>
    <t>Agro</t>
  </si>
  <si>
    <t>Cons</t>
  </si>
  <si>
    <t>Info</t>
  </si>
  <si>
    <t>Ind.Extr</t>
  </si>
  <si>
    <t>Ind.Tran</t>
  </si>
  <si>
    <t>SIUP</t>
  </si>
  <si>
    <t>Com</t>
  </si>
  <si>
    <t>Transp</t>
  </si>
  <si>
    <t>Finan</t>
  </si>
  <si>
    <t>Imob</t>
  </si>
  <si>
    <t>Otrs.Serv</t>
  </si>
  <si>
    <t>Adm</t>
  </si>
  <si>
    <t>Aba</t>
  </si>
  <si>
    <t>MIP</t>
  </si>
  <si>
    <t>Z</t>
  </si>
  <si>
    <t>y</t>
  </si>
  <si>
    <t>x</t>
  </si>
  <si>
    <t>v</t>
  </si>
  <si>
    <t>r</t>
  </si>
  <si>
    <t>e</t>
  </si>
  <si>
    <t>c</t>
  </si>
  <si>
    <t>Matriz de Consumo intermediário</t>
  </si>
  <si>
    <t>Demanda Final</t>
  </si>
  <si>
    <t>Valor Bruto da Produção</t>
  </si>
  <si>
    <t>Valor Adicionado</t>
  </si>
  <si>
    <t>Pessoal Ocupado</t>
  </si>
  <si>
    <t>Descrição Setores</t>
  </si>
  <si>
    <t>Matriz de Insumo-Produto Brasil 2015</t>
  </si>
  <si>
    <t>Descrição</t>
  </si>
  <si>
    <t>Consumo das Famílias</t>
  </si>
  <si>
    <t>Ajuste*</t>
  </si>
  <si>
    <t>*Ajuste para fechar valor da produção do Sistema de Contas Nacionais com os dados da Matriz de Insumo-Produto.</t>
  </si>
  <si>
    <t>set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</si>
  <si>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</si>
  <si>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</si>
  <si>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</si>
  <si>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</si>
  <si>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</si>
  <si>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</si>
  <si>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</si>
  <si>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</si>
  <si>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</si>
  <si>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</si>
  <si>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</si>
  <si>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</si>
  <si>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</t>
  </si>
  <si>
    <t>I-A</t>
  </si>
  <si>
    <t>I</t>
  </si>
  <si>
    <t>hc</t>
  </si>
  <si>
    <t>hr</t>
  </si>
  <si>
    <t>n+1</t>
  </si>
  <si>
    <t>Valores correntes em 1 000 000 R$</t>
  </si>
  <si>
    <t>B</t>
  </si>
  <si>
    <t>MP</t>
  </si>
  <si>
    <t>MPT</t>
  </si>
  <si>
    <t>MPTT</t>
  </si>
  <si>
    <t>CE</t>
  </si>
  <si>
    <t>ce</t>
  </si>
  <si>
    <t>E</t>
  </si>
  <si>
    <t>ME</t>
  </si>
  <si>
    <t>MEI</t>
  </si>
  <si>
    <t>EF</t>
  </si>
  <si>
    <t>MEII</t>
  </si>
  <si>
    <t>cr</t>
  </si>
  <si>
    <t>CR</t>
  </si>
  <si>
    <t>R</t>
  </si>
  <si>
    <t>RF</t>
  </si>
  <si>
    <t>MR</t>
  </si>
  <si>
    <t>MRI</t>
  </si>
  <si>
    <t>MRII</t>
  </si>
  <si>
    <t>MRT</t>
  </si>
  <si>
    <t>B.j</t>
  </si>
  <si>
    <t>B.j/n</t>
  </si>
  <si>
    <r>
      <t>n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</si>
  <si>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t>B..</t>
  </si>
  <si>
    <t>B*</t>
  </si>
  <si>
    <t>Bi.</t>
  </si>
  <si>
    <t>Bi./n</t>
  </si>
  <si>
    <t>Multiplicador</t>
  </si>
  <si>
    <t>Índice de ligação</t>
  </si>
  <si>
    <t>Setor-Chave</t>
  </si>
  <si>
    <t>P/Frente</t>
  </si>
  <si>
    <t>Média</t>
  </si>
  <si>
    <t>P/Trás</t>
  </si>
  <si>
    <t>Ui</t>
  </si>
  <si>
    <t>Uj</t>
  </si>
  <si>
    <t>F</t>
  </si>
  <si>
    <t>I-F</t>
  </si>
  <si>
    <t>G</t>
  </si>
  <si>
    <t>G..</t>
  </si>
  <si>
    <t>G*</t>
  </si>
  <si>
    <t>Gi.</t>
  </si>
  <si>
    <t>Gi./n</t>
  </si>
  <si>
    <r>
      <t>U</t>
    </r>
    <r>
      <rPr>
        <b/>
        <vertAlign val="subscript"/>
        <sz val="11"/>
        <color rgb="FFFF0000"/>
        <rFont val="Calibri"/>
        <family val="2"/>
        <scheme val="minor"/>
      </rPr>
      <t>i</t>
    </r>
    <r>
      <rPr>
        <b/>
        <vertAlign val="superscript"/>
        <sz val="11"/>
        <color rgb="FFFF0000"/>
        <rFont val="Calibri"/>
        <family val="2"/>
        <scheme val="minor"/>
      </rPr>
      <t>G</t>
    </r>
  </si>
  <si>
    <t>Matriz de Coeficientes Técnicos (modelo aberto)</t>
  </si>
  <si>
    <t>Matriz Identidade</t>
  </si>
  <si>
    <t>Matriz de Coeficientes Técnicos (modelo fechado)</t>
  </si>
  <si>
    <t>Ā</t>
  </si>
  <si>
    <t>I-Ā</t>
  </si>
  <si>
    <t>Matriz Inversa de Leontief (modelo aberto)</t>
  </si>
  <si>
    <t>Matriz Inversa de Leontief(modelo fechado)</t>
  </si>
  <si>
    <t>Multiplicadores de Produção (modelo aberto)</t>
  </si>
  <si>
    <t>Multiplicadores de Produção (modelo fechado)</t>
  </si>
  <si>
    <t>Multiplicadores de Emprego (modelo aberto)</t>
  </si>
  <si>
    <t>Multiplicadores de Emprego (modelo fechado)</t>
  </si>
  <si>
    <t>ME*</t>
  </si>
  <si>
    <t>MET*</t>
  </si>
  <si>
    <t>*Por 1.000.000 R$</t>
  </si>
  <si>
    <t>Matriz Geradora de Emprego (modelo aberto)</t>
  </si>
  <si>
    <t>Matriz Geradora de Emprego (modelo fechado)</t>
  </si>
  <si>
    <t>Matriz com os Coeficientes de Emprego</t>
  </si>
  <si>
    <t>Coeficientes de Emprego</t>
  </si>
  <si>
    <t>Coeficientes de Renda</t>
  </si>
  <si>
    <t>Matriz com os Coeficientes de Renda</t>
  </si>
  <si>
    <t>Matriz Geradora de Renda (modelo aberto)</t>
  </si>
  <si>
    <t>Matriz Geradora de Renda (modelo fechado)</t>
  </si>
  <si>
    <t>Multiplicadores de Renda (modelo aberto)</t>
  </si>
  <si>
    <t>Multiplicadores de Renda (modelo fechado)</t>
  </si>
  <si>
    <t>Matriz de Coeficientes Técnicos (modelo aberto pelo lado da oferta)</t>
  </si>
  <si>
    <t>Matriz Inversa de Ghosh</t>
  </si>
  <si>
    <t>IL-HR</t>
  </si>
  <si>
    <t>IP e MP</t>
  </si>
  <si>
    <t>Modelos de Insumo-Produto e Multiplicadores de Produção</t>
  </si>
  <si>
    <t>Multiplicadores de Emprego</t>
  </si>
  <si>
    <t>Multiplicadores de Renda</t>
  </si>
  <si>
    <t>Modelo de Insumo-Produto pelo lado da Oferta</t>
  </si>
  <si>
    <t>Índices de Ligação e Setores-Chave</t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</si>
  <si>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.j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</si>
  <si>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t>(b</t>
    </r>
    <r>
      <rPr>
        <b/>
        <vertAlign val="subscript"/>
        <sz val="11"/>
        <color rgb="FFFF0000"/>
        <rFont val="Calibri"/>
        <family val="2"/>
        <scheme val="minor"/>
      </rPr>
      <t>ij</t>
    </r>
    <r>
      <rPr>
        <b/>
        <sz val="11"/>
        <color rgb="FFFF0000"/>
        <rFont val="Calibri"/>
        <family val="2"/>
        <scheme val="minor"/>
      </rPr>
      <t xml:space="preserve"> - (B</t>
    </r>
    <r>
      <rPr>
        <b/>
        <vertAlign val="subscript"/>
        <sz val="11"/>
        <color rgb="FFFF0000"/>
        <rFont val="Calibri"/>
        <family val="2"/>
        <scheme val="minor"/>
      </rPr>
      <t>i.</t>
    </r>
    <r>
      <rPr>
        <b/>
        <sz val="11"/>
        <color rgb="FFFF0000"/>
        <rFont val="Calibri"/>
        <family val="2"/>
        <scheme val="minor"/>
      </rPr>
      <t>/n))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</si>
  <si>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</si>
  <si>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1/(n-1)</t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</si>
  <si>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(B.</t>
    </r>
    <r>
      <rPr>
        <b/>
        <vertAlign val="subscript"/>
        <sz val="10"/>
        <color rgb="FFFF0000"/>
        <rFont val="Times New Roman"/>
        <family val="1"/>
      </rPr>
      <t>j</t>
    </r>
    <r>
      <rPr>
        <b/>
        <sz val="10"/>
        <color rgb="FFFF0000"/>
        <rFont val="Times New Roman"/>
        <family val="1"/>
      </rPr>
      <t>/n))</t>
    </r>
    <r>
      <rPr>
        <b/>
        <vertAlign val="superscript"/>
        <sz val="10"/>
        <color rgb="FFFF0000"/>
        <rFont val="Times New Roman"/>
        <family val="1"/>
      </rPr>
      <t>2</t>
    </r>
  </si>
  <si>
    <t>Raiz Quadrada</t>
  </si>
  <si>
    <r>
      <t>V.</t>
    </r>
    <r>
      <rPr>
        <b/>
        <vertAlign val="subscript"/>
        <sz val="10"/>
        <color rgb="FFFF0000"/>
        <rFont val="Times New Roman"/>
        <family val="1"/>
      </rPr>
      <t>j</t>
    </r>
  </si>
  <si>
    <r>
      <rPr>
        <b/>
        <sz val="10"/>
        <color rgb="FFFF0000"/>
        <rFont val="Calibri"/>
        <family val="2"/>
      </rPr>
      <t>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</si>
  <si>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rPr>
        <b/>
        <sz val="10"/>
        <color rgb="FFFF0000"/>
        <rFont val="Calibri"/>
        <family val="2"/>
      </rPr>
      <t>1/(n-1) ∑</t>
    </r>
    <r>
      <rPr>
        <b/>
        <sz val="10"/>
        <color rgb="FFFF0000"/>
        <rFont val="Times New Roman"/>
        <family val="1"/>
      </rPr>
      <t>(b</t>
    </r>
    <r>
      <rPr>
        <b/>
        <vertAlign val="subscript"/>
        <sz val="10"/>
        <color rgb="FFFF0000"/>
        <rFont val="Times New Roman"/>
        <family val="1"/>
      </rPr>
      <t>ij</t>
    </r>
    <r>
      <rPr>
        <b/>
        <sz val="10"/>
        <color rgb="FFFF0000"/>
        <rFont val="Times New Roman"/>
        <family val="1"/>
      </rPr>
      <t xml:space="preserve"> - (B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./n))</t>
    </r>
    <r>
      <rPr>
        <b/>
        <vertAlign val="superscript"/>
        <sz val="10"/>
        <color rgb="FFFF0000"/>
        <rFont val="Times New Roman"/>
        <family val="1"/>
      </rPr>
      <t>2</t>
    </r>
  </si>
  <si>
    <r>
      <t>V</t>
    </r>
    <r>
      <rPr>
        <b/>
        <vertAlign val="subscript"/>
        <sz val="10"/>
        <color rgb="FFFF0000"/>
        <rFont val="Times New Roman"/>
        <family val="1"/>
      </rPr>
      <t>i</t>
    </r>
    <r>
      <rPr>
        <b/>
        <sz val="10"/>
        <color rgb="FFFF0000"/>
        <rFont val="Times New Roman"/>
        <family val="1"/>
      </rPr>
      <t>.</t>
    </r>
  </si>
  <si>
    <t>CV</t>
  </si>
  <si>
    <t>Coeficientes de variação</t>
  </si>
  <si>
    <t>Efeito</t>
  </si>
  <si>
    <t>Direto</t>
  </si>
  <si>
    <t>Indireto</t>
  </si>
  <si>
    <t>Induzido</t>
  </si>
  <si>
    <t>Decomposição do Multiplicador Total de Produção</t>
  </si>
  <si>
    <t>Decomposição do Multiplicador Total de Produção Truncado</t>
  </si>
  <si>
    <t>Análise de Insumo-Produto: teoria e aplicações no R</t>
  </si>
  <si>
    <t>Vinícius A. Vale e Fernando S. Perobelli</t>
  </si>
  <si>
    <t>Apoio e  Cooperação Institucional:</t>
  </si>
  <si>
    <t>Setor de Pagamentos</t>
  </si>
  <si>
    <t>Livro, Base de Dados e RScripts disponíveis em:</t>
  </si>
  <si>
    <t>http://www.nedur.ufpr.br/portal/publicacoes/livros/ip-r/</t>
  </si>
  <si>
    <t>https://www.ufjf.br/lates/publicacoes/livros/ip-r/</t>
  </si>
  <si>
    <r>
      <t>VALE, A. V.; PEROBELLI, F. S. </t>
    </r>
    <r>
      <rPr>
        <b/>
        <sz val="11"/>
        <color theme="1"/>
        <rFont val="Calibri"/>
        <family val="2"/>
        <scheme val="minor"/>
      </rPr>
      <t>Análise de Insumo-Produto</t>
    </r>
    <r>
      <rPr>
        <sz val="11"/>
        <color theme="1"/>
        <rFont val="Calibri"/>
        <family val="2"/>
        <scheme val="minor"/>
      </rPr>
      <t>: teoria e aplicações no R. NEDUR/LATES. Curitiba, PR: Edição Independente, 2020.</t>
    </r>
  </si>
  <si>
    <t>Este livro tem como objetivo apresentar a estrutura teórica dos modelos de insumo-produto, bem como as aplicações práticas com o software R (Rstudio). As aplicações são baseadas em aspectos da economia brasileira com a Matriz de Insumo-Produto (MIP) 2015 disponibilizada pelo IBGE. Portanto, com este livro, o leitor deverá estar apto para entender a estrutura teórica e operar modelos de insumo-produto. Dessa maneira, o livro contribui positivamente para a ampliação do conhecimento teórico e aplicado dos modelos de insumo-produto nos cursos de graduação e pós-graduação da área de Economia e áreas afins.</t>
  </si>
  <si>
    <t>Na utilização ou citação de partes do livro, referencie da seguinte maneira: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</si>
</sst>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0000"/>
      <name val="Times New Roman"/>
      <family val="1"/>
    </font>
    <font>
      <b/>
      <vertAlign val="subscript"/>
      <sz val="10"/>
      <color rgb="FFFF0000"/>
      <name val="Times New Roman"/>
      <family val="1"/>
    </font>
    <font>
      <b/>
      <vertAlign val="superscript"/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4" tint="-0.499984740745262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1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1" applyFont="1" applyFill="1"/>
    <xf numFmtId="1" fontId="1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Font="1"/>
    <xf numFmtId="0" fontId="1" fillId="0" borderId="0" xfId="1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3" borderId="0" xfId="1" applyFont="1" applyFill="1"/>
    <xf numFmtId="1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/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6" xfId="0" applyFont="1" applyBorder="1"/>
    <xf numFmtId="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1" fontId="1" fillId="3" borderId="6" xfId="0" applyNumberFormat="1" applyFont="1" applyFill="1" applyBorder="1" applyAlignment="1">
      <alignment horizontal="center" vertical="center"/>
    </xf>
    <xf numFmtId="0" fontId="1" fillId="2" borderId="6" xfId="1" applyFont="1" applyFill="1" applyBorder="1"/>
    <xf numFmtId="0" fontId="1" fillId="0" borderId="6" xfId="0" applyFont="1" applyBorder="1" applyAlignment="1">
      <alignment horizontal="center"/>
    </xf>
    <xf numFmtId="0" fontId="5" fillId="2" borderId="6" xfId="1" applyFont="1" applyFill="1" applyBorder="1"/>
    <xf numFmtId="1" fontId="5" fillId="0" borderId="6" xfId="0" applyNumberFormat="1" applyFont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0" fontId="5" fillId="2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18" fillId="0" borderId="0" xfId="0" applyFont="1" applyAlignment="1">
      <alignment horizontal="left"/>
    </xf>
    <xf numFmtId="0" fontId="19" fillId="0" borderId="0" xfId="0" applyFont="1"/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applyAlignment="1">
      <alignment horizontal="left" vertical="center" wrapText="1"/>
    </xf>
    <xf numFmtId="0" fontId="17" fillId="0" borderId="0" xfId="2" applyBorder="1" applyAlignment="1">
      <alignment horizontal="left" wrapText="1"/>
    </xf>
    <xf numFmtId="0" fontId="17" fillId="0" borderId="0" xfId="2" applyBorder="1" applyAlignment="1">
      <alignment horizontal="left"/>
    </xf>
    <xf numFmtId="0" fontId="0" fillId="0" borderId="0" xfId="0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ADA08D2-2E4F-4EDB-9D27-8268A49C4C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fjf.br/lates/" TargetMode="Externa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http://www.nedur.ufpr.br/portal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usp.br/nereus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9523</xdr:colOff>
      <xdr:row>21</xdr:row>
      <xdr:rowOff>85733</xdr:rowOff>
    </xdr:from>
    <xdr:to>
      <xdr:col>5</xdr:col>
      <xdr:colOff>123948</xdr:colOff>
      <xdr:row>24</xdr:row>
      <xdr:rowOff>67672</xdr:rowOff>
    </xdr:to>
    <xdr:pic>
      <xdr:nvPicPr>
        <xdr:cNvPr id="14" name="Imagem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90177-F05F-45EF-8AA2-E65B5E0C8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8" y="4381508"/>
          <a:ext cx="2552825" cy="553439"/>
        </a:xfrm>
        <a:prstGeom prst="rect">
          <a:avLst/>
        </a:prstGeom>
      </xdr:spPr>
    </xdr:pic>
    <xdr:clientData/>
  </xdr:twoCellAnchor>
  <xdr:twoCellAnchor editAs="oneCell">
    <xdr:from>
      <xdr:col>5</xdr:col>
      <xdr:colOff>225425</xdr:colOff>
      <xdr:row>20</xdr:row>
      <xdr:rowOff>161925</xdr:rowOff>
    </xdr:from>
    <xdr:to>
      <xdr:col>8</xdr:col>
      <xdr:colOff>304800</xdr:colOff>
      <xdr:row>24</xdr:row>
      <xdr:rowOff>159482</xdr:rowOff>
    </xdr:to>
    <xdr:pic>
      <xdr:nvPicPr>
        <xdr:cNvPr id="15" name="Imagem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6E55F7-52C6-490B-B6B3-435BBAB90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7200" y="4267200"/>
          <a:ext cx="1908175" cy="759557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20</xdr:row>
      <xdr:rowOff>159525</xdr:rowOff>
    </xdr:from>
    <xdr:to>
      <xdr:col>12</xdr:col>
      <xdr:colOff>33699</xdr:colOff>
      <xdr:row>24</xdr:row>
      <xdr:rowOff>143686</xdr:rowOff>
    </xdr:to>
    <xdr:pic>
      <xdr:nvPicPr>
        <xdr:cNvPr id="16" name="Imagem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BD48C7-7CDB-415C-8A4D-35CF746F1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9200" y="4264800"/>
          <a:ext cx="2179224" cy="74616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44450</xdr:rowOff>
    </xdr:from>
    <xdr:to>
      <xdr:col>2</xdr:col>
      <xdr:colOff>533400</xdr:colOff>
      <xdr:row>6</xdr:row>
      <xdr:rowOff>159554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7F65AA05-E393-4300-BBDA-E5F15BC7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425450"/>
          <a:ext cx="990600" cy="1029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ufjf.br/lates/publicacoes/livros/ip-r/" TargetMode="External"/><Relationship Id="rId1" Type="http://schemas.openxmlformats.org/officeDocument/2006/relationships/hyperlink" Target="http://www.nedur.ufpr.br/portal/publicacoes/livros/ip-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CF44-218C-4EEE-9725-A31B42974886}">
  <dimension ref="A1:N32"/>
  <sheetViews>
    <sheetView showGridLines="0" tabSelected="1" workbookViewId="0">
      <pane xSplit="14" ySplit="33" topLeftCell="O34" activePane="bottomRight" state="frozen"/>
      <selection pane="topRight" activeCell="O1" sqref="O1"/>
      <selection pane="bottomLeft" activeCell="A28" sqref="A28"/>
      <selection pane="bottomRight"/>
    </sheetView>
  </sheetViews>
  <sheetFormatPr defaultRowHeight="14.5" x14ac:dyDescent="0.35"/>
  <cols>
    <col min="1" max="1" width="5" customWidth="1"/>
    <col min="10" max="10" width="10.453125" customWidth="1"/>
    <col min="12" max="12" width="12.1796875" customWidth="1"/>
    <col min="13" max="13" width="14.453125" customWidth="1"/>
    <col min="14" max="14" width="11.81640625" customWidth="1"/>
  </cols>
  <sheetData>
    <row r="1" spans="1:14" x14ac:dyDescent="0.35">
      <c r="A1" s="110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2"/>
    </row>
    <row r="2" spans="1:14" x14ac:dyDescent="0.35">
      <c r="A2" s="113"/>
      <c r="N2" s="114"/>
    </row>
    <row r="3" spans="1:14" x14ac:dyDescent="0.35">
      <c r="A3" s="113"/>
      <c r="N3" s="114"/>
    </row>
    <row r="4" spans="1:14" x14ac:dyDescent="0.35">
      <c r="A4" s="113"/>
      <c r="N4" s="114"/>
    </row>
    <row r="5" spans="1:14" ht="23" x14ac:dyDescent="0.5">
      <c r="A5" s="113"/>
      <c r="D5" s="115" t="s">
        <v>204</v>
      </c>
      <c r="N5" s="114"/>
    </row>
    <row r="6" spans="1:14" ht="18.5" x14ac:dyDescent="0.45">
      <c r="A6" s="113"/>
      <c r="D6" s="116" t="s">
        <v>205</v>
      </c>
      <c r="N6" s="114"/>
    </row>
    <row r="7" spans="1:14" x14ac:dyDescent="0.35">
      <c r="A7" s="113"/>
      <c r="N7" s="114"/>
    </row>
    <row r="8" spans="1:14" x14ac:dyDescent="0.35">
      <c r="A8" s="113"/>
      <c r="N8" s="114"/>
    </row>
    <row r="9" spans="1:14" x14ac:dyDescent="0.35">
      <c r="A9" s="113"/>
      <c r="B9" s="119" t="s">
        <v>212</v>
      </c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4"/>
    </row>
    <row r="10" spans="1:14" x14ac:dyDescent="0.35">
      <c r="A10" s="113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4"/>
    </row>
    <row r="11" spans="1:14" x14ac:dyDescent="0.35">
      <c r="A11" s="113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4"/>
    </row>
    <row r="12" spans="1:14" x14ac:dyDescent="0.35">
      <c r="A12" s="113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4"/>
    </row>
    <row r="13" spans="1:14" x14ac:dyDescent="0.35">
      <c r="A13" s="113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4"/>
    </row>
    <row r="14" spans="1:14" x14ac:dyDescent="0.35">
      <c r="A14" s="113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4"/>
    </row>
    <row r="15" spans="1:14" x14ac:dyDescent="0.35">
      <c r="A15" s="113"/>
      <c r="B15" s="118" t="s">
        <v>208</v>
      </c>
      <c r="N15" s="114"/>
    </row>
    <row r="16" spans="1:14" x14ac:dyDescent="0.35">
      <c r="A16" s="113"/>
      <c r="B16" s="120" t="s">
        <v>209</v>
      </c>
      <c r="C16" s="121"/>
      <c r="D16" s="121"/>
      <c r="E16" s="121"/>
      <c r="F16" s="121"/>
      <c r="G16" s="121"/>
      <c r="N16" s="114"/>
    </row>
    <row r="17" spans="1:14" x14ac:dyDescent="0.35">
      <c r="A17" s="113"/>
      <c r="B17" s="121" t="s">
        <v>210</v>
      </c>
      <c r="C17" s="121"/>
      <c r="D17" s="121"/>
      <c r="E17" s="121"/>
      <c r="F17" s="121"/>
      <c r="G17" s="121"/>
      <c r="N17" s="114"/>
    </row>
    <row r="18" spans="1:14" x14ac:dyDescent="0.35">
      <c r="A18" s="113"/>
      <c r="B18" s="118"/>
      <c r="N18" s="114"/>
    </row>
    <row r="19" spans="1:14" x14ac:dyDescent="0.35">
      <c r="A19" s="113"/>
      <c r="N19" s="114"/>
    </row>
    <row r="20" spans="1:14" x14ac:dyDescent="0.35">
      <c r="A20" s="113"/>
      <c r="B20" s="118" t="s">
        <v>206</v>
      </c>
      <c r="N20" s="114"/>
    </row>
    <row r="21" spans="1:14" x14ac:dyDescent="0.35">
      <c r="A21" s="113"/>
      <c r="N21" s="114"/>
    </row>
    <row r="22" spans="1:14" x14ac:dyDescent="0.35">
      <c r="A22" s="113"/>
      <c r="N22" s="114"/>
    </row>
    <row r="23" spans="1:14" x14ac:dyDescent="0.35">
      <c r="A23" s="113"/>
      <c r="N23" s="114"/>
    </row>
    <row r="24" spans="1:14" x14ac:dyDescent="0.35">
      <c r="A24" s="113"/>
      <c r="N24" s="114"/>
    </row>
    <row r="25" spans="1:14" x14ac:dyDescent="0.35">
      <c r="A25" s="113"/>
      <c r="N25" s="114"/>
    </row>
    <row r="26" spans="1:14" x14ac:dyDescent="0.35">
      <c r="A26" s="113"/>
      <c r="N26" s="114"/>
    </row>
    <row r="27" spans="1:14" x14ac:dyDescent="0.35">
      <c r="A27" s="113"/>
      <c r="N27" s="114"/>
    </row>
    <row r="28" spans="1:14" x14ac:dyDescent="0.35">
      <c r="A28" s="113"/>
      <c r="B28" t="s">
        <v>213</v>
      </c>
      <c r="N28" s="114"/>
    </row>
    <row r="29" spans="1:14" x14ac:dyDescent="0.35">
      <c r="A29" s="113"/>
      <c r="N29" s="114"/>
    </row>
    <row r="30" spans="1:14" ht="11.15" customHeight="1" x14ac:dyDescent="0.35">
      <c r="A30" s="113"/>
      <c r="B30" s="122" t="s">
        <v>211</v>
      </c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14"/>
    </row>
    <row r="31" spans="1:14" x14ac:dyDescent="0.35">
      <c r="A31" s="113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14"/>
    </row>
    <row r="32" spans="1:14" x14ac:dyDescent="0.35">
      <c r="A32" s="113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14"/>
    </row>
  </sheetData>
  <sheetProtection algorithmName="SHA-512" hashValue="W4DwywgKpyZpYLCyVrgvZxZ99E7hL7F5mKIJIL5L2nGnsAV4ericOPznlzqsDYfbVwE5Qf0OpjN/KqzSt3pvgw==" saltValue="OWIfvzVey72xnGUisCIseg==" spinCount="100000" sheet="1" objects="1" scenarios="1"/>
  <mergeCells count="4">
    <mergeCell ref="B9:M13"/>
    <mergeCell ref="B16:G16"/>
    <mergeCell ref="B17:G17"/>
    <mergeCell ref="B30:M32"/>
  </mergeCells>
  <hyperlinks>
    <hyperlink ref="B16" r:id="rId1" xr:uid="{84398145-A1DB-48A3-AA2C-BF7B01AD483C}"/>
    <hyperlink ref="B17" r:id="rId2" xr:uid="{41656A6B-B1B8-429F-AD5B-E2C8E58B7194}"/>
  </hyperlinks>
  <pageMargins left="0.511811024" right="0.511811024" top="0.78740157499999996" bottom="0.78740157499999996" header="0.31496062000000002" footer="0.3149606200000000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397C-EEA0-4578-974A-2B38D3889505}">
  <dimension ref="A1:B31"/>
  <sheetViews>
    <sheetView showGridLines="0" workbookViewId="0"/>
  </sheetViews>
  <sheetFormatPr defaultColWidth="8.7265625" defaultRowHeight="12.5" x14ac:dyDescent="0.25"/>
  <cols>
    <col min="1" max="1" width="8.7265625" style="8"/>
    <col min="2" max="2" width="48.81640625" style="6" bestFit="1" customWidth="1"/>
    <col min="3" max="16384" width="8.7265625" style="6"/>
  </cols>
  <sheetData>
    <row r="1" spans="1:2" ht="13" x14ac:dyDescent="0.3">
      <c r="A1" s="11" t="s">
        <v>24</v>
      </c>
    </row>
    <row r="2" spans="1:2" x14ac:dyDescent="0.25">
      <c r="A2" s="12" t="s">
        <v>25</v>
      </c>
    </row>
    <row r="3" spans="1:2" x14ac:dyDescent="0.25">
      <c r="A3" s="12" t="s">
        <v>26</v>
      </c>
    </row>
    <row r="4" spans="1:2" x14ac:dyDescent="0.25">
      <c r="A4" s="12" t="s">
        <v>110</v>
      </c>
    </row>
    <row r="5" spans="1:2" x14ac:dyDescent="0.25">
      <c r="A5" s="12"/>
    </row>
    <row r="6" spans="1:2" ht="13" x14ac:dyDescent="0.3">
      <c r="A6" s="49" t="s">
        <v>71</v>
      </c>
      <c r="B6" s="50" t="s">
        <v>87</v>
      </c>
    </row>
    <row r="7" spans="1:2" x14ac:dyDescent="0.25">
      <c r="A7" s="8" t="s">
        <v>72</v>
      </c>
      <c r="B7" s="51" t="s">
        <v>86</v>
      </c>
    </row>
    <row r="8" spans="1:2" x14ac:dyDescent="0.25">
      <c r="A8" s="8" t="s">
        <v>29</v>
      </c>
      <c r="B8" s="51" t="s">
        <v>85</v>
      </c>
    </row>
    <row r="9" spans="1:2" x14ac:dyDescent="0.25">
      <c r="A9" s="8" t="s">
        <v>91</v>
      </c>
      <c r="B9" s="51" t="s">
        <v>29</v>
      </c>
    </row>
    <row r="10" spans="1:2" x14ac:dyDescent="0.25">
      <c r="A10" s="8" t="s">
        <v>73</v>
      </c>
      <c r="B10" s="51" t="s">
        <v>80</v>
      </c>
    </row>
    <row r="11" spans="1:2" x14ac:dyDescent="0.25">
      <c r="A11" s="8" t="s">
        <v>74</v>
      </c>
      <c r="B11" s="51" t="s">
        <v>81</v>
      </c>
    </row>
    <row r="12" spans="1:2" x14ac:dyDescent="0.25">
      <c r="A12" s="8" t="s">
        <v>75</v>
      </c>
      <c r="B12" s="51" t="s">
        <v>82</v>
      </c>
    </row>
    <row r="13" spans="1:2" x14ac:dyDescent="0.25">
      <c r="A13" s="8" t="s">
        <v>76</v>
      </c>
      <c r="B13" s="51" t="s">
        <v>83</v>
      </c>
    </row>
    <row r="14" spans="1:2" x14ac:dyDescent="0.25">
      <c r="A14" s="8" t="s">
        <v>77</v>
      </c>
      <c r="B14" s="51" t="s">
        <v>41</v>
      </c>
    </row>
    <row r="15" spans="1:2" x14ac:dyDescent="0.25">
      <c r="A15" s="8" t="s">
        <v>78</v>
      </c>
      <c r="B15" s="51" t="s">
        <v>84</v>
      </c>
    </row>
    <row r="16" spans="1:2" x14ac:dyDescent="0.25">
      <c r="A16" s="47" t="s">
        <v>79</v>
      </c>
      <c r="B16" s="97" t="s">
        <v>88</v>
      </c>
    </row>
    <row r="17" spans="1:2" x14ac:dyDescent="0.25">
      <c r="A17" s="47" t="s">
        <v>180</v>
      </c>
      <c r="B17" s="97" t="s">
        <v>181</v>
      </c>
    </row>
    <row r="18" spans="1:2" x14ac:dyDescent="0.25">
      <c r="A18" s="47" t="s">
        <v>118</v>
      </c>
      <c r="B18" s="97" t="s">
        <v>182</v>
      </c>
    </row>
    <row r="19" spans="1:2" x14ac:dyDescent="0.25">
      <c r="A19" s="47" t="s">
        <v>126</v>
      </c>
      <c r="B19" s="97" t="s">
        <v>183</v>
      </c>
    </row>
    <row r="20" spans="1:2" x14ac:dyDescent="0.25">
      <c r="A20" s="47" t="s">
        <v>147</v>
      </c>
      <c r="B20" s="97" t="s">
        <v>184</v>
      </c>
    </row>
    <row r="21" spans="1:2" x14ac:dyDescent="0.25">
      <c r="A21" s="47" t="s">
        <v>179</v>
      </c>
      <c r="B21" s="97" t="s">
        <v>185</v>
      </c>
    </row>
    <row r="22" spans="1:2" x14ac:dyDescent="0.25">
      <c r="A22" s="52" t="s">
        <v>196</v>
      </c>
      <c r="B22" s="53" t="s">
        <v>197</v>
      </c>
    </row>
    <row r="23" spans="1:2" x14ac:dyDescent="0.25">
      <c r="A23" s="51"/>
    </row>
    <row r="28" spans="1:2" x14ac:dyDescent="0.25">
      <c r="A28" s="6"/>
    </row>
    <row r="29" spans="1:2" x14ac:dyDescent="0.25">
      <c r="A29" s="6"/>
    </row>
    <row r="30" spans="1:2" x14ac:dyDescent="0.25">
      <c r="A30" s="6"/>
    </row>
    <row r="31" spans="1:2" x14ac:dyDescent="0.25">
      <c r="A31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356-F367-4229-BF14-7A31C1C44B83}">
  <dimension ref="A1:W48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40" sqref="B40"/>
    </sheetView>
  </sheetViews>
  <sheetFormatPr defaultColWidth="8.7265625" defaultRowHeight="12.5" x14ac:dyDescent="0.25"/>
  <cols>
    <col min="1" max="1" width="8.7265625" style="12"/>
    <col min="2" max="2" width="57.26953125" style="12" customWidth="1"/>
    <col min="3" max="3" width="11.54296875" style="12" customWidth="1"/>
    <col min="4" max="4" width="10.54296875" style="12" customWidth="1"/>
    <col min="5" max="5" width="11.81640625" style="12" customWidth="1"/>
    <col min="6" max="8" width="10.54296875" style="12" customWidth="1"/>
    <col min="9" max="9" width="12.1796875" style="12" customWidth="1"/>
    <col min="10" max="10" width="11.7265625" style="12" customWidth="1"/>
    <col min="11" max="13" width="10.54296875" style="12" customWidth="1"/>
    <col min="14" max="14" width="13.453125" style="12" customWidth="1"/>
    <col min="15" max="23" width="10.54296875" style="12" customWidth="1"/>
    <col min="24" max="16384" width="8.7265625" style="12"/>
  </cols>
  <sheetData>
    <row r="1" spans="1:23" ht="13" x14ac:dyDescent="0.3">
      <c r="A1" s="11" t="s">
        <v>24</v>
      </c>
    </row>
    <row r="2" spans="1:23" x14ac:dyDescent="0.25">
      <c r="A2" s="12" t="s">
        <v>25</v>
      </c>
    </row>
    <row r="3" spans="1:23" x14ac:dyDescent="0.25">
      <c r="A3" s="12" t="s">
        <v>26</v>
      </c>
    </row>
    <row r="4" spans="1:23" x14ac:dyDescent="0.25">
      <c r="A4" s="12" t="s">
        <v>110</v>
      </c>
    </row>
    <row r="5" spans="1:23" ht="14.5" customHeight="1" x14ac:dyDescent="0.25">
      <c r="A5" s="130" t="s">
        <v>28</v>
      </c>
      <c r="B5" s="131" t="s">
        <v>29</v>
      </c>
      <c r="C5" s="32" t="s">
        <v>0</v>
      </c>
      <c r="D5" s="33" t="s">
        <v>2</v>
      </c>
      <c r="E5" s="33" t="s">
        <v>4</v>
      </c>
      <c r="F5" s="33" t="s">
        <v>6</v>
      </c>
      <c r="G5" s="33" t="s">
        <v>8</v>
      </c>
      <c r="H5" s="33" t="s">
        <v>10</v>
      </c>
      <c r="I5" s="33" t="s">
        <v>12</v>
      </c>
      <c r="J5" s="33" t="s">
        <v>14</v>
      </c>
      <c r="K5" s="33" t="s">
        <v>16</v>
      </c>
      <c r="L5" s="33" t="s">
        <v>18</v>
      </c>
      <c r="M5" s="33" t="s">
        <v>20</v>
      </c>
      <c r="N5" s="33" t="s">
        <v>22</v>
      </c>
      <c r="O5" s="123" t="s">
        <v>27</v>
      </c>
      <c r="P5" s="127" t="s">
        <v>57</v>
      </c>
      <c r="Q5" s="128"/>
      <c r="R5" s="128"/>
      <c r="S5" s="128"/>
      <c r="T5" s="128"/>
      <c r="U5" s="129"/>
      <c r="V5" s="123" t="s">
        <v>36</v>
      </c>
      <c r="W5" s="125" t="s">
        <v>37</v>
      </c>
    </row>
    <row r="6" spans="1:23" ht="75" x14ac:dyDescent="0.25">
      <c r="A6" s="130"/>
      <c r="B6" s="131"/>
      <c r="C6" s="30" t="s">
        <v>1</v>
      </c>
      <c r="D6" s="31" t="s">
        <v>3</v>
      </c>
      <c r="E6" s="31" t="s">
        <v>5</v>
      </c>
      <c r="F6" s="31" t="s">
        <v>7</v>
      </c>
      <c r="G6" s="31" t="s">
        <v>9</v>
      </c>
      <c r="H6" s="31" t="s">
        <v>11</v>
      </c>
      <c r="I6" s="31" t="s">
        <v>13</v>
      </c>
      <c r="J6" s="31" t="s">
        <v>15</v>
      </c>
      <c r="K6" s="31" t="s">
        <v>17</v>
      </c>
      <c r="L6" s="31" t="s">
        <v>19</v>
      </c>
      <c r="M6" s="31" t="s">
        <v>21</v>
      </c>
      <c r="N6" s="31" t="s">
        <v>23</v>
      </c>
      <c r="O6" s="124"/>
      <c r="P6" s="34" t="s">
        <v>30</v>
      </c>
      <c r="Q6" s="34" t="s">
        <v>31</v>
      </c>
      <c r="R6" s="34" t="s">
        <v>32</v>
      </c>
      <c r="S6" s="34" t="s">
        <v>33</v>
      </c>
      <c r="T6" s="34" t="s">
        <v>34</v>
      </c>
      <c r="U6" s="34" t="s">
        <v>35</v>
      </c>
      <c r="V6" s="124"/>
      <c r="W6" s="126"/>
    </row>
    <row r="7" spans="1:23" x14ac:dyDescent="0.25">
      <c r="A7" s="37" t="s">
        <v>0</v>
      </c>
      <c r="B7" s="19" t="s">
        <v>1</v>
      </c>
      <c r="C7" s="20">
        <v>19404.990731949536</v>
      </c>
      <c r="D7" s="20">
        <v>136.70621166560133</v>
      </c>
      <c r="E7" s="20">
        <v>212258.29416718392</v>
      </c>
      <c r="F7" s="20">
        <v>149.94640427520977</v>
      </c>
      <c r="G7" s="20">
        <v>1618.248768890694</v>
      </c>
      <c r="H7" s="20">
        <v>10069.660973295215</v>
      </c>
      <c r="I7" s="20">
        <v>287.23823897721655</v>
      </c>
      <c r="J7" s="20">
        <v>84.019920172461852</v>
      </c>
      <c r="K7" s="20">
        <v>35.950849549113954</v>
      </c>
      <c r="L7" s="20">
        <v>30.032941044228906</v>
      </c>
      <c r="M7" s="20">
        <v>6367.92467131372</v>
      </c>
      <c r="N7" s="20">
        <v>1893.7601083469413</v>
      </c>
      <c r="O7" s="38">
        <v>252336.77398666384</v>
      </c>
      <c r="P7" s="21">
        <v>116588.48829933476</v>
      </c>
      <c r="Q7" s="21">
        <v>58.216984376183191</v>
      </c>
      <c r="R7" s="21">
        <v>8.0134642386842909</v>
      </c>
      <c r="S7" s="21">
        <v>94957.640019790182</v>
      </c>
      <c r="T7" s="21">
        <v>18583.22408886733</v>
      </c>
      <c r="U7" s="21">
        <v>-3802.3568432710163</v>
      </c>
      <c r="V7" s="38">
        <v>226393.2260133361</v>
      </c>
      <c r="W7" s="38">
        <v>478729.99999999994</v>
      </c>
    </row>
    <row r="8" spans="1:23" x14ac:dyDescent="0.25">
      <c r="A8" s="37" t="s">
        <v>2</v>
      </c>
      <c r="B8" s="19" t="s">
        <v>3</v>
      </c>
      <c r="C8" s="20">
        <v>527.985755848959</v>
      </c>
      <c r="D8" s="20">
        <v>14175.422200604839</v>
      </c>
      <c r="E8" s="20">
        <v>116827.27670812795</v>
      </c>
      <c r="F8" s="20">
        <v>4825.9848524463796</v>
      </c>
      <c r="G8" s="20">
        <v>7074.1056314353618</v>
      </c>
      <c r="H8" s="20">
        <v>208.07405030581307</v>
      </c>
      <c r="I8" s="20">
        <v>143.33914650955165</v>
      </c>
      <c r="J8" s="20">
        <v>101.12846547142935</v>
      </c>
      <c r="K8" s="20">
        <v>45.138529637872239</v>
      </c>
      <c r="L8" s="20">
        <v>342.77463514831436</v>
      </c>
      <c r="M8" s="20">
        <v>303.19252216041559</v>
      </c>
      <c r="N8" s="20">
        <v>355.53754508893775</v>
      </c>
      <c r="O8" s="38">
        <v>144929.96004278585</v>
      </c>
      <c r="P8" s="21">
        <v>92115.058173148107</v>
      </c>
      <c r="Q8" s="21">
        <v>11.994256501278823</v>
      </c>
      <c r="R8" s="21">
        <v>16.363157746124564</v>
      </c>
      <c r="S8" s="21">
        <v>1515.9360248365842</v>
      </c>
      <c r="T8" s="21">
        <v>15635.730989067486</v>
      </c>
      <c r="U8" s="21">
        <v>6347.9573559146265</v>
      </c>
      <c r="V8" s="38">
        <v>115643.03995721419</v>
      </c>
      <c r="W8" s="38">
        <v>260573.00000000006</v>
      </c>
    </row>
    <row r="9" spans="1:23" x14ac:dyDescent="0.25">
      <c r="A9" s="37" t="s">
        <v>4</v>
      </c>
      <c r="B9" s="19" t="s">
        <v>5</v>
      </c>
      <c r="C9" s="20">
        <v>98820.89703193953</v>
      </c>
      <c r="D9" s="20">
        <v>28896.113894432987</v>
      </c>
      <c r="E9" s="20">
        <v>758166.49799317389</v>
      </c>
      <c r="F9" s="20">
        <v>24591.036954989158</v>
      </c>
      <c r="G9" s="20">
        <v>129762.43915453553</v>
      </c>
      <c r="H9" s="20">
        <v>63162.709898372748</v>
      </c>
      <c r="I9" s="20">
        <v>92256.282499407753</v>
      </c>
      <c r="J9" s="20">
        <v>9795.1391566047896</v>
      </c>
      <c r="K9" s="20">
        <v>5565.468873873494</v>
      </c>
      <c r="L9" s="20">
        <v>5071.3139632390248</v>
      </c>
      <c r="M9" s="20">
        <v>104540.91819018564</v>
      </c>
      <c r="N9" s="20">
        <v>31281.462208007244</v>
      </c>
      <c r="O9" s="38">
        <v>1351910.2798187619</v>
      </c>
      <c r="P9" s="21">
        <v>417823.01542845363</v>
      </c>
      <c r="Q9" s="21">
        <v>4739.2563400628733</v>
      </c>
      <c r="R9" s="21">
        <v>610.25612279211134</v>
      </c>
      <c r="S9" s="21">
        <v>825949.45801920944</v>
      </c>
      <c r="T9" s="21">
        <v>199171.75093700492</v>
      </c>
      <c r="U9" s="21">
        <v>-23744.016666284679</v>
      </c>
      <c r="V9" s="38">
        <v>1424549.7201812384</v>
      </c>
      <c r="W9" s="38">
        <v>2776460</v>
      </c>
    </row>
    <row r="10" spans="1:23" x14ac:dyDescent="0.25">
      <c r="A10" s="37" t="s">
        <v>6</v>
      </c>
      <c r="B10" s="19" t="s">
        <v>7</v>
      </c>
      <c r="C10" s="20">
        <v>11155.003415279019</v>
      </c>
      <c r="D10" s="20">
        <v>2816.1701577133276</v>
      </c>
      <c r="E10" s="20">
        <v>42911.868812277316</v>
      </c>
      <c r="F10" s="20">
        <v>89235.244640534278</v>
      </c>
      <c r="G10" s="20">
        <v>735.22188048914006</v>
      </c>
      <c r="H10" s="20">
        <v>19361.395532657531</v>
      </c>
      <c r="I10" s="20">
        <v>2901.0738087108816</v>
      </c>
      <c r="J10" s="20">
        <v>2537.2241037772556</v>
      </c>
      <c r="K10" s="20">
        <v>2363.2406669993825</v>
      </c>
      <c r="L10" s="20">
        <v>687.60969468718008</v>
      </c>
      <c r="M10" s="20">
        <v>24478.024493853609</v>
      </c>
      <c r="N10" s="20">
        <v>20842.12868689467</v>
      </c>
      <c r="O10" s="38">
        <v>220024.20589387362</v>
      </c>
      <c r="P10" s="21">
        <v>55.301591761790846</v>
      </c>
      <c r="Q10" s="21">
        <v>6.1548251679171413</v>
      </c>
      <c r="R10" s="21">
        <v>15.298431728397279</v>
      </c>
      <c r="S10" s="21">
        <v>103052.41927768019</v>
      </c>
      <c r="T10" s="21">
        <v>9.2717209783865542</v>
      </c>
      <c r="U10" s="21">
        <v>435.34825880974137</v>
      </c>
      <c r="V10" s="38">
        <v>103573.79410612643</v>
      </c>
      <c r="W10" s="38">
        <v>323598.00000000006</v>
      </c>
    </row>
    <row r="11" spans="1:23" x14ac:dyDescent="0.25">
      <c r="A11" s="37" t="s">
        <v>8</v>
      </c>
      <c r="B11" s="19" t="s">
        <v>9</v>
      </c>
      <c r="C11" s="20">
        <v>283.74066163600571</v>
      </c>
      <c r="D11" s="20">
        <v>3275.688288602717</v>
      </c>
      <c r="E11" s="20">
        <v>2546.3614841548419</v>
      </c>
      <c r="F11" s="20">
        <v>4129.4783490741447</v>
      </c>
      <c r="G11" s="20">
        <v>59146.187356176764</v>
      </c>
      <c r="H11" s="20">
        <v>1139.6265102162265</v>
      </c>
      <c r="I11" s="20">
        <v>1587.1371200060703</v>
      </c>
      <c r="J11" s="20">
        <v>5736.9095573713657</v>
      </c>
      <c r="K11" s="20">
        <v>1713.9557614304879</v>
      </c>
      <c r="L11" s="20">
        <v>1594.5782280480003</v>
      </c>
      <c r="M11" s="20">
        <v>5234.412777478321</v>
      </c>
      <c r="N11" s="20">
        <v>16817.833760201305</v>
      </c>
      <c r="O11" s="38">
        <v>103205.90985439628</v>
      </c>
      <c r="P11" s="21">
        <v>4639.96498774469</v>
      </c>
      <c r="Q11" s="21">
        <v>13.799088280879991</v>
      </c>
      <c r="R11" s="21">
        <v>34.071232567273064</v>
      </c>
      <c r="S11" s="21">
        <v>1368.0760051014347</v>
      </c>
      <c r="T11" s="21">
        <v>523046.7555025231</v>
      </c>
      <c r="U11" s="21">
        <v>-0.57667061363247984</v>
      </c>
      <c r="V11" s="38">
        <v>529102.09014560375</v>
      </c>
      <c r="W11" s="38">
        <v>632308</v>
      </c>
    </row>
    <row r="12" spans="1:23" x14ac:dyDescent="0.25">
      <c r="A12" s="37" t="s">
        <v>10</v>
      </c>
      <c r="B12" s="19" t="s">
        <v>11</v>
      </c>
      <c r="C12" s="20">
        <v>28434.232797821682</v>
      </c>
      <c r="D12" s="20">
        <v>8132.4567558960325</v>
      </c>
      <c r="E12" s="20">
        <v>219069.14000489566</v>
      </c>
      <c r="F12" s="20">
        <v>6524.5535754912935</v>
      </c>
      <c r="G12" s="20">
        <v>36495.331886509222</v>
      </c>
      <c r="H12" s="20">
        <v>30276.245813668997</v>
      </c>
      <c r="I12" s="20">
        <v>23751.411847920303</v>
      </c>
      <c r="J12" s="20">
        <v>8757.2027235622591</v>
      </c>
      <c r="K12" s="20">
        <v>3409.8280172664549</v>
      </c>
      <c r="L12" s="20">
        <v>1780.0921507475912</v>
      </c>
      <c r="M12" s="20">
        <v>47195.113296670934</v>
      </c>
      <c r="N12" s="20">
        <v>16081.211114262342</v>
      </c>
      <c r="O12" s="38">
        <v>429906.81998471281</v>
      </c>
      <c r="P12" s="21">
        <v>26705.794810850311</v>
      </c>
      <c r="Q12" s="21">
        <v>3792.4269137426318</v>
      </c>
      <c r="R12" s="21">
        <v>896.05100123469776</v>
      </c>
      <c r="S12" s="21">
        <v>577400.4093746955</v>
      </c>
      <c r="T12" s="21">
        <v>62587.018516373144</v>
      </c>
      <c r="U12" s="21">
        <v>-525.52060160914209</v>
      </c>
      <c r="V12" s="38">
        <v>670856.18001528713</v>
      </c>
      <c r="W12" s="38">
        <v>1100763</v>
      </c>
    </row>
    <row r="13" spans="1:23" x14ac:dyDescent="0.25">
      <c r="A13" s="37" t="s">
        <v>12</v>
      </c>
      <c r="B13" s="19" t="s">
        <v>13</v>
      </c>
      <c r="C13" s="20">
        <v>9571.5498852815817</v>
      </c>
      <c r="D13" s="20">
        <v>21831.623483734285</v>
      </c>
      <c r="E13" s="20">
        <v>136943.74320678972</v>
      </c>
      <c r="F13" s="20">
        <v>6021.6846361071375</v>
      </c>
      <c r="G13" s="20">
        <v>7527.4489497593213</v>
      </c>
      <c r="H13" s="20">
        <v>55414.841501869618</v>
      </c>
      <c r="I13" s="20">
        <v>56874.843243471369</v>
      </c>
      <c r="J13" s="20">
        <v>3378.3322231219386</v>
      </c>
      <c r="K13" s="20">
        <v>8168.2403425553857</v>
      </c>
      <c r="L13" s="20">
        <v>466.15437942595497</v>
      </c>
      <c r="M13" s="20">
        <v>26923.550807404852</v>
      </c>
      <c r="N13" s="20">
        <v>14218.962563025671</v>
      </c>
      <c r="O13" s="38">
        <v>347340.97522254684</v>
      </c>
      <c r="P13" s="21">
        <v>23548.476259734103</v>
      </c>
      <c r="Q13" s="21">
        <v>326.00693390106534</v>
      </c>
      <c r="R13" s="21">
        <v>659.45767245340369</v>
      </c>
      <c r="S13" s="21">
        <v>129000.10025458869</v>
      </c>
      <c r="T13" s="21">
        <v>4542.8145844669734</v>
      </c>
      <c r="U13" s="21">
        <v>-0.8309276910899267</v>
      </c>
      <c r="V13" s="38">
        <v>158076.02477745313</v>
      </c>
      <c r="W13" s="38">
        <v>505417</v>
      </c>
    </row>
    <row r="14" spans="1:23" x14ac:dyDescent="0.25">
      <c r="A14" s="37" t="s">
        <v>14</v>
      </c>
      <c r="B14" s="19" t="s">
        <v>15</v>
      </c>
      <c r="C14" s="20">
        <v>96.502884228281616</v>
      </c>
      <c r="D14" s="20">
        <v>1010.7595649881395</v>
      </c>
      <c r="E14" s="20">
        <v>15630.727167252235</v>
      </c>
      <c r="F14" s="20">
        <v>2117.3963138666054</v>
      </c>
      <c r="G14" s="20">
        <v>1424.9971487512616</v>
      </c>
      <c r="H14" s="20">
        <v>14428.714223472198</v>
      </c>
      <c r="I14" s="20">
        <v>3862.372631064432</v>
      </c>
      <c r="J14" s="20">
        <v>42391.626621818228</v>
      </c>
      <c r="K14" s="20">
        <v>22566.432554242452</v>
      </c>
      <c r="L14" s="20">
        <v>774.97572397338672</v>
      </c>
      <c r="M14" s="20">
        <v>55867.136167524179</v>
      </c>
      <c r="N14" s="20">
        <v>20933.260972089625</v>
      </c>
      <c r="O14" s="38">
        <v>181104.90197327101</v>
      </c>
      <c r="P14" s="21">
        <v>6814.3253234661279</v>
      </c>
      <c r="Q14" s="21">
        <v>36.485493870979603</v>
      </c>
      <c r="R14" s="21">
        <v>76.996502545120379</v>
      </c>
      <c r="S14" s="21">
        <v>102069.84658127333</v>
      </c>
      <c r="T14" s="21">
        <v>60224.011218796419</v>
      </c>
      <c r="U14" s="21">
        <v>139.43290677701026</v>
      </c>
      <c r="V14" s="38">
        <v>169361.09802672899</v>
      </c>
      <c r="W14" s="38">
        <v>350466</v>
      </c>
    </row>
    <row r="15" spans="1:23" x14ac:dyDescent="0.25">
      <c r="A15" s="37" t="s">
        <v>16</v>
      </c>
      <c r="B15" s="19" t="s">
        <v>17</v>
      </c>
      <c r="C15" s="20">
        <v>7302.2562422962628</v>
      </c>
      <c r="D15" s="20">
        <v>5795.6079815221156</v>
      </c>
      <c r="E15" s="20">
        <v>48751.578654790341</v>
      </c>
      <c r="F15" s="20">
        <v>7020.4821955184161</v>
      </c>
      <c r="G15" s="20">
        <v>9032.4248363429488</v>
      </c>
      <c r="H15" s="20">
        <v>25976.291216421265</v>
      </c>
      <c r="I15" s="20">
        <v>12523.161778660708</v>
      </c>
      <c r="J15" s="20">
        <v>10204.318943537337</v>
      </c>
      <c r="K15" s="20">
        <v>71293.655200246314</v>
      </c>
      <c r="L15" s="20">
        <v>20693.090069500344</v>
      </c>
      <c r="M15" s="20">
        <v>24995.460412498767</v>
      </c>
      <c r="N15" s="20">
        <v>53902.047322589533</v>
      </c>
      <c r="O15" s="38">
        <v>297490.37485392438</v>
      </c>
      <c r="P15" s="21">
        <v>13856.89005429696</v>
      </c>
      <c r="Q15" s="21">
        <v>1969.2103021863509</v>
      </c>
      <c r="R15" s="21">
        <v>111.01169690093411</v>
      </c>
      <c r="S15" s="21">
        <v>260949.09430288171</v>
      </c>
      <c r="T15" s="21">
        <v>234.0133569172296</v>
      </c>
      <c r="U15" s="21">
        <v>0.40543289243365732</v>
      </c>
      <c r="V15" s="38">
        <v>277120.62514607562</v>
      </c>
      <c r="W15" s="38">
        <v>574611</v>
      </c>
    </row>
    <row r="16" spans="1:23" x14ac:dyDescent="0.25">
      <c r="A16" s="37" t="s">
        <v>18</v>
      </c>
      <c r="B16" s="19" t="s">
        <v>19</v>
      </c>
      <c r="C16" s="20">
        <v>17.453332405008574</v>
      </c>
      <c r="D16" s="20">
        <v>353.95176543630851</v>
      </c>
      <c r="E16" s="20">
        <v>5083.2624881143165</v>
      </c>
      <c r="F16" s="20">
        <v>1389.7251459213965</v>
      </c>
      <c r="G16" s="20">
        <v>1062.644768302853</v>
      </c>
      <c r="H16" s="20">
        <v>37220.731862315959</v>
      </c>
      <c r="I16" s="20">
        <v>3402.5437218902116</v>
      </c>
      <c r="J16" s="20">
        <v>4286.3901885990454</v>
      </c>
      <c r="K16" s="20">
        <v>5524.9086234053184</v>
      </c>
      <c r="L16" s="20">
        <v>1497.0213801714858</v>
      </c>
      <c r="M16" s="20">
        <v>25726.408266727616</v>
      </c>
      <c r="N16" s="20">
        <v>4354.1839877786251</v>
      </c>
      <c r="O16" s="38">
        <v>89919.22553106815</v>
      </c>
      <c r="P16" s="21">
        <v>5122.2317304231492</v>
      </c>
      <c r="Q16" s="21">
        <v>0</v>
      </c>
      <c r="R16" s="21">
        <v>0</v>
      </c>
      <c r="S16" s="21">
        <v>450753.11638844979</v>
      </c>
      <c r="T16" s="21">
        <v>134.42635005887527</v>
      </c>
      <c r="U16" s="21">
        <v>0</v>
      </c>
      <c r="V16" s="38">
        <v>456009.77446893184</v>
      </c>
      <c r="W16" s="38">
        <v>545929</v>
      </c>
    </row>
    <row r="17" spans="1:23" x14ac:dyDescent="0.25">
      <c r="A17" s="37" t="s">
        <v>20</v>
      </c>
      <c r="B17" s="19" t="s">
        <v>21</v>
      </c>
      <c r="C17" s="20">
        <v>1767.4519394367642</v>
      </c>
      <c r="D17" s="20">
        <v>24224.057597297666</v>
      </c>
      <c r="E17" s="20">
        <v>127305.75947774929</v>
      </c>
      <c r="F17" s="20">
        <v>16384.713723036344</v>
      </c>
      <c r="G17" s="20">
        <v>14741.547010323482</v>
      </c>
      <c r="H17" s="20">
        <v>87970.552409209893</v>
      </c>
      <c r="I17" s="20">
        <v>29148.704773173267</v>
      </c>
      <c r="J17" s="20">
        <v>49270.821104392766</v>
      </c>
      <c r="K17" s="20">
        <v>58496.269151915025</v>
      </c>
      <c r="L17" s="20">
        <v>4366.4811445231826</v>
      </c>
      <c r="M17" s="20">
        <v>132817.07347900211</v>
      </c>
      <c r="N17" s="20">
        <v>94453.251496051307</v>
      </c>
      <c r="O17" s="38">
        <v>640946.68330611114</v>
      </c>
      <c r="P17" s="21">
        <v>56899.619162656738</v>
      </c>
      <c r="Q17" s="21">
        <v>32850.009704238219</v>
      </c>
      <c r="R17" s="21">
        <v>81721.140191468003</v>
      </c>
      <c r="S17" s="21">
        <v>610134.25813497242</v>
      </c>
      <c r="T17" s="21">
        <v>47679.963293440087</v>
      </c>
      <c r="U17" s="21">
        <v>-26.673792886615754</v>
      </c>
      <c r="V17" s="38">
        <v>829258.31669388874</v>
      </c>
      <c r="W17" s="38">
        <v>1470205</v>
      </c>
    </row>
    <row r="18" spans="1:23" x14ac:dyDescent="0.25">
      <c r="A18" s="39" t="s">
        <v>22</v>
      </c>
      <c r="B18" s="22" t="s">
        <v>23</v>
      </c>
      <c r="C18" s="23">
        <v>354.93532187737219</v>
      </c>
      <c r="D18" s="23">
        <v>1267.4420981059807</v>
      </c>
      <c r="E18" s="23">
        <v>7770.4898354905654</v>
      </c>
      <c r="F18" s="23">
        <v>1486.7532087396407</v>
      </c>
      <c r="G18" s="23">
        <v>741.402608483422</v>
      </c>
      <c r="H18" s="23">
        <v>4521.1560081945227</v>
      </c>
      <c r="I18" s="23">
        <v>1965.8911902082409</v>
      </c>
      <c r="J18" s="23">
        <v>2213.8869915711248</v>
      </c>
      <c r="K18" s="23">
        <v>2575.9114288786914</v>
      </c>
      <c r="L18" s="23">
        <v>205.87568949130608</v>
      </c>
      <c r="M18" s="23">
        <v>6121.78491517982</v>
      </c>
      <c r="N18" s="23">
        <v>4190.3602356637894</v>
      </c>
      <c r="O18" s="40">
        <v>33415.889531884473</v>
      </c>
      <c r="P18" s="24">
        <v>2862.8341781296126</v>
      </c>
      <c r="Q18" s="24">
        <v>1137474.4391576715</v>
      </c>
      <c r="R18" s="24">
        <v>3174.3405263252466</v>
      </c>
      <c r="S18" s="24">
        <v>28582.645616520625</v>
      </c>
      <c r="T18" s="24">
        <v>2308.0194415060514</v>
      </c>
      <c r="U18" s="24">
        <v>-9.1684520376352694</v>
      </c>
      <c r="V18" s="40">
        <v>1174393.1104681154</v>
      </c>
      <c r="W18" s="40">
        <v>1207809</v>
      </c>
    </row>
    <row r="20" spans="1:23" ht="13" x14ac:dyDescent="0.3">
      <c r="B20" s="15" t="s">
        <v>54</v>
      </c>
      <c r="C20" s="16">
        <v>177737</v>
      </c>
      <c r="D20" s="16">
        <v>111916</v>
      </c>
      <c r="E20" s="16">
        <v>1693264.9999999998</v>
      </c>
      <c r="F20" s="16">
        <v>163877.00000000003</v>
      </c>
      <c r="G20" s="16">
        <v>269362.00000000006</v>
      </c>
      <c r="H20" s="16">
        <v>349750</v>
      </c>
      <c r="I20" s="16">
        <v>228704</v>
      </c>
      <c r="J20" s="16">
        <v>138757</v>
      </c>
      <c r="K20" s="16">
        <v>181759</v>
      </c>
      <c r="L20" s="16">
        <v>37510</v>
      </c>
      <c r="M20" s="16">
        <v>460571.00000000006</v>
      </c>
      <c r="N20" s="16">
        <v>279323.99999999994</v>
      </c>
      <c r="O20" s="16">
        <v>4092532</v>
      </c>
      <c r="P20" s="16">
        <v>767031.99999999988</v>
      </c>
      <c r="Q20" s="16">
        <v>1181278</v>
      </c>
      <c r="R20" s="16">
        <v>87323</v>
      </c>
      <c r="S20" s="16">
        <v>3185733</v>
      </c>
      <c r="T20" s="16">
        <v>934156.99999999977</v>
      </c>
      <c r="U20" s="16">
        <v>-21186.000000000004</v>
      </c>
      <c r="V20" s="16">
        <v>6134337</v>
      </c>
      <c r="W20" s="16">
        <v>10226869</v>
      </c>
    </row>
    <row r="21" spans="1:23" x14ac:dyDescent="0.25">
      <c r="B21" s="3" t="s">
        <v>38</v>
      </c>
      <c r="C21" s="17">
        <v>23957</v>
      </c>
      <c r="D21" s="17">
        <v>28649</v>
      </c>
      <c r="E21" s="17">
        <v>333283</v>
      </c>
      <c r="F21" s="17">
        <v>26665</v>
      </c>
      <c r="G21" s="17">
        <v>28087</v>
      </c>
      <c r="H21" s="17">
        <v>33654</v>
      </c>
      <c r="I21" s="17">
        <v>27439</v>
      </c>
      <c r="J21" s="17">
        <v>22396</v>
      </c>
      <c r="K21" s="17">
        <v>10272</v>
      </c>
      <c r="L21" s="17">
        <v>2264</v>
      </c>
      <c r="M21" s="17">
        <v>52503</v>
      </c>
      <c r="N21" s="17">
        <v>25304</v>
      </c>
      <c r="O21" s="35">
        <v>614473</v>
      </c>
      <c r="P21" s="17">
        <v>6337</v>
      </c>
      <c r="Q21" s="17">
        <v>2615</v>
      </c>
      <c r="R21" s="17">
        <v>0</v>
      </c>
      <c r="S21" s="17">
        <v>139976</v>
      </c>
      <c r="T21" s="17">
        <v>83460</v>
      </c>
      <c r="U21" s="17">
        <v>-4247</v>
      </c>
      <c r="V21" s="35">
        <v>228141</v>
      </c>
      <c r="W21" s="35">
        <v>842614</v>
      </c>
    </row>
    <row r="22" spans="1:23" x14ac:dyDescent="0.25">
      <c r="B22" s="3" t="s">
        <v>55</v>
      </c>
      <c r="C22" s="17">
        <v>14338</v>
      </c>
      <c r="D22" s="17">
        <v>5485</v>
      </c>
      <c r="E22" s="17">
        <v>78023</v>
      </c>
      <c r="F22" s="17">
        <v>8376</v>
      </c>
      <c r="G22" s="17">
        <v>31494</v>
      </c>
      <c r="H22" s="17">
        <v>26150</v>
      </c>
      <c r="I22" s="17">
        <v>17521</v>
      </c>
      <c r="J22" s="17">
        <v>9743</v>
      </c>
      <c r="K22" s="17">
        <v>15758</v>
      </c>
      <c r="L22" s="17">
        <v>6828</v>
      </c>
      <c r="M22" s="17">
        <v>47432</v>
      </c>
      <c r="N22" s="17">
        <v>15150</v>
      </c>
      <c r="O22" s="35">
        <v>276298</v>
      </c>
      <c r="P22" s="17">
        <v>99</v>
      </c>
      <c r="Q22" s="17">
        <v>1571</v>
      </c>
      <c r="R22" s="17">
        <v>0</v>
      </c>
      <c r="S22" s="17">
        <v>366937</v>
      </c>
      <c r="T22" s="17">
        <v>39927</v>
      </c>
      <c r="U22" s="17">
        <v>0</v>
      </c>
      <c r="V22" s="35">
        <v>408534</v>
      </c>
      <c r="W22" s="35">
        <v>684832</v>
      </c>
    </row>
    <row r="23" spans="1:23" x14ac:dyDescent="0.25">
      <c r="B23" s="3" t="s">
        <v>56</v>
      </c>
      <c r="C23" s="13">
        <v>3731</v>
      </c>
      <c r="D23" s="13">
        <v>3754</v>
      </c>
      <c r="E23" s="13">
        <v>41076</v>
      </c>
      <c r="F23" s="13">
        <v>1508</v>
      </c>
      <c r="G23" s="13">
        <v>7347</v>
      </c>
      <c r="H23" s="13">
        <v>5494</v>
      </c>
      <c r="I23" s="13">
        <v>5252</v>
      </c>
      <c r="J23" s="13">
        <v>3566</v>
      </c>
      <c r="K23" s="13">
        <v>1545</v>
      </c>
      <c r="L23" s="13">
        <v>443</v>
      </c>
      <c r="M23" s="13">
        <v>11805</v>
      </c>
      <c r="N23" s="13">
        <v>2444</v>
      </c>
      <c r="O23" s="36">
        <v>87965</v>
      </c>
      <c r="P23" s="13">
        <v>0</v>
      </c>
      <c r="Q23" s="13">
        <v>312</v>
      </c>
      <c r="R23" s="13">
        <v>0</v>
      </c>
      <c r="S23" s="13">
        <v>55224</v>
      </c>
      <c r="T23" s="13">
        <v>11853</v>
      </c>
      <c r="U23" s="13">
        <v>0</v>
      </c>
      <c r="V23" s="36">
        <v>67389</v>
      </c>
      <c r="W23" s="36">
        <v>155354</v>
      </c>
    </row>
    <row r="24" spans="1:23" x14ac:dyDescent="0.25">
      <c r="B24" s="43" t="s">
        <v>89</v>
      </c>
      <c r="C24" s="44">
        <v>0</v>
      </c>
      <c r="D24" s="44">
        <v>4</v>
      </c>
      <c r="E24" s="44">
        <v>0</v>
      </c>
      <c r="F24" s="44">
        <v>11</v>
      </c>
      <c r="G24" s="44">
        <v>0</v>
      </c>
      <c r="H24" s="44">
        <v>-7</v>
      </c>
      <c r="I24" s="44">
        <v>-1</v>
      </c>
      <c r="J24" s="44">
        <v>0</v>
      </c>
      <c r="K24" s="44">
        <v>-1</v>
      </c>
      <c r="L24" s="44">
        <v>0</v>
      </c>
      <c r="M24" s="44">
        <v>-6</v>
      </c>
      <c r="N24" s="44">
        <v>0</v>
      </c>
      <c r="O24" s="45">
        <v>0</v>
      </c>
      <c r="P24" s="42"/>
      <c r="Q24" s="42"/>
      <c r="R24" s="42"/>
      <c r="S24" s="42"/>
      <c r="T24" s="42"/>
      <c r="U24" s="42"/>
      <c r="V24" s="42"/>
      <c r="W24" s="42"/>
    </row>
    <row r="25" spans="1:23" x14ac:dyDescent="0.25">
      <c r="B25" s="4"/>
    </row>
    <row r="26" spans="1:23" ht="13" x14ac:dyDescent="0.3">
      <c r="B26" s="15" t="s">
        <v>39</v>
      </c>
      <c r="C26" s="16">
        <v>219763</v>
      </c>
      <c r="D26" s="16">
        <v>149800</v>
      </c>
      <c r="E26" s="16">
        <v>2145647</v>
      </c>
      <c r="F26" s="16">
        <v>200415.00000000003</v>
      </c>
      <c r="G26" s="16">
        <v>336290.00000000006</v>
      </c>
      <c r="H26" s="16">
        <v>415055</v>
      </c>
      <c r="I26" s="16">
        <v>278917</v>
      </c>
      <c r="J26" s="16">
        <v>174462</v>
      </c>
      <c r="K26" s="16">
        <v>209335</v>
      </c>
      <c r="L26" s="16">
        <v>47045</v>
      </c>
      <c r="M26" s="16">
        <v>572317</v>
      </c>
      <c r="N26" s="16">
        <v>322221.99999999994</v>
      </c>
      <c r="O26" s="16">
        <v>5071268</v>
      </c>
      <c r="P26" s="14"/>
      <c r="Q26" s="14"/>
      <c r="R26" s="14"/>
      <c r="S26" s="14"/>
      <c r="T26" s="14"/>
      <c r="U26" s="14"/>
      <c r="V26" s="14"/>
      <c r="W26" s="14"/>
    </row>
    <row r="27" spans="1:23" x14ac:dyDescent="0.25"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</row>
    <row r="28" spans="1:23" ht="13" x14ac:dyDescent="0.3">
      <c r="B28" s="15" t="s">
        <v>40</v>
      </c>
      <c r="C28" s="16">
        <v>258967</v>
      </c>
      <c r="D28" s="16">
        <v>110773</v>
      </c>
      <c r="E28" s="16">
        <v>630813</v>
      </c>
      <c r="F28" s="16">
        <v>123183</v>
      </c>
      <c r="G28" s="16">
        <v>296018</v>
      </c>
      <c r="H28" s="16">
        <v>685708</v>
      </c>
      <c r="I28" s="16">
        <v>226500</v>
      </c>
      <c r="J28" s="16">
        <v>176004</v>
      </c>
      <c r="K28" s="16">
        <v>365276</v>
      </c>
      <c r="L28" s="16">
        <v>498884</v>
      </c>
      <c r="M28" s="16">
        <v>897888</v>
      </c>
      <c r="N28" s="16">
        <v>885587</v>
      </c>
      <c r="O28" s="16">
        <v>5155601</v>
      </c>
    </row>
    <row r="29" spans="1:23" x14ac:dyDescent="0.25">
      <c r="B29" s="3" t="s">
        <v>41</v>
      </c>
      <c r="C29" s="14">
        <v>49810</v>
      </c>
      <c r="D29" s="14">
        <v>32791</v>
      </c>
      <c r="E29" s="14">
        <v>393765</v>
      </c>
      <c r="F29" s="14">
        <v>32942</v>
      </c>
      <c r="G29" s="14">
        <v>126609</v>
      </c>
      <c r="H29" s="14">
        <v>344668</v>
      </c>
      <c r="I29" s="14">
        <v>131406</v>
      </c>
      <c r="J29" s="14">
        <v>81411</v>
      </c>
      <c r="K29" s="14">
        <v>143243</v>
      </c>
      <c r="L29" s="14">
        <v>6713</v>
      </c>
      <c r="M29" s="14">
        <v>530805</v>
      </c>
      <c r="N29" s="14">
        <v>797857</v>
      </c>
      <c r="O29" s="16">
        <v>2672020</v>
      </c>
    </row>
    <row r="30" spans="1:23" x14ac:dyDescent="0.25">
      <c r="B30" s="3" t="s">
        <v>42</v>
      </c>
      <c r="C30" s="14">
        <v>42685</v>
      </c>
      <c r="D30" s="14">
        <v>24278</v>
      </c>
      <c r="E30" s="14">
        <v>312152</v>
      </c>
      <c r="F30" s="14">
        <v>24395</v>
      </c>
      <c r="G30" s="14">
        <v>102086</v>
      </c>
      <c r="H30" s="14">
        <v>275177</v>
      </c>
      <c r="I30" s="14">
        <v>106267</v>
      </c>
      <c r="J30" s="14">
        <v>64835</v>
      </c>
      <c r="K30" s="14">
        <v>110559</v>
      </c>
      <c r="L30" s="14">
        <v>5378</v>
      </c>
      <c r="M30" s="14">
        <v>445773</v>
      </c>
      <c r="N30" s="14">
        <v>613263</v>
      </c>
      <c r="O30" s="16">
        <v>2126848</v>
      </c>
    </row>
    <row r="31" spans="1:23" x14ac:dyDescent="0.25">
      <c r="B31" s="3" t="s">
        <v>43</v>
      </c>
      <c r="C31" s="14">
        <v>7125</v>
      </c>
      <c r="D31" s="14">
        <v>8513</v>
      </c>
      <c r="E31" s="14">
        <v>81613</v>
      </c>
      <c r="F31" s="14">
        <v>8547</v>
      </c>
      <c r="G31" s="14">
        <v>24523</v>
      </c>
      <c r="H31" s="14">
        <v>69491</v>
      </c>
      <c r="I31" s="14">
        <v>25139</v>
      </c>
      <c r="J31" s="14">
        <v>16576</v>
      </c>
      <c r="K31" s="14">
        <v>32684</v>
      </c>
      <c r="L31" s="14">
        <v>1335</v>
      </c>
      <c r="M31" s="14">
        <v>85032</v>
      </c>
      <c r="N31" s="14">
        <v>112607</v>
      </c>
      <c r="O31" s="16">
        <v>473185</v>
      </c>
    </row>
    <row r="32" spans="1:23" x14ac:dyDescent="0.25">
      <c r="B32" s="3" t="s">
        <v>44</v>
      </c>
      <c r="C32" s="14">
        <v>7122</v>
      </c>
      <c r="D32" s="14">
        <v>7062</v>
      </c>
      <c r="E32" s="14">
        <v>77797</v>
      </c>
      <c r="F32" s="14">
        <v>7258</v>
      </c>
      <c r="G32" s="14">
        <v>23733</v>
      </c>
      <c r="H32" s="14">
        <v>68686</v>
      </c>
      <c r="I32" s="14">
        <v>23806</v>
      </c>
      <c r="J32" s="14">
        <v>15082</v>
      </c>
      <c r="K32" s="14">
        <v>27726</v>
      </c>
      <c r="L32" s="14">
        <v>1298</v>
      </c>
      <c r="M32" s="14">
        <v>83541</v>
      </c>
      <c r="N32" s="14">
        <v>111794</v>
      </c>
      <c r="O32" s="16">
        <v>454905</v>
      </c>
    </row>
    <row r="33" spans="2:15" x14ac:dyDescent="0.25">
      <c r="B33" s="3" t="s">
        <v>45</v>
      </c>
      <c r="C33" s="14">
        <v>3</v>
      </c>
      <c r="D33" s="14">
        <v>1451</v>
      </c>
      <c r="E33" s="14">
        <v>3816</v>
      </c>
      <c r="F33" s="14">
        <v>1289</v>
      </c>
      <c r="G33" s="14">
        <v>790</v>
      </c>
      <c r="H33" s="14">
        <v>805</v>
      </c>
      <c r="I33" s="14">
        <v>1333</v>
      </c>
      <c r="J33" s="14">
        <v>1494</v>
      </c>
      <c r="K33" s="14">
        <v>4958</v>
      </c>
      <c r="L33" s="14">
        <v>37</v>
      </c>
      <c r="M33" s="14">
        <v>1491</v>
      </c>
      <c r="N33" s="14">
        <v>813</v>
      </c>
      <c r="O33" s="16">
        <v>18280</v>
      </c>
    </row>
    <row r="34" spans="2:15" x14ac:dyDescent="0.25">
      <c r="B34" s="3" t="s">
        <v>46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71987</v>
      </c>
      <c r="O34" s="16">
        <v>71987</v>
      </c>
    </row>
    <row r="35" spans="2:15" x14ac:dyDescent="0.25">
      <c r="B35" s="3" t="s">
        <v>47</v>
      </c>
      <c r="C35" s="14">
        <v>218188</v>
      </c>
      <c r="D35" s="14">
        <v>76230</v>
      </c>
      <c r="E35" s="14">
        <v>218147</v>
      </c>
      <c r="F35" s="14">
        <v>88324</v>
      </c>
      <c r="G35" s="14">
        <v>165926</v>
      </c>
      <c r="H35" s="14">
        <v>331180</v>
      </c>
      <c r="I35" s="14">
        <v>92125</v>
      </c>
      <c r="J35" s="14">
        <v>86907</v>
      </c>
      <c r="K35" s="14">
        <v>214756</v>
      </c>
      <c r="L35" s="14">
        <v>491813</v>
      </c>
      <c r="M35" s="14">
        <v>353647</v>
      </c>
      <c r="N35" s="14">
        <v>87589</v>
      </c>
      <c r="O35" s="16">
        <v>2424832</v>
      </c>
    </row>
    <row r="36" spans="2:15" x14ac:dyDescent="0.25">
      <c r="B36" s="3" t="s">
        <v>48</v>
      </c>
      <c r="C36" s="14">
        <v>126396</v>
      </c>
      <c r="D36" s="14">
        <v>394</v>
      </c>
      <c r="E36" s="14">
        <v>23486</v>
      </c>
      <c r="F36" s="14">
        <v>1755</v>
      </c>
      <c r="G36" s="14">
        <v>79250</v>
      </c>
      <c r="H36" s="14">
        <v>77100</v>
      </c>
      <c r="I36" s="14">
        <v>22069</v>
      </c>
      <c r="J36" s="14">
        <v>8803</v>
      </c>
      <c r="K36" s="14">
        <v>2160</v>
      </c>
      <c r="L36" s="14">
        <v>4533</v>
      </c>
      <c r="M36" s="14">
        <v>153471</v>
      </c>
      <c r="N36" s="14">
        <v>0</v>
      </c>
      <c r="O36" s="16">
        <v>499417</v>
      </c>
    </row>
    <row r="37" spans="2:15" x14ac:dyDescent="0.25">
      <c r="B37" s="3" t="s">
        <v>49</v>
      </c>
      <c r="C37" s="14">
        <v>91792</v>
      </c>
      <c r="D37" s="14">
        <v>75836</v>
      </c>
      <c r="E37" s="14">
        <v>194661</v>
      </c>
      <c r="F37" s="14">
        <v>86569</v>
      </c>
      <c r="G37" s="14">
        <v>86676</v>
      </c>
      <c r="H37" s="14">
        <v>254080</v>
      </c>
      <c r="I37" s="14">
        <v>70056</v>
      </c>
      <c r="J37" s="14">
        <v>78104</v>
      </c>
      <c r="K37" s="14">
        <v>212596</v>
      </c>
      <c r="L37" s="14">
        <v>487280</v>
      </c>
      <c r="M37" s="14">
        <v>200176</v>
      </c>
      <c r="N37" s="14">
        <v>87589</v>
      </c>
      <c r="O37" s="16">
        <v>1925415</v>
      </c>
    </row>
    <row r="38" spans="2:15" x14ac:dyDescent="0.25">
      <c r="B38" s="3" t="s">
        <v>50</v>
      </c>
      <c r="C38" s="14">
        <v>1942</v>
      </c>
      <c r="D38" s="14">
        <v>1879</v>
      </c>
      <c r="E38" s="14">
        <v>21738</v>
      </c>
      <c r="F38" s="14">
        <v>2770</v>
      </c>
      <c r="G38" s="14">
        <v>4023</v>
      </c>
      <c r="H38" s="14">
        <v>11277</v>
      </c>
      <c r="I38" s="14">
        <v>5499</v>
      </c>
      <c r="J38" s="14">
        <v>7781</v>
      </c>
      <c r="K38" s="14">
        <v>7277</v>
      </c>
      <c r="L38" s="14">
        <v>358</v>
      </c>
      <c r="M38" s="14">
        <v>14416</v>
      </c>
      <c r="N38" s="14">
        <v>141</v>
      </c>
      <c r="O38" s="16">
        <v>79101</v>
      </c>
    </row>
    <row r="39" spans="2:15" x14ac:dyDescent="0.25">
      <c r="B39" s="3" t="s">
        <v>51</v>
      </c>
      <c r="C39" s="14">
        <v>-10973</v>
      </c>
      <c r="D39" s="14">
        <v>-127</v>
      </c>
      <c r="E39" s="14">
        <v>-2837</v>
      </c>
      <c r="F39" s="14">
        <v>-853</v>
      </c>
      <c r="G39" s="14">
        <v>-540</v>
      </c>
      <c r="H39" s="14">
        <v>-1417</v>
      </c>
      <c r="I39" s="14">
        <v>-2530</v>
      </c>
      <c r="J39" s="14">
        <v>-95</v>
      </c>
      <c r="K39" s="14">
        <v>0</v>
      </c>
      <c r="L39" s="14">
        <v>0</v>
      </c>
      <c r="M39" s="14">
        <v>-980</v>
      </c>
      <c r="N39" s="14">
        <v>0</v>
      </c>
      <c r="O39" s="16">
        <v>-20352</v>
      </c>
    </row>
    <row r="40" spans="2:15" ht="13" x14ac:dyDescent="0.3">
      <c r="B40" s="15" t="s">
        <v>52</v>
      </c>
      <c r="C40" s="16">
        <v>478730</v>
      </c>
      <c r="D40" s="16">
        <v>260573</v>
      </c>
      <c r="E40" s="16">
        <v>2776460</v>
      </c>
      <c r="F40" s="16">
        <v>323598</v>
      </c>
      <c r="G40" s="16">
        <v>632308</v>
      </c>
      <c r="H40" s="16">
        <v>1100763</v>
      </c>
      <c r="I40" s="16">
        <v>505417</v>
      </c>
      <c r="J40" s="16">
        <v>350466</v>
      </c>
      <c r="K40" s="16">
        <v>574611</v>
      </c>
      <c r="L40" s="16">
        <v>545929</v>
      </c>
      <c r="M40" s="16">
        <v>1470205</v>
      </c>
      <c r="N40" s="16">
        <v>1207809</v>
      </c>
      <c r="O40" s="16">
        <v>10226869</v>
      </c>
    </row>
    <row r="41" spans="2:15" x14ac:dyDescent="0.25">
      <c r="B41" s="41" t="s">
        <v>53</v>
      </c>
      <c r="C41" s="24">
        <v>13137526</v>
      </c>
      <c r="D41" s="24">
        <v>287556</v>
      </c>
      <c r="E41" s="24">
        <v>11213515</v>
      </c>
      <c r="F41" s="24">
        <v>677421</v>
      </c>
      <c r="G41" s="24">
        <v>8639884</v>
      </c>
      <c r="H41" s="24">
        <v>18873373</v>
      </c>
      <c r="I41" s="24">
        <v>4721100</v>
      </c>
      <c r="J41" s="24">
        <v>1349757</v>
      </c>
      <c r="K41" s="24">
        <v>1199865</v>
      </c>
      <c r="L41" s="24">
        <v>417053</v>
      </c>
      <c r="M41" s="24">
        <v>30270495</v>
      </c>
      <c r="N41" s="24">
        <v>11167531</v>
      </c>
      <c r="O41" s="40">
        <v>101955076</v>
      </c>
    </row>
    <row r="43" spans="2:15" x14ac:dyDescent="0.25">
      <c r="B43" s="46" t="s">
        <v>90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5" spans="2:15" x14ac:dyDescent="0.25">
      <c r="B45" s="12" t="s">
        <v>207</v>
      </c>
      <c r="C45" s="14">
        <f>C40-C20</f>
        <v>300993</v>
      </c>
      <c r="D45" s="14">
        <f t="shared" ref="D45:N45" si="0">D40-D20</f>
        <v>148657</v>
      </c>
      <c r="E45" s="14">
        <f t="shared" si="0"/>
        <v>1083195.0000000002</v>
      </c>
      <c r="F45" s="14">
        <f t="shared" si="0"/>
        <v>159720.99999999997</v>
      </c>
      <c r="G45" s="14">
        <f t="shared" si="0"/>
        <v>362945.99999999994</v>
      </c>
      <c r="H45" s="14">
        <f t="shared" si="0"/>
        <v>751013</v>
      </c>
      <c r="I45" s="14">
        <f t="shared" si="0"/>
        <v>276713</v>
      </c>
      <c r="J45" s="14">
        <f t="shared" si="0"/>
        <v>211709</v>
      </c>
      <c r="K45" s="14">
        <f t="shared" si="0"/>
        <v>392852</v>
      </c>
      <c r="L45" s="14">
        <f t="shared" si="0"/>
        <v>508419</v>
      </c>
      <c r="M45" s="14">
        <f t="shared" si="0"/>
        <v>1009634</v>
      </c>
      <c r="N45" s="14">
        <f t="shared" si="0"/>
        <v>928485</v>
      </c>
    </row>
    <row r="46" spans="2:15" x14ac:dyDescent="0.2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8" spans="2:15" x14ac:dyDescent="0.2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</sheetData>
  <mergeCells count="6">
    <mergeCell ref="V5:V6"/>
    <mergeCell ref="W5:W6"/>
    <mergeCell ref="P5:U5"/>
    <mergeCell ref="A5:A6"/>
    <mergeCell ref="B5:B6"/>
    <mergeCell ref="O5:O6"/>
  </mergeCells>
  <pageMargins left="0.511811024" right="0.511811024" top="0.78740157499999996" bottom="0.78740157499999996" header="0.31496062000000002" footer="0.31496062000000002"/>
  <ignoredErrors>
    <ignoredError sqref="A7:A18 C5:N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30C6-4274-4542-84AF-C7B9F1A01875}">
  <dimension ref="A1:C14"/>
  <sheetViews>
    <sheetView showGridLines="0" workbookViewId="0">
      <selection activeCell="M20" sqref="M20"/>
    </sheetView>
  </sheetViews>
  <sheetFormatPr defaultColWidth="8.7265625" defaultRowHeight="14" x14ac:dyDescent="0.3"/>
  <cols>
    <col min="1" max="1" width="8.7265625" style="1"/>
    <col min="2" max="2" width="58.54296875" style="1" bestFit="1" customWidth="1"/>
    <col min="3" max="3" width="9.54296875" style="2" bestFit="1" customWidth="1"/>
    <col min="4" max="16384" width="8.7265625" style="1"/>
  </cols>
  <sheetData>
    <row r="1" spans="1:3" x14ac:dyDescent="0.3">
      <c r="A1" s="131" t="s">
        <v>28</v>
      </c>
      <c r="B1" s="131" t="s">
        <v>29</v>
      </c>
      <c r="C1" s="132" t="s">
        <v>58</v>
      </c>
    </row>
    <row r="2" spans="1:3" x14ac:dyDescent="0.3">
      <c r="A2" s="131"/>
      <c r="B2" s="131"/>
      <c r="C2" s="133"/>
    </row>
    <row r="3" spans="1:3" x14ac:dyDescent="0.3">
      <c r="A3" s="28" t="s">
        <v>0</v>
      </c>
      <c r="B3" s="25" t="s">
        <v>1</v>
      </c>
      <c r="C3" s="98" t="s">
        <v>59</v>
      </c>
    </row>
    <row r="4" spans="1:3" x14ac:dyDescent="0.3">
      <c r="A4" s="28" t="s">
        <v>2</v>
      </c>
      <c r="B4" s="26" t="s">
        <v>3</v>
      </c>
      <c r="C4" s="98" t="s">
        <v>62</v>
      </c>
    </row>
    <row r="5" spans="1:3" x14ac:dyDescent="0.3">
      <c r="A5" s="28" t="s">
        <v>4</v>
      </c>
      <c r="B5" s="26" t="s">
        <v>5</v>
      </c>
      <c r="C5" s="98" t="s">
        <v>63</v>
      </c>
    </row>
    <row r="6" spans="1:3" x14ac:dyDescent="0.3">
      <c r="A6" s="28" t="s">
        <v>6</v>
      </c>
      <c r="B6" s="26" t="s">
        <v>7</v>
      </c>
      <c r="C6" s="98" t="s">
        <v>64</v>
      </c>
    </row>
    <row r="7" spans="1:3" x14ac:dyDescent="0.3">
      <c r="A7" s="28" t="s">
        <v>8</v>
      </c>
      <c r="B7" s="26" t="s">
        <v>9</v>
      </c>
      <c r="C7" s="98" t="s">
        <v>60</v>
      </c>
    </row>
    <row r="8" spans="1:3" x14ac:dyDescent="0.3">
      <c r="A8" s="28" t="s">
        <v>10</v>
      </c>
      <c r="B8" s="26" t="s">
        <v>11</v>
      </c>
      <c r="C8" s="98" t="s">
        <v>65</v>
      </c>
    </row>
    <row r="9" spans="1:3" x14ac:dyDescent="0.3">
      <c r="A9" s="28" t="s">
        <v>12</v>
      </c>
      <c r="B9" s="26" t="s">
        <v>13</v>
      </c>
      <c r="C9" s="98" t="s">
        <v>66</v>
      </c>
    </row>
    <row r="10" spans="1:3" x14ac:dyDescent="0.3">
      <c r="A10" s="28" t="s">
        <v>14</v>
      </c>
      <c r="B10" s="26" t="s">
        <v>15</v>
      </c>
      <c r="C10" s="98" t="s">
        <v>61</v>
      </c>
    </row>
    <row r="11" spans="1:3" x14ac:dyDescent="0.3">
      <c r="A11" s="28" t="s">
        <v>16</v>
      </c>
      <c r="B11" s="26" t="s">
        <v>17</v>
      </c>
      <c r="C11" s="98" t="s">
        <v>67</v>
      </c>
    </row>
    <row r="12" spans="1:3" x14ac:dyDescent="0.3">
      <c r="A12" s="28" t="s">
        <v>18</v>
      </c>
      <c r="B12" s="26" t="s">
        <v>19</v>
      </c>
      <c r="C12" s="98" t="s">
        <v>68</v>
      </c>
    </row>
    <row r="13" spans="1:3" x14ac:dyDescent="0.3">
      <c r="A13" s="28" t="s">
        <v>20</v>
      </c>
      <c r="B13" s="26" t="s">
        <v>21</v>
      </c>
      <c r="C13" s="98" t="s">
        <v>69</v>
      </c>
    </row>
    <row r="14" spans="1:3" x14ac:dyDescent="0.3">
      <c r="A14" s="29" t="s">
        <v>22</v>
      </c>
      <c r="B14" s="27" t="s">
        <v>23</v>
      </c>
      <c r="C14" s="99" t="s">
        <v>70</v>
      </c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ignoredErrors>
    <ignoredError sqref="A3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ABE4-C297-4333-9792-CD57293199A2}">
  <dimension ref="A1:A12"/>
  <sheetViews>
    <sheetView showGridLines="0" workbookViewId="0">
      <selection activeCell="B2" sqref="B2"/>
    </sheetView>
  </sheetViews>
  <sheetFormatPr defaultColWidth="8.7265625" defaultRowHeight="12.5" x14ac:dyDescent="0.35"/>
  <cols>
    <col min="1" max="16384" width="8.7265625" style="48"/>
  </cols>
  <sheetData>
    <row r="1" spans="1:1" x14ac:dyDescent="0.35">
      <c r="A1" s="47" t="s">
        <v>59</v>
      </c>
    </row>
    <row r="2" spans="1:1" x14ac:dyDescent="0.35">
      <c r="A2" s="47" t="s">
        <v>62</v>
      </c>
    </row>
    <row r="3" spans="1:1" x14ac:dyDescent="0.35">
      <c r="A3" s="47" t="s">
        <v>63</v>
      </c>
    </row>
    <row r="4" spans="1:1" x14ac:dyDescent="0.35">
      <c r="A4" s="47" t="s">
        <v>64</v>
      </c>
    </row>
    <row r="5" spans="1:1" x14ac:dyDescent="0.35">
      <c r="A5" s="47" t="s">
        <v>60</v>
      </c>
    </row>
    <row r="6" spans="1:1" x14ac:dyDescent="0.35">
      <c r="A6" s="47" t="s">
        <v>65</v>
      </c>
    </row>
    <row r="7" spans="1:1" x14ac:dyDescent="0.35">
      <c r="A7" s="47" t="s">
        <v>66</v>
      </c>
    </row>
    <row r="8" spans="1:1" x14ac:dyDescent="0.35">
      <c r="A8" s="47" t="s">
        <v>61</v>
      </c>
    </row>
    <row r="9" spans="1:1" x14ac:dyDescent="0.35">
      <c r="A9" s="47" t="s">
        <v>67</v>
      </c>
    </row>
    <row r="10" spans="1:1" x14ac:dyDescent="0.35">
      <c r="A10" s="47" t="s">
        <v>68</v>
      </c>
    </row>
    <row r="11" spans="1:1" x14ac:dyDescent="0.35">
      <c r="A11" s="47" t="s">
        <v>69</v>
      </c>
    </row>
    <row r="12" spans="1:1" x14ac:dyDescent="0.35">
      <c r="A12" s="47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481-D6C8-401C-9686-3399876411B6}">
  <dimension ref="A1:L12"/>
  <sheetViews>
    <sheetView showGridLines="0" workbookViewId="0">
      <selection activeCell="T22" sqref="T22"/>
    </sheetView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2" x14ac:dyDescent="0.25">
      <c r="A1" s="7">
        <f>MIP!C7</f>
        <v>19404.990731949536</v>
      </c>
      <c r="B1" s="7">
        <f>MIP!D7</f>
        <v>136.70621166560133</v>
      </c>
      <c r="C1" s="7">
        <f>MIP!E7</f>
        <v>212258.29416718392</v>
      </c>
      <c r="D1" s="7">
        <f>MIP!F7</f>
        <v>149.94640427520977</v>
      </c>
      <c r="E1" s="7">
        <f>MIP!G7</f>
        <v>1618.248768890694</v>
      </c>
      <c r="F1" s="7">
        <f>MIP!H7</f>
        <v>10069.660973295215</v>
      </c>
      <c r="G1" s="7">
        <f>MIP!I7</f>
        <v>287.23823897721655</v>
      </c>
      <c r="H1" s="7">
        <f>MIP!J7</f>
        <v>84.019920172461852</v>
      </c>
      <c r="I1" s="7">
        <f>MIP!K7</f>
        <v>35.950849549113954</v>
      </c>
      <c r="J1" s="7">
        <f>MIP!L7</f>
        <v>30.032941044228906</v>
      </c>
      <c r="K1" s="7">
        <f>MIP!M7</f>
        <v>6367.92467131372</v>
      </c>
      <c r="L1" s="7">
        <f>MIP!N7</f>
        <v>1893.7601083469413</v>
      </c>
    </row>
    <row r="2" spans="1:12" x14ac:dyDescent="0.25">
      <c r="A2" s="7">
        <f>MIP!C8</f>
        <v>527.985755848959</v>
      </c>
      <c r="B2" s="7">
        <f>MIP!D8</f>
        <v>14175.422200604839</v>
      </c>
      <c r="C2" s="7">
        <f>MIP!E8</f>
        <v>116827.27670812795</v>
      </c>
      <c r="D2" s="7">
        <f>MIP!F8</f>
        <v>4825.9848524463796</v>
      </c>
      <c r="E2" s="7">
        <f>MIP!G8</f>
        <v>7074.1056314353618</v>
      </c>
      <c r="F2" s="7">
        <f>MIP!H8</f>
        <v>208.07405030581307</v>
      </c>
      <c r="G2" s="7">
        <f>MIP!I8</f>
        <v>143.33914650955165</v>
      </c>
      <c r="H2" s="7">
        <f>MIP!J8</f>
        <v>101.12846547142935</v>
      </c>
      <c r="I2" s="7">
        <f>MIP!K8</f>
        <v>45.138529637872239</v>
      </c>
      <c r="J2" s="7">
        <f>MIP!L8</f>
        <v>342.77463514831436</v>
      </c>
      <c r="K2" s="7">
        <f>MIP!M8</f>
        <v>303.19252216041559</v>
      </c>
      <c r="L2" s="7">
        <f>MIP!N8</f>
        <v>355.53754508893775</v>
      </c>
    </row>
    <row r="3" spans="1:12" x14ac:dyDescent="0.25">
      <c r="A3" s="7">
        <f>MIP!C9</f>
        <v>98820.89703193953</v>
      </c>
      <c r="B3" s="7">
        <f>MIP!D9</f>
        <v>28896.113894432987</v>
      </c>
      <c r="C3" s="7">
        <f>MIP!E9</f>
        <v>758166.49799317389</v>
      </c>
      <c r="D3" s="7">
        <f>MIP!F9</f>
        <v>24591.036954989158</v>
      </c>
      <c r="E3" s="7">
        <f>MIP!G9</f>
        <v>129762.43915453553</v>
      </c>
      <c r="F3" s="7">
        <f>MIP!H9</f>
        <v>63162.709898372748</v>
      </c>
      <c r="G3" s="7">
        <f>MIP!I9</f>
        <v>92256.282499407753</v>
      </c>
      <c r="H3" s="7">
        <f>MIP!J9</f>
        <v>9795.1391566047896</v>
      </c>
      <c r="I3" s="7">
        <f>MIP!K9</f>
        <v>5565.468873873494</v>
      </c>
      <c r="J3" s="7">
        <f>MIP!L9</f>
        <v>5071.3139632390248</v>
      </c>
      <c r="K3" s="7">
        <f>MIP!M9</f>
        <v>104540.91819018564</v>
      </c>
      <c r="L3" s="7">
        <f>MIP!N9</f>
        <v>31281.462208007244</v>
      </c>
    </row>
    <row r="4" spans="1:12" x14ac:dyDescent="0.25">
      <c r="A4" s="7">
        <f>MIP!C10</f>
        <v>11155.003415279019</v>
      </c>
      <c r="B4" s="7">
        <f>MIP!D10</f>
        <v>2816.1701577133276</v>
      </c>
      <c r="C4" s="7">
        <f>MIP!E10</f>
        <v>42911.868812277316</v>
      </c>
      <c r="D4" s="7">
        <f>MIP!F10</f>
        <v>89235.244640534278</v>
      </c>
      <c r="E4" s="7">
        <f>MIP!G10</f>
        <v>735.22188048914006</v>
      </c>
      <c r="F4" s="7">
        <f>MIP!H10</f>
        <v>19361.395532657531</v>
      </c>
      <c r="G4" s="7">
        <f>MIP!I10</f>
        <v>2901.0738087108816</v>
      </c>
      <c r="H4" s="7">
        <f>MIP!J10</f>
        <v>2537.2241037772556</v>
      </c>
      <c r="I4" s="7">
        <f>MIP!K10</f>
        <v>2363.2406669993825</v>
      </c>
      <c r="J4" s="7">
        <f>MIP!L10</f>
        <v>687.60969468718008</v>
      </c>
      <c r="K4" s="7">
        <f>MIP!M10</f>
        <v>24478.024493853609</v>
      </c>
      <c r="L4" s="7">
        <f>MIP!N10</f>
        <v>20842.12868689467</v>
      </c>
    </row>
    <row r="5" spans="1:12" x14ac:dyDescent="0.25">
      <c r="A5" s="7">
        <f>MIP!C11</f>
        <v>283.74066163600571</v>
      </c>
      <c r="B5" s="7">
        <f>MIP!D11</f>
        <v>3275.688288602717</v>
      </c>
      <c r="C5" s="7">
        <f>MIP!E11</f>
        <v>2546.3614841548419</v>
      </c>
      <c r="D5" s="7">
        <f>MIP!F11</f>
        <v>4129.4783490741447</v>
      </c>
      <c r="E5" s="7">
        <f>MIP!G11</f>
        <v>59146.187356176764</v>
      </c>
      <c r="F5" s="7">
        <f>MIP!H11</f>
        <v>1139.6265102162265</v>
      </c>
      <c r="G5" s="7">
        <f>MIP!I11</f>
        <v>1587.1371200060703</v>
      </c>
      <c r="H5" s="7">
        <f>MIP!J11</f>
        <v>5736.9095573713657</v>
      </c>
      <c r="I5" s="7">
        <f>MIP!K11</f>
        <v>1713.9557614304879</v>
      </c>
      <c r="J5" s="7">
        <f>MIP!L11</f>
        <v>1594.5782280480003</v>
      </c>
      <c r="K5" s="7">
        <f>MIP!M11</f>
        <v>5234.412777478321</v>
      </c>
      <c r="L5" s="7">
        <f>MIP!N11</f>
        <v>16817.833760201305</v>
      </c>
    </row>
    <row r="6" spans="1:12" x14ac:dyDescent="0.25">
      <c r="A6" s="7">
        <f>MIP!C12</f>
        <v>28434.232797821682</v>
      </c>
      <c r="B6" s="7">
        <f>MIP!D12</f>
        <v>8132.4567558960325</v>
      </c>
      <c r="C6" s="7">
        <f>MIP!E12</f>
        <v>219069.14000489566</v>
      </c>
      <c r="D6" s="7">
        <f>MIP!F12</f>
        <v>6524.5535754912935</v>
      </c>
      <c r="E6" s="7">
        <f>MIP!G12</f>
        <v>36495.331886509222</v>
      </c>
      <c r="F6" s="7">
        <f>MIP!H12</f>
        <v>30276.245813668997</v>
      </c>
      <c r="G6" s="7">
        <f>MIP!I12</f>
        <v>23751.411847920303</v>
      </c>
      <c r="H6" s="7">
        <f>MIP!J12</f>
        <v>8757.2027235622591</v>
      </c>
      <c r="I6" s="7">
        <f>MIP!K12</f>
        <v>3409.8280172664549</v>
      </c>
      <c r="J6" s="7">
        <f>MIP!L12</f>
        <v>1780.0921507475912</v>
      </c>
      <c r="K6" s="7">
        <f>MIP!M12</f>
        <v>47195.113296670934</v>
      </c>
      <c r="L6" s="7">
        <f>MIP!N12</f>
        <v>16081.211114262342</v>
      </c>
    </row>
    <row r="7" spans="1:12" x14ac:dyDescent="0.25">
      <c r="A7" s="7">
        <f>MIP!C13</f>
        <v>9571.5498852815817</v>
      </c>
      <c r="B7" s="7">
        <f>MIP!D13</f>
        <v>21831.623483734285</v>
      </c>
      <c r="C7" s="7">
        <f>MIP!E13</f>
        <v>136943.74320678972</v>
      </c>
      <c r="D7" s="7">
        <f>MIP!F13</f>
        <v>6021.6846361071375</v>
      </c>
      <c r="E7" s="7">
        <f>MIP!G13</f>
        <v>7527.4489497593213</v>
      </c>
      <c r="F7" s="7">
        <f>MIP!H13</f>
        <v>55414.841501869618</v>
      </c>
      <c r="G7" s="7">
        <f>MIP!I13</f>
        <v>56874.843243471369</v>
      </c>
      <c r="H7" s="7">
        <f>MIP!J13</f>
        <v>3378.3322231219386</v>
      </c>
      <c r="I7" s="7">
        <f>MIP!K13</f>
        <v>8168.2403425553857</v>
      </c>
      <c r="J7" s="7">
        <f>MIP!L13</f>
        <v>466.15437942595497</v>
      </c>
      <c r="K7" s="7">
        <f>MIP!M13</f>
        <v>26923.550807404852</v>
      </c>
      <c r="L7" s="7">
        <f>MIP!N13</f>
        <v>14218.962563025671</v>
      </c>
    </row>
    <row r="8" spans="1:12" x14ac:dyDescent="0.25">
      <c r="A8" s="7">
        <f>MIP!C14</f>
        <v>96.502884228281616</v>
      </c>
      <c r="B8" s="7">
        <f>MIP!D14</f>
        <v>1010.7595649881395</v>
      </c>
      <c r="C8" s="7">
        <f>MIP!E14</f>
        <v>15630.727167252235</v>
      </c>
      <c r="D8" s="7">
        <f>MIP!F14</f>
        <v>2117.3963138666054</v>
      </c>
      <c r="E8" s="7">
        <f>MIP!G14</f>
        <v>1424.9971487512616</v>
      </c>
      <c r="F8" s="7">
        <f>MIP!H14</f>
        <v>14428.714223472198</v>
      </c>
      <c r="G8" s="7">
        <f>MIP!I14</f>
        <v>3862.372631064432</v>
      </c>
      <c r="H8" s="7">
        <f>MIP!J14</f>
        <v>42391.626621818228</v>
      </c>
      <c r="I8" s="7">
        <f>MIP!K14</f>
        <v>22566.432554242452</v>
      </c>
      <c r="J8" s="7">
        <f>MIP!L14</f>
        <v>774.97572397338672</v>
      </c>
      <c r="K8" s="7">
        <f>MIP!M14</f>
        <v>55867.136167524179</v>
      </c>
      <c r="L8" s="7">
        <f>MIP!N14</f>
        <v>20933.260972089625</v>
      </c>
    </row>
    <row r="9" spans="1:12" x14ac:dyDescent="0.25">
      <c r="A9" s="7">
        <f>MIP!C15</f>
        <v>7302.2562422962628</v>
      </c>
      <c r="B9" s="7">
        <f>MIP!D15</f>
        <v>5795.6079815221156</v>
      </c>
      <c r="C9" s="7">
        <f>MIP!E15</f>
        <v>48751.578654790341</v>
      </c>
      <c r="D9" s="7">
        <f>MIP!F15</f>
        <v>7020.4821955184161</v>
      </c>
      <c r="E9" s="7">
        <f>MIP!G15</f>
        <v>9032.4248363429488</v>
      </c>
      <c r="F9" s="7">
        <f>MIP!H15</f>
        <v>25976.291216421265</v>
      </c>
      <c r="G9" s="7">
        <f>MIP!I15</f>
        <v>12523.161778660708</v>
      </c>
      <c r="H9" s="7">
        <f>MIP!J15</f>
        <v>10204.318943537337</v>
      </c>
      <c r="I9" s="7">
        <f>MIP!K15</f>
        <v>71293.655200246314</v>
      </c>
      <c r="J9" s="7">
        <f>MIP!L15</f>
        <v>20693.090069500344</v>
      </c>
      <c r="K9" s="7">
        <f>MIP!M15</f>
        <v>24995.460412498767</v>
      </c>
      <c r="L9" s="7">
        <f>MIP!N15</f>
        <v>53902.047322589533</v>
      </c>
    </row>
    <row r="10" spans="1:12" x14ac:dyDescent="0.25">
      <c r="A10" s="7">
        <f>MIP!C16</f>
        <v>17.453332405008574</v>
      </c>
      <c r="B10" s="7">
        <f>MIP!D16</f>
        <v>353.95176543630851</v>
      </c>
      <c r="C10" s="7">
        <f>MIP!E16</f>
        <v>5083.2624881143165</v>
      </c>
      <c r="D10" s="7">
        <f>MIP!F16</f>
        <v>1389.7251459213965</v>
      </c>
      <c r="E10" s="7">
        <f>MIP!G16</f>
        <v>1062.644768302853</v>
      </c>
      <c r="F10" s="7">
        <f>MIP!H16</f>
        <v>37220.731862315959</v>
      </c>
      <c r="G10" s="7">
        <f>MIP!I16</f>
        <v>3402.5437218902116</v>
      </c>
      <c r="H10" s="7">
        <f>MIP!J16</f>
        <v>4286.3901885990454</v>
      </c>
      <c r="I10" s="7">
        <f>MIP!K16</f>
        <v>5524.9086234053184</v>
      </c>
      <c r="J10" s="7">
        <f>MIP!L16</f>
        <v>1497.0213801714858</v>
      </c>
      <c r="K10" s="7">
        <f>MIP!M16</f>
        <v>25726.408266727616</v>
      </c>
      <c r="L10" s="7">
        <f>MIP!N16</f>
        <v>4354.1839877786251</v>
      </c>
    </row>
    <row r="11" spans="1:12" x14ac:dyDescent="0.25">
      <c r="A11" s="7">
        <f>MIP!C17</f>
        <v>1767.4519394367642</v>
      </c>
      <c r="B11" s="7">
        <f>MIP!D17</f>
        <v>24224.057597297666</v>
      </c>
      <c r="C11" s="7">
        <f>MIP!E17</f>
        <v>127305.75947774929</v>
      </c>
      <c r="D11" s="7">
        <f>MIP!F17</f>
        <v>16384.713723036344</v>
      </c>
      <c r="E11" s="7">
        <f>MIP!G17</f>
        <v>14741.547010323482</v>
      </c>
      <c r="F11" s="7">
        <f>MIP!H17</f>
        <v>87970.552409209893</v>
      </c>
      <c r="G11" s="7">
        <f>MIP!I17</f>
        <v>29148.704773173267</v>
      </c>
      <c r="H11" s="7">
        <f>MIP!J17</f>
        <v>49270.821104392766</v>
      </c>
      <c r="I11" s="7">
        <f>MIP!K17</f>
        <v>58496.269151915025</v>
      </c>
      <c r="J11" s="7">
        <f>MIP!L17</f>
        <v>4366.4811445231826</v>
      </c>
      <c r="K11" s="7">
        <f>MIP!M17</f>
        <v>132817.07347900211</v>
      </c>
      <c r="L11" s="7">
        <f>MIP!N17</f>
        <v>94453.251496051307</v>
      </c>
    </row>
    <row r="12" spans="1:12" ht="13.5" customHeight="1" x14ac:dyDescent="0.25">
      <c r="A12" s="7">
        <f>MIP!C18</f>
        <v>354.93532187737219</v>
      </c>
      <c r="B12" s="7">
        <f>MIP!D18</f>
        <v>1267.4420981059807</v>
      </c>
      <c r="C12" s="7">
        <f>MIP!E18</f>
        <v>7770.4898354905654</v>
      </c>
      <c r="D12" s="7">
        <f>MIP!F18</f>
        <v>1486.7532087396407</v>
      </c>
      <c r="E12" s="7">
        <f>MIP!G18</f>
        <v>741.402608483422</v>
      </c>
      <c r="F12" s="7">
        <f>MIP!H18</f>
        <v>4521.1560081945227</v>
      </c>
      <c r="G12" s="7">
        <f>MIP!I18</f>
        <v>1965.8911902082409</v>
      </c>
      <c r="H12" s="7">
        <f>MIP!J18</f>
        <v>2213.8869915711248</v>
      </c>
      <c r="I12" s="7">
        <f>MIP!K18</f>
        <v>2575.9114288786914</v>
      </c>
      <c r="J12" s="7">
        <f>MIP!L18</f>
        <v>205.87568949130608</v>
      </c>
      <c r="K12" s="7">
        <f>MIP!M18</f>
        <v>6121.78491517982</v>
      </c>
      <c r="L12" s="7">
        <f>MIP!N18</f>
        <v>4190.3602356637894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55D-2656-4C5E-B84C-9797A7F83307}">
  <dimension ref="A1:A12"/>
  <sheetViews>
    <sheetView showGridLines="0" workbookViewId="0">
      <selection activeCell="T22" sqref="T22"/>
    </sheetView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MIP!V7</f>
        <v>226393.2260133361</v>
      </c>
    </row>
    <row r="2" spans="1:1" x14ac:dyDescent="0.25">
      <c r="A2" s="7">
        <f>MIP!V8</f>
        <v>115643.03995721419</v>
      </c>
    </row>
    <row r="3" spans="1:1" x14ac:dyDescent="0.25">
      <c r="A3" s="7">
        <f>MIP!V9</f>
        <v>1424549.7201812384</v>
      </c>
    </row>
    <row r="4" spans="1:1" x14ac:dyDescent="0.25">
      <c r="A4" s="7">
        <f>MIP!V10</f>
        <v>103573.79410612643</v>
      </c>
    </row>
    <row r="5" spans="1:1" x14ac:dyDescent="0.25">
      <c r="A5" s="7">
        <f>MIP!V11</f>
        <v>529102.09014560375</v>
      </c>
    </row>
    <row r="6" spans="1:1" x14ac:dyDescent="0.25">
      <c r="A6" s="7">
        <f>MIP!V12</f>
        <v>670856.18001528713</v>
      </c>
    </row>
    <row r="7" spans="1:1" x14ac:dyDescent="0.25">
      <c r="A7" s="7">
        <f>MIP!V13</f>
        <v>158076.02477745313</v>
      </c>
    </row>
    <row r="8" spans="1:1" x14ac:dyDescent="0.25">
      <c r="A8" s="7">
        <f>MIP!V14</f>
        <v>169361.09802672899</v>
      </c>
    </row>
    <row r="9" spans="1:1" x14ac:dyDescent="0.25">
      <c r="A9" s="7">
        <f>MIP!V15</f>
        <v>277120.62514607562</v>
      </c>
    </row>
    <row r="10" spans="1:1" x14ac:dyDescent="0.25">
      <c r="A10" s="7">
        <f>MIP!V16</f>
        <v>456009.77446893184</v>
      </c>
    </row>
    <row r="11" spans="1:1" x14ac:dyDescent="0.25">
      <c r="A11" s="7">
        <f>MIP!V17</f>
        <v>829258.31669388874</v>
      </c>
    </row>
    <row r="12" spans="1:1" x14ac:dyDescent="0.25">
      <c r="A12" s="7">
        <f>MIP!V18</f>
        <v>1174393.1104681154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1DB5-4648-45DE-9420-42A30462B9EA}">
  <dimension ref="A1:A12"/>
  <sheetViews>
    <sheetView showGridLines="0" workbookViewId="0">
      <selection activeCell="T22" sqref="T22"/>
    </sheetView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MIP!W7</f>
        <v>478729.99999999994</v>
      </c>
    </row>
    <row r="2" spans="1:1" x14ac:dyDescent="0.25">
      <c r="A2" s="7">
        <f>MIP!W8</f>
        <v>260573.00000000006</v>
      </c>
    </row>
    <row r="3" spans="1:1" x14ac:dyDescent="0.25">
      <c r="A3" s="7">
        <f>MIP!W9</f>
        <v>2776460</v>
      </c>
    </row>
    <row r="4" spans="1:1" x14ac:dyDescent="0.25">
      <c r="A4" s="7">
        <f>MIP!W10</f>
        <v>323598.00000000006</v>
      </c>
    </row>
    <row r="5" spans="1:1" x14ac:dyDescent="0.25">
      <c r="A5" s="7">
        <f>MIP!W11</f>
        <v>632308</v>
      </c>
    </row>
    <row r="6" spans="1:1" x14ac:dyDescent="0.25">
      <c r="A6" s="7">
        <f>MIP!W12</f>
        <v>1100763</v>
      </c>
    </row>
    <row r="7" spans="1:1" x14ac:dyDescent="0.25">
      <c r="A7" s="7">
        <f>MIP!W13</f>
        <v>505417</v>
      </c>
    </row>
    <row r="8" spans="1:1" x14ac:dyDescent="0.25">
      <c r="A8" s="7">
        <f>MIP!W14</f>
        <v>350466</v>
      </c>
    </row>
    <row r="9" spans="1:1" x14ac:dyDescent="0.25">
      <c r="A9" s="7">
        <f>MIP!W15</f>
        <v>574611</v>
      </c>
    </row>
    <row r="10" spans="1:1" x14ac:dyDescent="0.25">
      <c r="A10" s="7">
        <f>MIP!W16</f>
        <v>545929</v>
      </c>
    </row>
    <row r="11" spans="1:1" x14ac:dyDescent="0.25">
      <c r="A11" s="7">
        <f>MIP!W17</f>
        <v>1470205</v>
      </c>
    </row>
    <row r="12" spans="1:1" x14ac:dyDescent="0.25">
      <c r="A12" s="7">
        <f>MIP!W18</f>
        <v>1207809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1F12-9BA1-43AF-BD80-04E0C82C0B3F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TRANSPOSE(MIP!C28:N28)</f>
        <v>258967</v>
      </c>
    </row>
    <row r="2" spans="1:1" x14ac:dyDescent="0.25">
      <c r="A2" s="7">
        <v>110773</v>
      </c>
    </row>
    <row r="3" spans="1:1" x14ac:dyDescent="0.25">
      <c r="A3" s="7">
        <v>630813</v>
      </c>
    </row>
    <row r="4" spans="1:1" x14ac:dyDescent="0.25">
      <c r="A4" s="7">
        <v>123183</v>
      </c>
    </row>
    <row r="5" spans="1:1" x14ac:dyDescent="0.25">
      <c r="A5" s="7">
        <v>296018</v>
      </c>
    </row>
    <row r="6" spans="1:1" x14ac:dyDescent="0.25">
      <c r="A6" s="7">
        <v>685708</v>
      </c>
    </row>
    <row r="7" spans="1:1" x14ac:dyDescent="0.25">
      <c r="A7" s="7">
        <v>226500</v>
      </c>
    </row>
    <row r="8" spans="1:1" x14ac:dyDescent="0.25">
      <c r="A8" s="7">
        <v>176004</v>
      </c>
    </row>
    <row r="9" spans="1:1" x14ac:dyDescent="0.25">
      <c r="A9" s="7">
        <v>365276</v>
      </c>
    </row>
    <row r="10" spans="1:1" x14ac:dyDescent="0.25">
      <c r="A10" s="7">
        <v>498884</v>
      </c>
    </row>
    <row r="11" spans="1:1" x14ac:dyDescent="0.25">
      <c r="A11" s="7">
        <v>897888</v>
      </c>
    </row>
    <row r="12" spans="1:1" x14ac:dyDescent="0.25">
      <c r="A12" s="7">
        <v>885587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2DA7-A60C-412C-86E4-23138B55E449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TRANSPOSE(MIP!C45:N45)</f>
        <v>300993</v>
      </c>
    </row>
    <row r="2" spans="1:1" x14ac:dyDescent="0.25">
      <c r="A2" s="7">
        <v>148657</v>
      </c>
    </row>
    <row r="3" spans="1:1" x14ac:dyDescent="0.25">
      <c r="A3" s="7">
        <v>1083195.0000000002</v>
      </c>
    </row>
    <row r="4" spans="1:1" x14ac:dyDescent="0.25">
      <c r="A4" s="7">
        <v>159720.99999999997</v>
      </c>
    </row>
    <row r="5" spans="1:1" x14ac:dyDescent="0.25">
      <c r="A5" s="7">
        <v>362945.99999999994</v>
      </c>
    </row>
    <row r="6" spans="1:1" x14ac:dyDescent="0.25">
      <c r="A6" s="7">
        <v>751013</v>
      </c>
    </row>
    <row r="7" spans="1:1" x14ac:dyDescent="0.25">
      <c r="A7" s="7">
        <v>276713</v>
      </c>
    </row>
    <row r="8" spans="1:1" x14ac:dyDescent="0.25">
      <c r="A8" s="7">
        <v>211709</v>
      </c>
    </row>
    <row r="9" spans="1:1" x14ac:dyDescent="0.25">
      <c r="A9" s="7">
        <v>392852</v>
      </c>
    </row>
    <row r="10" spans="1:1" x14ac:dyDescent="0.25">
      <c r="A10" s="7">
        <v>508419</v>
      </c>
    </row>
    <row r="11" spans="1:1" x14ac:dyDescent="0.25">
      <c r="A11" s="7">
        <v>1009634</v>
      </c>
    </row>
    <row r="12" spans="1:1" x14ac:dyDescent="0.25">
      <c r="A12" s="7">
        <v>928485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C49-EF9E-41C6-8206-368A31DF72EF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TRANSPOSE(MIP!C29:N29)</f>
        <v>49810</v>
      </c>
    </row>
    <row r="2" spans="1:1" x14ac:dyDescent="0.25">
      <c r="A2" s="7">
        <v>32791</v>
      </c>
    </row>
    <row r="3" spans="1:1" x14ac:dyDescent="0.25">
      <c r="A3" s="7">
        <v>393765</v>
      </c>
    </row>
    <row r="4" spans="1:1" x14ac:dyDescent="0.25">
      <c r="A4" s="7">
        <v>32942</v>
      </c>
    </row>
    <row r="5" spans="1:1" x14ac:dyDescent="0.25">
      <c r="A5" s="7">
        <v>126609</v>
      </c>
    </row>
    <row r="6" spans="1:1" x14ac:dyDescent="0.25">
      <c r="A6" s="7">
        <v>344668</v>
      </c>
    </row>
    <row r="7" spans="1:1" x14ac:dyDescent="0.25">
      <c r="A7" s="7">
        <v>131406</v>
      </c>
    </row>
    <row r="8" spans="1:1" x14ac:dyDescent="0.25">
      <c r="A8" s="7">
        <v>81411</v>
      </c>
    </row>
    <row r="9" spans="1:1" x14ac:dyDescent="0.25">
      <c r="A9" s="7">
        <v>143243</v>
      </c>
    </row>
    <row r="10" spans="1:1" x14ac:dyDescent="0.25">
      <c r="A10" s="7">
        <v>6713</v>
      </c>
    </row>
    <row r="11" spans="1:1" x14ac:dyDescent="0.25">
      <c r="A11" s="7">
        <v>530805</v>
      </c>
    </row>
    <row r="12" spans="1:1" x14ac:dyDescent="0.25">
      <c r="A12" s="7">
        <v>797857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EF-D292-47A7-A68F-87BCE9C9241D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 t="array" ref="A1:A12">TRANSPOSE(MIP!C41:N41)</f>
        <v>13137526</v>
      </c>
    </row>
    <row r="2" spans="1:1" x14ac:dyDescent="0.25">
      <c r="A2" s="7">
        <v>287556</v>
      </c>
    </row>
    <row r="3" spans="1:1" x14ac:dyDescent="0.25">
      <c r="A3" s="7">
        <v>11213515</v>
      </c>
    </row>
    <row r="4" spans="1:1" x14ac:dyDescent="0.25">
      <c r="A4" s="7">
        <v>677421</v>
      </c>
    </row>
    <row r="5" spans="1:1" x14ac:dyDescent="0.25">
      <c r="A5" s="7">
        <v>8639884</v>
      </c>
    </row>
    <row r="6" spans="1:1" x14ac:dyDescent="0.25">
      <c r="A6" s="7">
        <v>18873373</v>
      </c>
    </row>
    <row r="7" spans="1:1" x14ac:dyDescent="0.25">
      <c r="A7" s="7">
        <v>4721100</v>
      </c>
    </row>
    <row r="8" spans="1:1" x14ac:dyDescent="0.25">
      <c r="A8" s="7">
        <v>1349757</v>
      </c>
    </row>
    <row r="9" spans="1:1" x14ac:dyDescent="0.25">
      <c r="A9" s="7">
        <v>1199865</v>
      </c>
    </row>
    <row r="10" spans="1:1" x14ac:dyDescent="0.25">
      <c r="A10" s="7">
        <v>417053</v>
      </c>
    </row>
    <row r="11" spans="1:1" x14ac:dyDescent="0.25">
      <c r="A11" s="7">
        <v>30270495</v>
      </c>
    </row>
    <row r="12" spans="1:1" x14ac:dyDescent="0.25">
      <c r="A12" s="7">
        <v>11167531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CBE-054B-42D4-8DCD-C55115206860}">
  <dimension ref="A1:A12"/>
  <sheetViews>
    <sheetView showGridLines="0" workbookViewId="0"/>
  </sheetViews>
  <sheetFormatPr defaultColWidth="8.7265625" defaultRowHeight="12.5" x14ac:dyDescent="0.25"/>
  <cols>
    <col min="1" max="12" width="10.1796875" style="5" customWidth="1"/>
    <col min="13" max="16384" width="8.7265625" style="5"/>
  </cols>
  <sheetData>
    <row r="1" spans="1:1" x14ac:dyDescent="0.25">
      <c r="A1" s="7">
        <f>MIP!S7</f>
        <v>94957.640019790182</v>
      </c>
    </row>
    <row r="2" spans="1:1" x14ac:dyDescent="0.25">
      <c r="A2" s="7">
        <f>MIP!S8</f>
        <v>1515.9360248365842</v>
      </c>
    </row>
    <row r="3" spans="1:1" x14ac:dyDescent="0.25">
      <c r="A3" s="7">
        <f>MIP!S9</f>
        <v>825949.45801920944</v>
      </c>
    </row>
    <row r="4" spans="1:1" x14ac:dyDescent="0.25">
      <c r="A4" s="7">
        <f>MIP!S10</f>
        <v>103052.41927768019</v>
      </c>
    </row>
    <row r="5" spans="1:1" x14ac:dyDescent="0.25">
      <c r="A5" s="7">
        <f>MIP!S11</f>
        <v>1368.0760051014347</v>
      </c>
    </row>
    <row r="6" spans="1:1" x14ac:dyDescent="0.25">
      <c r="A6" s="7">
        <f>MIP!S12</f>
        <v>577400.4093746955</v>
      </c>
    </row>
    <row r="7" spans="1:1" x14ac:dyDescent="0.25">
      <c r="A7" s="7">
        <f>MIP!S13</f>
        <v>129000.10025458869</v>
      </c>
    </row>
    <row r="8" spans="1:1" x14ac:dyDescent="0.25">
      <c r="A8" s="7">
        <f>MIP!S14</f>
        <v>102069.84658127333</v>
      </c>
    </row>
    <row r="9" spans="1:1" x14ac:dyDescent="0.25">
      <c r="A9" s="7">
        <f>MIP!S15</f>
        <v>260949.09430288171</v>
      </c>
    </row>
    <row r="10" spans="1:1" x14ac:dyDescent="0.25">
      <c r="A10" s="7">
        <f>MIP!S16</f>
        <v>450753.11638844979</v>
      </c>
    </row>
    <row r="11" spans="1:1" x14ac:dyDescent="0.25">
      <c r="A11" s="7">
        <f>MIP!S17</f>
        <v>610134.25813497242</v>
      </c>
    </row>
    <row r="12" spans="1:1" x14ac:dyDescent="0.25">
      <c r="A12" s="7">
        <f>MIP!S18</f>
        <v>28582.645616520625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E01-0179-453F-90F7-B38AB07DEEF0}">
  <dimension ref="A1:AB79"/>
  <sheetViews>
    <sheetView showGridLines="0" workbookViewId="0"/>
  </sheetViews>
  <sheetFormatPr defaultColWidth="8.7265625" defaultRowHeight="14.5" x14ac:dyDescent="0.35"/>
  <cols>
    <col min="1" max="1" width="8.7265625" style="54" customWidth="1"/>
    <col min="2" max="27" width="8.7265625" style="54"/>
    <col min="28" max="28" width="12.26953125" style="54" bestFit="1" customWidth="1"/>
    <col min="29" max="16384" width="8.7265625" style="54"/>
  </cols>
  <sheetData>
    <row r="1" spans="1:28" x14ac:dyDescent="0.35">
      <c r="A1" s="83" t="s">
        <v>153</v>
      </c>
      <c r="O1" s="83" t="s">
        <v>155</v>
      </c>
    </row>
    <row r="2" spans="1:28" x14ac:dyDescent="0.35">
      <c r="A2" s="58" t="s">
        <v>104</v>
      </c>
      <c r="B2" s="56" t="s">
        <v>92</v>
      </c>
      <c r="C2" s="56" t="s">
        <v>93</v>
      </c>
      <c r="D2" s="56" t="s">
        <v>94</v>
      </c>
      <c r="E2" s="56" t="s">
        <v>95</v>
      </c>
      <c r="F2" s="56" t="s">
        <v>96</v>
      </c>
      <c r="G2" s="56" t="s">
        <v>97</v>
      </c>
      <c r="H2" s="56" t="s">
        <v>98</v>
      </c>
      <c r="I2" s="56" t="s">
        <v>99</v>
      </c>
      <c r="J2" s="56" t="s">
        <v>100</v>
      </c>
      <c r="K2" s="56" t="s">
        <v>101</v>
      </c>
      <c r="L2" s="56" t="s">
        <v>102</v>
      </c>
      <c r="M2" s="57" t="s">
        <v>103</v>
      </c>
      <c r="O2" s="85" t="s">
        <v>156</v>
      </c>
      <c r="P2" s="56" t="s">
        <v>92</v>
      </c>
      <c r="Q2" s="56" t="s">
        <v>93</v>
      </c>
      <c r="R2" s="56" t="s">
        <v>94</v>
      </c>
      <c r="S2" s="56" t="s">
        <v>95</v>
      </c>
      <c r="T2" s="56" t="s">
        <v>96</v>
      </c>
      <c r="U2" s="56" t="s">
        <v>97</v>
      </c>
      <c r="V2" s="56" t="s">
        <v>98</v>
      </c>
      <c r="W2" s="56" t="s">
        <v>99</v>
      </c>
      <c r="X2" s="56" t="s">
        <v>100</v>
      </c>
      <c r="Y2" s="56" t="s">
        <v>101</v>
      </c>
      <c r="Z2" s="56" t="s">
        <v>102</v>
      </c>
      <c r="AA2" s="56" t="s">
        <v>103</v>
      </c>
      <c r="AB2" s="65" t="s">
        <v>107</v>
      </c>
    </row>
    <row r="3" spans="1:28" x14ac:dyDescent="0.35">
      <c r="A3" s="59" t="s">
        <v>92</v>
      </c>
      <c r="B3" s="61">
        <f>MIP!C7/MIP!C$40</f>
        <v>4.0534311056231148E-2</v>
      </c>
      <c r="C3" s="61">
        <f>MIP!D7/MIP!D$40</f>
        <v>5.2463690277043792E-4</v>
      </c>
      <c r="D3" s="61">
        <f>MIP!E7/MIP!E$40</f>
        <v>7.6449253426011513E-2</v>
      </c>
      <c r="E3" s="61">
        <f>MIP!F7/MIP!F$40</f>
        <v>4.6337246915991375E-4</v>
      </c>
      <c r="F3" s="61">
        <f>MIP!G7/MIP!G$40</f>
        <v>2.5592729633196068E-3</v>
      </c>
      <c r="G3" s="61">
        <f>MIP!H7/MIP!H$40</f>
        <v>9.1478919379514162E-3</v>
      </c>
      <c r="H3" s="61">
        <f>MIP!I7/MIP!I$40</f>
        <v>5.6831930658687098E-4</v>
      </c>
      <c r="I3" s="61">
        <f>MIP!J7/MIP!J$40</f>
        <v>2.3973772112690489E-4</v>
      </c>
      <c r="J3" s="61">
        <f>MIP!K7/MIP!K$40</f>
        <v>6.2565543557491858E-5</v>
      </c>
      <c r="K3" s="61">
        <f>MIP!L7/MIP!L$40</f>
        <v>5.5012540173225649E-5</v>
      </c>
      <c r="L3" s="61">
        <f>MIP!M7/MIP!M$40</f>
        <v>4.3313175178384782E-3</v>
      </c>
      <c r="M3" s="62">
        <f>MIP!N7/MIP!N$40</f>
        <v>1.5679301183771121E-3</v>
      </c>
      <c r="O3" s="59" t="s">
        <v>92</v>
      </c>
      <c r="P3" s="61">
        <f>MIP!C7/MIP!C$40</f>
        <v>4.0534311056231148E-2</v>
      </c>
      <c r="Q3" s="61">
        <f>MIP!D7/MIP!D$40</f>
        <v>5.2463690277043792E-4</v>
      </c>
      <c r="R3" s="61">
        <f>MIP!E7/MIP!E$40</f>
        <v>7.6449253426011513E-2</v>
      </c>
      <c r="S3" s="61">
        <f>MIP!F7/MIP!F$40</f>
        <v>4.6337246915991375E-4</v>
      </c>
      <c r="T3" s="61">
        <f>MIP!G7/MIP!G$40</f>
        <v>2.5592729633196068E-3</v>
      </c>
      <c r="U3" s="61">
        <f>MIP!H7/MIP!H$40</f>
        <v>9.1478919379514162E-3</v>
      </c>
      <c r="V3" s="61">
        <f>MIP!I7/MIP!I$40</f>
        <v>5.6831930658687098E-4</v>
      </c>
      <c r="W3" s="61">
        <f>MIP!J7/MIP!J$40</f>
        <v>2.3973772112690489E-4</v>
      </c>
      <c r="X3" s="61">
        <f>MIP!K7/MIP!K$40</f>
        <v>6.2565543557491858E-5</v>
      </c>
      <c r="Y3" s="61">
        <f>MIP!L7/MIP!L$40</f>
        <v>5.5012540173225649E-5</v>
      </c>
      <c r="Z3" s="61">
        <f>MIP!M7/MIP!M$40</f>
        <v>4.3313175178384782E-3</v>
      </c>
      <c r="AA3" s="61">
        <f>MIP!N7/MIP!N$40</f>
        <v>1.5679301183771121E-3</v>
      </c>
      <c r="AB3" s="66">
        <f>MIP!S7/SUM(MIP!$C$29:$N$29)</f>
        <v>3.5537772928267819E-2</v>
      </c>
    </row>
    <row r="4" spans="1:28" x14ac:dyDescent="0.35">
      <c r="A4" s="59" t="s">
        <v>93</v>
      </c>
      <c r="B4" s="61">
        <f>MIP!C8/MIP!C$40</f>
        <v>1.1028883835334301E-3</v>
      </c>
      <c r="C4" s="61">
        <f>MIP!D8/MIP!D$40</f>
        <v>5.4400963264055899E-2</v>
      </c>
      <c r="D4" s="61">
        <f>MIP!E8/MIP!E$40</f>
        <v>4.2077781314381606E-2</v>
      </c>
      <c r="E4" s="61">
        <f>MIP!F8/MIP!F$40</f>
        <v>1.4913518787033231E-2</v>
      </c>
      <c r="F4" s="61">
        <f>MIP!G8/MIP!G$40</f>
        <v>1.1187752853728502E-2</v>
      </c>
      <c r="G4" s="61">
        <f>MIP!H8/MIP!H$40</f>
        <v>1.8902711147250869E-4</v>
      </c>
      <c r="H4" s="61">
        <f>MIP!I8/MIP!I$40</f>
        <v>2.8360570877028604E-4</v>
      </c>
      <c r="I4" s="61">
        <f>MIP!J8/MIP!J$40</f>
        <v>2.8855428335824117E-4</v>
      </c>
      <c r="J4" s="61">
        <f>MIP!K8/MIP!K$40</f>
        <v>7.8554934795665659E-5</v>
      </c>
      <c r="K4" s="61">
        <f>MIP!L8/MIP!L$40</f>
        <v>6.2787401868798752E-4</v>
      </c>
      <c r="L4" s="61">
        <f>MIP!M8/MIP!M$40</f>
        <v>2.0622465721475278E-4</v>
      </c>
      <c r="M4" s="62">
        <f>MIP!N8/MIP!N$40</f>
        <v>2.9436570276338209E-4</v>
      </c>
      <c r="O4" s="59" t="s">
        <v>93</v>
      </c>
      <c r="P4" s="61">
        <f>MIP!C8/MIP!C$40</f>
        <v>1.1028883835334301E-3</v>
      </c>
      <c r="Q4" s="61">
        <f>MIP!D8/MIP!D$40</f>
        <v>5.4400963264055899E-2</v>
      </c>
      <c r="R4" s="61">
        <f>MIP!E8/MIP!E$40</f>
        <v>4.2077781314381606E-2</v>
      </c>
      <c r="S4" s="61">
        <f>MIP!F8/MIP!F$40</f>
        <v>1.4913518787033231E-2</v>
      </c>
      <c r="T4" s="61">
        <f>MIP!G8/MIP!G$40</f>
        <v>1.1187752853728502E-2</v>
      </c>
      <c r="U4" s="61">
        <f>MIP!H8/MIP!H$40</f>
        <v>1.8902711147250869E-4</v>
      </c>
      <c r="V4" s="61">
        <f>MIP!I8/MIP!I$40</f>
        <v>2.8360570877028604E-4</v>
      </c>
      <c r="W4" s="61">
        <f>MIP!J8/MIP!J$40</f>
        <v>2.8855428335824117E-4</v>
      </c>
      <c r="X4" s="61">
        <f>MIP!K8/MIP!K$40</f>
        <v>7.8554934795665659E-5</v>
      </c>
      <c r="Y4" s="61">
        <f>MIP!L8/MIP!L$40</f>
        <v>6.2787401868798752E-4</v>
      </c>
      <c r="Z4" s="61">
        <f>MIP!M8/MIP!M$40</f>
        <v>2.0622465721475278E-4</v>
      </c>
      <c r="AA4" s="61">
        <f>MIP!N8/MIP!N$40</f>
        <v>2.9436570276338209E-4</v>
      </c>
      <c r="AB4" s="66">
        <f>MIP!S8/SUM(MIP!$C$29:$N$29)</f>
        <v>5.6733708012536739E-4</v>
      </c>
    </row>
    <row r="5" spans="1:28" x14ac:dyDescent="0.35">
      <c r="A5" s="59" t="s">
        <v>94</v>
      </c>
      <c r="B5" s="61">
        <f>MIP!C9/MIP!C$40</f>
        <v>0.20642302974941937</v>
      </c>
      <c r="C5" s="61">
        <f>MIP!D9/MIP!D$40</f>
        <v>0.11089450516528185</v>
      </c>
      <c r="D5" s="61">
        <f>MIP!E9/MIP!E$40</f>
        <v>0.27306948344048676</v>
      </c>
      <c r="E5" s="61">
        <f>MIP!F9/MIP!F$40</f>
        <v>7.5992549258614567E-2</v>
      </c>
      <c r="F5" s="61">
        <f>MIP!G9/MIP!G$40</f>
        <v>0.20522030269194053</v>
      </c>
      <c r="G5" s="61">
        <f>MIP!H9/MIP!H$40</f>
        <v>5.7380843922236441E-2</v>
      </c>
      <c r="H5" s="61">
        <f>MIP!I9/MIP!I$40</f>
        <v>0.18253498101450435</v>
      </c>
      <c r="I5" s="61">
        <f>MIP!J9/MIP!J$40</f>
        <v>2.7948899912130676E-2</v>
      </c>
      <c r="J5" s="61">
        <f>MIP!K9/MIP!K$40</f>
        <v>9.6856288408566742E-3</v>
      </c>
      <c r="K5" s="61">
        <f>MIP!L9/MIP!L$40</f>
        <v>9.2893287648009634E-3</v>
      </c>
      <c r="L5" s="61">
        <f>MIP!M9/MIP!M$40</f>
        <v>7.110635468535724E-2</v>
      </c>
      <c r="M5" s="62">
        <f>MIP!N9/MIP!N$40</f>
        <v>2.5899345184550907E-2</v>
      </c>
      <c r="O5" s="59" t="s">
        <v>94</v>
      </c>
      <c r="P5" s="61">
        <f>MIP!C9/MIP!C$40</f>
        <v>0.20642302974941937</v>
      </c>
      <c r="Q5" s="61">
        <f>MIP!D9/MIP!D$40</f>
        <v>0.11089450516528185</v>
      </c>
      <c r="R5" s="61">
        <f>MIP!E9/MIP!E$40</f>
        <v>0.27306948344048676</v>
      </c>
      <c r="S5" s="61">
        <f>MIP!F9/MIP!F$40</f>
        <v>7.5992549258614567E-2</v>
      </c>
      <c r="T5" s="61">
        <f>MIP!G9/MIP!G$40</f>
        <v>0.20522030269194053</v>
      </c>
      <c r="U5" s="61">
        <f>MIP!H9/MIP!H$40</f>
        <v>5.7380843922236441E-2</v>
      </c>
      <c r="V5" s="61">
        <f>MIP!I9/MIP!I$40</f>
        <v>0.18253498101450435</v>
      </c>
      <c r="W5" s="61">
        <f>MIP!J9/MIP!J$40</f>
        <v>2.7948899912130676E-2</v>
      </c>
      <c r="X5" s="61">
        <f>MIP!K9/MIP!K$40</f>
        <v>9.6856288408566742E-3</v>
      </c>
      <c r="Y5" s="61">
        <f>MIP!L9/MIP!L$40</f>
        <v>9.2893287648009634E-3</v>
      </c>
      <c r="Z5" s="61">
        <f>MIP!M9/MIP!M$40</f>
        <v>7.110635468535724E-2</v>
      </c>
      <c r="AA5" s="61">
        <f>MIP!N9/MIP!N$40</f>
        <v>2.5899345184550907E-2</v>
      </c>
      <c r="AB5" s="66">
        <f>MIP!S9/SUM(MIP!$C$29:$N$29)</f>
        <v>0.30911050741357082</v>
      </c>
    </row>
    <row r="6" spans="1:28" x14ac:dyDescent="0.35">
      <c r="A6" s="59" t="s">
        <v>95</v>
      </c>
      <c r="B6" s="61">
        <f>MIP!C10/MIP!C$40</f>
        <v>2.3301241650364547E-2</v>
      </c>
      <c r="C6" s="61">
        <f>MIP!D10/MIP!D$40</f>
        <v>1.0807605383955083E-2</v>
      </c>
      <c r="D6" s="61">
        <f>MIP!E10/MIP!E$40</f>
        <v>1.5455604911389796E-2</v>
      </c>
      <c r="E6" s="61">
        <f>MIP!F10/MIP!F$40</f>
        <v>0.27575956786053768</v>
      </c>
      <c r="F6" s="61">
        <f>MIP!G10/MIP!G$40</f>
        <v>1.1627590991876429E-3</v>
      </c>
      <c r="G6" s="61">
        <f>MIP!H10/MIP!H$40</f>
        <v>1.7589068248712512E-2</v>
      </c>
      <c r="H6" s="61">
        <f>MIP!I10/MIP!I$40</f>
        <v>5.7399608812344688E-3</v>
      </c>
      <c r="I6" s="61">
        <f>MIP!J10/MIP!J$40</f>
        <v>7.2395727510721599E-3</v>
      </c>
      <c r="J6" s="61">
        <f>MIP!K10/MIP!K$40</f>
        <v>4.1127661443992238E-3</v>
      </c>
      <c r="K6" s="61">
        <f>MIP!L10/MIP!L$40</f>
        <v>1.2595221992002259E-3</v>
      </c>
      <c r="L6" s="61">
        <f>MIP!M10/MIP!M$40</f>
        <v>1.6649395488284702E-2</v>
      </c>
      <c r="M6" s="62">
        <f>MIP!N10/MIP!N$40</f>
        <v>1.7256146201009157E-2</v>
      </c>
      <c r="O6" s="59" t="s">
        <v>95</v>
      </c>
      <c r="P6" s="61">
        <f>MIP!C10/MIP!C$40</f>
        <v>2.3301241650364547E-2</v>
      </c>
      <c r="Q6" s="61">
        <f>MIP!D10/MIP!D$40</f>
        <v>1.0807605383955083E-2</v>
      </c>
      <c r="R6" s="61">
        <f>MIP!E10/MIP!E$40</f>
        <v>1.5455604911389796E-2</v>
      </c>
      <c r="S6" s="61">
        <f>MIP!F10/MIP!F$40</f>
        <v>0.27575956786053768</v>
      </c>
      <c r="T6" s="61">
        <f>MIP!G10/MIP!G$40</f>
        <v>1.1627590991876429E-3</v>
      </c>
      <c r="U6" s="61">
        <f>MIP!H10/MIP!H$40</f>
        <v>1.7589068248712512E-2</v>
      </c>
      <c r="V6" s="61">
        <f>MIP!I10/MIP!I$40</f>
        <v>5.7399608812344688E-3</v>
      </c>
      <c r="W6" s="61">
        <f>MIP!J10/MIP!J$40</f>
        <v>7.2395727510721599E-3</v>
      </c>
      <c r="X6" s="61">
        <f>MIP!K10/MIP!K$40</f>
        <v>4.1127661443992238E-3</v>
      </c>
      <c r="Y6" s="61">
        <f>MIP!L10/MIP!L$40</f>
        <v>1.2595221992002259E-3</v>
      </c>
      <c r="Z6" s="61">
        <f>MIP!M10/MIP!M$40</f>
        <v>1.6649395488284702E-2</v>
      </c>
      <c r="AA6" s="61">
        <f>MIP!N10/MIP!N$40</f>
        <v>1.7256146201009157E-2</v>
      </c>
      <c r="AB6" s="66">
        <f>MIP!S10/SUM(MIP!$C$29:$N$29)</f>
        <v>3.8567233507863036E-2</v>
      </c>
    </row>
    <row r="7" spans="1:28" x14ac:dyDescent="0.35">
      <c r="A7" s="59" t="s">
        <v>96</v>
      </c>
      <c r="B7" s="61">
        <f>MIP!C11/MIP!C$40</f>
        <v>5.9269454940364232E-4</v>
      </c>
      <c r="C7" s="61">
        <f>MIP!D11/MIP!D$40</f>
        <v>1.2571096347674997E-2</v>
      </c>
      <c r="D7" s="61">
        <f>MIP!E11/MIP!E$40</f>
        <v>9.1712521849939921E-4</v>
      </c>
      <c r="E7" s="61">
        <f>MIP!F11/MIP!F$40</f>
        <v>1.276113680886206E-2</v>
      </c>
      <c r="F7" s="61">
        <f>MIP!G11/MIP!G$40</f>
        <v>9.3540153463465212E-2</v>
      </c>
      <c r="G7" s="61">
        <f>MIP!H11/MIP!H$40</f>
        <v>1.0353059743252876E-3</v>
      </c>
      <c r="H7" s="61">
        <f>MIP!I11/MIP!I$40</f>
        <v>3.1402527418073994E-3</v>
      </c>
      <c r="I7" s="61">
        <f>MIP!J11/MIP!J$40</f>
        <v>1.6369375509668171E-2</v>
      </c>
      <c r="J7" s="61">
        <f>MIP!K11/MIP!K$40</f>
        <v>2.9828105647655332E-3</v>
      </c>
      <c r="K7" s="61">
        <f>MIP!L11/MIP!L$40</f>
        <v>2.9208527629929902E-3</v>
      </c>
      <c r="L7" s="61">
        <f>MIP!M11/MIP!M$40</f>
        <v>3.5603285102950412E-3</v>
      </c>
      <c r="M7" s="62">
        <f>MIP!N11/MIP!N$40</f>
        <v>1.3924249413774285E-2</v>
      </c>
      <c r="O7" s="59" t="s">
        <v>96</v>
      </c>
      <c r="P7" s="61">
        <f>MIP!C11/MIP!C$40</f>
        <v>5.9269454940364232E-4</v>
      </c>
      <c r="Q7" s="61">
        <f>MIP!D11/MIP!D$40</f>
        <v>1.2571096347674997E-2</v>
      </c>
      <c r="R7" s="61">
        <f>MIP!E11/MIP!E$40</f>
        <v>9.1712521849939921E-4</v>
      </c>
      <c r="S7" s="61">
        <f>MIP!F11/MIP!F$40</f>
        <v>1.276113680886206E-2</v>
      </c>
      <c r="T7" s="61">
        <f>MIP!G11/MIP!G$40</f>
        <v>9.3540153463465212E-2</v>
      </c>
      <c r="U7" s="61">
        <f>MIP!H11/MIP!H$40</f>
        <v>1.0353059743252876E-3</v>
      </c>
      <c r="V7" s="61">
        <f>MIP!I11/MIP!I$40</f>
        <v>3.1402527418073994E-3</v>
      </c>
      <c r="W7" s="61">
        <f>MIP!J11/MIP!J$40</f>
        <v>1.6369375509668171E-2</v>
      </c>
      <c r="X7" s="61">
        <f>MIP!K11/MIP!K$40</f>
        <v>2.9828105647655332E-3</v>
      </c>
      <c r="Y7" s="61">
        <f>MIP!L11/MIP!L$40</f>
        <v>2.9208527629929902E-3</v>
      </c>
      <c r="Z7" s="61">
        <f>MIP!M11/MIP!M$40</f>
        <v>3.5603285102950412E-3</v>
      </c>
      <c r="AA7" s="61">
        <f>MIP!N11/MIP!N$40</f>
        <v>1.3924249413774285E-2</v>
      </c>
      <c r="AB7" s="66">
        <f>MIP!S11/SUM(MIP!$C$29:$N$29)</f>
        <v>5.120006605869098E-4</v>
      </c>
    </row>
    <row r="8" spans="1:28" x14ac:dyDescent="0.35">
      <c r="A8" s="59" t="s">
        <v>97</v>
      </c>
      <c r="B8" s="61">
        <f>MIP!C12/MIP!C$40</f>
        <v>5.9395134622483824E-2</v>
      </c>
      <c r="C8" s="61">
        <f>MIP!D12/MIP!D$40</f>
        <v>3.1209898016663403E-2</v>
      </c>
      <c r="D8" s="61">
        <f>MIP!E12/MIP!E$40</f>
        <v>7.8902321663159442E-2</v>
      </c>
      <c r="E8" s="61">
        <f>MIP!F12/MIP!F$40</f>
        <v>2.0162527504778441E-2</v>
      </c>
      <c r="F8" s="61">
        <f>MIP!G12/MIP!G$40</f>
        <v>5.7717650079564427E-2</v>
      </c>
      <c r="G8" s="61">
        <f>MIP!H12/MIP!H$40</f>
        <v>2.7504781513976211E-2</v>
      </c>
      <c r="H8" s="61">
        <f>MIP!I12/MIP!I$40</f>
        <v>4.6993694014883361E-2</v>
      </c>
      <c r="I8" s="61">
        <f>MIP!J12/MIP!J$40</f>
        <v>2.4987310391199887E-2</v>
      </c>
      <c r="J8" s="61">
        <f>MIP!K12/MIP!K$40</f>
        <v>5.9341502638592981E-3</v>
      </c>
      <c r="K8" s="61">
        <f>MIP!L12/MIP!L$40</f>
        <v>3.2606660403598107E-3</v>
      </c>
      <c r="L8" s="61">
        <f>MIP!M12/MIP!M$40</f>
        <v>3.2101042573430869E-2</v>
      </c>
      <c r="M8" s="62">
        <f>MIP!N12/MIP!N$40</f>
        <v>1.3314366024977741E-2</v>
      </c>
      <c r="O8" s="59" t="s">
        <v>97</v>
      </c>
      <c r="P8" s="61">
        <f>MIP!C12/MIP!C$40</f>
        <v>5.9395134622483824E-2</v>
      </c>
      <c r="Q8" s="61">
        <f>MIP!D12/MIP!D$40</f>
        <v>3.1209898016663403E-2</v>
      </c>
      <c r="R8" s="61">
        <f>MIP!E12/MIP!E$40</f>
        <v>7.8902321663159442E-2</v>
      </c>
      <c r="S8" s="61">
        <f>MIP!F12/MIP!F$40</f>
        <v>2.0162527504778441E-2</v>
      </c>
      <c r="T8" s="61">
        <f>MIP!G12/MIP!G$40</f>
        <v>5.7717650079564427E-2</v>
      </c>
      <c r="U8" s="61">
        <f>MIP!H12/MIP!H$40</f>
        <v>2.7504781513976211E-2</v>
      </c>
      <c r="V8" s="61">
        <f>MIP!I12/MIP!I$40</f>
        <v>4.6993694014883361E-2</v>
      </c>
      <c r="W8" s="61">
        <f>MIP!J12/MIP!J$40</f>
        <v>2.4987310391199887E-2</v>
      </c>
      <c r="X8" s="61">
        <f>MIP!K12/MIP!K$40</f>
        <v>5.9341502638592981E-3</v>
      </c>
      <c r="Y8" s="61">
        <f>MIP!L12/MIP!L$40</f>
        <v>3.2606660403598107E-3</v>
      </c>
      <c r="Z8" s="61">
        <f>MIP!M12/MIP!M$40</f>
        <v>3.2101042573430869E-2</v>
      </c>
      <c r="AA8" s="61">
        <f>MIP!N12/MIP!N$40</f>
        <v>1.3314366024977741E-2</v>
      </c>
      <c r="AB8" s="66">
        <f>MIP!S12/SUM(MIP!$C$29:$N$29)</f>
        <v>0.21609135013012459</v>
      </c>
    </row>
    <row r="9" spans="1:28" x14ac:dyDescent="0.35">
      <c r="A9" s="59" t="s">
        <v>98</v>
      </c>
      <c r="B9" s="61">
        <f>MIP!C13/MIP!C$40</f>
        <v>1.9993628737036705E-2</v>
      </c>
      <c r="C9" s="61">
        <f>MIP!D13/MIP!D$40</f>
        <v>8.3783137484444992E-2</v>
      </c>
      <c r="D9" s="61">
        <f>MIP!E13/MIP!E$40</f>
        <v>4.9323146455122611E-2</v>
      </c>
      <c r="E9" s="61">
        <f>MIP!F13/MIP!F$40</f>
        <v>1.860853477495886E-2</v>
      </c>
      <c r="F9" s="61">
        <f>MIP!G13/MIP!G$40</f>
        <v>1.1904718823357164E-2</v>
      </c>
      <c r="G9" s="61">
        <f>MIP!H13/MIP!H$40</f>
        <v>5.0342209450962301E-2</v>
      </c>
      <c r="H9" s="61">
        <f>MIP!I13/MIP!I$40</f>
        <v>0.1125305307171531</v>
      </c>
      <c r="I9" s="61">
        <f>MIP!J13/MIP!J$40</f>
        <v>9.6395434168277047E-3</v>
      </c>
      <c r="J9" s="61">
        <f>MIP!K13/MIP!K$40</f>
        <v>1.4215252305569134E-2</v>
      </c>
      <c r="K9" s="61">
        <f>MIP!L13/MIP!L$40</f>
        <v>8.5387363453114779E-4</v>
      </c>
      <c r="L9" s="61">
        <f>MIP!M13/MIP!M$40</f>
        <v>1.8312786861291352E-2</v>
      </c>
      <c r="M9" s="62">
        <f>MIP!N13/MIP!N$40</f>
        <v>1.1772525757819051E-2</v>
      </c>
      <c r="O9" s="59" t="s">
        <v>98</v>
      </c>
      <c r="P9" s="61">
        <f>MIP!C13/MIP!C$40</f>
        <v>1.9993628737036705E-2</v>
      </c>
      <c r="Q9" s="61">
        <f>MIP!D13/MIP!D$40</f>
        <v>8.3783137484444992E-2</v>
      </c>
      <c r="R9" s="61">
        <f>MIP!E13/MIP!E$40</f>
        <v>4.9323146455122611E-2</v>
      </c>
      <c r="S9" s="61">
        <f>MIP!F13/MIP!F$40</f>
        <v>1.860853477495886E-2</v>
      </c>
      <c r="T9" s="61">
        <f>MIP!G13/MIP!G$40</f>
        <v>1.1904718823357164E-2</v>
      </c>
      <c r="U9" s="61">
        <f>MIP!H13/MIP!H$40</f>
        <v>5.0342209450962301E-2</v>
      </c>
      <c r="V9" s="61">
        <f>MIP!I13/MIP!I$40</f>
        <v>0.1125305307171531</v>
      </c>
      <c r="W9" s="61">
        <f>MIP!J13/MIP!J$40</f>
        <v>9.6395434168277047E-3</v>
      </c>
      <c r="X9" s="61">
        <f>MIP!K13/MIP!K$40</f>
        <v>1.4215252305569134E-2</v>
      </c>
      <c r="Y9" s="61">
        <f>MIP!L13/MIP!L$40</f>
        <v>8.5387363453114779E-4</v>
      </c>
      <c r="Z9" s="61">
        <f>MIP!M13/MIP!M$40</f>
        <v>1.8312786861291352E-2</v>
      </c>
      <c r="AA9" s="61">
        <f>MIP!N13/MIP!N$40</f>
        <v>1.1772525757819051E-2</v>
      </c>
      <c r="AB9" s="66">
        <f>MIP!S13/SUM(MIP!$C$29:$N$29)</f>
        <v>4.8278119271034155E-2</v>
      </c>
    </row>
    <row r="10" spans="1:28" x14ac:dyDescent="0.35">
      <c r="A10" s="59" t="s">
        <v>99</v>
      </c>
      <c r="B10" s="61">
        <f>MIP!C14/MIP!C$40</f>
        <v>2.0158102527161785E-4</v>
      </c>
      <c r="C10" s="61">
        <f>MIP!D14/MIP!D$40</f>
        <v>3.8789880954210126E-3</v>
      </c>
      <c r="D10" s="61">
        <f>MIP!E14/MIP!E$40</f>
        <v>5.6297325253208165E-3</v>
      </c>
      <c r="E10" s="61">
        <f>MIP!F14/MIP!F$40</f>
        <v>6.5432923376121154E-3</v>
      </c>
      <c r="F10" s="61">
        <f>MIP!G14/MIP!G$40</f>
        <v>2.2536440290985746E-3</v>
      </c>
      <c r="G10" s="61">
        <f>MIP!H14/MIP!H$40</f>
        <v>1.3107920799910787E-2</v>
      </c>
      <c r="H10" s="61">
        <f>MIP!I14/MIP!I$40</f>
        <v>7.6419523503650092E-3</v>
      </c>
      <c r="I10" s="61">
        <f>MIP!J14/MIP!J$40</f>
        <v>0.1209578864192767</v>
      </c>
      <c r="J10" s="61">
        <f>MIP!K14/MIP!K$40</f>
        <v>3.9272538385520729E-2</v>
      </c>
      <c r="K10" s="61">
        <f>MIP!L14/MIP!L$40</f>
        <v>1.4195540518517733E-3</v>
      </c>
      <c r="L10" s="61">
        <f>MIP!M14/MIP!M$40</f>
        <v>3.7999555278021895E-2</v>
      </c>
      <c r="M10" s="62">
        <f>MIP!N14/MIP!N$40</f>
        <v>1.7331598764448373E-2</v>
      </c>
      <c r="O10" s="59" t="s">
        <v>99</v>
      </c>
      <c r="P10" s="61">
        <f>MIP!C14/MIP!C$40</f>
        <v>2.0158102527161785E-4</v>
      </c>
      <c r="Q10" s="61">
        <f>MIP!D14/MIP!D$40</f>
        <v>3.8789880954210126E-3</v>
      </c>
      <c r="R10" s="61">
        <f>MIP!E14/MIP!E$40</f>
        <v>5.6297325253208165E-3</v>
      </c>
      <c r="S10" s="61">
        <f>MIP!F14/MIP!F$40</f>
        <v>6.5432923376121154E-3</v>
      </c>
      <c r="T10" s="61">
        <f>MIP!G14/MIP!G$40</f>
        <v>2.2536440290985746E-3</v>
      </c>
      <c r="U10" s="61">
        <f>MIP!H14/MIP!H$40</f>
        <v>1.3107920799910787E-2</v>
      </c>
      <c r="V10" s="61">
        <f>MIP!I14/MIP!I$40</f>
        <v>7.6419523503650092E-3</v>
      </c>
      <c r="W10" s="61">
        <f>MIP!J14/MIP!J$40</f>
        <v>0.1209578864192767</v>
      </c>
      <c r="X10" s="61">
        <f>MIP!K14/MIP!K$40</f>
        <v>3.9272538385520729E-2</v>
      </c>
      <c r="Y10" s="61">
        <f>MIP!L14/MIP!L$40</f>
        <v>1.4195540518517733E-3</v>
      </c>
      <c r="Z10" s="61">
        <f>MIP!M14/MIP!M$40</f>
        <v>3.7999555278021895E-2</v>
      </c>
      <c r="AA10" s="61">
        <f>MIP!N14/MIP!N$40</f>
        <v>1.7331598764448373E-2</v>
      </c>
      <c r="AB10" s="66">
        <f>MIP!S14/SUM(MIP!$C$29:$N$29)</f>
        <v>3.8199506957759796E-2</v>
      </c>
    </row>
    <row r="11" spans="1:28" x14ac:dyDescent="0.35">
      <c r="A11" s="59" t="s">
        <v>100</v>
      </c>
      <c r="B11" s="61">
        <f>MIP!C15/MIP!C$40</f>
        <v>1.5253391770510022E-2</v>
      </c>
      <c r="C11" s="61">
        <f>MIP!D15/MIP!D$40</f>
        <v>2.2241782462197216E-2</v>
      </c>
      <c r="D11" s="61">
        <f>MIP!E15/MIP!E$40</f>
        <v>1.755889825705767E-2</v>
      </c>
      <c r="E11" s="61">
        <f>MIP!F15/MIP!F$40</f>
        <v>2.1695072885241615E-2</v>
      </c>
      <c r="F11" s="61">
        <f>MIP!G15/MIP!G$40</f>
        <v>1.4284849845870919E-2</v>
      </c>
      <c r="G11" s="61">
        <f>MIP!H15/MIP!H$40</f>
        <v>2.3598441459625065E-2</v>
      </c>
      <c r="H11" s="61">
        <f>MIP!I15/MIP!I$40</f>
        <v>2.4777880005343523E-2</v>
      </c>
      <c r="I11" s="61">
        <f>MIP!J15/MIP!J$40</f>
        <v>2.9116430534024233E-2</v>
      </c>
      <c r="J11" s="61">
        <f>MIP!K15/MIP!K$40</f>
        <v>0.12407290358215613</v>
      </c>
      <c r="K11" s="61">
        <f>MIP!L15/MIP!L$40</f>
        <v>3.790436131713161E-2</v>
      </c>
      <c r="L11" s="61">
        <f>MIP!M15/MIP!M$40</f>
        <v>1.7001343630649309E-2</v>
      </c>
      <c r="M11" s="62">
        <f>MIP!N15/MIP!N$40</f>
        <v>4.4627956342923041E-2</v>
      </c>
      <c r="O11" s="59" t="s">
        <v>100</v>
      </c>
      <c r="P11" s="61">
        <f>MIP!C15/MIP!C$40</f>
        <v>1.5253391770510022E-2</v>
      </c>
      <c r="Q11" s="61">
        <f>MIP!D15/MIP!D$40</f>
        <v>2.2241782462197216E-2</v>
      </c>
      <c r="R11" s="61">
        <f>MIP!E15/MIP!E$40</f>
        <v>1.755889825705767E-2</v>
      </c>
      <c r="S11" s="61">
        <f>MIP!F15/MIP!F$40</f>
        <v>2.1695072885241615E-2</v>
      </c>
      <c r="T11" s="61">
        <f>MIP!G15/MIP!G$40</f>
        <v>1.4284849845870919E-2</v>
      </c>
      <c r="U11" s="61">
        <f>MIP!H15/MIP!H$40</f>
        <v>2.3598441459625065E-2</v>
      </c>
      <c r="V11" s="61">
        <f>MIP!I15/MIP!I$40</f>
        <v>2.4777880005343523E-2</v>
      </c>
      <c r="W11" s="61">
        <f>MIP!J15/MIP!J$40</f>
        <v>2.9116430534024233E-2</v>
      </c>
      <c r="X11" s="61">
        <f>MIP!K15/MIP!K$40</f>
        <v>0.12407290358215613</v>
      </c>
      <c r="Y11" s="61">
        <f>MIP!L15/MIP!L$40</f>
        <v>3.790436131713161E-2</v>
      </c>
      <c r="Z11" s="61">
        <f>MIP!M15/MIP!M$40</f>
        <v>1.7001343630649309E-2</v>
      </c>
      <c r="AA11" s="61">
        <f>MIP!N15/MIP!N$40</f>
        <v>4.4627956342923041E-2</v>
      </c>
      <c r="AB11" s="66">
        <f>MIP!S15/SUM(MIP!$C$29:$N$29)</f>
        <v>9.7659858198247657E-2</v>
      </c>
    </row>
    <row r="12" spans="1:28" x14ac:dyDescent="0.35">
      <c r="A12" s="59" t="s">
        <v>101</v>
      </c>
      <c r="B12" s="61">
        <f>MIP!C16/MIP!C$40</f>
        <v>3.6457569830611353E-5</v>
      </c>
      <c r="C12" s="61">
        <f>MIP!D16/MIP!D$40</f>
        <v>1.3583593290030377E-3</v>
      </c>
      <c r="D12" s="61">
        <f>MIP!E16/MIP!E$40</f>
        <v>1.8308430476629653E-3</v>
      </c>
      <c r="E12" s="61">
        <f>MIP!F16/MIP!F$40</f>
        <v>4.2946036314235455E-3</v>
      </c>
      <c r="F12" s="61">
        <f>MIP!G16/MIP!G$40</f>
        <v>1.6805809325563697E-3</v>
      </c>
      <c r="G12" s="61">
        <f>MIP!H16/MIP!H$40</f>
        <v>3.3813574640786402E-2</v>
      </c>
      <c r="H12" s="61">
        <f>MIP!I16/MIP!I$40</f>
        <v>6.7321513164183468E-3</v>
      </c>
      <c r="I12" s="61">
        <f>MIP!J16/MIP!J$40</f>
        <v>1.2230545013208258E-2</v>
      </c>
      <c r="J12" s="61">
        <f>MIP!K16/MIP!K$40</f>
        <v>9.6150415209686532E-3</v>
      </c>
      <c r="K12" s="61">
        <f>MIP!L16/MIP!L$40</f>
        <v>2.7421539800440821E-3</v>
      </c>
      <c r="L12" s="61">
        <f>MIP!M16/MIP!M$40</f>
        <v>1.7498517735096544E-2</v>
      </c>
      <c r="M12" s="62">
        <f>MIP!N16/MIP!N$40</f>
        <v>3.6050269436464087E-3</v>
      </c>
      <c r="O12" s="59" t="s">
        <v>101</v>
      </c>
      <c r="P12" s="61">
        <f>MIP!C16/MIP!C$40</f>
        <v>3.6457569830611353E-5</v>
      </c>
      <c r="Q12" s="61">
        <f>MIP!D16/MIP!D$40</f>
        <v>1.3583593290030377E-3</v>
      </c>
      <c r="R12" s="61">
        <f>MIP!E16/MIP!E$40</f>
        <v>1.8308430476629653E-3</v>
      </c>
      <c r="S12" s="61">
        <f>MIP!F16/MIP!F$40</f>
        <v>4.2946036314235455E-3</v>
      </c>
      <c r="T12" s="61">
        <f>MIP!G16/MIP!G$40</f>
        <v>1.6805809325563697E-3</v>
      </c>
      <c r="U12" s="61">
        <f>MIP!H16/MIP!H$40</f>
        <v>3.3813574640786402E-2</v>
      </c>
      <c r="V12" s="61">
        <f>MIP!I16/MIP!I$40</f>
        <v>6.7321513164183468E-3</v>
      </c>
      <c r="W12" s="61">
        <f>MIP!J16/MIP!J$40</f>
        <v>1.2230545013208258E-2</v>
      </c>
      <c r="X12" s="61">
        <f>MIP!K16/MIP!K$40</f>
        <v>9.6150415209686532E-3</v>
      </c>
      <c r="Y12" s="61">
        <f>MIP!L16/MIP!L$40</f>
        <v>2.7421539800440821E-3</v>
      </c>
      <c r="Z12" s="61">
        <f>MIP!M16/MIP!M$40</f>
        <v>1.7498517735096544E-2</v>
      </c>
      <c r="AA12" s="61">
        <f>MIP!N16/MIP!N$40</f>
        <v>3.6050269436464087E-3</v>
      </c>
      <c r="AB12" s="66">
        <f>MIP!S16/SUM(MIP!$C$29:$N$29)</f>
        <v>0.16869376591060314</v>
      </c>
    </row>
    <row r="13" spans="1:28" x14ac:dyDescent="0.35">
      <c r="A13" s="59" t="s">
        <v>102</v>
      </c>
      <c r="B13" s="61">
        <f>MIP!C17/MIP!C$40</f>
        <v>3.6919598509321835E-3</v>
      </c>
      <c r="C13" s="61">
        <f>MIP!D17/MIP!D$40</f>
        <v>9.2964572681350971E-2</v>
      </c>
      <c r="D13" s="61">
        <f>MIP!E17/MIP!E$40</f>
        <v>4.585182551801549E-2</v>
      </c>
      <c r="E13" s="61">
        <f>MIP!F17/MIP!F$40</f>
        <v>5.063292641807534E-2</v>
      </c>
      <c r="F13" s="61">
        <f>MIP!G17/MIP!G$40</f>
        <v>2.3313870788165707E-2</v>
      </c>
      <c r="G13" s="61">
        <f>MIP!H17/MIP!H$40</f>
        <v>7.9917795573806433E-2</v>
      </c>
      <c r="H13" s="61">
        <f>MIP!I17/MIP!I$40</f>
        <v>5.7672584763023935E-2</v>
      </c>
      <c r="I13" s="61">
        <f>MIP!J17/MIP!J$40</f>
        <v>0.14058659357653172</v>
      </c>
      <c r="J13" s="61">
        <f>MIP!K17/MIP!K$40</f>
        <v>0.1018015129399107</v>
      </c>
      <c r="K13" s="61">
        <f>MIP!L17/MIP!L$40</f>
        <v>7.9982582799653108E-3</v>
      </c>
      <c r="L13" s="61">
        <f>MIP!M17/MIP!M$40</f>
        <v>9.0339152348823532E-2</v>
      </c>
      <c r="M13" s="62">
        <f>MIP!N17/MIP!N$40</f>
        <v>7.8202142471244462E-2</v>
      </c>
      <c r="O13" s="59" t="s">
        <v>102</v>
      </c>
      <c r="P13" s="61">
        <f>MIP!C17/MIP!C$40</f>
        <v>3.6919598509321835E-3</v>
      </c>
      <c r="Q13" s="61">
        <f>MIP!D17/MIP!D$40</f>
        <v>9.2964572681350971E-2</v>
      </c>
      <c r="R13" s="61">
        <f>MIP!E17/MIP!E$40</f>
        <v>4.585182551801549E-2</v>
      </c>
      <c r="S13" s="61">
        <f>MIP!F17/MIP!F$40</f>
        <v>5.063292641807534E-2</v>
      </c>
      <c r="T13" s="61">
        <f>MIP!G17/MIP!G$40</f>
        <v>2.3313870788165707E-2</v>
      </c>
      <c r="U13" s="61">
        <f>MIP!H17/MIP!H$40</f>
        <v>7.9917795573806433E-2</v>
      </c>
      <c r="V13" s="61">
        <f>MIP!I17/MIP!I$40</f>
        <v>5.7672584763023935E-2</v>
      </c>
      <c r="W13" s="61">
        <f>MIP!J17/MIP!J$40</f>
        <v>0.14058659357653172</v>
      </c>
      <c r="X13" s="61">
        <f>MIP!K17/MIP!K$40</f>
        <v>0.1018015129399107</v>
      </c>
      <c r="Y13" s="61">
        <f>MIP!L17/MIP!L$40</f>
        <v>7.9982582799653108E-3</v>
      </c>
      <c r="Z13" s="61">
        <f>MIP!M17/MIP!M$40</f>
        <v>9.0339152348823532E-2</v>
      </c>
      <c r="AA13" s="61">
        <f>MIP!N17/MIP!N$40</f>
        <v>7.8202142471244462E-2</v>
      </c>
      <c r="AB13" s="66">
        <f>MIP!S17/SUM(MIP!$C$29:$N$29)</f>
        <v>0.22834195033531651</v>
      </c>
    </row>
    <row r="14" spans="1:28" x14ac:dyDescent="0.35">
      <c r="A14" s="60" t="s">
        <v>103</v>
      </c>
      <c r="B14" s="63">
        <f>MIP!C18/MIP!C$40</f>
        <v>7.4141023515838199E-4</v>
      </c>
      <c r="C14" s="63">
        <f>MIP!D18/MIP!D$40</f>
        <v>4.8640576656291349E-3</v>
      </c>
      <c r="D14" s="63">
        <f>MIP!E18/MIP!E$40</f>
        <v>2.7987040459760146E-3</v>
      </c>
      <c r="E14" s="63">
        <f>MIP!F18/MIP!F$40</f>
        <v>4.5944449864944803E-3</v>
      </c>
      <c r="F14" s="63">
        <f>MIP!G18/MIP!G$40</f>
        <v>1.172533968387909E-3</v>
      </c>
      <c r="G14" s="63">
        <f>MIP!H18/MIP!H$40</f>
        <v>4.1072928579490072E-3</v>
      </c>
      <c r="H14" s="63">
        <f>MIP!I18/MIP!I$40</f>
        <v>3.889641998999323E-3</v>
      </c>
      <c r="I14" s="63">
        <f>MIP!J18/MIP!J$40</f>
        <v>6.3169807957722708E-3</v>
      </c>
      <c r="J14" s="63">
        <f>MIP!K18/MIP!K$40</f>
        <v>4.4828787281807891E-3</v>
      </c>
      <c r="K14" s="63">
        <f>MIP!L18/MIP!L$40</f>
        <v>3.771107405748844E-4</v>
      </c>
      <c r="L14" s="63">
        <f>MIP!M18/MIP!M$40</f>
        <v>4.1638988543637248E-3</v>
      </c>
      <c r="M14" s="64">
        <f>MIP!N18/MIP!N$40</f>
        <v>3.4693898088719237E-3</v>
      </c>
      <c r="O14" s="59" t="s">
        <v>103</v>
      </c>
      <c r="P14" s="61">
        <f>MIP!C18/MIP!C$40</f>
        <v>7.4141023515838199E-4</v>
      </c>
      <c r="Q14" s="61">
        <f>MIP!D18/MIP!D$40</f>
        <v>4.8640576656291349E-3</v>
      </c>
      <c r="R14" s="61">
        <f>MIP!E18/MIP!E$40</f>
        <v>2.7987040459760146E-3</v>
      </c>
      <c r="S14" s="61">
        <f>MIP!F18/MIP!F$40</f>
        <v>4.5944449864944803E-3</v>
      </c>
      <c r="T14" s="61">
        <f>MIP!G18/MIP!G$40</f>
        <v>1.172533968387909E-3</v>
      </c>
      <c r="U14" s="61">
        <f>MIP!H18/MIP!H$40</f>
        <v>4.1072928579490072E-3</v>
      </c>
      <c r="V14" s="61">
        <f>MIP!I18/MIP!I$40</f>
        <v>3.889641998999323E-3</v>
      </c>
      <c r="W14" s="61">
        <f>MIP!J18/MIP!J$40</f>
        <v>6.3169807957722708E-3</v>
      </c>
      <c r="X14" s="61">
        <f>MIP!K18/MIP!K$40</f>
        <v>4.4828787281807891E-3</v>
      </c>
      <c r="Y14" s="61">
        <f>MIP!L18/MIP!L$40</f>
        <v>3.771107405748844E-4</v>
      </c>
      <c r="Z14" s="61">
        <f>MIP!M18/MIP!M$40</f>
        <v>4.1638988543637248E-3</v>
      </c>
      <c r="AA14" s="61">
        <f>MIP!N18/MIP!N$40</f>
        <v>3.4693898088719237E-3</v>
      </c>
      <c r="AB14" s="66">
        <f>MIP!S18/SUM(MIP!$C$29:$N$29)</f>
        <v>1.0697017842875661E-2</v>
      </c>
    </row>
    <row r="15" spans="1:28" x14ac:dyDescent="0.35">
      <c r="O15" s="65" t="s">
        <v>108</v>
      </c>
      <c r="P15" s="67">
        <f>MIP!C29/MIP!C40</f>
        <v>0.10404612203120757</v>
      </c>
      <c r="Q15" s="67">
        <f>MIP!D29/MIP!D40</f>
        <v>0.12584189459383743</v>
      </c>
      <c r="R15" s="67">
        <f>MIP!E29/MIP!E40</f>
        <v>0.14182268067971446</v>
      </c>
      <c r="S15" s="67">
        <f>MIP!F29/MIP!F40</f>
        <v>0.10179914585380627</v>
      </c>
      <c r="T15" s="67">
        <f>MIP!G29/MIP!G40</f>
        <v>0.20023311424179355</v>
      </c>
      <c r="U15" s="67">
        <f>MIP!H29/MIP!H40</f>
        <v>0.31311735587042805</v>
      </c>
      <c r="V15" s="67">
        <f>MIP!I29/MIP!I40</f>
        <v>0.2599952118745511</v>
      </c>
      <c r="W15" s="67">
        <f>MIP!J29/MIP!J40</f>
        <v>0.2322935748403554</v>
      </c>
      <c r="X15" s="67">
        <f>MIP!K29/MIP!K40</f>
        <v>0.24928690888270499</v>
      </c>
      <c r="Y15" s="67">
        <f>MIP!L29/MIP!L40</f>
        <v>1.2296470786494214E-2</v>
      </c>
      <c r="Z15" s="67">
        <f>MIP!M29/MIP!M40</f>
        <v>0.36104148741161946</v>
      </c>
      <c r="AA15" s="67">
        <f>MIP!N29/MIP!N40</f>
        <v>0.66058209534785717</v>
      </c>
      <c r="AB15" s="65">
        <f>0</f>
        <v>0</v>
      </c>
    </row>
    <row r="16" spans="1:28" x14ac:dyDescent="0.35">
      <c r="O16" s="84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84"/>
    </row>
    <row r="17" spans="1:28" x14ac:dyDescent="0.35">
      <c r="A17" s="83" t="s">
        <v>154</v>
      </c>
      <c r="O17" s="83" t="s">
        <v>154</v>
      </c>
    </row>
    <row r="18" spans="1:28" x14ac:dyDescent="0.35">
      <c r="A18" s="58" t="s">
        <v>106</v>
      </c>
      <c r="B18" s="56" t="s">
        <v>92</v>
      </c>
      <c r="C18" s="56" t="s">
        <v>93</v>
      </c>
      <c r="D18" s="56" t="s">
        <v>94</v>
      </c>
      <c r="E18" s="56" t="s">
        <v>95</v>
      </c>
      <c r="F18" s="56" t="s">
        <v>96</v>
      </c>
      <c r="G18" s="56" t="s">
        <v>97</v>
      </c>
      <c r="H18" s="56" t="s">
        <v>98</v>
      </c>
      <c r="I18" s="56" t="s">
        <v>99</v>
      </c>
      <c r="J18" s="56" t="s">
        <v>100</v>
      </c>
      <c r="K18" s="56" t="s">
        <v>101</v>
      </c>
      <c r="L18" s="56" t="s">
        <v>102</v>
      </c>
      <c r="M18" s="57" t="s">
        <v>103</v>
      </c>
      <c r="O18" s="58" t="s">
        <v>106</v>
      </c>
      <c r="P18" s="56" t="s">
        <v>92</v>
      </c>
      <c r="Q18" s="56" t="s">
        <v>93</v>
      </c>
      <c r="R18" s="56" t="s">
        <v>94</v>
      </c>
      <c r="S18" s="56" t="s">
        <v>95</v>
      </c>
      <c r="T18" s="56" t="s">
        <v>96</v>
      </c>
      <c r="U18" s="56" t="s">
        <v>97</v>
      </c>
      <c r="V18" s="56" t="s">
        <v>98</v>
      </c>
      <c r="W18" s="56" t="s">
        <v>99</v>
      </c>
      <c r="X18" s="56" t="s">
        <v>100</v>
      </c>
      <c r="Y18" s="56" t="s">
        <v>101</v>
      </c>
      <c r="Z18" s="56" t="s">
        <v>102</v>
      </c>
      <c r="AA18" s="56" t="s">
        <v>103</v>
      </c>
      <c r="AB18" s="65" t="s">
        <v>109</v>
      </c>
    </row>
    <row r="19" spans="1:28" x14ac:dyDescent="0.35">
      <c r="A19" s="59" t="s">
        <v>92</v>
      </c>
      <c r="B19" s="61">
        <f>IF($A19=B$18,1,0)</f>
        <v>1</v>
      </c>
      <c r="C19" s="61">
        <f t="shared" ref="C19:M19" si="0">IF($A19=C$18,1,0)</f>
        <v>0</v>
      </c>
      <c r="D19" s="61">
        <f t="shared" si="0"/>
        <v>0</v>
      </c>
      <c r="E19" s="61">
        <f t="shared" si="0"/>
        <v>0</v>
      </c>
      <c r="F19" s="61">
        <f t="shared" si="0"/>
        <v>0</v>
      </c>
      <c r="G19" s="61">
        <f t="shared" si="0"/>
        <v>0</v>
      </c>
      <c r="H19" s="61">
        <f t="shared" si="0"/>
        <v>0</v>
      </c>
      <c r="I19" s="61">
        <f t="shared" si="0"/>
        <v>0</v>
      </c>
      <c r="J19" s="61">
        <f t="shared" si="0"/>
        <v>0</v>
      </c>
      <c r="K19" s="61">
        <f t="shared" si="0"/>
        <v>0</v>
      </c>
      <c r="L19" s="61">
        <f t="shared" si="0"/>
        <v>0</v>
      </c>
      <c r="M19" s="62">
        <f t="shared" si="0"/>
        <v>0</v>
      </c>
      <c r="O19" s="59" t="s">
        <v>92</v>
      </c>
      <c r="P19" s="61">
        <f>IF($O19=P$18,1,0)</f>
        <v>1</v>
      </c>
      <c r="Q19" s="61">
        <f t="shared" ref="Q19:AB31" si="1">IF($O19=Q$18,1,0)</f>
        <v>0</v>
      </c>
      <c r="R19" s="61">
        <f t="shared" si="1"/>
        <v>0</v>
      </c>
      <c r="S19" s="61">
        <f t="shared" si="1"/>
        <v>0</v>
      </c>
      <c r="T19" s="61">
        <f t="shared" si="1"/>
        <v>0</v>
      </c>
      <c r="U19" s="61">
        <f t="shared" si="1"/>
        <v>0</v>
      </c>
      <c r="V19" s="61">
        <f t="shared" si="1"/>
        <v>0</v>
      </c>
      <c r="W19" s="61">
        <f t="shared" si="1"/>
        <v>0</v>
      </c>
      <c r="X19" s="61">
        <f t="shared" si="1"/>
        <v>0</v>
      </c>
      <c r="Y19" s="61">
        <f t="shared" si="1"/>
        <v>0</v>
      </c>
      <c r="Z19" s="61">
        <f t="shared" si="1"/>
        <v>0</v>
      </c>
      <c r="AA19" s="61">
        <f t="shared" si="1"/>
        <v>0</v>
      </c>
      <c r="AB19" s="66">
        <f t="shared" si="1"/>
        <v>0</v>
      </c>
    </row>
    <row r="20" spans="1:28" x14ac:dyDescent="0.35">
      <c r="A20" s="59" t="s">
        <v>93</v>
      </c>
      <c r="B20" s="61">
        <f t="shared" ref="B20:M30" si="2">IF($A20=B$18,1,0)</f>
        <v>0</v>
      </c>
      <c r="C20" s="61">
        <f t="shared" si="2"/>
        <v>1</v>
      </c>
      <c r="D20" s="61">
        <f t="shared" si="2"/>
        <v>0</v>
      </c>
      <c r="E20" s="61">
        <f t="shared" si="2"/>
        <v>0</v>
      </c>
      <c r="F20" s="61">
        <f t="shared" si="2"/>
        <v>0</v>
      </c>
      <c r="G20" s="61">
        <f t="shared" si="2"/>
        <v>0</v>
      </c>
      <c r="H20" s="61">
        <f t="shared" si="2"/>
        <v>0</v>
      </c>
      <c r="I20" s="61">
        <f t="shared" si="2"/>
        <v>0</v>
      </c>
      <c r="J20" s="61">
        <f t="shared" si="2"/>
        <v>0</v>
      </c>
      <c r="K20" s="61">
        <f t="shared" si="2"/>
        <v>0</v>
      </c>
      <c r="L20" s="61">
        <f t="shared" si="2"/>
        <v>0</v>
      </c>
      <c r="M20" s="62">
        <f t="shared" si="2"/>
        <v>0</v>
      </c>
      <c r="O20" s="59" t="s">
        <v>93</v>
      </c>
      <c r="P20" s="61">
        <f t="shared" ref="P20:P31" si="3">IF($O20=P$18,1,0)</f>
        <v>0</v>
      </c>
      <c r="Q20" s="61">
        <f t="shared" si="1"/>
        <v>1</v>
      </c>
      <c r="R20" s="61">
        <f t="shared" si="1"/>
        <v>0</v>
      </c>
      <c r="S20" s="61">
        <f t="shared" si="1"/>
        <v>0</v>
      </c>
      <c r="T20" s="61">
        <f t="shared" si="1"/>
        <v>0</v>
      </c>
      <c r="U20" s="61">
        <f t="shared" si="1"/>
        <v>0</v>
      </c>
      <c r="V20" s="61">
        <f t="shared" si="1"/>
        <v>0</v>
      </c>
      <c r="W20" s="61">
        <f t="shared" si="1"/>
        <v>0</v>
      </c>
      <c r="X20" s="61">
        <f t="shared" si="1"/>
        <v>0</v>
      </c>
      <c r="Y20" s="61">
        <f t="shared" si="1"/>
        <v>0</v>
      </c>
      <c r="Z20" s="61">
        <f t="shared" si="1"/>
        <v>0</v>
      </c>
      <c r="AA20" s="61">
        <f t="shared" si="1"/>
        <v>0</v>
      </c>
      <c r="AB20" s="66">
        <f t="shared" si="1"/>
        <v>0</v>
      </c>
    </row>
    <row r="21" spans="1:28" x14ac:dyDescent="0.35">
      <c r="A21" s="59" t="s">
        <v>94</v>
      </c>
      <c r="B21" s="61">
        <f t="shared" si="2"/>
        <v>0</v>
      </c>
      <c r="C21" s="61">
        <f t="shared" si="2"/>
        <v>0</v>
      </c>
      <c r="D21" s="61">
        <f t="shared" si="2"/>
        <v>1</v>
      </c>
      <c r="E21" s="61">
        <f t="shared" si="2"/>
        <v>0</v>
      </c>
      <c r="F21" s="61">
        <f t="shared" si="2"/>
        <v>0</v>
      </c>
      <c r="G21" s="61">
        <f t="shared" si="2"/>
        <v>0</v>
      </c>
      <c r="H21" s="61">
        <f t="shared" si="2"/>
        <v>0</v>
      </c>
      <c r="I21" s="61">
        <f t="shared" si="2"/>
        <v>0</v>
      </c>
      <c r="J21" s="61">
        <f t="shared" si="2"/>
        <v>0</v>
      </c>
      <c r="K21" s="61">
        <f t="shared" si="2"/>
        <v>0</v>
      </c>
      <c r="L21" s="61">
        <f t="shared" si="2"/>
        <v>0</v>
      </c>
      <c r="M21" s="62">
        <f t="shared" si="2"/>
        <v>0</v>
      </c>
      <c r="O21" s="59" t="s">
        <v>94</v>
      </c>
      <c r="P21" s="61">
        <f t="shared" si="3"/>
        <v>0</v>
      </c>
      <c r="Q21" s="61">
        <f t="shared" si="1"/>
        <v>0</v>
      </c>
      <c r="R21" s="61">
        <f t="shared" si="1"/>
        <v>1</v>
      </c>
      <c r="S21" s="61">
        <f t="shared" si="1"/>
        <v>0</v>
      </c>
      <c r="T21" s="61">
        <f t="shared" si="1"/>
        <v>0</v>
      </c>
      <c r="U21" s="61">
        <f t="shared" si="1"/>
        <v>0</v>
      </c>
      <c r="V21" s="61">
        <f t="shared" si="1"/>
        <v>0</v>
      </c>
      <c r="W21" s="61">
        <f t="shared" si="1"/>
        <v>0</v>
      </c>
      <c r="X21" s="61">
        <f t="shared" si="1"/>
        <v>0</v>
      </c>
      <c r="Y21" s="61">
        <f t="shared" si="1"/>
        <v>0</v>
      </c>
      <c r="Z21" s="61">
        <f t="shared" si="1"/>
        <v>0</v>
      </c>
      <c r="AA21" s="61">
        <f t="shared" si="1"/>
        <v>0</v>
      </c>
      <c r="AB21" s="66">
        <f t="shared" si="1"/>
        <v>0</v>
      </c>
    </row>
    <row r="22" spans="1:28" x14ac:dyDescent="0.35">
      <c r="A22" s="59" t="s">
        <v>95</v>
      </c>
      <c r="B22" s="61">
        <f t="shared" si="2"/>
        <v>0</v>
      </c>
      <c r="C22" s="61">
        <f t="shared" si="2"/>
        <v>0</v>
      </c>
      <c r="D22" s="61">
        <f t="shared" si="2"/>
        <v>0</v>
      </c>
      <c r="E22" s="61">
        <f t="shared" si="2"/>
        <v>1</v>
      </c>
      <c r="F22" s="61">
        <f t="shared" si="2"/>
        <v>0</v>
      </c>
      <c r="G22" s="61">
        <f t="shared" si="2"/>
        <v>0</v>
      </c>
      <c r="H22" s="61">
        <f t="shared" si="2"/>
        <v>0</v>
      </c>
      <c r="I22" s="61">
        <f t="shared" si="2"/>
        <v>0</v>
      </c>
      <c r="J22" s="61">
        <f t="shared" si="2"/>
        <v>0</v>
      </c>
      <c r="K22" s="61">
        <f t="shared" si="2"/>
        <v>0</v>
      </c>
      <c r="L22" s="61">
        <f t="shared" si="2"/>
        <v>0</v>
      </c>
      <c r="M22" s="62">
        <f t="shared" si="2"/>
        <v>0</v>
      </c>
      <c r="O22" s="59" t="s">
        <v>95</v>
      </c>
      <c r="P22" s="61">
        <f t="shared" si="3"/>
        <v>0</v>
      </c>
      <c r="Q22" s="61">
        <f t="shared" si="1"/>
        <v>0</v>
      </c>
      <c r="R22" s="61">
        <f t="shared" si="1"/>
        <v>0</v>
      </c>
      <c r="S22" s="61">
        <f t="shared" si="1"/>
        <v>1</v>
      </c>
      <c r="T22" s="61">
        <f t="shared" si="1"/>
        <v>0</v>
      </c>
      <c r="U22" s="61">
        <f t="shared" si="1"/>
        <v>0</v>
      </c>
      <c r="V22" s="61">
        <f t="shared" si="1"/>
        <v>0</v>
      </c>
      <c r="W22" s="61">
        <f t="shared" si="1"/>
        <v>0</v>
      </c>
      <c r="X22" s="61">
        <f t="shared" si="1"/>
        <v>0</v>
      </c>
      <c r="Y22" s="61">
        <f t="shared" si="1"/>
        <v>0</v>
      </c>
      <c r="Z22" s="61">
        <f t="shared" si="1"/>
        <v>0</v>
      </c>
      <c r="AA22" s="61">
        <f t="shared" si="1"/>
        <v>0</v>
      </c>
      <c r="AB22" s="66">
        <f t="shared" si="1"/>
        <v>0</v>
      </c>
    </row>
    <row r="23" spans="1:28" x14ac:dyDescent="0.35">
      <c r="A23" s="59" t="s">
        <v>96</v>
      </c>
      <c r="B23" s="61">
        <f t="shared" si="2"/>
        <v>0</v>
      </c>
      <c r="C23" s="61">
        <f t="shared" si="2"/>
        <v>0</v>
      </c>
      <c r="D23" s="61">
        <f t="shared" si="2"/>
        <v>0</v>
      </c>
      <c r="E23" s="61">
        <f t="shared" si="2"/>
        <v>0</v>
      </c>
      <c r="F23" s="61">
        <f t="shared" si="2"/>
        <v>1</v>
      </c>
      <c r="G23" s="61">
        <f t="shared" si="2"/>
        <v>0</v>
      </c>
      <c r="H23" s="61">
        <f t="shared" si="2"/>
        <v>0</v>
      </c>
      <c r="I23" s="61">
        <f t="shared" si="2"/>
        <v>0</v>
      </c>
      <c r="J23" s="61">
        <f t="shared" si="2"/>
        <v>0</v>
      </c>
      <c r="K23" s="61">
        <f t="shared" si="2"/>
        <v>0</v>
      </c>
      <c r="L23" s="61">
        <f t="shared" si="2"/>
        <v>0</v>
      </c>
      <c r="M23" s="62">
        <f t="shared" si="2"/>
        <v>0</v>
      </c>
      <c r="O23" s="59" t="s">
        <v>96</v>
      </c>
      <c r="P23" s="61">
        <f t="shared" si="3"/>
        <v>0</v>
      </c>
      <c r="Q23" s="61">
        <f t="shared" si="1"/>
        <v>0</v>
      </c>
      <c r="R23" s="61">
        <f t="shared" si="1"/>
        <v>0</v>
      </c>
      <c r="S23" s="61">
        <f t="shared" si="1"/>
        <v>0</v>
      </c>
      <c r="T23" s="61">
        <f t="shared" si="1"/>
        <v>1</v>
      </c>
      <c r="U23" s="61">
        <f t="shared" si="1"/>
        <v>0</v>
      </c>
      <c r="V23" s="61">
        <f t="shared" si="1"/>
        <v>0</v>
      </c>
      <c r="W23" s="61">
        <f t="shared" si="1"/>
        <v>0</v>
      </c>
      <c r="X23" s="61">
        <f t="shared" si="1"/>
        <v>0</v>
      </c>
      <c r="Y23" s="61">
        <f t="shared" si="1"/>
        <v>0</v>
      </c>
      <c r="Z23" s="61">
        <f t="shared" si="1"/>
        <v>0</v>
      </c>
      <c r="AA23" s="61">
        <f t="shared" si="1"/>
        <v>0</v>
      </c>
      <c r="AB23" s="66">
        <f t="shared" si="1"/>
        <v>0</v>
      </c>
    </row>
    <row r="24" spans="1:28" x14ac:dyDescent="0.35">
      <c r="A24" s="59" t="s">
        <v>97</v>
      </c>
      <c r="B24" s="61">
        <f t="shared" si="2"/>
        <v>0</v>
      </c>
      <c r="C24" s="61">
        <f t="shared" si="2"/>
        <v>0</v>
      </c>
      <c r="D24" s="61">
        <f t="shared" si="2"/>
        <v>0</v>
      </c>
      <c r="E24" s="61">
        <f t="shared" si="2"/>
        <v>0</v>
      </c>
      <c r="F24" s="61">
        <f t="shared" si="2"/>
        <v>0</v>
      </c>
      <c r="G24" s="61">
        <f t="shared" si="2"/>
        <v>1</v>
      </c>
      <c r="H24" s="61">
        <f t="shared" si="2"/>
        <v>0</v>
      </c>
      <c r="I24" s="61">
        <f t="shared" si="2"/>
        <v>0</v>
      </c>
      <c r="J24" s="61">
        <f t="shared" si="2"/>
        <v>0</v>
      </c>
      <c r="K24" s="61">
        <f t="shared" si="2"/>
        <v>0</v>
      </c>
      <c r="L24" s="61">
        <f t="shared" si="2"/>
        <v>0</v>
      </c>
      <c r="M24" s="62">
        <f t="shared" si="2"/>
        <v>0</v>
      </c>
      <c r="O24" s="59" t="s">
        <v>97</v>
      </c>
      <c r="P24" s="61">
        <f t="shared" si="3"/>
        <v>0</v>
      </c>
      <c r="Q24" s="61">
        <f t="shared" si="1"/>
        <v>0</v>
      </c>
      <c r="R24" s="61">
        <f t="shared" si="1"/>
        <v>0</v>
      </c>
      <c r="S24" s="61">
        <f t="shared" si="1"/>
        <v>0</v>
      </c>
      <c r="T24" s="61">
        <f t="shared" si="1"/>
        <v>0</v>
      </c>
      <c r="U24" s="61">
        <f t="shared" si="1"/>
        <v>1</v>
      </c>
      <c r="V24" s="61">
        <f t="shared" si="1"/>
        <v>0</v>
      </c>
      <c r="W24" s="61">
        <f t="shared" si="1"/>
        <v>0</v>
      </c>
      <c r="X24" s="61">
        <f t="shared" si="1"/>
        <v>0</v>
      </c>
      <c r="Y24" s="61">
        <f t="shared" si="1"/>
        <v>0</v>
      </c>
      <c r="Z24" s="61">
        <f t="shared" si="1"/>
        <v>0</v>
      </c>
      <c r="AA24" s="61">
        <f t="shared" si="1"/>
        <v>0</v>
      </c>
      <c r="AB24" s="66">
        <f t="shared" si="1"/>
        <v>0</v>
      </c>
    </row>
    <row r="25" spans="1:28" x14ac:dyDescent="0.35">
      <c r="A25" s="59" t="s">
        <v>98</v>
      </c>
      <c r="B25" s="61">
        <f t="shared" si="2"/>
        <v>0</v>
      </c>
      <c r="C25" s="61">
        <f t="shared" si="2"/>
        <v>0</v>
      </c>
      <c r="D25" s="61">
        <f t="shared" si="2"/>
        <v>0</v>
      </c>
      <c r="E25" s="61">
        <f t="shared" si="2"/>
        <v>0</v>
      </c>
      <c r="F25" s="61">
        <f t="shared" si="2"/>
        <v>0</v>
      </c>
      <c r="G25" s="61">
        <f t="shared" si="2"/>
        <v>0</v>
      </c>
      <c r="H25" s="61">
        <f t="shared" si="2"/>
        <v>1</v>
      </c>
      <c r="I25" s="61">
        <f t="shared" si="2"/>
        <v>0</v>
      </c>
      <c r="J25" s="61">
        <f t="shared" si="2"/>
        <v>0</v>
      </c>
      <c r="K25" s="61">
        <f t="shared" si="2"/>
        <v>0</v>
      </c>
      <c r="L25" s="61">
        <f t="shared" si="2"/>
        <v>0</v>
      </c>
      <c r="M25" s="62">
        <f t="shared" si="2"/>
        <v>0</v>
      </c>
      <c r="O25" s="59" t="s">
        <v>98</v>
      </c>
      <c r="P25" s="61">
        <f t="shared" si="3"/>
        <v>0</v>
      </c>
      <c r="Q25" s="61">
        <f t="shared" si="1"/>
        <v>0</v>
      </c>
      <c r="R25" s="61">
        <f t="shared" si="1"/>
        <v>0</v>
      </c>
      <c r="S25" s="61">
        <f t="shared" si="1"/>
        <v>0</v>
      </c>
      <c r="T25" s="61">
        <f t="shared" si="1"/>
        <v>0</v>
      </c>
      <c r="U25" s="61">
        <f t="shared" si="1"/>
        <v>0</v>
      </c>
      <c r="V25" s="61">
        <f t="shared" si="1"/>
        <v>1</v>
      </c>
      <c r="W25" s="61">
        <f t="shared" si="1"/>
        <v>0</v>
      </c>
      <c r="X25" s="61">
        <f t="shared" si="1"/>
        <v>0</v>
      </c>
      <c r="Y25" s="61">
        <f t="shared" si="1"/>
        <v>0</v>
      </c>
      <c r="Z25" s="61">
        <f t="shared" si="1"/>
        <v>0</v>
      </c>
      <c r="AA25" s="61">
        <f t="shared" si="1"/>
        <v>0</v>
      </c>
      <c r="AB25" s="66">
        <f t="shared" si="1"/>
        <v>0</v>
      </c>
    </row>
    <row r="26" spans="1:28" x14ac:dyDescent="0.35">
      <c r="A26" s="59" t="s">
        <v>99</v>
      </c>
      <c r="B26" s="61">
        <f t="shared" si="2"/>
        <v>0</v>
      </c>
      <c r="C26" s="61">
        <f t="shared" si="2"/>
        <v>0</v>
      </c>
      <c r="D26" s="61">
        <f t="shared" si="2"/>
        <v>0</v>
      </c>
      <c r="E26" s="61">
        <f t="shared" si="2"/>
        <v>0</v>
      </c>
      <c r="F26" s="61">
        <f t="shared" si="2"/>
        <v>0</v>
      </c>
      <c r="G26" s="61">
        <f t="shared" si="2"/>
        <v>0</v>
      </c>
      <c r="H26" s="61">
        <f t="shared" si="2"/>
        <v>0</v>
      </c>
      <c r="I26" s="61">
        <f t="shared" si="2"/>
        <v>1</v>
      </c>
      <c r="J26" s="61">
        <f t="shared" si="2"/>
        <v>0</v>
      </c>
      <c r="K26" s="61">
        <f t="shared" si="2"/>
        <v>0</v>
      </c>
      <c r="L26" s="61">
        <f t="shared" si="2"/>
        <v>0</v>
      </c>
      <c r="M26" s="62">
        <f t="shared" si="2"/>
        <v>0</v>
      </c>
      <c r="O26" s="59" t="s">
        <v>99</v>
      </c>
      <c r="P26" s="61">
        <f t="shared" si="3"/>
        <v>0</v>
      </c>
      <c r="Q26" s="61">
        <f t="shared" si="1"/>
        <v>0</v>
      </c>
      <c r="R26" s="61">
        <f t="shared" si="1"/>
        <v>0</v>
      </c>
      <c r="S26" s="61">
        <f t="shared" si="1"/>
        <v>0</v>
      </c>
      <c r="T26" s="61">
        <f t="shared" si="1"/>
        <v>0</v>
      </c>
      <c r="U26" s="61">
        <f t="shared" si="1"/>
        <v>0</v>
      </c>
      <c r="V26" s="61">
        <f t="shared" si="1"/>
        <v>0</v>
      </c>
      <c r="W26" s="61">
        <f t="shared" si="1"/>
        <v>1</v>
      </c>
      <c r="X26" s="61">
        <f t="shared" si="1"/>
        <v>0</v>
      </c>
      <c r="Y26" s="61">
        <f t="shared" si="1"/>
        <v>0</v>
      </c>
      <c r="Z26" s="61">
        <f t="shared" si="1"/>
        <v>0</v>
      </c>
      <c r="AA26" s="61">
        <f t="shared" si="1"/>
        <v>0</v>
      </c>
      <c r="AB26" s="66">
        <f t="shared" si="1"/>
        <v>0</v>
      </c>
    </row>
    <row r="27" spans="1:28" x14ac:dyDescent="0.35">
      <c r="A27" s="59" t="s">
        <v>100</v>
      </c>
      <c r="B27" s="61">
        <f t="shared" si="2"/>
        <v>0</v>
      </c>
      <c r="C27" s="61">
        <f t="shared" si="2"/>
        <v>0</v>
      </c>
      <c r="D27" s="61">
        <f t="shared" si="2"/>
        <v>0</v>
      </c>
      <c r="E27" s="61">
        <f t="shared" si="2"/>
        <v>0</v>
      </c>
      <c r="F27" s="61">
        <f t="shared" si="2"/>
        <v>0</v>
      </c>
      <c r="G27" s="61">
        <f t="shared" si="2"/>
        <v>0</v>
      </c>
      <c r="H27" s="61">
        <f t="shared" si="2"/>
        <v>0</v>
      </c>
      <c r="I27" s="61">
        <f t="shared" si="2"/>
        <v>0</v>
      </c>
      <c r="J27" s="61">
        <f t="shared" si="2"/>
        <v>1</v>
      </c>
      <c r="K27" s="61">
        <f t="shared" si="2"/>
        <v>0</v>
      </c>
      <c r="L27" s="61">
        <f t="shared" si="2"/>
        <v>0</v>
      </c>
      <c r="M27" s="62">
        <f t="shared" si="2"/>
        <v>0</v>
      </c>
      <c r="O27" s="59" t="s">
        <v>100</v>
      </c>
      <c r="P27" s="61">
        <f t="shared" si="3"/>
        <v>0</v>
      </c>
      <c r="Q27" s="61">
        <f t="shared" si="1"/>
        <v>0</v>
      </c>
      <c r="R27" s="61">
        <f t="shared" si="1"/>
        <v>0</v>
      </c>
      <c r="S27" s="61">
        <f t="shared" si="1"/>
        <v>0</v>
      </c>
      <c r="T27" s="61">
        <f t="shared" si="1"/>
        <v>0</v>
      </c>
      <c r="U27" s="61">
        <f t="shared" si="1"/>
        <v>0</v>
      </c>
      <c r="V27" s="61">
        <f t="shared" si="1"/>
        <v>0</v>
      </c>
      <c r="W27" s="61">
        <f t="shared" si="1"/>
        <v>0</v>
      </c>
      <c r="X27" s="61">
        <f t="shared" si="1"/>
        <v>1</v>
      </c>
      <c r="Y27" s="61">
        <f t="shared" si="1"/>
        <v>0</v>
      </c>
      <c r="Z27" s="61">
        <f t="shared" si="1"/>
        <v>0</v>
      </c>
      <c r="AA27" s="61">
        <f t="shared" si="1"/>
        <v>0</v>
      </c>
      <c r="AB27" s="66">
        <f t="shared" si="1"/>
        <v>0</v>
      </c>
    </row>
    <row r="28" spans="1:28" x14ac:dyDescent="0.35">
      <c r="A28" s="59" t="s">
        <v>101</v>
      </c>
      <c r="B28" s="61">
        <f t="shared" si="2"/>
        <v>0</v>
      </c>
      <c r="C28" s="61">
        <f t="shared" si="2"/>
        <v>0</v>
      </c>
      <c r="D28" s="61">
        <f t="shared" si="2"/>
        <v>0</v>
      </c>
      <c r="E28" s="61">
        <f t="shared" si="2"/>
        <v>0</v>
      </c>
      <c r="F28" s="61">
        <f t="shared" si="2"/>
        <v>0</v>
      </c>
      <c r="G28" s="61">
        <f t="shared" si="2"/>
        <v>0</v>
      </c>
      <c r="H28" s="61">
        <f t="shared" si="2"/>
        <v>0</v>
      </c>
      <c r="I28" s="61">
        <f t="shared" si="2"/>
        <v>0</v>
      </c>
      <c r="J28" s="61">
        <f t="shared" si="2"/>
        <v>0</v>
      </c>
      <c r="K28" s="61">
        <f t="shared" si="2"/>
        <v>1</v>
      </c>
      <c r="L28" s="61">
        <f t="shared" si="2"/>
        <v>0</v>
      </c>
      <c r="M28" s="62">
        <f t="shared" si="2"/>
        <v>0</v>
      </c>
      <c r="O28" s="59" t="s">
        <v>101</v>
      </c>
      <c r="P28" s="61">
        <f t="shared" si="3"/>
        <v>0</v>
      </c>
      <c r="Q28" s="61">
        <f t="shared" si="1"/>
        <v>0</v>
      </c>
      <c r="R28" s="61">
        <f t="shared" si="1"/>
        <v>0</v>
      </c>
      <c r="S28" s="61">
        <f t="shared" si="1"/>
        <v>0</v>
      </c>
      <c r="T28" s="61">
        <f t="shared" si="1"/>
        <v>0</v>
      </c>
      <c r="U28" s="61">
        <f t="shared" si="1"/>
        <v>0</v>
      </c>
      <c r="V28" s="61">
        <f t="shared" si="1"/>
        <v>0</v>
      </c>
      <c r="W28" s="61">
        <f t="shared" si="1"/>
        <v>0</v>
      </c>
      <c r="X28" s="61">
        <f t="shared" si="1"/>
        <v>0</v>
      </c>
      <c r="Y28" s="61">
        <f t="shared" si="1"/>
        <v>1</v>
      </c>
      <c r="Z28" s="61">
        <f t="shared" si="1"/>
        <v>0</v>
      </c>
      <c r="AA28" s="61">
        <f t="shared" si="1"/>
        <v>0</v>
      </c>
      <c r="AB28" s="66">
        <f t="shared" si="1"/>
        <v>0</v>
      </c>
    </row>
    <row r="29" spans="1:28" x14ac:dyDescent="0.35">
      <c r="A29" s="59" t="s">
        <v>102</v>
      </c>
      <c r="B29" s="61">
        <f t="shared" si="2"/>
        <v>0</v>
      </c>
      <c r="C29" s="61">
        <f t="shared" si="2"/>
        <v>0</v>
      </c>
      <c r="D29" s="61">
        <f t="shared" si="2"/>
        <v>0</v>
      </c>
      <c r="E29" s="61">
        <f t="shared" si="2"/>
        <v>0</v>
      </c>
      <c r="F29" s="61">
        <f t="shared" si="2"/>
        <v>0</v>
      </c>
      <c r="G29" s="61">
        <f t="shared" si="2"/>
        <v>0</v>
      </c>
      <c r="H29" s="61">
        <f t="shared" si="2"/>
        <v>0</v>
      </c>
      <c r="I29" s="61">
        <f t="shared" si="2"/>
        <v>0</v>
      </c>
      <c r="J29" s="61">
        <f t="shared" si="2"/>
        <v>0</v>
      </c>
      <c r="K29" s="61">
        <f t="shared" si="2"/>
        <v>0</v>
      </c>
      <c r="L29" s="61">
        <f t="shared" si="2"/>
        <v>1</v>
      </c>
      <c r="M29" s="62">
        <f t="shared" si="2"/>
        <v>0</v>
      </c>
      <c r="O29" s="59" t="s">
        <v>102</v>
      </c>
      <c r="P29" s="61">
        <f t="shared" si="3"/>
        <v>0</v>
      </c>
      <c r="Q29" s="61">
        <f t="shared" si="1"/>
        <v>0</v>
      </c>
      <c r="R29" s="61">
        <f t="shared" si="1"/>
        <v>0</v>
      </c>
      <c r="S29" s="61">
        <f t="shared" si="1"/>
        <v>0</v>
      </c>
      <c r="T29" s="61">
        <f t="shared" si="1"/>
        <v>0</v>
      </c>
      <c r="U29" s="61">
        <f t="shared" si="1"/>
        <v>0</v>
      </c>
      <c r="V29" s="61">
        <f t="shared" si="1"/>
        <v>0</v>
      </c>
      <c r="W29" s="61">
        <f t="shared" si="1"/>
        <v>0</v>
      </c>
      <c r="X29" s="61">
        <f t="shared" si="1"/>
        <v>0</v>
      </c>
      <c r="Y29" s="61">
        <f t="shared" si="1"/>
        <v>0</v>
      </c>
      <c r="Z29" s="61">
        <f t="shared" si="1"/>
        <v>1</v>
      </c>
      <c r="AA29" s="61">
        <f t="shared" si="1"/>
        <v>0</v>
      </c>
      <c r="AB29" s="66">
        <f t="shared" si="1"/>
        <v>0</v>
      </c>
    </row>
    <row r="30" spans="1:28" x14ac:dyDescent="0.35">
      <c r="A30" s="60" t="s">
        <v>103</v>
      </c>
      <c r="B30" s="63">
        <f t="shared" si="2"/>
        <v>0</v>
      </c>
      <c r="C30" s="63">
        <f t="shared" si="2"/>
        <v>0</v>
      </c>
      <c r="D30" s="63">
        <f t="shared" si="2"/>
        <v>0</v>
      </c>
      <c r="E30" s="63">
        <f t="shared" si="2"/>
        <v>0</v>
      </c>
      <c r="F30" s="63">
        <f t="shared" si="2"/>
        <v>0</v>
      </c>
      <c r="G30" s="63">
        <f t="shared" si="2"/>
        <v>0</v>
      </c>
      <c r="H30" s="63">
        <f t="shared" si="2"/>
        <v>0</v>
      </c>
      <c r="I30" s="63">
        <f t="shared" si="2"/>
        <v>0</v>
      </c>
      <c r="J30" s="63">
        <f t="shared" si="2"/>
        <v>0</v>
      </c>
      <c r="K30" s="63">
        <f t="shared" si="2"/>
        <v>0</v>
      </c>
      <c r="L30" s="63">
        <f t="shared" si="2"/>
        <v>0</v>
      </c>
      <c r="M30" s="64">
        <f t="shared" si="2"/>
        <v>1</v>
      </c>
      <c r="O30" s="59" t="s">
        <v>103</v>
      </c>
      <c r="P30" s="61">
        <f t="shared" si="3"/>
        <v>0</v>
      </c>
      <c r="Q30" s="61">
        <f t="shared" si="1"/>
        <v>0</v>
      </c>
      <c r="R30" s="61">
        <f t="shared" si="1"/>
        <v>0</v>
      </c>
      <c r="S30" s="61">
        <f t="shared" si="1"/>
        <v>0</v>
      </c>
      <c r="T30" s="61">
        <f t="shared" si="1"/>
        <v>0</v>
      </c>
      <c r="U30" s="61">
        <f t="shared" si="1"/>
        <v>0</v>
      </c>
      <c r="V30" s="61">
        <f t="shared" si="1"/>
        <v>0</v>
      </c>
      <c r="W30" s="61">
        <f t="shared" si="1"/>
        <v>0</v>
      </c>
      <c r="X30" s="61">
        <f t="shared" si="1"/>
        <v>0</v>
      </c>
      <c r="Y30" s="61">
        <f t="shared" si="1"/>
        <v>0</v>
      </c>
      <c r="Z30" s="61">
        <f t="shared" si="1"/>
        <v>0</v>
      </c>
      <c r="AA30" s="61">
        <f t="shared" si="1"/>
        <v>1</v>
      </c>
      <c r="AB30" s="66">
        <f t="shared" si="1"/>
        <v>0</v>
      </c>
    </row>
    <row r="31" spans="1:28" x14ac:dyDescent="0.35">
      <c r="O31" s="65" t="s">
        <v>109</v>
      </c>
      <c r="P31" s="67">
        <f t="shared" si="3"/>
        <v>0</v>
      </c>
      <c r="Q31" s="67">
        <f t="shared" si="1"/>
        <v>0</v>
      </c>
      <c r="R31" s="67">
        <f t="shared" si="1"/>
        <v>0</v>
      </c>
      <c r="S31" s="67">
        <f t="shared" si="1"/>
        <v>0</v>
      </c>
      <c r="T31" s="67">
        <f t="shared" si="1"/>
        <v>0</v>
      </c>
      <c r="U31" s="67">
        <f t="shared" si="1"/>
        <v>0</v>
      </c>
      <c r="V31" s="67">
        <f t="shared" si="1"/>
        <v>0</v>
      </c>
      <c r="W31" s="67">
        <f t="shared" si="1"/>
        <v>0</v>
      </c>
      <c r="X31" s="67">
        <f t="shared" si="1"/>
        <v>0</v>
      </c>
      <c r="Y31" s="67">
        <f t="shared" si="1"/>
        <v>0</v>
      </c>
      <c r="Z31" s="67">
        <f t="shared" si="1"/>
        <v>0</v>
      </c>
      <c r="AA31" s="67">
        <f t="shared" si="1"/>
        <v>0</v>
      </c>
      <c r="AB31" s="68">
        <f t="shared" si="1"/>
        <v>1</v>
      </c>
    </row>
    <row r="33" spans="1:28" x14ac:dyDescent="0.35">
      <c r="A33" s="58" t="s">
        <v>105</v>
      </c>
      <c r="B33" s="56" t="s">
        <v>92</v>
      </c>
      <c r="C33" s="56" t="s">
        <v>93</v>
      </c>
      <c r="D33" s="56" t="s">
        <v>94</v>
      </c>
      <c r="E33" s="56" t="s">
        <v>95</v>
      </c>
      <c r="F33" s="56" t="s">
        <v>96</v>
      </c>
      <c r="G33" s="56" t="s">
        <v>97</v>
      </c>
      <c r="H33" s="56" t="s">
        <v>98</v>
      </c>
      <c r="I33" s="56" t="s">
        <v>99</v>
      </c>
      <c r="J33" s="56" t="s">
        <v>100</v>
      </c>
      <c r="K33" s="56" t="s">
        <v>101</v>
      </c>
      <c r="L33" s="56" t="s">
        <v>102</v>
      </c>
      <c r="M33" s="57" t="s">
        <v>103</v>
      </c>
      <c r="O33" s="85" t="s">
        <v>157</v>
      </c>
      <c r="P33" s="56" t="s">
        <v>92</v>
      </c>
      <c r="Q33" s="56" t="s">
        <v>93</v>
      </c>
      <c r="R33" s="56" t="s">
        <v>94</v>
      </c>
      <c r="S33" s="56" t="s">
        <v>95</v>
      </c>
      <c r="T33" s="56" t="s">
        <v>96</v>
      </c>
      <c r="U33" s="56" t="s">
        <v>97</v>
      </c>
      <c r="V33" s="56" t="s">
        <v>98</v>
      </c>
      <c r="W33" s="56" t="s">
        <v>99</v>
      </c>
      <c r="X33" s="56" t="s">
        <v>100</v>
      </c>
      <c r="Y33" s="56" t="s">
        <v>101</v>
      </c>
      <c r="Z33" s="56" t="s">
        <v>102</v>
      </c>
      <c r="AA33" s="56" t="s">
        <v>103</v>
      </c>
      <c r="AB33" s="65" t="s">
        <v>109</v>
      </c>
    </row>
    <row r="34" spans="1:28" x14ac:dyDescent="0.35">
      <c r="A34" s="59" t="s">
        <v>92</v>
      </c>
      <c r="B34" s="61">
        <f t="shared" ref="B34:B45" si="4">B19-B3</f>
        <v>0.95946568894376882</v>
      </c>
      <c r="C34" s="61">
        <f t="shared" ref="C34:M34" si="5">C19-C3</f>
        <v>-5.2463690277043792E-4</v>
      </c>
      <c r="D34" s="61">
        <f t="shared" si="5"/>
        <v>-7.6449253426011513E-2</v>
      </c>
      <c r="E34" s="61">
        <f t="shared" si="5"/>
        <v>-4.6337246915991375E-4</v>
      </c>
      <c r="F34" s="61">
        <f t="shared" si="5"/>
        <v>-2.5592729633196068E-3</v>
      </c>
      <c r="G34" s="61">
        <f t="shared" si="5"/>
        <v>-9.1478919379514162E-3</v>
      </c>
      <c r="H34" s="61">
        <f t="shared" si="5"/>
        <v>-5.6831930658687098E-4</v>
      </c>
      <c r="I34" s="61">
        <f t="shared" si="5"/>
        <v>-2.3973772112690489E-4</v>
      </c>
      <c r="J34" s="61">
        <f t="shared" si="5"/>
        <v>-6.2565543557491858E-5</v>
      </c>
      <c r="K34" s="61">
        <f t="shared" si="5"/>
        <v>-5.5012540173225649E-5</v>
      </c>
      <c r="L34" s="61">
        <f t="shared" si="5"/>
        <v>-4.3313175178384782E-3</v>
      </c>
      <c r="M34" s="62">
        <f t="shared" si="5"/>
        <v>-1.5679301183771121E-3</v>
      </c>
      <c r="O34" s="59" t="s">
        <v>92</v>
      </c>
      <c r="P34" s="61">
        <f>P19-P3</f>
        <v>0.95946568894376882</v>
      </c>
      <c r="Q34" s="61">
        <f t="shared" ref="Q34:AB34" si="6">Q19-Q3</f>
        <v>-5.2463690277043792E-4</v>
      </c>
      <c r="R34" s="61">
        <f t="shared" si="6"/>
        <v>-7.6449253426011513E-2</v>
      </c>
      <c r="S34" s="61">
        <f t="shared" si="6"/>
        <v>-4.6337246915991375E-4</v>
      </c>
      <c r="T34" s="61">
        <f t="shared" si="6"/>
        <v>-2.5592729633196068E-3</v>
      </c>
      <c r="U34" s="61">
        <f t="shared" si="6"/>
        <v>-9.1478919379514162E-3</v>
      </c>
      <c r="V34" s="61">
        <f t="shared" si="6"/>
        <v>-5.6831930658687098E-4</v>
      </c>
      <c r="W34" s="61">
        <f t="shared" si="6"/>
        <v>-2.3973772112690489E-4</v>
      </c>
      <c r="X34" s="61">
        <f t="shared" si="6"/>
        <v>-6.2565543557491858E-5</v>
      </c>
      <c r="Y34" s="61">
        <f t="shared" si="6"/>
        <v>-5.5012540173225649E-5</v>
      </c>
      <c r="Z34" s="61">
        <f t="shared" si="6"/>
        <v>-4.3313175178384782E-3</v>
      </c>
      <c r="AA34" s="61">
        <f t="shared" si="6"/>
        <v>-1.5679301183771121E-3</v>
      </c>
      <c r="AB34" s="66">
        <f t="shared" si="6"/>
        <v>-3.5537772928267819E-2</v>
      </c>
    </row>
    <row r="35" spans="1:28" x14ac:dyDescent="0.35">
      <c r="A35" s="59" t="s">
        <v>93</v>
      </c>
      <c r="B35" s="61">
        <f t="shared" si="4"/>
        <v>-1.1028883835334301E-3</v>
      </c>
      <c r="C35" s="61">
        <f t="shared" ref="C35:M35" si="7">C20-C4</f>
        <v>0.94559903673594414</v>
      </c>
      <c r="D35" s="61">
        <f t="shared" si="7"/>
        <v>-4.2077781314381606E-2</v>
      </c>
      <c r="E35" s="61">
        <f t="shared" si="7"/>
        <v>-1.4913518787033231E-2</v>
      </c>
      <c r="F35" s="61">
        <f t="shared" si="7"/>
        <v>-1.1187752853728502E-2</v>
      </c>
      <c r="G35" s="61">
        <f t="shared" si="7"/>
        <v>-1.8902711147250869E-4</v>
      </c>
      <c r="H35" s="61">
        <f t="shared" si="7"/>
        <v>-2.8360570877028604E-4</v>
      </c>
      <c r="I35" s="61">
        <f t="shared" si="7"/>
        <v>-2.8855428335824117E-4</v>
      </c>
      <c r="J35" s="61">
        <f t="shared" si="7"/>
        <v>-7.8554934795665659E-5</v>
      </c>
      <c r="K35" s="61">
        <f t="shared" si="7"/>
        <v>-6.2787401868798752E-4</v>
      </c>
      <c r="L35" s="61">
        <f t="shared" si="7"/>
        <v>-2.0622465721475278E-4</v>
      </c>
      <c r="M35" s="62">
        <f t="shared" si="7"/>
        <v>-2.9436570276338209E-4</v>
      </c>
      <c r="O35" s="59" t="s">
        <v>93</v>
      </c>
      <c r="P35" s="61">
        <f t="shared" ref="P35:AB35" si="8">P20-P4</f>
        <v>-1.1028883835334301E-3</v>
      </c>
      <c r="Q35" s="61">
        <f t="shared" si="8"/>
        <v>0.94559903673594414</v>
      </c>
      <c r="R35" s="61">
        <f t="shared" si="8"/>
        <v>-4.2077781314381606E-2</v>
      </c>
      <c r="S35" s="61">
        <f t="shared" si="8"/>
        <v>-1.4913518787033231E-2</v>
      </c>
      <c r="T35" s="61">
        <f t="shared" si="8"/>
        <v>-1.1187752853728502E-2</v>
      </c>
      <c r="U35" s="61">
        <f t="shared" si="8"/>
        <v>-1.8902711147250869E-4</v>
      </c>
      <c r="V35" s="61">
        <f t="shared" si="8"/>
        <v>-2.8360570877028604E-4</v>
      </c>
      <c r="W35" s="61">
        <f t="shared" si="8"/>
        <v>-2.8855428335824117E-4</v>
      </c>
      <c r="X35" s="61">
        <f t="shared" si="8"/>
        <v>-7.8554934795665659E-5</v>
      </c>
      <c r="Y35" s="61">
        <f t="shared" si="8"/>
        <v>-6.2787401868798752E-4</v>
      </c>
      <c r="Z35" s="61">
        <f t="shared" si="8"/>
        <v>-2.0622465721475278E-4</v>
      </c>
      <c r="AA35" s="61">
        <f t="shared" si="8"/>
        <v>-2.9436570276338209E-4</v>
      </c>
      <c r="AB35" s="66">
        <f t="shared" si="8"/>
        <v>-5.6733708012536739E-4</v>
      </c>
    </row>
    <row r="36" spans="1:28" x14ac:dyDescent="0.35">
      <c r="A36" s="59" t="s">
        <v>94</v>
      </c>
      <c r="B36" s="61">
        <f t="shared" si="4"/>
        <v>-0.20642302974941937</v>
      </c>
      <c r="C36" s="61">
        <f t="shared" ref="C36:M36" si="9">C21-C5</f>
        <v>-0.11089450516528185</v>
      </c>
      <c r="D36" s="61">
        <f t="shared" si="9"/>
        <v>0.72693051655951324</v>
      </c>
      <c r="E36" s="61">
        <f t="shared" si="9"/>
        <v>-7.5992549258614567E-2</v>
      </c>
      <c r="F36" s="61">
        <f t="shared" si="9"/>
        <v>-0.20522030269194053</v>
      </c>
      <c r="G36" s="61">
        <f t="shared" si="9"/>
        <v>-5.7380843922236441E-2</v>
      </c>
      <c r="H36" s="61">
        <f t="shared" si="9"/>
        <v>-0.18253498101450435</v>
      </c>
      <c r="I36" s="61">
        <f t="shared" si="9"/>
        <v>-2.7948899912130676E-2</v>
      </c>
      <c r="J36" s="61">
        <f t="shared" si="9"/>
        <v>-9.6856288408566742E-3</v>
      </c>
      <c r="K36" s="61">
        <f t="shared" si="9"/>
        <v>-9.2893287648009634E-3</v>
      </c>
      <c r="L36" s="61">
        <f t="shared" si="9"/>
        <v>-7.110635468535724E-2</v>
      </c>
      <c r="M36" s="62">
        <f t="shared" si="9"/>
        <v>-2.5899345184550907E-2</v>
      </c>
      <c r="O36" s="59" t="s">
        <v>94</v>
      </c>
      <c r="P36" s="61">
        <f t="shared" ref="P36:AB36" si="10">P21-P5</f>
        <v>-0.20642302974941937</v>
      </c>
      <c r="Q36" s="61">
        <f t="shared" si="10"/>
        <v>-0.11089450516528185</v>
      </c>
      <c r="R36" s="61">
        <f t="shared" si="10"/>
        <v>0.72693051655951324</v>
      </c>
      <c r="S36" s="61">
        <f t="shared" si="10"/>
        <v>-7.5992549258614567E-2</v>
      </c>
      <c r="T36" s="61">
        <f t="shared" si="10"/>
        <v>-0.20522030269194053</v>
      </c>
      <c r="U36" s="61">
        <f t="shared" si="10"/>
        <v>-5.7380843922236441E-2</v>
      </c>
      <c r="V36" s="61">
        <f t="shared" si="10"/>
        <v>-0.18253498101450435</v>
      </c>
      <c r="W36" s="61">
        <f t="shared" si="10"/>
        <v>-2.7948899912130676E-2</v>
      </c>
      <c r="X36" s="61">
        <f t="shared" si="10"/>
        <v>-9.6856288408566742E-3</v>
      </c>
      <c r="Y36" s="61">
        <f t="shared" si="10"/>
        <v>-9.2893287648009634E-3</v>
      </c>
      <c r="Z36" s="61">
        <f t="shared" si="10"/>
        <v>-7.110635468535724E-2</v>
      </c>
      <c r="AA36" s="61">
        <f t="shared" si="10"/>
        <v>-2.5899345184550907E-2</v>
      </c>
      <c r="AB36" s="66">
        <f t="shared" si="10"/>
        <v>-0.30911050741357082</v>
      </c>
    </row>
    <row r="37" spans="1:28" x14ac:dyDescent="0.35">
      <c r="A37" s="59" t="s">
        <v>95</v>
      </c>
      <c r="B37" s="61">
        <f t="shared" si="4"/>
        <v>-2.3301241650364547E-2</v>
      </c>
      <c r="C37" s="61">
        <f t="shared" ref="C37:M37" si="11">C22-C6</f>
        <v>-1.0807605383955083E-2</v>
      </c>
      <c r="D37" s="61">
        <f t="shared" si="11"/>
        <v>-1.5455604911389796E-2</v>
      </c>
      <c r="E37" s="61">
        <f t="shared" si="11"/>
        <v>0.72424043213946232</v>
      </c>
      <c r="F37" s="61">
        <f t="shared" si="11"/>
        <v>-1.1627590991876429E-3</v>
      </c>
      <c r="G37" s="61">
        <f t="shared" si="11"/>
        <v>-1.7589068248712512E-2</v>
      </c>
      <c r="H37" s="61">
        <f t="shared" si="11"/>
        <v>-5.7399608812344688E-3</v>
      </c>
      <c r="I37" s="61">
        <f t="shared" si="11"/>
        <v>-7.2395727510721599E-3</v>
      </c>
      <c r="J37" s="61">
        <f t="shared" si="11"/>
        <v>-4.1127661443992238E-3</v>
      </c>
      <c r="K37" s="61">
        <f t="shared" si="11"/>
        <v>-1.2595221992002259E-3</v>
      </c>
      <c r="L37" s="61">
        <f t="shared" si="11"/>
        <v>-1.6649395488284702E-2</v>
      </c>
      <c r="M37" s="62">
        <f t="shared" si="11"/>
        <v>-1.7256146201009157E-2</v>
      </c>
      <c r="O37" s="59" t="s">
        <v>95</v>
      </c>
      <c r="P37" s="61">
        <f t="shared" ref="P37:AB37" si="12">P22-P6</f>
        <v>-2.3301241650364547E-2</v>
      </c>
      <c r="Q37" s="61">
        <f t="shared" si="12"/>
        <v>-1.0807605383955083E-2</v>
      </c>
      <c r="R37" s="61">
        <f t="shared" si="12"/>
        <v>-1.5455604911389796E-2</v>
      </c>
      <c r="S37" s="61">
        <f t="shared" si="12"/>
        <v>0.72424043213946232</v>
      </c>
      <c r="T37" s="61">
        <f t="shared" si="12"/>
        <v>-1.1627590991876429E-3</v>
      </c>
      <c r="U37" s="61">
        <f t="shared" si="12"/>
        <v>-1.7589068248712512E-2</v>
      </c>
      <c r="V37" s="61">
        <f t="shared" si="12"/>
        <v>-5.7399608812344688E-3</v>
      </c>
      <c r="W37" s="61">
        <f t="shared" si="12"/>
        <v>-7.2395727510721599E-3</v>
      </c>
      <c r="X37" s="61">
        <f t="shared" si="12"/>
        <v>-4.1127661443992238E-3</v>
      </c>
      <c r="Y37" s="61">
        <f t="shared" si="12"/>
        <v>-1.2595221992002259E-3</v>
      </c>
      <c r="Z37" s="61">
        <f t="shared" si="12"/>
        <v>-1.6649395488284702E-2</v>
      </c>
      <c r="AA37" s="61">
        <f t="shared" si="12"/>
        <v>-1.7256146201009157E-2</v>
      </c>
      <c r="AB37" s="66">
        <f t="shared" si="12"/>
        <v>-3.8567233507863036E-2</v>
      </c>
    </row>
    <row r="38" spans="1:28" x14ac:dyDescent="0.35">
      <c r="A38" s="59" t="s">
        <v>96</v>
      </c>
      <c r="B38" s="61">
        <f t="shared" si="4"/>
        <v>-5.9269454940364232E-4</v>
      </c>
      <c r="C38" s="61">
        <f t="shared" ref="C38:M38" si="13">C23-C7</f>
        <v>-1.2571096347674997E-2</v>
      </c>
      <c r="D38" s="61">
        <f t="shared" si="13"/>
        <v>-9.1712521849939921E-4</v>
      </c>
      <c r="E38" s="61">
        <f t="shared" si="13"/>
        <v>-1.276113680886206E-2</v>
      </c>
      <c r="F38" s="61">
        <f t="shared" si="13"/>
        <v>0.90645984653653477</v>
      </c>
      <c r="G38" s="61">
        <f t="shared" si="13"/>
        <v>-1.0353059743252876E-3</v>
      </c>
      <c r="H38" s="61">
        <f t="shared" si="13"/>
        <v>-3.1402527418073994E-3</v>
      </c>
      <c r="I38" s="61">
        <f t="shared" si="13"/>
        <v>-1.6369375509668171E-2</v>
      </c>
      <c r="J38" s="61">
        <f t="shared" si="13"/>
        <v>-2.9828105647655332E-3</v>
      </c>
      <c r="K38" s="61">
        <f t="shared" si="13"/>
        <v>-2.9208527629929902E-3</v>
      </c>
      <c r="L38" s="61">
        <f t="shared" si="13"/>
        <v>-3.5603285102950412E-3</v>
      </c>
      <c r="M38" s="62">
        <f t="shared" si="13"/>
        <v>-1.3924249413774285E-2</v>
      </c>
      <c r="O38" s="59" t="s">
        <v>96</v>
      </c>
      <c r="P38" s="61">
        <f t="shared" ref="P38:AB38" si="14">P23-P7</f>
        <v>-5.9269454940364232E-4</v>
      </c>
      <c r="Q38" s="61">
        <f t="shared" si="14"/>
        <v>-1.2571096347674997E-2</v>
      </c>
      <c r="R38" s="61">
        <f t="shared" si="14"/>
        <v>-9.1712521849939921E-4</v>
      </c>
      <c r="S38" s="61">
        <f t="shared" si="14"/>
        <v>-1.276113680886206E-2</v>
      </c>
      <c r="T38" s="61">
        <f t="shared" si="14"/>
        <v>0.90645984653653477</v>
      </c>
      <c r="U38" s="61">
        <f t="shared" si="14"/>
        <v>-1.0353059743252876E-3</v>
      </c>
      <c r="V38" s="61">
        <f t="shared" si="14"/>
        <v>-3.1402527418073994E-3</v>
      </c>
      <c r="W38" s="61">
        <f t="shared" si="14"/>
        <v>-1.6369375509668171E-2</v>
      </c>
      <c r="X38" s="61">
        <f t="shared" si="14"/>
        <v>-2.9828105647655332E-3</v>
      </c>
      <c r="Y38" s="61">
        <f t="shared" si="14"/>
        <v>-2.9208527629929902E-3</v>
      </c>
      <c r="Z38" s="61">
        <f t="shared" si="14"/>
        <v>-3.5603285102950412E-3</v>
      </c>
      <c r="AA38" s="61">
        <f t="shared" si="14"/>
        <v>-1.3924249413774285E-2</v>
      </c>
      <c r="AB38" s="66">
        <f t="shared" si="14"/>
        <v>-5.120006605869098E-4</v>
      </c>
    </row>
    <row r="39" spans="1:28" x14ac:dyDescent="0.35">
      <c r="A39" s="59" t="s">
        <v>97</v>
      </c>
      <c r="B39" s="61">
        <f t="shared" si="4"/>
        <v>-5.9395134622483824E-2</v>
      </c>
      <c r="C39" s="61">
        <f t="shared" ref="C39:M39" si="15">C24-C8</f>
        <v>-3.1209898016663403E-2</v>
      </c>
      <c r="D39" s="61">
        <f t="shared" si="15"/>
        <v>-7.8902321663159442E-2</v>
      </c>
      <c r="E39" s="61">
        <f t="shared" si="15"/>
        <v>-2.0162527504778441E-2</v>
      </c>
      <c r="F39" s="61">
        <f t="shared" si="15"/>
        <v>-5.7717650079564427E-2</v>
      </c>
      <c r="G39" s="61">
        <f t="shared" si="15"/>
        <v>0.97249521848602383</v>
      </c>
      <c r="H39" s="61">
        <f t="shared" si="15"/>
        <v>-4.6993694014883361E-2</v>
      </c>
      <c r="I39" s="61">
        <f t="shared" si="15"/>
        <v>-2.4987310391199887E-2</v>
      </c>
      <c r="J39" s="61">
        <f t="shared" si="15"/>
        <v>-5.9341502638592981E-3</v>
      </c>
      <c r="K39" s="61">
        <f t="shared" si="15"/>
        <v>-3.2606660403598107E-3</v>
      </c>
      <c r="L39" s="61">
        <f t="shared" si="15"/>
        <v>-3.2101042573430869E-2</v>
      </c>
      <c r="M39" s="62">
        <f t="shared" si="15"/>
        <v>-1.3314366024977741E-2</v>
      </c>
      <c r="O39" s="59" t="s">
        <v>97</v>
      </c>
      <c r="P39" s="61">
        <f t="shared" ref="P39:AB39" si="16">P24-P8</f>
        <v>-5.9395134622483824E-2</v>
      </c>
      <c r="Q39" s="61">
        <f t="shared" si="16"/>
        <v>-3.1209898016663403E-2</v>
      </c>
      <c r="R39" s="61">
        <f t="shared" si="16"/>
        <v>-7.8902321663159442E-2</v>
      </c>
      <c r="S39" s="61">
        <f t="shared" si="16"/>
        <v>-2.0162527504778441E-2</v>
      </c>
      <c r="T39" s="61">
        <f t="shared" si="16"/>
        <v>-5.7717650079564427E-2</v>
      </c>
      <c r="U39" s="61">
        <f t="shared" si="16"/>
        <v>0.97249521848602383</v>
      </c>
      <c r="V39" s="61">
        <f t="shared" si="16"/>
        <v>-4.6993694014883361E-2</v>
      </c>
      <c r="W39" s="61">
        <f t="shared" si="16"/>
        <v>-2.4987310391199887E-2</v>
      </c>
      <c r="X39" s="61">
        <f t="shared" si="16"/>
        <v>-5.9341502638592981E-3</v>
      </c>
      <c r="Y39" s="61">
        <f t="shared" si="16"/>
        <v>-3.2606660403598107E-3</v>
      </c>
      <c r="Z39" s="61">
        <f t="shared" si="16"/>
        <v>-3.2101042573430869E-2</v>
      </c>
      <c r="AA39" s="61">
        <f t="shared" si="16"/>
        <v>-1.3314366024977741E-2</v>
      </c>
      <c r="AB39" s="66">
        <f t="shared" si="16"/>
        <v>-0.21609135013012459</v>
      </c>
    </row>
    <row r="40" spans="1:28" x14ac:dyDescent="0.35">
      <c r="A40" s="59" t="s">
        <v>98</v>
      </c>
      <c r="B40" s="61">
        <f t="shared" si="4"/>
        <v>-1.9993628737036705E-2</v>
      </c>
      <c r="C40" s="61">
        <f t="shared" ref="C40:M40" si="17">C25-C9</f>
        <v>-8.3783137484444992E-2</v>
      </c>
      <c r="D40" s="61">
        <f t="shared" si="17"/>
        <v>-4.9323146455122611E-2</v>
      </c>
      <c r="E40" s="61">
        <f t="shared" si="17"/>
        <v>-1.860853477495886E-2</v>
      </c>
      <c r="F40" s="61">
        <f t="shared" si="17"/>
        <v>-1.1904718823357164E-2</v>
      </c>
      <c r="G40" s="61">
        <f t="shared" si="17"/>
        <v>-5.0342209450962301E-2</v>
      </c>
      <c r="H40" s="61">
        <f t="shared" si="17"/>
        <v>0.88746946928284687</v>
      </c>
      <c r="I40" s="61">
        <f t="shared" si="17"/>
        <v>-9.6395434168277047E-3</v>
      </c>
      <c r="J40" s="61">
        <f t="shared" si="17"/>
        <v>-1.4215252305569134E-2</v>
      </c>
      <c r="K40" s="61">
        <f t="shared" si="17"/>
        <v>-8.5387363453114779E-4</v>
      </c>
      <c r="L40" s="61">
        <f t="shared" si="17"/>
        <v>-1.8312786861291352E-2</v>
      </c>
      <c r="M40" s="62">
        <f t="shared" si="17"/>
        <v>-1.1772525757819051E-2</v>
      </c>
      <c r="O40" s="59" t="s">
        <v>98</v>
      </c>
      <c r="P40" s="61">
        <f t="shared" ref="P40:AB40" si="18">P25-P9</f>
        <v>-1.9993628737036705E-2</v>
      </c>
      <c r="Q40" s="61">
        <f t="shared" si="18"/>
        <v>-8.3783137484444992E-2</v>
      </c>
      <c r="R40" s="61">
        <f t="shared" si="18"/>
        <v>-4.9323146455122611E-2</v>
      </c>
      <c r="S40" s="61">
        <f t="shared" si="18"/>
        <v>-1.860853477495886E-2</v>
      </c>
      <c r="T40" s="61">
        <f t="shared" si="18"/>
        <v>-1.1904718823357164E-2</v>
      </c>
      <c r="U40" s="61">
        <f t="shared" si="18"/>
        <v>-5.0342209450962301E-2</v>
      </c>
      <c r="V40" s="61">
        <f t="shared" si="18"/>
        <v>0.88746946928284687</v>
      </c>
      <c r="W40" s="61">
        <f t="shared" si="18"/>
        <v>-9.6395434168277047E-3</v>
      </c>
      <c r="X40" s="61">
        <f t="shared" si="18"/>
        <v>-1.4215252305569134E-2</v>
      </c>
      <c r="Y40" s="61">
        <f t="shared" si="18"/>
        <v>-8.5387363453114779E-4</v>
      </c>
      <c r="Z40" s="61">
        <f t="shared" si="18"/>
        <v>-1.8312786861291352E-2</v>
      </c>
      <c r="AA40" s="61">
        <f t="shared" si="18"/>
        <v>-1.1772525757819051E-2</v>
      </c>
      <c r="AB40" s="66">
        <f t="shared" si="18"/>
        <v>-4.8278119271034155E-2</v>
      </c>
    </row>
    <row r="41" spans="1:28" x14ac:dyDescent="0.35">
      <c r="A41" s="59" t="s">
        <v>99</v>
      </c>
      <c r="B41" s="61">
        <f t="shared" si="4"/>
        <v>-2.0158102527161785E-4</v>
      </c>
      <c r="C41" s="61">
        <f t="shared" ref="C41:M41" si="19">C26-C10</f>
        <v>-3.8789880954210126E-3</v>
      </c>
      <c r="D41" s="61">
        <f t="shared" si="19"/>
        <v>-5.6297325253208165E-3</v>
      </c>
      <c r="E41" s="61">
        <f t="shared" si="19"/>
        <v>-6.5432923376121154E-3</v>
      </c>
      <c r="F41" s="61">
        <f t="shared" si="19"/>
        <v>-2.2536440290985746E-3</v>
      </c>
      <c r="G41" s="61">
        <f t="shared" si="19"/>
        <v>-1.3107920799910787E-2</v>
      </c>
      <c r="H41" s="61">
        <f t="shared" si="19"/>
        <v>-7.6419523503650092E-3</v>
      </c>
      <c r="I41" s="61">
        <f t="shared" si="19"/>
        <v>0.87904211358072326</v>
      </c>
      <c r="J41" s="61">
        <f t="shared" si="19"/>
        <v>-3.9272538385520729E-2</v>
      </c>
      <c r="K41" s="61">
        <f t="shared" si="19"/>
        <v>-1.4195540518517733E-3</v>
      </c>
      <c r="L41" s="61">
        <f t="shared" si="19"/>
        <v>-3.7999555278021895E-2</v>
      </c>
      <c r="M41" s="62">
        <f t="shared" si="19"/>
        <v>-1.7331598764448373E-2</v>
      </c>
      <c r="O41" s="59" t="s">
        <v>99</v>
      </c>
      <c r="P41" s="61">
        <f t="shared" ref="P41:AB41" si="20">P26-P10</f>
        <v>-2.0158102527161785E-4</v>
      </c>
      <c r="Q41" s="61">
        <f t="shared" si="20"/>
        <v>-3.8789880954210126E-3</v>
      </c>
      <c r="R41" s="61">
        <f t="shared" si="20"/>
        <v>-5.6297325253208165E-3</v>
      </c>
      <c r="S41" s="61">
        <f t="shared" si="20"/>
        <v>-6.5432923376121154E-3</v>
      </c>
      <c r="T41" s="61">
        <f t="shared" si="20"/>
        <v>-2.2536440290985746E-3</v>
      </c>
      <c r="U41" s="61">
        <f t="shared" si="20"/>
        <v>-1.3107920799910787E-2</v>
      </c>
      <c r="V41" s="61">
        <f t="shared" si="20"/>
        <v>-7.6419523503650092E-3</v>
      </c>
      <c r="W41" s="61">
        <f t="shared" si="20"/>
        <v>0.87904211358072326</v>
      </c>
      <c r="X41" s="61">
        <f t="shared" si="20"/>
        <v>-3.9272538385520729E-2</v>
      </c>
      <c r="Y41" s="61">
        <f t="shared" si="20"/>
        <v>-1.4195540518517733E-3</v>
      </c>
      <c r="Z41" s="61">
        <f t="shared" si="20"/>
        <v>-3.7999555278021895E-2</v>
      </c>
      <c r="AA41" s="61">
        <f t="shared" si="20"/>
        <v>-1.7331598764448373E-2</v>
      </c>
      <c r="AB41" s="66">
        <f t="shared" si="20"/>
        <v>-3.8199506957759796E-2</v>
      </c>
    </row>
    <row r="42" spans="1:28" x14ac:dyDescent="0.35">
      <c r="A42" s="59" t="s">
        <v>100</v>
      </c>
      <c r="B42" s="61">
        <f t="shared" si="4"/>
        <v>-1.5253391770510022E-2</v>
      </c>
      <c r="C42" s="61">
        <f t="shared" ref="C42:M42" si="21">C27-C11</f>
        <v>-2.2241782462197216E-2</v>
      </c>
      <c r="D42" s="61">
        <f t="shared" si="21"/>
        <v>-1.755889825705767E-2</v>
      </c>
      <c r="E42" s="61">
        <f t="shared" si="21"/>
        <v>-2.1695072885241615E-2</v>
      </c>
      <c r="F42" s="61">
        <f t="shared" si="21"/>
        <v>-1.4284849845870919E-2</v>
      </c>
      <c r="G42" s="61">
        <f t="shared" si="21"/>
        <v>-2.3598441459625065E-2</v>
      </c>
      <c r="H42" s="61">
        <f t="shared" si="21"/>
        <v>-2.4777880005343523E-2</v>
      </c>
      <c r="I42" s="61">
        <f t="shared" si="21"/>
        <v>-2.9116430534024233E-2</v>
      </c>
      <c r="J42" s="61">
        <f t="shared" si="21"/>
        <v>0.87592709641784383</v>
      </c>
      <c r="K42" s="61">
        <f t="shared" si="21"/>
        <v>-3.790436131713161E-2</v>
      </c>
      <c r="L42" s="61">
        <f t="shared" si="21"/>
        <v>-1.7001343630649309E-2</v>
      </c>
      <c r="M42" s="62">
        <f t="shared" si="21"/>
        <v>-4.4627956342923041E-2</v>
      </c>
      <c r="O42" s="59" t="s">
        <v>100</v>
      </c>
      <c r="P42" s="61">
        <f t="shared" ref="P42:AB42" si="22">P27-P11</f>
        <v>-1.5253391770510022E-2</v>
      </c>
      <c r="Q42" s="61">
        <f t="shared" si="22"/>
        <v>-2.2241782462197216E-2</v>
      </c>
      <c r="R42" s="61">
        <f t="shared" si="22"/>
        <v>-1.755889825705767E-2</v>
      </c>
      <c r="S42" s="61">
        <f t="shared" si="22"/>
        <v>-2.1695072885241615E-2</v>
      </c>
      <c r="T42" s="61">
        <f t="shared" si="22"/>
        <v>-1.4284849845870919E-2</v>
      </c>
      <c r="U42" s="61">
        <f t="shared" si="22"/>
        <v>-2.3598441459625065E-2</v>
      </c>
      <c r="V42" s="61">
        <f t="shared" si="22"/>
        <v>-2.4777880005343523E-2</v>
      </c>
      <c r="W42" s="61">
        <f t="shared" si="22"/>
        <v>-2.9116430534024233E-2</v>
      </c>
      <c r="X42" s="61">
        <f t="shared" si="22"/>
        <v>0.87592709641784383</v>
      </c>
      <c r="Y42" s="61">
        <f t="shared" si="22"/>
        <v>-3.790436131713161E-2</v>
      </c>
      <c r="Z42" s="61">
        <f t="shared" si="22"/>
        <v>-1.7001343630649309E-2</v>
      </c>
      <c r="AA42" s="61">
        <f t="shared" si="22"/>
        <v>-4.4627956342923041E-2</v>
      </c>
      <c r="AB42" s="66">
        <f t="shared" si="22"/>
        <v>-9.7659858198247657E-2</v>
      </c>
    </row>
    <row r="43" spans="1:28" x14ac:dyDescent="0.35">
      <c r="A43" s="59" t="s">
        <v>101</v>
      </c>
      <c r="B43" s="61">
        <f t="shared" si="4"/>
        <v>-3.6457569830611353E-5</v>
      </c>
      <c r="C43" s="61">
        <f t="shared" ref="C43:M43" si="23">C28-C12</f>
        <v>-1.3583593290030377E-3</v>
      </c>
      <c r="D43" s="61">
        <f t="shared" si="23"/>
        <v>-1.8308430476629653E-3</v>
      </c>
      <c r="E43" s="61">
        <f t="shared" si="23"/>
        <v>-4.2946036314235455E-3</v>
      </c>
      <c r="F43" s="61">
        <f t="shared" si="23"/>
        <v>-1.6805809325563697E-3</v>
      </c>
      <c r="G43" s="61">
        <f t="shared" si="23"/>
        <v>-3.3813574640786402E-2</v>
      </c>
      <c r="H43" s="61">
        <f t="shared" si="23"/>
        <v>-6.7321513164183468E-3</v>
      </c>
      <c r="I43" s="61">
        <f t="shared" si="23"/>
        <v>-1.2230545013208258E-2</v>
      </c>
      <c r="J43" s="61">
        <f t="shared" si="23"/>
        <v>-9.6150415209686532E-3</v>
      </c>
      <c r="K43" s="61">
        <f t="shared" si="23"/>
        <v>0.99725784601995593</v>
      </c>
      <c r="L43" s="61">
        <f t="shared" si="23"/>
        <v>-1.7498517735096544E-2</v>
      </c>
      <c r="M43" s="62">
        <f t="shared" si="23"/>
        <v>-3.6050269436464087E-3</v>
      </c>
      <c r="O43" s="59" t="s">
        <v>101</v>
      </c>
      <c r="P43" s="61">
        <f t="shared" ref="P43:AB43" si="24">P28-P12</f>
        <v>-3.6457569830611353E-5</v>
      </c>
      <c r="Q43" s="61">
        <f t="shared" si="24"/>
        <v>-1.3583593290030377E-3</v>
      </c>
      <c r="R43" s="61">
        <f t="shared" si="24"/>
        <v>-1.8308430476629653E-3</v>
      </c>
      <c r="S43" s="61">
        <f t="shared" si="24"/>
        <v>-4.2946036314235455E-3</v>
      </c>
      <c r="T43" s="61">
        <f t="shared" si="24"/>
        <v>-1.6805809325563697E-3</v>
      </c>
      <c r="U43" s="61">
        <f t="shared" si="24"/>
        <v>-3.3813574640786402E-2</v>
      </c>
      <c r="V43" s="61">
        <f t="shared" si="24"/>
        <v>-6.7321513164183468E-3</v>
      </c>
      <c r="W43" s="61">
        <f t="shared" si="24"/>
        <v>-1.2230545013208258E-2</v>
      </c>
      <c r="X43" s="61">
        <f t="shared" si="24"/>
        <v>-9.6150415209686532E-3</v>
      </c>
      <c r="Y43" s="61">
        <f t="shared" si="24"/>
        <v>0.99725784601995593</v>
      </c>
      <c r="Z43" s="61">
        <f t="shared" si="24"/>
        <v>-1.7498517735096544E-2</v>
      </c>
      <c r="AA43" s="61">
        <f t="shared" si="24"/>
        <v>-3.6050269436464087E-3</v>
      </c>
      <c r="AB43" s="66">
        <f t="shared" si="24"/>
        <v>-0.16869376591060314</v>
      </c>
    </row>
    <row r="44" spans="1:28" x14ac:dyDescent="0.35">
      <c r="A44" s="59" t="s">
        <v>102</v>
      </c>
      <c r="B44" s="61">
        <f t="shared" si="4"/>
        <v>-3.6919598509321835E-3</v>
      </c>
      <c r="C44" s="61">
        <f t="shared" ref="C44:M44" si="25">C29-C13</f>
        <v>-9.2964572681350971E-2</v>
      </c>
      <c r="D44" s="61">
        <f t="shared" si="25"/>
        <v>-4.585182551801549E-2</v>
      </c>
      <c r="E44" s="61">
        <f t="shared" si="25"/>
        <v>-5.063292641807534E-2</v>
      </c>
      <c r="F44" s="61">
        <f t="shared" si="25"/>
        <v>-2.3313870788165707E-2</v>
      </c>
      <c r="G44" s="61">
        <f t="shared" si="25"/>
        <v>-7.9917795573806433E-2</v>
      </c>
      <c r="H44" s="61">
        <f t="shared" si="25"/>
        <v>-5.7672584763023935E-2</v>
      </c>
      <c r="I44" s="61">
        <f t="shared" si="25"/>
        <v>-0.14058659357653172</v>
      </c>
      <c r="J44" s="61">
        <f t="shared" si="25"/>
        <v>-0.1018015129399107</v>
      </c>
      <c r="K44" s="61">
        <f t="shared" si="25"/>
        <v>-7.9982582799653108E-3</v>
      </c>
      <c r="L44" s="61">
        <f t="shared" si="25"/>
        <v>0.9096608476511765</v>
      </c>
      <c r="M44" s="62">
        <f t="shared" si="25"/>
        <v>-7.8202142471244462E-2</v>
      </c>
      <c r="O44" s="59" t="s">
        <v>102</v>
      </c>
      <c r="P44" s="61">
        <f t="shared" ref="P44:AB44" si="26">P29-P13</f>
        <v>-3.6919598509321835E-3</v>
      </c>
      <c r="Q44" s="61">
        <f t="shared" si="26"/>
        <v>-9.2964572681350971E-2</v>
      </c>
      <c r="R44" s="61">
        <f t="shared" si="26"/>
        <v>-4.585182551801549E-2</v>
      </c>
      <c r="S44" s="61">
        <f t="shared" si="26"/>
        <v>-5.063292641807534E-2</v>
      </c>
      <c r="T44" s="61">
        <f t="shared" si="26"/>
        <v>-2.3313870788165707E-2</v>
      </c>
      <c r="U44" s="61">
        <f t="shared" si="26"/>
        <v>-7.9917795573806433E-2</v>
      </c>
      <c r="V44" s="61">
        <f t="shared" si="26"/>
        <v>-5.7672584763023935E-2</v>
      </c>
      <c r="W44" s="61">
        <f t="shared" si="26"/>
        <v>-0.14058659357653172</v>
      </c>
      <c r="X44" s="61">
        <f t="shared" si="26"/>
        <v>-0.1018015129399107</v>
      </c>
      <c r="Y44" s="61">
        <f t="shared" si="26"/>
        <v>-7.9982582799653108E-3</v>
      </c>
      <c r="Z44" s="61">
        <f t="shared" si="26"/>
        <v>0.9096608476511765</v>
      </c>
      <c r="AA44" s="61">
        <f t="shared" si="26"/>
        <v>-7.8202142471244462E-2</v>
      </c>
      <c r="AB44" s="66">
        <f t="shared" si="26"/>
        <v>-0.22834195033531651</v>
      </c>
    </row>
    <row r="45" spans="1:28" x14ac:dyDescent="0.35">
      <c r="A45" s="60" t="s">
        <v>103</v>
      </c>
      <c r="B45" s="63">
        <f t="shared" si="4"/>
        <v>-7.4141023515838199E-4</v>
      </c>
      <c r="C45" s="63">
        <f t="shared" ref="C45:M45" si="27">C30-C14</f>
        <v>-4.8640576656291349E-3</v>
      </c>
      <c r="D45" s="63">
        <f t="shared" si="27"/>
        <v>-2.7987040459760146E-3</v>
      </c>
      <c r="E45" s="63">
        <f t="shared" si="27"/>
        <v>-4.5944449864944803E-3</v>
      </c>
      <c r="F45" s="63">
        <f t="shared" si="27"/>
        <v>-1.172533968387909E-3</v>
      </c>
      <c r="G45" s="63">
        <f t="shared" si="27"/>
        <v>-4.1072928579490072E-3</v>
      </c>
      <c r="H45" s="63">
        <f t="shared" si="27"/>
        <v>-3.889641998999323E-3</v>
      </c>
      <c r="I45" s="63">
        <f t="shared" si="27"/>
        <v>-6.3169807957722708E-3</v>
      </c>
      <c r="J45" s="63">
        <f t="shared" si="27"/>
        <v>-4.4828787281807891E-3</v>
      </c>
      <c r="K45" s="63">
        <f t="shared" si="27"/>
        <v>-3.771107405748844E-4</v>
      </c>
      <c r="L45" s="63">
        <f t="shared" si="27"/>
        <v>-4.1638988543637248E-3</v>
      </c>
      <c r="M45" s="64">
        <f t="shared" si="27"/>
        <v>0.9965306101911281</v>
      </c>
      <c r="O45" s="59" t="s">
        <v>103</v>
      </c>
      <c r="P45" s="61">
        <f t="shared" ref="P45:AB45" si="28">P30-P14</f>
        <v>-7.4141023515838199E-4</v>
      </c>
      <c r="Q45" s="61">
        <f t="shared" si="28"/>
        <v>-4.8640576656291349E-3</v>
      </c>
      <c r="R45" s="61">
        <f t="shared" si="28"/>
        <v>-2.7987040459760146E-3</v>
      </c>
      <c r="S45" s="61">
        <f t="shared" si="28"/>
        <v>-4.5944449864944803E-3</v>
      </c>
      <c r="T45" s="61">
        <f t="shared" si="28"/>
        <v>-1.172533968387909E-3</v>
      </c>
      <c r="U45" s="61">
        <f t="shared" si="28"/>
        <v>-4.1072928579490072E-3</v>
      </c>
      <c r="V45" s="61">
        <f t="shared" si="28"/>
        <v>-3.889641998999323E-3</v>
      </c>
      <c r="W45" s="61">
        <f t="shared" si="28"/>
        <v>-6.3169807957722708E-3</v>
      </c>
      <c r="X45" s="61">
        <f t="shared" si="28"/>
        <v>-4.4828787281807891E-3</v>
      </c>
      <c r="Y45" s="61">
        <f t="shared" si="28"/>
        <v>-3.771107405748844E-4</v>
      </c>
      <c r="Z45" s="61">
        <f t="shared" si="28"/>
        <v>-4.1638988543637248E-3</v>
      </c>
      <c r="AA45" s="61">
        <f t="shared" si="28"/>
        <v>0.9965306101911281</v>
      </c>
      <c r="AB45" s="66">
        <f t="shared" si="28"/>
        <v>-1.0697017842875661E-2</v>
      </c>
    </row>
    <row r="46" spans="1:28" x14ac:dyDescent="0.35">
      <c r="O46" s="65" t="s">
        <v>109</v>
      </c>
      <c r="P46" s="67">
        <f t="shared" ref="P46:AB46" si="29">P31-P15</f>
        <v>-0.10404612203120757</v>
      </c>
      <c r="Q46" s="67">
        <f t="shared" si="29"/>
        <v>-0.12584189459383743</v>
      </c>
      <c r="R46" s="67">
        <f t="shared" si="29"/>
        <v>-0.14182268067971446</v>
      </c>
      <c r="S46" s="67">
        <f t="shared" si="29"/>
        <v>-0.10179914585380627</v>
      </c>
      <c r="T46" s="67">
        <f t="shared" si="29"/>
        <v>-0.20023311424179355</v>
      </c>
      <c r="U46" s="67">
        <f t="shared" si="29"/>
        <v>-0.31311735587042805</v>
      </c>
      <c r="V46" s="67">
        <f t="shared" si="29"/>
        <v>-0.2599952118745511</v>
      </c>
      <c r="W46" s="67">
        <f t="shared" si="29"/>
        <v>-0.2322935748403554</v>
      </c>
      <c r="X46" s="67">
        <f t="shared" si="29"/>
        <v>-0.24928690888270499</v>
      </c>
      <c r="Y46" s="67">
        <f t="shared" si="29"/>
        <v>-1.2296470786494214E-2</v>
      </c>
      <c r="Z46" s="67">
        <f t="shared" si="29"/>
        <v>-0.36104148741161946</v>
      </c>
      <c r="AA46" s="67">
        <f t="shared" si="29"/>
        <v>-0.66058209534785717</v>
      </c>
      <c r="AB46" s="68">
        <f t="shared" si="29"/>
        <v>1</v>
      </c>
    </row>
    <row r="47" spans="1:28" x14ac:dyDescent="0.35">
      <c r="O47" s="84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</row>
    <row r="48" spans="1:28" x14ac:dyDescent="0.35">
      <c r="A48" s="83" t="s">
        <v>158</v>
      </c>
      <c r="O48" s="83" t="s">
        <v>159</v>
      </c>
    </row>
    <row r="49" spans="1:28" x14ac:dyDescent="0.35">
      <c r="A49" s="58" t="s">
        <v>111</v>
      </c>
      <c r="B49" s="56" t="s">
        <v>92</v>
      </c>
      <c r="C49" s="56" t="s">
        <v>93</v>
      </c>
      <c r="D49" s="56" t="s">
        <v>94</v>
      </c>
      <c r="E49" s="56" t="s">
        <v>95</v>
      </c>
      <c r="F49" s="56" t="s">
        <v>96</v>
      </c>
      <c r="G49" s="56" t="s">
        <v>97</v>
      </c>
      <c r="H49" s="56" t="s">
        <v>98</v>
      </c>
      <c r="I49" s="56" t="s">
        <v>99</v>
      </c>
      <c r="J49" s="56" t="s">
        <v>100</v>
      </c>
      <c r="K49" s="56" t="s">
        <v>101</v>
      </c>
      <c r="L49" s="56" t="s">
        <v>102</v>
      </c>
      <c r="M49" s="57" t="s">
        <v>103</v>
      </c>
      <c r="O49" s="58" t="s">
        <v>134</v>
      </c>
      <c r="P49" s="56" t="s">
        <v>92</v>
      </c>
      <c r="Q49" s="56" t="s">
        <v>93</v>
      </c>
      <c r="R49" s="56" t="s">
        <v>94</v>
      </c>
      <c r="S49" s="56" t="s">
        <v>95</v>
      </c>
      <c r="T49" s="56" t="s">
        <v>96</v>
      </c>
      <c r="U49" s="56" t="s">
        <v>97</v>
      </c>
      <c r="V49" s="56" t="s">
        <v>98</v>
      </c>
      <c r="W49" s="56" t="s">
        <v>99</v>
      </c>
      <c r="X49" s="56" t="s">
        <v>100</v>
      </c>
      <c r="Y49" s="56" t="s">
        <v>101</v>
      </c>
      <c r="Z49" s="56" t="s">
        <v>102</v>
      </c>
      <c r="AA49" s="56" t="s">
        <v>103</v>
      </c>
      <c r="AB49" s="65" t="s">
        <v>107</v>
      </c>
    </row>
    <row r="50" spans="1:28" x14ac:dyDescent="0.35">
      <c r="A50" s="59" t="s">
        <v>92</v>
      </c>
      <c r="B50" s="61">
        <f t="array" ref="B50:M61">MINVERSE(B34:M45)</f>
        <v>1.0704225867982502</v>
      </c>
      <c r="C50" s="61">
        <v>2.0220638753936999E-2</v>
      </c>
      <c r="D50" s="61">
        <v>0.11954108465449841</v>
      </c>
      <c r="E50" s="61">
        <v>1.6950884985624866E-2</v>
      </c>
      <c r="F50" s="61">
        <v>3.2572082547035308E-2</v>
      </c>
      <c r="G50" s="61">
        <v>2.0604754925680164E-2</v>
      </c>
      <c r="H50" s="61">
        <v>2.7928856687984303E-2</v>
      </c>
      <c r="I50" s="61">
        <v>8.6378005244349253E-3</v>
      </c>
      <c r="J50" s="61">
        <v>4.5690830405262679E-3</v>
      </c>
      <c r="K50" s="61">
        <v>1.7161390718310862E-3</v>
      </c>
      <c r="L50" s="61">
        <v>1.6687791249590404E-2</v>
      </c>
      <c r="M50" s="62">
        <v>7.8214763135052191E-3</v>
      </c>
      <c r="O50" s="59" t="s">
        <v>92</v>
      </c>
      <c r="P50" s="61">
        <f t="array" ref="P50:AB62">MINVERSE(P34:AB46)</f>
        <v>1.106383314850877</v>
      </c>
      <c r="Q50" s="61">
        <v>6.5336060746481267E-2</v>
      </c>
      <c r="R50" s="61">
        <v>0.17470711417530352</v>
      </c>
      <c r="S50" s="61">
        <v>5.74322145610138E-2</v>
      </c>
      <c r="T50" s="61">
        <v>8.710408848161881E-2</v>
      </c>
      <c r="U50" s="61">
        <v>8.5750405633687021E-2</v>
      </c>
      <c r="V50" s="61">
        <v>9.4675803710485118E-2</v>
      </c>
      <c r="W50" s="61">
        <v>6.8556608405967473E-2</v>
      </c>
      <c r="X50" s="61">
        <v>6.1704496878854265E-2</v>
      </c>
      <c r="Y50" s="61">
        <v>7.4811852863129894E-3</v>
      </c>
      <c r="Z50" s="61">
        <v>8.9674875195151368E-2</v>
      </c>
      <c r="AA50" s="61">
        <v>0.12149545643378973</v>
      </c>
      <c r="AB50" s="66">
        <v>0.15040264628615807</v>
      </c>
    </row>
    <row r="51" spans="1:28" x14ac:dyDescent="0.35">
      <c r="A51" s="59" t="s">
        <v>93</v>
      </c>
      <c r="B51" s="61">
        <v>1.7117984631735386E-2</v>
      </c>
      <c r="C51" s="61">
        <v>1.0684566563487448</v>
      </c>
      <c r="D51" s="61">
        <v>6.6637158505443495E-2</v>
      </c>
      <c r="E51" s="61">
        <v>3.0737236569303619E-2</v>
      </c>
      <c r="F51" s="61">
        <v>2.9213539699907521E-2</v>
      </c>
      <c r="G51" s="61">
        <v>6.4567155262137696E-3</v>
      </c>
      <c r="H51" s="61">
        <v>1.5300438726393155E-2</v>
      </c>
      <c r="I51" s="61">
        <v>4.8816388805352278E-3</v>
      </c>
      <c r="J51" s="61">
        <v>2.4456678241512042E-3</v>
      </c>
      <c r="K51" s="61">
        <v>1.6108867546915544E-3</v>
      </c>
      <c r="L51" s="61">
        <v>7.04450139841947E-3</v>
      </c>
      <c r="M51" s="62">
        <v>4.0349432588309697E-3</v>
      </c>
      <c r="O51" s="59" t="s">
        <v>93</v>
      </c>
      <c r="P51" s="61">
        <v>2.8557533167811944E-2</v>
      </c>
      <c r="Q51" s="61">
        <v>1.0828084252799521</v>
      </c>
      <c r="R51" s="61">
        <v>8.4186148929729032E-2</v>
      </c>
      <c r="S51" s="61">
        <v>4.361484388039219E-2</v>
      </c>
      <c r="T51" s="61">
        <v>4.6560839447158234E-2</v>
      </c>
      <c r="U51" s="61">
        <v>2.7180345818067653E-2</v>
      </c>
      <c r="V51" s="61">
        <v>3.6533461010630701E-2</v>
      </c>
      <c r="W51" s="61">
        <v>2.394254637889081E-2</v>
      </c>
      <c r="X51" s="61">
        <v>2.0621143547998013E-2</v>
      </c>
      <c r="Y51" s="61">
        <v>3.4448186452466158E-3</v>
      </c>
      <c r="Z51" s="61">
        <v>3.0262587753068559E-2</v>
      </c>
      <c r="AA51" s="61">
        <v>4.0196030180429387E-2</v>
      </c>
      <c r="AB51" s="66">
        <v>4.7844925987786974E-2</v>
      </c>
    </row>
    <row r="52" spans="1:28" x14ac:dyDescent="0.35">
      <c r="A52" s="59" t="s">
        <v>94</v>
      </c>
      <c r="B52" s="61">
        <v>0.33834162621678104</v>
      </c>
      <c r="C52" s="61">
        <v>0.22831329679577894</v>
      </c>
      <c r="D52" s="61">
        <v>1.4753149872790601</v>
      </c>
      <c r="E52" s="61">
        <v>0.19010755811387167</v>
      </c>
      <c r="F52" s="61">
        <v>0.35486361182371373</v>
      </c>
      <c r="G52" s="61">
        <v>0.12541321868014285</v>
      </c>
      <c r="H52" s="61">
        <v>0.32426385139358238</v>
      </c>
      <c r="I52" s="61">
        <v>8.6666172735642574E-2</v>
      </c>
      <c r="J52" s="61">
        <v>4.503859716660278E-2</v>
      </c>
      <c r="K52" s="61">
        <v>1.8838837684203951E-2</v>
      </c>
      <c r="L52" s="61">
        <v>0.13793888841791588</v>
      </c>
      <c r="M52" s="62">
        <v>6.7116258503448878E-2</v>
      </c>
      <c r="O52" s="59" t="s">
        <v>94</v>
      </c>
      <c r="P52" s="61">
        <v>0.57197659897461284</v>
      </c>
      <c r="Q52" s="61">
        <v>0.5214258381425676</v>
      </c>
      <c r="R52" s="61">
        <v>1.8337258010253517</v>
      </c>
      <c r="S52" s="61">
        <v>0.45311264295825288</v>
      </c>
      <c r="T52" s="61">
        <v>0.70915520743076432</v>
      </c>
      <c r="U52" s="61">
        <v>0.54866111027405795</v>
      </c>
      <c r="V52" s="61">
        <v>0.75791528154396137</v>
      </c>
      <c r="W52" s="61">
        <v>0.47595553936349838</v>
      </c>
      <c r="X52" s="61">
        <v>0.41624439800828411</v>
      </c>
      <c r="Y52" s="61">
        <v>5.6294041964188961E-2</v>
      </c>
      <c r="Z52" s="61">
        <v>0.61213216237887402</v>
      </c>
      <c r="AA52" s="61">
        <v>0.80565017277265916</v>
      </c>
      <c r="AB52" s="66">
        <v>0.97715814085709651</v>
      </c>
    </row>
    <row r="53" spans="1:28" x14ac:dyDescent="0.35">
      <c r="A53" s="59" t="s">
        <v>95</v>
      </c>
      <c r="B53" s="61">
        <v>4.607902928742294E-2</v>
      </c>
      <c r="C53" s="61">
        <v>2.8026440372112146E-2</v>
      </c>
      <c r="D53" s="61">
        <v>4.374983920312861E-2</v>
      </c>
      <c r="E53" s="61">
        <v>1.3907259490181911</v>
      </c>
      <c r="F53" s="61">
        <v>1.566487522415233E-2</v>
      </c>
      <c r="G53" s="61">
        <v>3.2800698990984117E-2</v>
      </c>
      <c r="H53" s="61">
        <v>2.2581876535211747E-2</v>
      </c>
      <c r="I53" s="61">
        <v>2.0132758569955684E-2</v>
      </c>
      <c r="J53" s="61">
        <v>1.2474430256693009E-2</v>
      </c>
      <c r="K53" s="61">
        <v>3.1276447702878645E-3</v>
      </c>
      <c r="L53" s="61">
        <v>3.2043358421349262E-2</v>
      </c>
      <c r="M53" s="62">
        <v>2.9658521794721338E-2</v>
      </c>
      <c r="O53" s="59" t="s">
        <v>95</v>
      </c>
      <c r="P53" s="61">
        <v>8.2336886250095831E-2</v>
      </c>
      <c r="Q53" s="61">
        <v>7.3514632797538101E-2</v>
      </c>
      <c r="R53" s="61">
        <v>9.9371683250244328E-2</v>
      </c>
      <c r="S53" s="61">
        <v>1.4315417594004298</v>
      </c>
      <c r="T53" s="61">
        <v>7.0647457005316647E-2</v>
      </c>
      <c r="U53" s="61">
        <v>9.8484621787386734E-2</v>
      </c>
      <c r="V53" s="61">
        <v>8.9880326508061131E-2</v>
      </c>
      <c r="W53" s="61">
        <v>8.054665125764264E-2</v>
      </c>
      <c r="X53" s="61">
        <v>7.0081930845155099E-2</v>
      </c>
      <c r="Y53" s="61">
        <v>8.9403252233082094E-3</v>
      </c>
      <c r="Z53" s="61">
        <v>0.10563350503762306</v>
      </c>
      <c r="AA53" s="61">
        <v>0.14427174390600012</v>
      </c>
      <c r="AB53" s="66">
        <v>0.15164536234834861</v>
      </c>
    </row>
    <row r="54" spans="1:28" x14ac:dyDescent="0.35">
      <c r="A54" s="59" t="s">
        <v>96</v>
      </c>
      <c r="B54" s="61">
        <v>2.7133281923241302E-3</v>
      </c>
      <c r="C54" s="61">
        <v>1.7113530964686399E-2</v>
      </c>
      <c r="D54" s="61">
        <v>4.7140782565782864E-3</v>
      </c>
      <c r="E54" s="61">
        <v>2.1541867867268617E-2</v>
      </c>
      <c r="F54" s="61">
        <v>1.1051483955760379</v>
      </c>
      <c r="G54" s="61">
        <v>3.3736728376261684E-3</v>
      </c>
      <c r="H54" s="61">
        <v>6.0934833962128891E-3</v>
      </c>
      <c r="I54" s="61">
        <v>2.2494708494367046E-2</v>
      </c>
      <c r="J54" s="61">
        <v>5.9379021621112334E-3</v>
      </c>
      <c r="K54" s="61">
        <v>3.6518813455769321E-3</v>
      </c>
      <c r="L54" s="61">
        <v>6.5465964000471864E-3</v>
      </c>
      <c r="M54" s="62">
        <v>1.7247957595131445E-2</v>
      </c>
      <c r="O54" s="59" t="s">
        <v>96</v>
      </c>
      <c r="P54" s="61">
        <v>5.9242691472948285E-3</v>
      </c>
      <c r="Q54" s="61">
        <v>2.1141896462866704E-2</v>
      </c>
      <c r="R54" s="61">
        <v>9.6398646102985961E-3</v>
      </c>
      <c r="S54" s="61">
        <v>2.5156454280954654E-2</v>
      </c>
      <c r="T54" s="61">
        <v>1.1100175698306805</v>
      </c>
      <c r="U54" s="61">
        <v>9.1905416615952629E-3</v>
      </c>
      <c r="V54" s="61">
        <v>1.2053332304170486E-2</v>
      </c>
      <c r="W54" s="61">
        <v>2.7844871425392038E-2</v>
      </c>
      <c r="X54" s="61">
        <v>1.1039535254861883E-2</v>
      </c>
      <c r="Y54" s="61">
        <v>4.1666435319900798E-3</v>
      </c>
      <c r="Z54" s="61">
        <v>1.3063628443495144E-2</v>
      </c>
      <c r="AA54" s="61">
        <v>2.7397931137062712E-2</v>
      </c>
      <c r="AB54" s="66">
        <v>1.3429483852202516E-2</v>
      </c>
    </row>
    <row r="55" spans="1:28" x14ac:dyDescent="0.35">
      <c r="A55" s="59" t="s">
        <v>97</v>
      </c>
      <c r="B55" s="61">
        <v>9.8930568146459119E-2</v>
      </c>
      <c r="C55" s="61">
        <v>6.7164118498202072E-2</v>
      </c>
      <c r="D55" s="61">
        <v>0.13992108773565737</v>
      </c>
      <c r="E55" s="61">
        <v>5.4461533997614879E-2</v>
      </c>
      <c r="F55" s="61">
        <v>0.10270171040278968</v>
      </c>
      <c r="G55" s="61">
        <v>1.0491281855006191</v>
      </c>
      <c r="H55" s="61">
        <v>8.9774219459391444E-2</v>
      </c>
      <c r="I55" s="61">
        <v>4.7266967945107485E-2</v>
      </c>
      <c r="J55" s="61">
        <v>1.9363531855975221E-2</v>
      </c>
      <c r="K55" s="61">
        <v>6.4763712393168769E-3</v>
      </c>
      <c r="L55" s="61">
        <v>5.4238043608590011E-2</v>
      </c>
      <c r="M55" s="62">
        <v>2.7236678322147951E-2</v>
      </c>
      <c r="O55" s="59" t="s">
        <v>97</v>
      </c>
      <c r="P55" s="61">
        <v>0.22268971273122334</v>
      </c>
      <c r="Q55" s="61">
        <v>0.22242921839292187</v>
      </c>
      <c r="R55" s="61">
        <v>0.32977543700359446</v>
      </c>
      <c r="S55" s="61">
        <v>0.19377836630902598</v>
      </c>
      <c r="T55" s="61">
        <v>0.2903740622272234</v>
      </c>
      <c r="U55" s="61">
        <v>1.2733274840588105</v>
      </c>
      <c r="V55" s="61">
        <v>0.31948439259772138</v>
      </c>
      <c r="W55" s="61">
        <v>0.25347804345795838</v>
      </c>
      <c r="X55" s="61">
        <v>0.2159955336269038</v>
      </c>
      <c r="Y55" s="61">
        <v>2.6316825719320053E-2</v>
      </c>
      <c r="Z55" s="61">
        <v>0.30542369985058643</v>
      </c>
      <c r="AA55" s="61">
        <v>0.41844662603632715</v>
      </c>
      <c r="AB55" s="66">
        <v>0.51761195770062196</v>
      </c>
    </row>
    <row r="56" spans="1:28" x14ac:dyDescent="0.35">
      <c r="A56" s="59" t="s">
        <v>98</v>
      </c>
      <c r="B56" s="61">
        <v>5.2696807668630732E-2</v>
      </c>
      <c r="C56" s="61">
        <v>0.12259574252542761</v>
      </c>
      <c r="D56" s="61">
        <v>0.10323750366769888</v>
      </c>
      <c r="E56" s="61">
        <v>4.9690116384347505E-2</v>
      </c>
      <c r="F56" s="61">
        <v>4.631350925834337E-2</v>
      </c>
      <c r="G56" s="61">
        <v>7.1664588141645072E-2</v>
      </c>
      <c r="H56" s="61">
        <v>1.1558882893547815</v>
      </c>
      <c r="I56" s="61">
        <v>2.6338242683186359E-2</v>
      </c>
      <c r="J56" s="61">
        <v>2.6436166880905956E-2</v>
      </c>
      <c r="K56" s="61">
        <v>3.8121826911174995E-3</v>
      </c>
      <c r="L56" s="61">
        <v>3.701313099440727E-2</v>
      </c>
      <c r="M56" s="62">
        <v>2.3482726473964127E-2</v>
      </c>
      <c r="O56" s="59" t="s">
        <v>98</v>
      </c>
      <c r="P56" s="61">
        <v>0.10262992233686566</v>
      </c>
      <c r="Q56" s="61">
        <v>0.18524056819087942</v>
      </c>
      <c r="R56" s="61">
        <v>0.17983805730004915</v>
      </c>
      <c r="S56" s="61">
        <v>0.10590029290392045</v>
      </c>
      <c r="T56" s="61">
        <v>0.12203369215996655</v>
      </c>
      <c r="U56" s="61">
        <v>0.16212230196154312</v>
      </c>
      <c r="V56" s="61">
        <v>1.2485694763027102</v>
      </c>
      <c r="W56" s="61">
        <v>0.10953824631920735</v>
      </c>
      <c r="X56" s="61">
        <v>0.10577130065881898</v>
      </c>
      <c r="Y56" s="61">
        <v>1.181721288055416E-2</v>
      </c>
      <c r="Z56" s="61">
        <v>0.13835903329706045</v>
      </c>
      <c r="AA56" s="61">
        <v>0.18132424391582869</v>
      </c>
      <c r="AB56" s="66">
        <v>0.20884094928284253</v>
      </c>
    </row>
    <row r="57" spans="1:28" x14ac:dyDescent="0.35">
      <c r="A57" s="59" t="s">
        <v>99</v>
      </c>
      <c r="B57" s="61">
        <v>8.1627945994164949E-3</v>
      </c>
      <c r="C57" s="61">
        <v>1.680971254650681E-2</v>
      </c>
      <c r="D57" s="61">
        <v>2.0076865170931608E-2</v>
      </c>
      <c r="E57" s="61">
        <v>1.9914033707344417E-2</v>
      </c>
      <c r="F57" s="61">
        <v>1.1802611990038125E-2</v>
      </c>
      <c r="G57" s="61">
        <v>2.4247868067594221E-2</v>
      </c>
      <c r="H57" s="61">
        <v>2.0720815609323723E-2</v>
      </c>
      <c r="I57" s="61">
        <v>1.150184985059034</v>
      </c>
      <c r="J57" s="61">
        <v>5.8744055216849771E-2</v>
      </c>
      <c r="K57" s="61">
        <v>4.6578953301678952E-3</v>
      </c>
      <c r="L57" s="61">
        <v>5.2660116347742418E-2</v>
      </c>
      <c r="M57" s="62">
        <v>2.8402123466695486E-2</v>
      </c>
      <c r="O57" s="59" t="s">
        <v>99</v>
      </c>
      <c r="P57" s="61">
        <v>3.9910157165840114E-2</v>
      </c>
      <c r="Q57" s="61">
        <v>5.6639152518868127E-2</v>
      </c>
      <c r="R57" s="61">
        <v>6.8779325754710074E-2</v>
      </c>
      <c r="S57" s="61">
        <v>5.5652338152125697E-2</v>
      </c>
      <c r="T57" s="61">
        <v>5.9945334833301868E-2</v>
      </c>
      <c r="U57" s="61">
        <v>8.1760680089252274E-2</v>
      </c>
      <c r="V57" s="61">
        <v>7.9647306870126236E-2</v>
      </c>
      <c r="W57" s="61">
        <v>1.2030833611869876</v>
      </c>
      <c r="X57" s="61">
        <v>0.10918515573777103</v>
      </c>
      <c r="Y57" s="61">
        <v>9.747475611064798E-3</v>
      </c>
      <c r="Z57" s="61">
        <v>0.11709561424129711</v>
      </c>
      <c r="AA57" s="61">
        <v>0.12875740704064692</v>
      </c>
      <c r="AB57" s="66">
        <v>0.13278060821261514</v>
      </c>
    </row>
    <row r="58" spans="1:28" x14ac:dyDescent="0.35">
      <c r="A58" s="59" t="s">
        <v>100</v>
      </c>
      <c r="B58" s="61">
        <v>3.2710787214664944E-2</v>
      </c>
      <c r="C58" s="61">
        <v>4.2425099170471221E-2</v>
      </c>
      <c r="D58" s="61">
        <v>4.4850572269594415E-2</v>
      </c>
      <c r="E58" s="61">
        <v>4.6219907924225812E-2</v>
      </c>
      <c r="F58" s="61">
        <v>3.3160500390568455E-2</v>
      </c>
      <c r="G58" s="61">
        <v>3.9227220236995618E-2</v>
      </c>
      <c r="H58" s="61">
        <v>4.6931531243303577E-2</v>
      </c>
      <c r="I58" s="61">
        <v>4.8274077030847545E-2</v>
      </c>
      <c r="J58" s="61">
        <v>1.150137925291798</v>
      </c>
      <c r="K58" s="61">
        <v>4.4829802853049702E-2</v>
      </c>
      <c r="L58" s="61">
        <v>3.1618875054368584E-2</v>
      </c>
      <c r="M58" s="62">
        <v>5.8561900502815227E-2</v>
      </c>
      <c r="O58" s="59" t="s">
        <v>100</v>
      </c>
      <c r="P58" s="61">
        <v>9.8099729074767397E-2</v>
      </c>
      <c r="Q58" s="61">
        <v>0.12446041562310857</v>
      </c>
      <c r="R58" s="61">
        <v>0.14516134160968108</v>
      </c>
      <c r="S58" s="61">
        <v>0.11982885438801701</v>
      </c>
      <c r="T58" s="61">
        <v>0.13231839731503811</v>
      </c>
      <c r="U58" s="61">
        <v>0.15768436494080679</v>
      </c>
      <c r="V58" s="61">
        <v>0.16830038205762535</v>
      </c>
      <c r="W58" s="61">
        <v>0.15722702812678604</v>
      </c>
      <c r="X58" s="61">
        <v>1.254029711024274</v>
      </c>
      <c r="Y58" s="61">
        <v>5.5312634879917569E-2</v>
      </c>
      <c r="Z58" s="61">
        <v>0.16433443580915424</v>
      </c>
      <c r="AA58" s="61">
        <v>0.26526019832965225</v>
      </c>
      <c r="AB58" s="66">
        <v>0.27348361465926385</v>
      </c>
    </row>
    <row r="59" spans="1:28" x14ac:dyDescent="0.35">
      <c r="A59" s="59" t="s">
        <v>101</v>
      </c>
      <c r="B59" s="61">
        <v>5.7785945060168618E-3</v>
      </c>
      <c r="C59" s="61">
        <v>8.3087250757475258E-3</v>
      </c>
      <c r="D59" s="61">
        <v>1.1105794789562556E-2</v>
      </c>
      <c r="E59" s="61">
        <v>1.1209635527634165E-2</v>
      </c>
      <c r="F59" s="61">
        <v>8.0894747445232635E-3</v>
      </c>
      <c r="G59" s="61">
        <v>3.9152422925164666E-2</v>
      </c>
      <c r="H59" s="61">
        <v>1.4228940755087531E-2</v>
      </c>
      <c r="I59" s="61">
        <v>2.0123836244374242E-2</v>
      </c>
      <c r="J59" s="61">
        <v>1.5366773623748957E-2</v>
      </c>
      <c r="K59" s="61">
        <v>1.003839083642285</v>
      </c>
      <c r="L59" s="61">
        <v>2.3276125538185255E-2</v>
      </c>
      <c r="M59" s="62">
        <v>7.7947330377946067E-3</v>
      </c>
      <c r="O59" s="59" t="s">
        <v>101</v>
      </c>
      <c r="P59" s="61">
        <v>8.49255654088516E-2</v>
      </c>
      <c r="Q59" s="61">
        <v>0.10760451759939725</v>
      </c>
      <c r="R59" s="61">
        <v>0.13252225017718253</v>
      </c>
      <c r="S59" s="61">
        <v>0.10030612460100655</v>
      </c>
      <c r="T59" s="61">
        <v>0.12811048991032806</v>
      </c>
      <c r="U59" s="61">
        <v>0.18253330535577592</v>
      </c>
      <c r="V59" s="61">
        <v>0.16113416097509498</v>
      </c>
      <c r="W59" s="61">
        <v>0.15200081429086848</v>
      </c>
      <c r="X59" s="61">
        <v>0.14111770196885115</v>
      </c>
      <c r="Y59" s="61">
        <v>1.0165275348973137</v>
      </c>
      <c r="Z59" s="61">
        <v>0.18391543742497893</v>
      </c>
      <c r="AA59" s="61">
        <v>0.25798297126876124</v>
      </c>
      <c r="AB59" s="66">
        <v>0.33102538557893257</v>
      </c>
    </row>
    <row r="60" spans="1:28" x14ac:dyDescent="0.35">
      <c r="A60" s="59" t="s">
        <v>102</v>
      </c>
      <c r="B60" s="61">
        <v>4.3049349239967727E-2</v>
      </c>
      <c r="C60" s="61">
        <v>0.14453426926082899</v>
      </c>
      <c r="D60" s="61">
        <v>0.1118355455074702</v>
      </c>
      <c r="E60" s="61">
        <v>0.10775512270942862</v>
      </c>
      <c r="F60" s="61">
        <v>6.8080014749586568E-2</v>
      </c>
      <c r="G60" s="61">
        <v>0.11468733338703249</v>
      </c>
      <c r="H60" s="61">
        <v>0.10976998903095969</v>
      </c>
      <c r="I60" s="61">
        <v>0.19653664260477929</v>
      </c>
      <c r="J60" s="61">
        <v>0.14525295213853096</v>
      </c>
      <c r="K60" s="61">
        <v>1.6831790647783815E-2</v>
      </c>
      <c r="L60" s="61">
        <v>1.1285254750942051</v>
      </c>
      <c r="M60" s="62">
        <v>0.10720754255425891</v>
      </c>
      <c r="O60" s="59" t="s">
        <v>102</v>
      </c>
      <c r="P60" s="61">
        <v>0.1902562314446406</v>
      </c>
      <c r="Q60" s="61">
        <v>0.32921630910027178</v>
      </c>
      <c r="R60" s="61">
        <v>0.33766020616184456</v>
      </c>
      <c r="S60" s="61">
        <v>0.27346729365246214</v>
      </c>
      <c r="T60" s="61">
        <v>0.29130927090504971</v>
      </c>
      <c r="U60" s="61">
        <v>0.38136402902806654</v>
      </c>
      <c r="V60" s="61">
        <v>0.38300166424853421</v>
      </c>
      <c r="W60" s="61">
        <v>0.44181701848462496</v>
      </c>
      <c r="X60" s="61">
        <v>0.37913937741627601</v>
      </c>
      <c r="Y60" s="61">
        <v>4.0431270551465684E-2</v>
      </c>
      <c r="Z60" s="61">
        <v>1.4273014357230658</v>
      </c>
      <c r="AA60" s="61">
        <v>0.5725371703864397</v>
      </c>
      <c r="AB60" s="66">
        <v>0.61568009976650995</v>
      </c>
    </row>
    <row r="61" spans="1:28" x14ac:dyDescent="0.35">
      <c r="A61" s="60" t="s">
        <v>103</v>
      </c>
      <c r="B61" s="63">
        <v>3.0401833673849364E-3</v>
      </c>
      <c r="C61" s="63">
        <v>7.6805356796298694E-3</v>
      </c>
      <c r="D61" s="63">
        <v>6.5449653485502909E-3</v>
      </c>
      <c r="E61" s="63">
        <v>8.340809748803699E-3</v>
      </c>
      <c r="F61" s="63">
        <v>3.6515773004104969E-3</v>
      </c>
      <c r="G61" s="63">
        <v>5.9822501447520321E-3</v>
      </c>
      <c r="H61" s="63">
        <v>6.8055937949576028E-3</v>
      </c>
      <c r="I61" s="63">
        <v>9.0275329130002999E-3</v>
      </c>
      <c r="J61" s="63">
        <v>6.5483136725420577E-3</v>
      </c>
      <c r="K61" s="63">
        <v>8.0373551719499319E-4</v>
      </c>
      <c r="L61" s="63">
        <v>6.1579287887034003E-3</v>
      </c>
      <c r="M61" s="64">
        <v>1.0049508088422574</v>
      </c>
      <c r="O61" s="59" t="s">
        <v>103</v>
      </c>
      <c r="P61" s="61">
        <v>1.0261235213121602E-2</v>
      </c>
      <c r="Q61" s="61">
        <v>1.673988511142354E-2</v>
      </c>
      <c r="R61" s="61">
        <v>1.7622515244375487E-2</v>
      </c>
      <c r="S61" s="61">
        <v>1.6469615684557955E-2</v>
      </c>
      <c r="T61" s="61">
        <v>1.4601812833166458E-2</v>
      </c>
      <c r="U61" s="61">
        <v>1.9063746175598043E-2</v>
      </c>
      <c r="V61" s="61">
        <v>2.0208636255298205E-2</v>
      </c>
      <c r="W61" s="61">
        <v>2.1059458896647815E-2</v>
      </c>
      <c r="X61" s="61">
        <v>1.8021323477860791E-2</v>
      </c>
      <c r="Y61" s="61">
        <v>1.9613788648746829E-3</v>
      </c>
      <c r="Z61" s="61">
        <v>2.0814014629588731E-2</v>
      </c>
      <c r="AA61" s="61">
        <v>1.0277769791789242</v>
      </c>
      <c r="AB61" s="66">
        <v>3.0201427095106047E-2</v>
      </c>
    </row>
    <row r="62" spans="1:28" x14ac:dyDescent="0.35">
      <c r="O62" s="65" t="s">
        <v>108</v>
      </c>
      <c r="P62" s="67">
        <v>0.41604616109364778</v>
      </c>
      <c r="Q62" s="67">
        <v>0.52196101532340744</v>
      </c>
      <c r="R62" s="67">
        <v>0.63824110488867991</v>
      </c>
      <c r="S62" s="67">
        <v>0.46834707409593457</v>
      </c>
      <c r="T62" s="67">
        <v>0.63090579513899148</v>
      </c>
      <c r="U62" s="67">
        <v>0.75369992090675098</v>
      </c>
      <c r="V62" s="67">
        <v>0.7722260526203153</v>
      </c>
      <c r="W62" s="67">
        <v>0.69322817824870264</v>
      </c>
      <c r="X62" s="67">
        <v>0.66102581558264439</v>
      </c>
      <c r="Y62" s="67">
        <v>6.669846457370221E-2</v>
      </c>
      <c r="Z62" s="67">
        <v>0.84442105956618463</v>
      </c>
      <c r="AA62" s="67">
        <v>1.3151464279607519</v>
      </c>
      <c r="AB62" s="68">
        <v>1.7400772174052563</v>
      </c>
    </row>
    <row r="63" spans="1:28" x14ac:dyDescent="0.35">
      <c r="O63" s="84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</row>
    <row r="64" spans="1:28" x14ac:dyDescent="0.35">
      <c r="A64" s="83" t="s">
        <v>160</v>
      </c>
      <c r="O64" s="83" t="s">
        <v>161</v>
      </c>
    </row>
    <row r="65" spans="1:27" x14ac:dyDescent="0.35">
      <c r="A65" s="58" t="s">
        <v>112</v>
      </c>
      <c r="B65" s="67">
        <f>SUM(B50:B61)</f>
        <v>1.7190436398690547</v>
      </c>
      <c r="C65" s="67">
        <f t="shared" ref="C65:M65" si="30">SUM(C50:C61)</f>
        <v>1.7716487659920732</v>
      </c>
      <c r="D65" s="67">
        <f t="shared" si="30"/>
        <v>2.1475294823881739</v>
      </c>
      <c r="E65" s="67">
        <f t="shared" si="30"/>
        <v>1.947654656553659</v>
      </c>
      <c r="F65" s="67">
        <f t="shared" si="30"/>
        <v>1.8112619037071065</v>
      </c>
      <c r="G65" s="67">
        <f t="shared" si="30"/>
        <v>1.5327389293644502</v>
      </c>
      <c r="H65" s="67">
        <f t="shared" si="30"/>
        <v>1.8402878859871894</v>
      </c>
      <c r="I65" s="67">
        <f t="shared" si="30"/>
        <v>1.6405653636852646</v>
      </c>
      <c r="J65" s="67">
        <f t="shared" si="30"/>
        <v>1.4923153991304359</v>
      </c>
      <c r="K65" s="67">
        <f t="shared" si="30"/>
        <v>1.1101962515475072</v>
      </c>
      <c r="L65" s="67">
        <f t="shared" si="30"/>
        <v>1.5337508313135244</v>
      </c>
      <c r="M65" s="70">
        <f t="shared" si="30"/>
        <v>1.3835156706655716</v>
      </c>
      <c r="O65" s="58" t="s">
        <v>113</v>
      </c>
      <c r="P65" s="67">
        <f>SUM(P50:P62)</f>
        <v>2.959997316859651</v>
      </c>
      <c r="Q65" s="67">
        <f t="shared" ref="Q65:AA65" si="31">SUM(Q50:Q62)</f>
        <v>3.3285179352896841</v>
      </c>
      <c r="R65" s="67">
        <f t="shared" si="31"/>
        <v>4.0512308501310441</v>
      </c>
      <c r="S65" s="67">
        <f t="shared" si="31"/>
        <v>3.3446078748680934</v>
      </c>
      <c r="T65" s="67">
        <f t="shared" si="31"/>
        <v>3.6930840175186037</v>
      </c>
      <c r="U65" s="67">
        <f t="shared" si="31"/>
        <v>3.7808228576913985</v>
      </c>
      <c r="V65" s="67">
        <f t="shared" si="31"/>
        <v>4.1436302770047346</v>
      </c>
      <c r="W65" s="67">
        <f t="shared" si="31"/>
        <v>3.7082783658431744</v>
      </c>
      <c r="X65" s="67">
        <f t="shared" si="31"/>
        <v>3.4639774240285539</v>
      </c>
      <c r="Y65" s="67">
        <f t="shared" si="31"/>
        <v>1.3091398126292599</v>
      </c>
      <c r="Z65" s="67">
        <f t="shared" si="31"/>
        <v>4.0524314893501288</v>
      </c>
      <c r="AA65" s="70">
        <f t="shared" si="31"/>
        <v>5.306243358547273</v>
      </c>
    </row>
    <row r="66" spans="1:27" x14ac:dyDescent="0.35">
      <c r="O66" s="69" t="s">
        <v>114</v>
      </c>
      <c r="P66" s="63">
        <f t="shared" ref="P66:AA66" si="32">SUM(P50:P61)</f>
        <v>2.5439511557660031</v>
      </c>
      <c r="Q66" s="63">
        <f t="shared" si="32"/>
        <v>2.8065569199662765</v>
      </c>
      <c r="R66" s="63">
        <f t="shared" si="32"/>
        <v>3.4129897452423639</v>
      </c>
      <c r="S66" s="63">
        <f t="shared" si="32"/>
        <v>2.8762608007721586</v>
      </c>
      <c r="T66" s="63">
        <f t="shared" si="32"/>
        <v>3.0621782223796123</v>
      </c>
      <c r="U66" s="63">
        <f t="shared" si="32"/>
        <v>3.0271229367846475</v>
      </c>
      <c r="V66" s="63">
        <f t="shared" si="32"/>
        <v>3.3714042243844191</v>
      </c>
      <c r="W66" s="63">
        <f t="shared" si="32"/>
        <v>3.015050187594472</v>
      </c>
      <c r="X66" s="63">
        <f t="shared" si="32"/>
        <v>2.8029516084459094</v>
      </c>
      <c r="Y66" s="63">
        <f t="shared" si="32"/>
        <v>1.2424413480555576</v>
      </c>
      <c r="Z66" s="63">
        <f t="shared" si="32"/>
        <v>3.2080104297839442</v>
      </c>
      <c r="AA66" s="64">
        <f t="shared" si="32"/>
        <v>3.9910969305865214</v>
      </c>
    </row>
    <row r="69" spans="1:27" x14ac:dyDescent="0.35">
      <c r="A69" s="83" t="s">
        <v>202</v>
      </c>
    </row>
    <row r="70" spans="1:27" x14ac:dyDescent="0.35">
      <c r="A70" s="65" t="s">
        <v>198</v>
      </c>
      <c r="B70" s="56" t="s">
        <v>92</v>
      </c>
      <c r="C70" s="56" t="s">
        <v>93</v>
      </c>
      <c r="D70" s="56" t="s">
        <v>94</v>
      </c>
      <c r="E70" s="56" t="s">
        <v>95</v>
      </c>
      <c r="F70" s="56" t="s">
        <v>96</v>
      </c>
      <c r="G70" s="56" t="s">
        <v>97</v>
      </c>
      <c r="H70" s="56" t="s">
        <v>98</v>
      </c>
      <c r="I70" s="56" t="s">
        <v>99</v>
      </c>
      <c r="J70" s="56" t="s">
        <v>100</v>
      </c>
      <c r="K70" s="56" t="s">
        <v>101</v>
      </c>
      <c r="L70" s="56" t="s">
        <v>102</v>
      </c>
      <c r="M70" s="57" t="s">
        <v>103</v>
      </c>
    </row>
    <row r="71" spans="1:27" x14ac:dyDescent="0.35">
      <c r="A71" s="59" t="s">
        <v>199</v>
      </c>
      <c r="B71" s="61">
        <f>SUM(B3:B14)</f>
        <v>0.37126772920017548</v>
      </c>
      <c r="C71" s="61">
        <f t="shared" ref="C71:M71" si="33">SUM(C3:C14)</f>
        <v>0.42949960279844801</v>
      </c>
      <c r="D71" s="61">
        <f t="shared" si="33"/>
        <v>0.60986471982308421</v>
      </c>
      <c r="E71" s="61">
        <f t="shared" si="33"/>
        <v>0.50642154772279191</v>
      </c>
      <c r="F71" s="61">
        <f t="shared" si="33"/>
        <v>0.42599808953864249</v>
      </c>
      <c r="G71" s="61">
        <f t="shared" si="33"/>
        <v>0.31773415349171441</v>
      </c>
      <c r="H71" s="61">
        <f t="shared" si="33"/>
        <v>0.45250555481909005</v>
      </c>
      <c r="I71" s="61">
        <f t="shared" si="33"/>
        <v>0.39592143032419691</v>
      </c>
      <c r="J71" s="61">
        <f t="shared" si="33"/>
        <v>0.31631660375453996</v>
      </c>
      <c r="K71" s="61">
        <f t="shared" si="33"/>
        <v>6.870856833031401E-2</v>
      </c>
      <c r="L71" s="61">
        <f t="shared" si="33"/>
        <v>0.3132699181406674</v>
      </c>
      <c r="M71" s="62">
        <f t="shared" si="33"/>
        <v>0.23126504273440587</v>
      </c>
    </row>
    <row r="72" spans="1:27" x14ac:dyDescent="0.35">
      <c r="A72" s="59" t="s">
        <v>200</v>
      </c>
      <c r="B72" s="61">
        <f>B65-B71</f>
        <v>1.3477759106688794</v>
      </c>
      <c r="C72" s="61">
        <f t="shared" ref="C72:M72" si="34">C65-C71</f>
        <v>1.3421491631936253</v>
      </c>
      <c r="D72" s="61">
        <f t="shared" si="34"/>
        <v>1.5376647625650897</v>
      </c>
      <c r="E72" s="61">
        <f t="shared" si="34"/>
        <v>1.441233108830867</v>
      </c>
      <c r="F72" s="61">
        <f t="shared" si="34"/>
        <v>1.3852638141684639</v>
      </c>
      <c r="G72" s="61">
        <f t="shared" si="34"/>
        <v>1.2150047758727358</v>
      </c>
      <c r="H72" s="61">
        <f t="shared" si="34"/>
        <v>1.3877823311680992</v>
      </c>
      <c r="I72" s="61">
        <f t="shared" si="34"/>
        <v>1.2446439333610677</v>
      </c>
      <c r="J72" s="61">
        <f t="shared" si="34"/>
        <v>1.1759987953758959</v>
      </c>
      <c r="K72" s="61">
        <f t="shared" si="34"/>
        <v>1.0414876832171933</v>
      </c>
      <c r="L72" s="61">
        <f t="shared" si="34"/>
        <v>1.2204809131728571</v>
      </c>
      <c r="M72" s="62">
        <f t="shared" si="34"/>
        <v>1.1522506279311657</v>
      </c>
    </row>
    <row r="73" spans="1:27" x14ac:dyDescent="0.35">
      <c r="A73" s="60" t="s">
        <v>201</v>
      </c>
      <c r="B73" s="63">
        <f>P65-B65</f>
        <v>1.2409536769905962</v>
      </c>
      <c r="C73" s="63">
        <f t="shared" ref="C73:M73" si="35">Q65-C65</f>
        <v>1.5568691692976109</v>
      </c>
      <c r="D73" s="63">
        <f t="shared" si="35"/>
        <v>1.9037013677428702</v>
      </c>
      <c r="E73" s="63">
        <f t="shared" si="35"/>
        <v>1.3969532183144344</v>
      </c>
      <c r="F73" s="63">
        <f t="shared" si="35"/>
        <v>1.8818221138114972</v>
      </c>
      <c r="G73" s="63">
        <f t="shared" si="35"/>
        <v>2.248083928326948</v>
      </c>
      <c r="H73" s="63">
        <f t="shared" si="35"/>
        <v>2.3033423910175452</v>
      </c>
      <c r="I73" s="63">
        <f t="shared" si="35"/>
        <v>2.0677130021579098</v>
      </c>
      <c r="J73" s="63">
        <f t="shared" si="35"/>
        <v>1.971662024898118</v>
      </c>
      <c r="K73" s="63">
        <f t="shared" si="35"/>
        <v>0.19894356108175271</v>
      </c>
      <c r="L73" s="63">
        <f t="shared" si="35"/>
        <v>2.5186806580366046</v>
      </c>
      <c r="M73" s="64">
        <f t="shared" si="35"/>
        <v>3.9227276878817015</v>
      </c>
    </row>
    <row r="75" spans="1:27" x14ac:dyDescent="0.35">
      <c r="A75" s="83" t="s">
        <v>203</v>
      </c>
    </row>
    <row r="76" spans="1:27" x14ac:dyDescent="0.35">
      <c r="A76" s="65" t="s">
        <v>198</v>
      </c>
      <c r="B76" s="56" t="s">
        <v>92</v>
      </c>
      <c r="C76" s="56" t="s">
        <v>93</v>
      </c>
      <c r="D76" s="56" t="s">
        <v>94</v>
      </c>
      <c r="E76" s="56" t="s">
        <v>95</v>
      </c>
      <c r="F76" s="56" t="s">
        <v>96</v>
      </c>
      <c r="G76" s="56" t="s">
        <v>97</v>
      </c>
      <c r="H76" s="56" t="s">
        <v>98</v>
      </c>
      <c r="I76" s="56" t="s">
        <v>99</v>
      </c>
      <c r="J76" s="56" t="s">
        <v>100</v>
      </c>
      <c r="K76" s="56" t="s">
        <v>101</v>
      </c>
      <c r="L76" s="56" t="s">
        <v>102</v>
      </c>
      <c r="M76" s="57" t="s">
        <v>103</v>
      </c>
    </row>
    <row r="77" spans="1:27" x14ac:dyDescent="0.35">
      <c r="A77" s="59" t="s">
        <v>199</v>
      </c>
      <c r="B77" s="71">
        <f>SUM(B3:B14)</f>
        <v>0.37126772920017548</v>
      </c>
      <c r="C77" s="72">
        <f t="shared" ref="C77:M77" si="36">SUM(C3:C14)</f>
        <v>0.42949960279844801</v>
      </c>
      <c r="D77" s="72">
        <f t="shared" si="36"/>
        <v>0.60986471982308421</v>
      </c>
      <c r="E77" s="72">
        <f t="shared" si="36"/>
        <v>0.50642154772279191</v>
      </c>
      <c r="F77" s="72">
        <f t="shared" si="36"/>
        <v>0.42599808953864249</v>
      </c>
      <c r="G77" s="72">
        <f t="shared" si="36"/>
        <v>0.31773415349171441</v>
      </c>
      <c r="H77" s="72">
        <f t="shared" si="36"/>
        <v>0.45250555481909005</v>
      </c>
      <c r="I77" s="72">
        <f t="shared" si="36"/>
        <v>0.39592143032419691</v>
      </c>
      <c r="J77" s="72">
        <f t="shared" si="36"/>
        <v>0.31631660375453996</v>
      </c>
      <c r="K77" s="72">
        <f t="shared" si="36"/>
        <v>6.870856833031401E-2</v>
      </c>
      <c r="L77" s="72">
        <f t="shared" si="36"/>
        <v>0.3132699181406674</v>
      </c>
      <c r="M77" s="73">
        <f t="shared" si="36"/>
        <v>0.23126504273440587</v>
      </c>
    </row>
    <row r="78" spans="1:27" x14ac:dyDescent="0.35">
      <c r="A78" s="59" t="s">
        <v>200</v>
      </c>
      <c r="B78" s="74">
        <f>B65-B71</f>
        <v>1.3477759106688794</v>
      </c>
      <c r="C78" s="61">
        <f t="shared" ref="C78:M78" si="37">C65-C71</f>
        <v>1.3421491631936253</v>
      </c>
      <c r="D78" s="61">
        <f t="shared" si="37"/>
        <v>1.5376647625650897</v>
      </c>
      <c r="E78" s="61">
        <f t="shared" si="37"/>
        <v>1.441233108830867</v>
      </c>
      <c r="F78" s="61">
        <f t="shared" si="37"/>
        <v>1.3852638141684639</v>
      </c>
      <c r="G78" s="61">
        <f t="shared" si="37"/>
        <v>1.2150047758727358</v>
      </c>
      <c r="H78" s="61">
        <f t="shared" si="37"/>
        <v>1.3877823311680992</v>
      </c>
      <c r="I78" s="61">
        <f t="shared" si="37"/>
        <v>1.2446439333610677</v>
      </c>
      <c r="J78" s="61">
        <f t="shared" si="37"/>
        <v>1.1759987953758959</v>
      </c>
      <c r="K78" s="61">
        <f t="shared" si="37"/>
        <v>1.0414876832171933</v>
      </c>
      <c r="L78" s="61">
        <f t="shared" si="37"/>
        <v>1.2204809131728571</v>
      </c>
      <c r="M78" s="62">
        <f t="shared" si="37"/>
        <v>1.1522506279311657</v>
      </c>
    </row>
    <row r="79" spans="1:27" x14ac:dyDescent="0.35">
      <c r="A79" s="60" t="s">
        <v>201</v>
      </c>
      <c r="B79" s="75">
        <f>P66-B65</f>
        <v>0.82490751589694833</v>
      </c>
      <c r="C79" s="63">
        <f t="shared" ref="C79:M79" si="38">Q66-C65</f>
        <v>1.0349081539742033</v>
      </c>
      <c r="D79" s="63">
        <f t="shared" si="38"/>
        <v>1.26546026285419</v>
      </c>
      <c r="E79" s="63">
        <f t="shared" si="38"/>
        <v>0.92860614421849963</v>
      </c>
      <c r="F79" s="63">
        <f t="shared" si="38"/>
        <v>1.2509163186725059</v>
      </c>
      <c r="G79" s="63">
        <f t="shared" si="38"/>
        <v>1.4943840074201973</v>
      </c>
      <c r="H79" s="63">
        <f t="shared" si="38"/>
        <v>1.5311163383972297</v>
      </c>
      <c r="I79" s="63">
        <f t="shared" si="38"/>
        <v>1.3744848239092073</v>
      </c>
      <c r="J79" s="63">
        <f t="shared" si="38"/>
        <v>1.3106362093154735</v>
      </c>
      <c r="K79" s="63">
        <f t="shared" si="38"/>
        <v>0.13224509650805039</v>
      </c>
      <c r="L79" s="63">
        <f t="shared" si="38"/>
        <v>1.6742595984704198</v>
      </c>
      <c r="M79" s="64">
        <f t="shared" si="38"/>
        <v>2.6075812599209498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593-BDAF-407A-BB6E-165926233E14}">
  <dimension ref="A1:AA37"/>
  <sheetViews>
    <sheetView showGridLines="0" workbookViewId="0"/>
  </sheetViews>
  <sheetFormatPr defaultRowHeight="14.5" x14ac:dyDescent="0.35"/>
  <sheetData>
    <row r="1" spans="1:13" x14ac:dyDescent="0.35">
      <c r="A1" s="83" t="s">
        <v>170</v>
      </c>
    </row>
    <row r="2" spans="1:13" x14ac:dyDescent="0.35">
      <c r="A2" s="58" t="s">
        <v>116</v>
      </c>
      <c r="B2" s="67">
        <f>MIP!C41/MIP!C40</f>
        <v>27.442453992856098</v>
      </c>
      <c r="C2" s="67">
        <f>MIP!D41/MIP!D40</f>
        <v>1.1035525553299843</v>
      </c>
      <c r="D2" s="67">
        <f>MIP!E41/MIP!E40</f>
        <v>4.0387813978951614</v>
      </c>
      <c r="E2" s="67">
        <f>MIP!F41/MIP!F40</f>
        <v>2.0934029258524465</v>
      </c>
      <c r="F2" s="67">
        <f>MIP!G41/MIP!G40</f>
        <v>13.664043472484929</v>
      </c>
      <c r="G2" s="67">
        <f>MIP!H41/MIP!H40</f>
        <v>17.145718924055405</v>
      </c>
      <c r="H2" s="67">
        <f>MIP!I41/MIP!I40</f>
        <v>9.3409996102228465</v>
      </c>
      <c r="I2" s="67">
        <f>MIP!J41/MIP!J40</f>
        <v>3.8513208128605911</v>
      </c>
      <c r="J2" s="67">
        <f>MIP!K41/MIP!K40</f>
        <v>2.0881344074513017</v>
      </c>
      <c r="K2" s="67">
        <f>MIP!L41/MIP!L40</f>
        <v>0.76393267256364839</v>
      </c>
      <c r="L2" s="67">
        <f>MIP!M41/MIP!M40</f>
        <v>20.589302172146063</v>
      </c>
      <c r="M2" s="70">
        <f>MIP!N41/MIP!N40</f>
        <v>9.2461067933754428</v>
      </c>
    </row>
    <row r="4" spans="1:13" x14ac:dyDescent="0.35">
      <c r="A4" s="83" t="s">
        <v>169</v>
      </c>
    </row>
    <row r="5" spans="1:13" x14ac:dyDescent="0.35">
      <c r="A5" s="58" t="s">
        <v>115</v>
      </c>
      <c r="B5" s="56" t="s">
        <v>92</v>
      </c>
      <c r="C5" s="56" t="s">
        <v>93</v>
      </c>
      <c r="D5" s="56" t="s">
        <v>94</v>
      </c>
      <c r="E5" s="56" t="s">
        <v>95</v>
      </c>
      <c r="F5" s="56" t="s">
        <v>96</v>
      </c>
      <c r="G5" s="56" t="s">
        <v>97</v>
      </c>
      <c r="H5" s="56" t="s">
        <v>98</v>
      </c>
      <c r="I5" s="56" t="s">
        <v>99</v>
      </c>
      <c r="J5" s="56" t="s">
        <v>100</v>
      </c>
      <c r="K5" s="56" t="s">
        <v>101</v>
      </c>
      <c r="L5" s="56" t="s">
        <v>102</v>
      </c>
      <c r="M5" s="57" t="s">
        <v>103</v>
      </c>
    </row>
    <row r="6" spans="1:13" x14ac:dyDescent="0.35">
      <c r="A6" s="59" t="s">
        <v>92</v>
      </c>
      <c r="B6" s="71">
        <f t="shared" ref="B6:M17" si="0">IF($A6=B$5,B$2,0)</f>
        <v>27.442453992856098</v>
      </c>
      <c r="C6" s="72">
        <f t="shared" si="0"/>
        <v>0</v>
      </c>
      <c r="D6" s="72">
        <f t="shared" si="0"/>
        <v>0</v>
      </c>
      <c r="E6" s="72">
        <f t="shared" si="0"/>
        <v>0</v>
      </c>
      <c r="F6" s="72">
        <f t="shared" si="0"/>
        <v>0</v>
      </c>
      <c r="G6" s="72">
        <f t="shared" si="0"/>
        <v>0</v>
      </c>
      <c r="H6" s="72">
        <f t="shared" si="0"/>
        <v>0</v>
      </c>
      <c r="I6" s="72">
        <f t="shared" si="0"/>
        <v>0</v>
      </c>
      <c r="J6" s="72">
        <f t="shared" si="0"/>
        <v>0</v>
      </c>
      <c r="K6" s="72">
        <f t="shared" si="0"/>
        <v>0</v>
      </c>
      <c r="L6" s="72">
        <f t="shared" si="0"/>
        <v>0</v>
      </c>
      <c r="M6" s="73">
        <f t="shared" si="0"/>
        <v>0</v>
      </c>
    </row>
    <row r="7" spans="1:13" x14ac:dyDescent="0.35">
      <c r="A7" s="59" t="s">
        <v>93</v>
      </c>
      <c r="B7" s="74">
        <f t="shared" si="0"/>
        <v>0</v>
      </c>
      <c r="C7" s="61">
        <f t="shared" si="0"/>
        <v>1.1035525553299843</v>
      </c>
      <c r="D7" s="61">
        <f t="shared" si="0"/>
        <v>0</v>
      </c>
      <c r="E7" s="61">
        <f t="shared" si="0"/>
        <v>0</v>
      </c>
      <c r="F7" s="61">
        <f t="shared" si="0"/>
        <v>0</v>
      </c>
      <c r="G7" s="61">
        <f t="shared" si="0"/>
        <v>0</v>
      </c>
      <c r="H7" s="61">
        <f t="shared" si="0"/>
        <v>0</v>
      </c>
      <c r="I7" s="61">
        <f t="shared" si="0"/>
        <v>0</v>
      </c>
      <c r="J7" s="61">
        <f t="shared" si="0"/>
        <v>0</v>
      </c>
      <c r="K7" s="61">
        <f t="shared" si="0"/>
        <v>0</v>
      </c>
      <c r="L7" s="61">
        <f t="shared" si="0"/>
        <v>0</v>
      </c>
      <c r="M7" s="62">
        <f t="shared" si="0"/>
        <v>0</v>
      </c>
    </row>
    <row r="8" spans="1:13" x14ac:dyDescent="0.35">
      <c r="A8" s="59" t="s">
        <v>94</v>
      </c>
      <c r="B8" s="74">
        <f t="shared" si="0"/>
        <v>0</v>
      </c>
      <c r="C8" s="61">
        <f t="shared" si="0"/>
        <v>0</v>
      </c>
      <c r="D8" s="61">
        <f t="shared" si="0"/>
        <v>4.0387813978951614</v>
      </c>
      <c r="E8" s="61">
        <f t="shared" si="0"/>
        <v>0</v>
      </c>
      <c r="F8" s="61">
        <f t="shared" si="0"/>
        <v>0</v>
      </c>
      <c r="G8" s="61">
        <f t="shared" si="0"/>
        <v>0</v>
      </c>
      <c r="H8" s="61">
        <f t="shared" si="0"/>
        <v>0</v>
      </c>
      <c r="I8" s="61">
        <f t="shared" si="0"/>
        <v>0</v>
      </c>
      <c r="J8" s="61">
        <f t="shared" si="0"/>
        <v>0</v>
      </c>
      <c r="K8" s="61">
        <f t="shared" si="0"/>
        <v>0</v>
      </c>
      <c r="L8" s="61">
        <f t="shared" si="0"/>
        <v>0</v>
      </c>
      <c r="M8" s="62">
        <f t="shared" si="0"/>
        <v>0</v>
      </c>
    </row>
    <row r="9" spans="1:13" x14ac:dyDescent="0.35">
      <c r="A9" s="59" t="s">
        <v>95</v>
      </c>
      <c r="B9" s="74">
        <f t="shared" si="0"/>
        <v>0</v>
      </c>
      <c r="C9" s="61">
        <f t="shared" si="0"/>
        <v>0</v>
      </c>
      <c r="D9" s="61">
        <f t="shared" si="0"/>
        <v>0</v>
      </c>
      <c r="E9" s="61">
        <f t="shared" si="0"/>
        <v>2.0934029258524465</v>
      </c>
      <c r="F9" s="61">
        <f t="shared" si="0"/>
        <v>0</v>
      </c>
      <c r="G9" s="61">
        <f t="shared" si="0"/>
        <v>0</v>
      </c>
      <c r="H9" s="61">
        <f t="shared" si="0"/>
        <v>0</v>
      </c>
      <c r="I9" s="61">
        <f t="shared" si="0"/>
        <v>0</v>
      </c>
      <c r="J9" s="61">
        <f t="shared" si="0"/>
        <v>0</v>
      </c>
      <c r="K9" s="61">
        <f t="shared" si="0"/>
        <v>0</v>
      </c>
      <c r="L9" s="61">
        <f t="shared" si="0"/>
        <v>0</v>
      </c>
      <c r="M9" s="62">
        <f t="shared" si="0"/>
        <v>0</v>
      </c>
    </row>
    <row r="10" spans="1:13" x14ac:dyDescent="0.35">
      <c r="A10" s="59" t="s">
        <v>96</v>
      </c>
      <c r="B10" s="74">
        <f t="shared" si="0"/>
        <v>0</v>
      </c>
      <c r="C10" s="61">
        <f t="shared" si="0"/>
        <v>0</v>
      </c>
      <c r="D10" s="61">
        <f t="shared" si="0"/>
        <v>0</v>
      </c>
      <c r="E10" s="61">
        <f t="shared" si="0"/>
        <v>0</v>
      </c>
      <c r="F10" s="61">
        <f t="shared" si="0"/>
        <v>13.664043472484929</v>
      </c>
      <c r="G10" s="61">
        <f t="shared" si="0"/>
        <v>0</v>
      </c>
      <c r="H10" s="61">
        <f t="shared" si="0"/>
        <v>0</v>
      </c>
      <c r="I10" s="61">
        <f t="shared" si="0"/>
        <v>0</v>
      </c>
      <c r="J10" s="61">
        <f t="shared" si="0"/>
        <v>0</v>
      </c>
      <c r="K10" s="61">
        <f t="shared" si="0"/>
        <v>0</v>
      </c>
      <c r="L10" s="61">
        <f t="shared" si="0"/>
        <v>0</v>
      </c>
      <c r="M10" s="62">
        <f t="shared" si="0"/>
        <v>0</v>
      </c>
    </row>
    <row r="11" spans="1:13" x14ac:dyDescent="0.35">
      <c r="A11" s="59" t="s">
        <v>97</v>
      </c>
      <c r="B11" s="74">
        <f t="shared" si="0"/>
        <v>0</v>
      </c>
      <c r="C11" s="61">
        <f t="shared" si="0"/>
        <v>0</v>
      </c>
      <c r="D11" s="61">
        <f t="shared" si="0"/>
        <v>0</v>
      </c>
      <c r="E11" s="61">
        <f t="shared" si="0"/>
        <v>0</v>
      </c>
      <c r="F11" s="61">
        <f t="shared" si="0"/>
        <v>0</v>
      </c>
      <c r="G11" s="61">
        <f t="shared" si="0"/>
        <v>17.145718924055405</v>
      </c>
      <c r="H11" s="61">
        <f t="shared" si="0"/>
        <v>0</v>
      </c>
      <c r="I11" s="61">
        <f t="shared" si="0"/>
        <v>0</v>
      </c>
      <c r="J11" s="61">
        <f t="shared" si="0"/>
        <v>0</v>
      </c>
      <c r="K11" s="61">
        <f t="shared" si="0"/>
        <v>0</v>
      </c>
      <c r="L11" s="61">
        <f t="shared" si="0"/>
        <v>0</v>
      </c>
      <c r="M11" s="62">
        <f t="shared" si="0"/>
        <v>0</v>
      </c>
    </row>
    <row r="12" spans="1:13" x14ac:dyDescent="0.35">
      <c r="A12" s="59" t="s">
        <v>98</v>
      </c>
      <c r="B12" s="74">
        <f t="shared" si="0"/>
        <v>0</v>
      </c>
      <c r="C12" s="61">
        <f t="shared" si="0"/>
        <v>0</v>
      </c>
      <c r="D12" s="61">
        <f t="shared" si="0"/>
        <v>0</v>
      </c>
      <c r="E12" s="61">
        <f t="shared" si="0"/>
        <v>0</v>
      </c>
      <c r="F12" s="61">
        <f t="shared" si="0"/>
        <v>0</v>
      </c>
      <c r="G12" s="61">
        <f t="shared" si="0"/>
        <v>0</v>
      </c>
      <c r="H12" s="61">
        <f t="shared" si="0"/>
        <v>9.3409996102228465</v>
      </c>
      <c r="I12" s="61">
        <f t="shared" si="0"/>
        <v>0</v>
      </c>
      <c r="J12" s="61">
        <f t="shared" si="0"/>
        <v>0</v>
      </c>
      <c r="K12" s="61">
        <f t="shared" si="0"/>
        <v>0</v>
      </c>
      <c r="L12" s="61">
        <f t="shared" si="0"/>
        <v>0</v>
      </c>
      <c r="M12" s="62">
        <f t="shared" si="0"/>
        <v>0</v>
      </c>
    </row>
    <row r="13" spans="1:13" x14ac:dyDescent="0.35">
      <c r="A13" s="59" t="s">
        <v>99</v>
      </c>
      <c r="B13" s="74">
        <f t="shared" si="0"/>
        <v>0</v>
      </c>
      <c r="C13" s="61">
        <f t="shared" si="0"/>
        <v>0</v>
      </c>
      <c r="D13" s="61">
        <f t="shared" si="0"/>
        <v>0</v>
      </c>
      <c r="E13" s="61">
        <f t="shared" si="0"/>
        <v>0</v>
      </c>
      <c r="F13" s="61">
        <f t="shared" si="0"/>
        <v>0</v>
      </c>
      <c r="G13" s="61">
        <f t="shared" si="0"/>
        <v>0</v>
      </c>
      <c r="H13" s="61">
        <f t="shared" si="0"/>
        <v>0</v>
      </c>
      <c r="I13" s="61">
        <f t="shared" si="0"/>
        <v>3.8513208128605911</v>
      </c>
      <c r="J13" s="61">
        <f t="shared" si="0"/>
        <v>0</v>
      </c>
      <c r="K13" s="61">
        <f t="shared" si="0"/>
        <v>0</v>
      </c>
      <c r="L13" s="61">
        <f t="shared" si="0"/>
        <v>0</v>
      </c>
      <c r="M13" s="62">
        <f t="shared" si="0"/>
        <v>0</v>
      </c>
    </row>
    <row r="14" spans="1:13" x14ac:dyDescent="0.35">
      <c r="A14" s="59" t="s">
        <v>100</v>
      </c>
      <c r="B14" s="74">
        <f t="shared" si="0"/>
        <v>0</v>
      </c>
      <c r="C14" s="61">
        <f t="shared" si="0"/>
        <v>0</v>
      </c>
      <c r="D14" s="61">
        <f t="shared" si="0"/>
        <v>0</v>
      </c>
      <c r="E14" s="61">
        <f t="shared" si="0"/>
        <v>0</v>
      </c>
      <c r="F14" s="61">
        <f t="shared" si="0"/>
        <v>0</v>
      </c>
      <c r="G14" s="61">
        <f t="shared" si="0"/>
        <v>0</v>
      </c>
      <c r="H14" s="61">
        <f t="shared" si="0"/>
        <v>0</v>
      </c>
      <c r="I14" s="61">
        <f t="shared" si="0"/>
        <v>0</v>
      </c>
      <c r="J14" s="61">
        <f t="shared" si="0"/>
        <v>2.0881344074513017</v>
      </c>
      <c r="K14" s="61">
        <f t="shared" si="0"/>
        <v>0</v>
      </c>
      <c r="L14" s="61">
        <f t="shared" si="0"/>
        <v>0</v>
      </c>
      <c r="M14" s="62">
        <f t="shared" si="0"/>
        <v>0</v>
      </c>
    </row>
    <row r="15" spans="1:13" x14ac:dyDescent="0.35">
      <c r="A15" s="59" t="s">
        <v>101</v>
      </c>
      <c r="B15" s="74">
        <f t="shared" si="0"/>
        <v>0</v>
      </c>
      <c r="C15" s="61">
        <f t="shared" si="0"/>
        <v>0</v>
      </c>
      <c r="D15" s="61">
        <f t="shared" si="0"/>
        <v>0</v>
      </c>
      <c r="E15" s="61">
        <f t="shared" si="0"/>
        <v>0</v>
      </c>
      <c r="F15" s="61">
        <f t="shared" si="0"/>
        <v>0</v>
      </c>
      <c r="G15" s="61">
        <f t="shared" si="0"/>
        <v>0</v>
      </c>
      <c r="H15" s="61">
        <f t="shared" si="0"/>
        <v>0</v>
      </c>
      <c r="I15" s="61">
        <f t="shared" si="0"/>
        <v>0</v>
      </c>
      <c r="J15" s="61">
        <f t="shared" si="0"/>
        <v>0</v>
      </c>
      <c r="K15" s="61">
        <f t="shared" si="0"/>
        <v>0.76393267256364839</v>
      </c>
      <c r="L15" s="61">
        <f t="shared" si="0"/>
        <v>0</v>
      </c>
      <c r="M15" s="62">
        <f t="shared" si="0"/>
        <v>0</v>
      </c>
    </row>
    <row r="16" spans="1:13" x14ac:dyDescent="0.35">
      <c r="A16" s="59" t="s">
        <v>102</v>
      </c>
      <c r="B16" s="74">
        <f t="shared" si="0"/>
        <v>0</v>
      </c>
      <c r="C16" s="61">
        <f t="shared" si="0"/>
        <v>0</v>
      </c>
      <c r="D16" s="61">
        <f t="shared" si="0"/>
        <v>0</v>
      </c>
      <c r="E16" s="61">
        <f t="shared" si="0"/>
        <v>0</v>
      </c>
      <c r="F16" s="61">
        <f t="shared" si="0"/>
        <v>0</v>
      </c>
      <c r="G16" s="61">
        <f t="shared" si="0"/>
        <v>0</v>
      </c>
      <c r="H16" s="61">
        <f t="shared" si="0"/>
        <v>0</v>
      </c>
      <c r="I16" s="61">
        <f t="shared" si="0"/>
        <v>0</v>
      </c>
      <c r="J16" s="61">
        <f t="shared" si="0"/>
        <v>0</v>
      </c>
      <c r="K16" s="61">
        <f t="shared" si="0"/>
        <v>0</v>
      </c>
      <c r="L16" s="61">
        <f t="shared" si="0"/>
        <v>20.589302172146063</v>
      </c>
      <c r="M16" s="62">
        <f t="shared" si="0"/>
        <v>0</v>
      </c>
    </row>
    <row r="17" spans="1:27" x14ac:dyDescent="0.35">
      <c r="A17" s="60" t="s">
        <v>103</v>
      </c>
      <c r="B17" s="75">
        <f t="shared" si="0"/>
        <v>0</v>
      </c>
      <c r="C17" s="63">
        <f t="shared" si="0"/>
        <v>0</v>
      </c>
      <c r="D17" s="63">
        <f t="shared" si="0"/>
        <v>0</v>
      </c>
      <c r="E17" s="63">
        <f t="shared" si="0"/>
        <v>0</v>
      </c>
      <c r="F17" s="63">
        <f t="shared" si="0"/>
        <v>0</v>
      </c>
      <c r="G17" s="63">
        <f t="shared" si="0"/>
        <v>0</v>
      </c>
      <c r="H17" s="63">
        <f t="shared" si="0"/>
        <v>0</v>
      </c>
      <c r="I17" s="63">
        <f t="shared" si="0"/>
        <v>0</v>
      </c>
      <c r="J17" s="63">
        <f t="shared" si="0"/>
        <v>0</v>
      </c>
      <c r="K17" s="63">
        <f t="shared" si="0"/>
        <v>0</v>
      </c>
      <c r="L17" s="63">
        <f t="shared" si="0"/>
        <v>0</v>
      </c>
      <c r="M17" s="64">
        <f t="shared" si="0"/>
        <v>9.2461067933754428</v>
      </c>
    </row>
    <row r="19" spans="1:27" x14ac:dyDescent="0.35">
      <c r="A19" s="83" t="s">
        <v>167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83" t="s">
        <v>168</v>
      </c>
    </row>
    <row r="20" spans="1:27" x14ac:dyDescent="0.35">
      <c r="A20" s="58" t="s">
        <v>117</v>
      </c>
      <c r="B20" s="56" t="s">
        <v>92</v>
      </c>
      <c r="C20" s="56" t="s">
        <v>93</v>
      </c>
      <c r="D20" s="56" t="s">
        <v>94</v>
      </c>
      <c r="E20" s="56" t="s">
        <v>95</v>
      </c>
      <c r="F20" s="56" t="s">
        <v>96</v>
      </c>
      <c r="G20" s="56" t="s">
        <v>97</v>
      </c>
      <c r="H20" s="56" t="s">
        <v>98</v>
      </c>
      <c r="I20" s="56" t="s">
        <v>99</v>
      </c>
      <c r="J20" s="56" t="s">
        <v>100</v>
      </c>
      <c r="K20" s="56" t="s">
        <v>101</v>
      </c>
      <c r="L20" s="56" t="s">
        <v>102</v>
      </c>
      <c r="M20" s="57" t="s">
        <v>103</v>
      </c>
      <c r="O20" s="58" t="s">
        <v>120</v>
      </c>
      <c r="P20" s="56" t="s">
        <v>92</v>
      </c>
      <c r="Q20" s="56" t="s">
        <v>93</v>
      </c>
      <c r="R20" s="56" t="s">
        <v>94</v>
      </c>
      <c r="S20" s="56" t="s">
        <v>95</v>
      </c>
      <c r="T20" s="56" t="s">
        <v>96</v>
      </c>
      <c r="U20" s="56" t="s">
        <v>97</v>
      </c>
      <c r="V20" s="56" t="s">
        <v>98</v>
      </c>
      <c r="W20" s="56" t="s">
        <v>99</v>
      </c>
      <c r="X20" s="56" t="s">
        <v>100</v>
      </c>
      <c r="Y20" s="56" t="s">
        <v>101</v>
      </c>
      <c r="Z20" s="56" t="s">
        <v>102</v>
      </c>
      <c r="AA20" s="57" t="s">
        <v>103</v>
      </c>
    </row>
    <row r="21" spans="1:27" x14ac:dyDescent="0.35">
      <c r="A21" s="59" t="s">
        <v>92</v>
      </c>
      <c r="B21" s="71">
        <f t="array" ref="B21:M32">MMULT(B6:M17,'IP e MP'!B50:M61)</f>
        <v>29.375022591124996</v>
      </c>
      <c r="C21" s="72">
        <v>0.55490394871107918</v>
      </c>
      <c r="D21" s="72">
        <v>3.2805007158871886</v>
      </c>
      <c r="E21" s="72">
        <v>0.46517388135620558</v>
      </c>
      <c r="F21" s="72">
        <v>0.89385787674852757</v>
      </c>
      <c r="G21" s="72">
        <v>0.56544503908205301</v>
      </c>
      <c r="H21" s="72">
        <v>0.76643636473308063</v>
      </c>
      <c r="I21" s="72">
        <v>0.23704244349127371</v>
      </c>
      <c r="J21" s="72">
        <v>0.12538685112918116</v>
      </c>
      <c r="K21" s="72">
        <v>4.7095067524067349E-2</v>
      </c>
      <c r="L21" s="72">
        <v>0.45795394360927127</v>
      </c>
      <c r="M21" s="73">
        <v>0.2146405038895807</v>
      </c>
      <c r="O21" s="59" t="s">
        <v>92</v>
      </c>
      <c r="P21" s="71">
        <f t="array" ref="P21:AA32">MMULT(B6:M17,'IP e MP'!P50:AA61)</f>
        <v>30.361873216258818</v>
      </c>
      <c r="Q21" s="72">
        <v>1.7929818411097633</v>
      </c>
      <c r="R21" s="72">
        <v>4.7943919429804245</v>
      </c>
      <c r="S21" s="72">
        <v>1.5760809057984613</v>
      </c>
      <c r="T21" s="72">
        <v>2.390349940746491</v>
      </c>
      <c r="U21" s="72">
        <v>2.3532015614712045</v>
      </c>
      <c r="V21" s="72">
        <v>2.5981363875616625</v>
      </c>
      <c r="W21" s="72">
        <v>1.881361572087014</v>
      </c>
      <c r="X21" s="72">
        <v>1.6933228167502909</v>
      </c>
      <c r="Y21" s="72">
        <v>0.20530208303167619</v>
      </c>
      <c r="Z21" s="72">
        <v>2.4608986368580541</v>
      </c>
      <c r="AA21" s="73">
        <v>3.334133473525327</v>
      </c>
    </row>
    <row r="22" spans="1:27" x14ac:dyDescent="0.35">
      <c r="A22" s="59" t="s">
        <v>93</v>
      </c>
      <c r="B22" s="74">
        <v>1.8890595682450984E-2</v>
      </c>
      <c r="C22" s="61">
        <v>1.1790980733729881</v>
      </c>
      <c r="D22" s="61">
        <v>7.353760654861137E-2</v>
      </c>
      <c r="E22" s="61">
        <v>3.3920155959837252E-2</v>
      </c>
      <c r="F22" s="61">
        <v>3.2238676386066888E-2</v>
      </c>
      <c r="G22" s="61">
        <v>7.1253249179919894E-3</v>
      </c>
      <c r="H22" s="61">
        <v>1.6884838254181016E-2</v>
      </c>
      <c r="I22" s="61">
        <v>5.3871450608128551E-3</v>
      </c>
      <c r="J22" s="61">
        <v>2.6989229768303842E-3</v>
      </c>
      <c r="K22" s="61">
        <v>1.7776981944870906E-3</v>
      </c>
      <c r="L22" s="61">
        <v>7.773977519251454E-3</v>
      </c>
      <c r="M22" s="62">
        <v>4.4527719438944109E-3</v>
      </c>
      <c r="O22" s="59" t="s">
        <v>93</v>
      </c>
      <c r="P22" s="74">
        <v>3.1514738701259655E-2</v>
      </c>
      <c r="Q22" s="61">
        <v>1.1949360046505275</v>
      </c>
      <c r="R22" s="61">
        <v>9.2903839774793093E-2</v>
      </c>
      <c r="S22" s="61">
        <v>4.8131272414525132E-2</v>
      </c>
      <c r="T22" s="61">
        <v>5.1382333350220605E-2</v>
      </c>
      <c r="U22" s="61">
        <v>2.9994940082281211E-2</v>
      </c>
      <c r="V22" s="61">
        <v>4.0316594253329861E-2</v>
      </c>
      <c r="W22" s="61">
        <v>2.6421858237531615E-2</v>
      </c>
      <c r="X22" s="61">
        <v>2.2756515656219625E-2</v>
      </c>
      <c r="Y22" s="61">
        <v>3.8015384186102777E-3</v>
      </c>
      <c r="Z22" s="61">
        <v>3.3396356045796695E-2</v>
      </c>
      <c r="AA22" s="62">
        <v>4.435843181973402E-2</v>
      </c>
    </row>
    <row r="23" spans="1:27" x14ac:dyDescent="0.35">
      <c r="A23" s="59" t="s">
        <v>94</v>
      </c>
      <c r="B23" s="74">
        <v>1.3664878660979332</v>
      </c>
      <c r="C23" s="61">
        <v>0.92210749599090891</v>
      </c>
      <c r="D23" s="61">
        <v>5.9584747266586042</v>
      </c>
      <c r="E23" s="61">
        <v>0.76780286930957831</v>
      </c>
      <c r="F23" s="61">
        <v>1.4332165542235045</v>
      </c>
      <c r="G23" s="61">
        <v>0.50651657465551891</v>
      </c>
      <c r="H23" s="61">
        <v>1.3096308110182415</v>
      </c>
      <c r="I23" s="61">
        <v>0.35002572627148204</v>
      </c>
      <c r="J23" s="61">
        <v>0.18190104842376903</v>
      </c>
      <c r="K23" s="61">
        <v>7.6085947196929279E-2</v>
      </c>
      <c r="L23" s="61">
        <v>0.557105016588615</v>
      </c>
      <c r="M23" s="62">
        <v>0.27106789634005229</v>
      </c>
      <c r="O23" s="59" t="s">
        <v>94</v>
      </c>
      <c r="P23" s="74">
        <v>2.3100884479700068</v>
      </c>
      <c r="Q23" s="61">
        <v>2.1059249754720955</v>
      </c>
      <c r="R23" s="61">
        <v>7.4060176540215945</v>
      </c>
      <c r="S23" s="61">
        <v>1.8300229135309036</v>
      </c>
      <c r="T23" s="61">
        <v>2.8641228599918556</v>
      </c>
      <c r="U23" s="61">
        <v>2.2159222859233711</v>
      </c>
      <c r="V23" s="61">
        <v>3.0610541402802252</v>
      </c>
      <c r="W23" s="61">
        <v>1.9222803786064555</v>
      </c>
      <c r="X23" s="61">
        <v>1.6811201316539277</v>
      </c>
      <c r="Y23" s="61">
        <v>0.22735932949729598</v>
      </c>
      <c r="Z23" s="61">
        <v>2.4722679904691369</v>
      </c>
      <c r="AA23" s="62">
        <v>3.2538449310052386</v>
      </c>
    </row>
    <row r="24" spans="1:27" x14ac:dyDescent="0.35">
      <c r="A24" s="59" t="s">
        <v>95</v>
      </c>
      <c r="B24" s="74">
        <v>9.6461974730731759E-2</v>
      </c>
      <c r="C24" s="61">
        <v>5.8670632276208695E-2</v>
      </c>
      <c r="D24" s="61">
        <v>9.1586041393403497E-2</v>
      </c>
      <c r="E24" s="61">
        <v>2.9113497707336018</v>
      </c>
      <c r="F24" s="61">
        <v>3.2792895627353984E-2</v>
      </c>
      <c r="G24" s="61">
        <v>6.8665079237731547E-2</v>
      </c>
      <c r="H24" s="61">
        <v>4.7272966410050979E-2</v>
      </c>
      <c r="I24" s="61">
        <v>4.2145975695826142E-2</v>
      </c>
      <c r="J24" s="61">
        <v>2.6114008797703429E-2</v>
      </c>
      <c r="K24" s="61">
        <v>6.5474207131477179E-3</v>
      </c>
      <c r="L24" s="61">
        <v>6.707966027339117E-2</v>
      </c>
      <c r="M24" s="62">
        <v>6.2087236301528202E-2</v>
      </c>
      <c r="O24" s="59" t="s">
        <v>95</v>
      </c>
      <c r="P24" s="74">
        <v>0.17236427858153069</v>
      </c>
      <c r="Q24" s="61">
        <v>0.15389574739133449</v>
      </c>
      <c r="R24" s="61">
        <v>0.20802497246294402</v>
      </c>
      <c r="S24" s="61">
        <v>2.9967937076088189</v>
      </c>
      <c r="T24" s="61">
        <v>0.14789359319896478</v>
      </c>
      <c r="U24" s="61">
        <v>0.20616799540118699</v>
      </c>
      <c r="V24" s="61">
        <v>0.18815573848854839</v>
      </c>
      <c r="W24" s="61">
        <v>0.16861659541036575</v>
      </c>
      <c r="X24" s="61">
        <v>0.14670971908063651</v>
      </c>
      <c r="Y24" s="61">
        <v>1.8715702980545833E-2</v>
      </c>
      <c r="Z24" s="61">
        <v>0.22113348851380926</v>
      </c>
      <c r="AA24" s="62">
        <v>0.30201889081065553</v>
      </c>
    </row>
    <row r="25" spans="1:27" x14ac:dyDescent="0.35">
      <c r="A25" s="59" t="s">
        <v>96</v>
      </c>
      <c r="B25" s="74">
        <v>3.7075034375035863E-2</v>
      </c>
      <c r="C25" s="61">
        <v>0.23384003106919191</v>
      </c>
      <c r="D25" s="61">
        <v>6.4413370230581662E-2</v>
      </c>
      <c r="E25" s="61">
        <v>0.29434901901688459</v>
      </c>
      <c r="F25" s="61">
        <v>15.100795720697953</v>
      </c>
      <c r="G25" s="61">
        <v>4.609801231526555E-2</v>
      </c>
      <c r="H25" s="61">
        <v>8.3261622024718027E-2</v>
      </c>
      <c r="I25" s="61">
        <v>0.3073686747679073</v>
      </c>
      <c r="J25" s="61">
        <v>8.1135753278450143E-2</v>
      </c>
      <c r="K25" s="61">
        <v>4.9899465462319957E-2</v>
      </c>
      <c r="L25" s="61">
        <v>8.945297780705809E-2</v>
      </c>
      <c r="M25" s="62">
        <v>0.23567684239145267</v>
      </c>
      <c r="O25" s="59" t="s">
        <v>96</v>
      </c>
      <c r="P25" s="74">
        <v>8.0949471171337758E-2</v>
      </c>
      <c r="Q25" s="61">
        <v>0.28888379235938599</v>
      </c>
      <c r="R25" s="61">
        <v>0.13171952910398901</v>
      </c>
      <c r="S25" s="61">
        <v>0.34373888490854398</v>
      </c>
      <c r="T25" s="61">
        <v>15.167328329388493</v>
      </c>
      <c r="U25" s="61">
        <v>0.12557996079972156</v>
      </c>
      <c r="V25" s="61">
        <v>0.16469725659249246</v>
      </c>
      <c r="W25" s="61">
        <v>0.38047353364231018</v>
      </c>
      <c r="X25" s="61">
        <v>0.15084468963846276</v>
      </c>
      <c r="Y25" s="61">
        <v>5.6933198355460603E-2</v>
      </c>
      <c r="Z25" s="61">
        <v>0.17850198696030828</v>
      </c>
      <c r="AA25" s="62">
        <v>0.37436652211297333</v>
      </c>
    </row>
    <row r="26" spans="1:27" x14ac:dyDescent="0.35">
      <c r="A26" s="59" t="s">
        <v>97</v>
      </c>
      <c r="B26" s="74">
        <v>1.6962357144362969</v>
      </c>
      <c r="C26" s="61">
        <v>1.1515770975521229</v>
      </c>
      <c r="D26" s="61">
        <v>2.3990476418636772</v>
      </c>
      <c r="E26" s="61">
        <v>0.9337821540959923</v>
      </c>
      <c r="F26" s="61">
        <v>1.7608946595859689</v>
      </c>
      <c r="G26" s="61">
        <v>17.988056983897874</v>
      </c>
      <c r="H26" s="61">
        <v>1.5392435334771908</v>
      </c>
      <c r="I26" s="61">
        <v>0.81042614677914959</v>
      </c>
      <c r="J26" s="61">
        <v>0.33200167457954405</v>
      </c>
      <c r="K26" s="61">
        <v>0.11104204091716353</v>
      </c>
      <c r="L26" s="61">
        <v>0.92995025070354409</v>
      </c>
      <c r="M26" s="62">
        <v>0.46699243093646176</v>
      </c>
      <c r="O26" s="59" t="s">
        <v>97</v>
      </c>
      <c r="P26" s="74">
        <v>3.8181752217681981</v>
      </c>
      <c r="Q26" s="61">
        <v>3.8137088590623733</v>
      </c>
      <c r="R26" s="61">
        <v>5.6542369509211703</v>
      </c>
      <c r="S26" s="61">
        <v>3.322469402297207</v>
      </c>
      <c r="T26" s="61">
        <v>4.9786720537841456</v>
      </c>
      <c r="U26" s="61">
        <v>21.832115139947003</v>
      </c>
      <c r="V26" s="61">
        <v>5.477789596103098</v>
      </c>
      <c r="W26" s="61">
        <v>4.3460632865496551</v>
      </c>
      <c r="X26" s="61">
        <v>3.7033987084182498</v>
      </c>
      <c r="Y26" s="61">
        <v>0.45122089675681382</v>
      </c>
      <c r="Z26" s="61">
        <v>5.2367089103832178</v>
      </c>
      <c r="AA26" s="62">
        <v>7.1745682347381896</v>
      </c>
    </row>
    <row r="27" spans="1:27" x14ac:dyDescent="0.35">
      <c r="A27" s="59" t="s">
        <v>98</v>
      </c>
      <c r="B27" s="74">
        <v>0.49224085989266797</v>
      </c>
      <c r="C27" s="61">
        <v>1.1451667831449999</v>
      </c>
      <c r="D27" s="61">
        <v>0.96434148152035493</v>
      </c>
      <c r="E27" s="61">
        <v>0.46415535777811789</v>
      </c>
      <c r="F27" s="61">
        <v>0.43261447193023761</v>
      </c>
      <c r="G27" s="61">
        <v>0.66941888989788745</v>
      </c>
      <c r="H27" s="61">
        <v>10.797152060324168</v>
      </c>
      <c r="I27" s="61">
        <v>0.24602551463759853</v>
      </c>
      <c r="J27" s="61">
        <v>0.24694022453032866</v>
      </c>
      <c r="K27" s="61">
        <v>3.5609597031826846E-2</v>
      </c>
      <c r="L27" s="61">
        <v>0.34573964219188547</v>
      </c>
      <c r="M27" s="62">
        <v>0.21935213884026863</v>
      </c>
      <c r="O27" s="59" t="s">
        <v>98</v>
      </c>
      <c r="P27" s="74">
        <v>0.95866606454586312</v>
      </c>
      <c r="Q27" s="61">
        <v>1.7303320752684632</v>
      </c>
      <c r="R27" s="61">
        <v>1.679867223142993</v>
      </c>
      <c r="S27" s="61">
        <v>0.98921459473800621</v>
      </c>
      <c r="T27" s="61">
        <v>1.1399166709003024</v>
      </c>
      <c r="U27" s="61">
        <v>1.514384359431205</v>
      </c>
      <c r="V27" s="61">
        <v>11.662886991479759</v>
      </c>
      <c r="W27" s="61">
        <v>1.02319671617221</v>
      </c>
      <c r="X27" s="61">
        <v>0.98800967822679164</v>
      </c>
      <c r="Y27" s="61">
        <v>0.11038458091117681</v>
      </c>
      <c r="Z27" s="61">
        <v>1.2924116760986515</v>
      </c>
      <c r="AA27" s="62">
        <v>1.6937496917417081</v>
      </c>
    </row>
    <row r="28" spans="1:27" x14ac:dyDescent="0.35">
      <c r="A28" s="59" t="s">
        <v>99</v>
      </c>
      <c r="B28" s="74">
        <v>3.1437540731838777E-2</v>
      </c>
      <c r="C28" s="61">
        <v>6.4739595788565488E-2</v>
      </c>
      <c r="D28" s="61">
        <v>7.7322448689804812E-2</v>
      </c>
      <c r="E28" s="61">
        <v>7.6695332485102907E-2</v>
      </c>
      <c r="F28" s="61">
        <v>4.545564520335179E-2</v>
      </c>
      <c r="G28" s="61">
        <v>9.3386318956223346E-2</v>
      </c>
      <c r="H28" s="61">
        <v>7.9802508415635062E-2</v>
      </c>
      <c r="I28" s="61">
        <v>4.4297313715976054</v>
      </c>
      <c r="J28" s="61">
        <v>0.22624220248848531</v>
      </c>
      <c r="K28" s="61">
        <v>1.7939049229201771E-2</v>
      </c>
      <c r="L28" s="61">
        <v>0.20281100209772063</v>
      </c>
      <c r="M28" s="62">
        <v>0.10938568923672053</v>
      </c>
      <c r="O28" s="59" t="s">
        <v>99</v>
      </c>
      <c r="P28" s="74">
        <v>0.15370681893733729</v>
      </c>
      <c r="Q28" s="61">
        <v>0.21813554691870218</v>
      </c>
      <c r="R28" s="61">
        <v>0.2648912487736334</v>
      </c>
      <c r="S28" s="61">
        <v>0.21433500820963722</v>
      </c>
      <c r="T28" s="61">
        <v>0.23086871567739245</v>
      </c>
      <c r="U28" s="61">
        <v>0.31488660890137382</v>
      </c>
      <c r="V28" s="61">
        <v>0.30674733063721155</v>
      </c>
      <c r="W28" s="61">
        <v>4.6334599885457211</v>
      </c>
      <c r="X28" s="61">
        <v>0.42050706274830257</v>
      </c>
      <c r="Y28" s="61">
        <v>3.7540655693744866E-2</v>
      </c>
      <c r="Z28" s="61">
        <v>0.45097277622220261</v>
      </c>
      <c r="AA28" s="62">
        <v>0.49588608154560632</v>
      </c>
    </row>
    <row r="29" spans="1:27" x14ac:dyDescent="0.35">
      <c r="A29" s="59" t="s">
        <v>100</v>
      </c>
      <c r="B29" s="74">
        <v>6.8304520277760003E-2</v>
      </c>
      <c r="C29" s="61">
        <v>8.8589309317394643E-2</v>
      </c>
      <c r="D29" s="61">
        <v>9.3654023150021318E-2</v>
      </c>
      <c r="E29" s="61">
        <v>9.6513380045806993E-2</v>
      </c>
      <c r="F29" s="61">
        <v>6.9243581833848322E-2</v>
      </c>
      <c r="G29" s="61">
        <v>8.1911708285540563E-2</v>
      </c>
      <c r="H29" s="61">
        <v>9.7999345183517966E-2</v>
      </c>
      <c r="I29" s="61">
        <v>0.10080276123606734</v>
      </c>
      <c r="J29" s="61">
        <v>2.4016425751164583</v>
      </c>
      <c r="K29" s="61">
        <v>9.3610653816711617E-2</v>
      </c>
      <c r="L29" s="61">
        <v>6.6024460925930686E-2</v>
      </c>
      <c r="M29" s="62">
        <v>0.12228511940566816</v>
      </c>
      <c r="O29" s="59" t="s">
        <v>100</v>
      </c>
      <c r="P29" s="74">
        <v>0.20484541964267267</v>
      </c>
      <c r="Q29" s="61">
        <v>0.25989007622830257</v>
      </c>
      <c r="R29" s="61">
        <v>0.30311639204696739</v>
      </c>
      <c r="S29" s="61">
        <v>0.25021875385309023</v>
      </c>
      <c r="T29" s="61">
        <v>0.27629859817234304</v>
      </c>
      <c r="U29" s="61">
        <v>0.32926614795000642</v>
      </c>
      <c r="V29" s="61">
        <v>0.35143381856172717</v>
      </c>
      <c r="W29" s="61">
        <v>0.32831116721285553</v>
      </c>
      <c r="X29" s="61">
        <v>2.6185825875559994</v>
      </c>
      <c r="Y29" s="61">
        <v>0.11550021605954688</v>
      </c>
      <c r="Z29" s="61">
        <v>0.34315238974219225</v>
      </c>
      <c r="AA29" s="62">
        <v>0.55389894705950316</v>
      </c>
    </row>
    <row r="30" spans="1:27" x14ac:dyDescent="0.35">
      <c r="A30" s="59" t="s">
        <v>101</v>
      </c>
      <c r="B30" s="74">
        <v>4.4144571446430771E-3</v>
      </c>
      <c r="C30" s="61">
        <v>6.3473065527124093E-3</v>
      </c>
      <c r="D30" s="61">
        <v>8.4840794945339644E-3</v>
      </c>
      <c r="E30" s="61">
        <v>8.5634068270899893E-3</v>
      </c>
      <c r="F30" s="61">
        <v>6.1798140612197936E-3</v>
      </c>
      <c r="G30" s="61">
        <v>2.9909815082563299E-2</v>
      </c>
      <c r="H30" s="61">
        <v>1.0869952738783835E-2</v>
      </c>
      <c r="I30" s="61">
        <v>1.5373256004398027E-2</v>
      </c>
      <c r="J30" s="61">
        <v>1.1739180443071122E-2</v>
      </c>
      <c r="K30" s="61">
        <v>0.7668654739906946</v>
      </c>
      <c r="L30" s="61">
        <v>1.7781392789312851E-2</v>
      </c>
      <c r="M30" s="62">
        <v>5.9546512414825996E-3</v>
      </c>
      <c r="O30" s="59" t="s">
        <v>101</v>
      </c>
      <c r="P30" s="74">
        <v>6.487741415176293E-2</v>
      </c>
      <c r="Q30" s="61">
        <v>8.2202606709629686E-2</v>
      </c>
      <c r="R30" s="61">
        <v>0.10123807675200347</v>
      </c>
      <c r="S30" s="61">
        <v>7.6627125840949245E-2</v>
      </c>
      <c r="T30" s="61">
        <v>9.786778894063522E-2</v>
      </c>
      <c r="U30" s="61">
        <v>0.13944315579231442</v>
      </c>
      <c r="V30" s="61">
        <v>0.12309565023500545</v>
      </c>
      <c r="W30" s="61">
        <v>0.11611838829307396</v>
      </c>
      <c r="X30" s="61">
        <v>0.10780442321110488</v>
      </c>
      <c r="Y30" s="61">
        <v>0.77655859646864223</v>
      </c>
      <c r="Z30" s="61">
        <v>0.14049901163777659</v>
      </c>
      <c r="AA30" s="62">
        <v>0.19708162071725568</v>
      </c>
    </row>
    <row r="31" spans="1:27" x14ac:dyDescent="0.35">
      <c r="A31" s="59" t="s">
        <v>102</v>
      </c>
      <c r="B31" s="74">
        <v>0.88635605981594201</v>
      </c>
      <c r="C31" s="61">
        <v>2.9758597440415304</v>
      </c>
      <c r="D31" s="61">
        <v>2.302615840040096</v>
      </c>
      <c r="E31" s="61">
        <v>2.2186027820611041</v>
      </c>
      <c r="F31" s="61">
        <v>1.4017199955633988</v>
      </c>
      <c r="G31" s="61">
        <v>2.3613321624232677</v>
      </c>
      <c r="H31" s="61">
        <v>2.2600874735915877</v>
      </c>
      <c r="I31" s="61">
        <v>4.0465523224888766</v>
      </c>
      <c r="J31" s="61">
        <v>2.9906569229764837</v>
      </c>
      <c r="K31" s="61">
        <v>0.3465548237455231</v>
      </c>
      <c r="L31" s="61">
        <v>23.235552015679286</v>
      </c>
      <c r="M31" s="62">
        <v>2.2073284887828444</v>
      </c>
      <c r="O31" s="59" t="s">
        <v>102</v>
      </c>
      <c r="P31" s="74">
        <v>3.9172430393474627</v>
      </c>
      <c r="Q31" s="61">
        <v>6.7783340680641349</v>
      </c>
      <c r="R31" s="61">
        <v>6.9521880161753531</v>
      </c>
      <c r="S31" s="61">
        <v>5.6305007432095442</v>
      </c>
      <c r="T31" s="61">
        <v>5.9978546042116259</v>
      </c>
      <c r="U31" s="61">
        <v>7.8520192312459445</v>
      </c>
      <c r="V31" s="61">
        <v>7.8857369976479026</v>
      </c>
      <c r="W31" s="61">
        <v>9.0967040983765859</v>
      </c>
      <c r="X31" s="61">
        <v>7.8062152069830377</v>
      </c>
      <c r="Y31" s="61">
        <v>0.83245164658791759</v>
      </c>
      <c r="Z31" s="61">
        <v>29.387140550840112</v>
      </c>
      <c r="AA31" s="62">
        <v>11.788140805871883</v>
      </c>
    </row>
    <row r="32" spans="1:27" x14ac:dyDescent="0.35">
      <c r="A32" s="60" t="s">
        <v>103</v>
      </c>
      <c r="B32" s="75">
        <v>2.8109860086284889E-2</v>
      </c>
      <c r="C32" s="63">
        <v>7.101505312418821E-2</v>
      </c>
      <c r="D32" s="63">
        <v>6.0515448571637716E-2</v>
      </c>
      <c r="E32" s="63">
        <v>7.7120017680666009E-2</v>
      </c>
      <c r="F32" s="63">
        <v>3.3762873683861057E-2</v>
      </c>
      <c r="G32" s="63">
        <v>5.5312523703062992E-2</v>
      </c>
      <c r="H32" s="63">
        <v>6.2925247020511249E-2</v>
      </c>
      <c r="I32" s="63">
        <v>8.346953339431247E-2</v>
      </c>
      <c r="J32" s="63">
        <v>6.0546407532844418E-2</v>
      </c>
      <c r="K32" s="63">
        <v>7.4314244256137515E-3</v>
      </c>
      <c r="L32" s="63">
        <v>5.6936867206352722E-2</v>
      </c>
      <c r="M32" s="64">
        <v>9.291882500644542</v>
      </c>
      <c r="O32" s="60" t="s">
        <v>103</v>
      </c>
      <c r="P32" s="75">
        <v>9.4876476612466953E-2</v>
      </c>
      <c r="Q32" s="63">
        <v>0.15477876544905764</v>
      </c>
      <c r="R32" s="63">
        <v>0.16293965791738249</v>
      </c>
      <c r="S32" s="63">
        <v>0.15227982546527405</v>
      </c>
      <c r="T32" s="63">
        <v>0.13500992083233712</v>
      </c>
      <c r="U32" s="63">
        <v>0.17626543302138217</v>
      </c>
      <c r="V32" s="63">
        <v>0.18685120896496601</v>
      </c>
      <c r="W32" s="63">
        <v>0.19471800596910627</v>
      </c>
      <c r="X32" s="63">
        <v>0.16662708143426502</v>
      </c>
      <c r="Y32" s="63">
        <v>1.8135118446900821E-2</v>
      </c>
      <c r="Z32" s="63">
        <v>0.1924486020640562</v>
      </c>
      <c r="AA32" s="64">
        <v>9.5029357092611413</v>
      </c>
    </row>
    <row r="34" spans="1:27" x14ac:dyDescent="0.35">
      <c r="A34" s="83" t="s">
        <v>162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83" t="s">
        <v>163</v>
      </c>
    </row>
    <row r="35" spans="1:27" x14ac:dyDescent="0.35">
      <c r="A35" s="58" t="s">
        <v>164</v>
      </c>
      <c r="B35" s="67">
        <f>SUM(B21:B32)</f>
        <v>34.101037074396579</v>
      </c>
      <c r="C35" s="67">
        <f t="shared" ref="C35:M35" si="1">SUM(C21:C32)</f>
        <v>8.4519150709418902</v>
      </c>
      <c r="D35" s="67">
        <f t="shared" si="1"/>
        <v>15.374493424048516</v>
      </c>
      <c r="E35" s="67">
        <f t="shared" si="1"/>
        <v>8.3480281273499877</v>
      </c>
      <c r="F35" s="67">
        <f t="shared" si="1"/>
        <v>21.24277276554529</v>
      </c>
      <c r="G35" s="67">
        <f t="shared" si="1"/>
        <v>22.473178432454983</v>
      </c>
      <c r="H35" s="67">
        <f t="shared" si="1"/>
        <v>17.071566723191669</v>
      </c>
      <c r="I35" s="67">
        <f t="shared" si="1"/>
        <v>10.674350871425309</v>
      </c>
      <c r="J35" s="67">
        <f t="shared" si="1"/>
        <v>6.6870057722731495</v>
      </c>
      <c r="K35" s="67">
        <f t="shared" si="1"/>
        <v>1.5604586622476866</v>
      </c>
      <c r="L35" s="67">
        <f t="shared" si="1"/>
        <v>26.03416120739162</v>
      </c>
      <c r="M35" s="70">
        <f t="shared" si="1"/>
        <v>13.211106269954495</v>
      </c>
      <c r="O35" s="58" t="s">
        <v>165</v>
      </c>
      <c r="P35" s="67">
        <f>SUM(P21:P32)</f>
        <v>42.16918060768873</v>
      </c>
      <c r="Q35" s="67">
        <f t="shared" ref="Q35:AA35" si="2">SUM(Q21:Q32)</f>
        <v>18.574004358683773</v>
      </c>
      <c r="R35" s="67">
        <f t="shared" si="2"/>
        <v>27.751535504073246</v>
      </c>
      <c r="S35" s="67">
        <f t="shared" si="2"/>
        <v>17.430413137874964</v>
      </c>
      <c r="T35" s="67">
        <f t="shared" si="2"/>
        <v>33.47756540919481</v>
      </c>
      <c r="U35" s="67">
        <f t="shared" si="2"/>
        <v>37.089246819966995</v>
      </c>
      <c r="V35" s="67">
        <f t="shared" si="2"/>
        <v>32.046901710805926</v>
      </c>
      <c r="W35" s="67">
        <f t="shared" si="2"/>
        <v>24.117725589102889</v>
      </c>
      <c r="X35" s="67">
        <f t="shared" si="2"/>
        <v>19.505898621357289</v>
      </c>
      <c r="Y35" s="67">
        <f t="shared" si="2"/>
        <v>2.8539035632083318</v>
      </c>
      <c r="Z35" s="67">
        <f t="shared" si="2"/>
        <v>42.409532375835312</v>
      </c>
      <c r="AA35" s="70">
        <f t="shared" si="2"/>
        <v>38.714983340209216</v>
      </c>
    </row>
    <row r="36" spans="1:27" x14ac:dyDescent="0.35">
      <c r="A36" s="58" t="s">
        <v>119</v>
      </c>
      <c r="B36" s="67">
        <f>B35/B2</f>
        <v>1.2426380338753182</v>
      </c>
      <c r="C36" s="67">
        <f t="shared" ref="C36:M36" si="3">C35/C2</f>
        <v>7.6588242491220528</v>
      </c>
      <c r="D36" s="67">
        <f t="shared" si="3"/>
        <v>3.8067159148700247</v>
      </c>
      <c r="E36" s="67">
        <f t="shared" si="3"/>
        <v>3.9877789527549359</v>
      </c>
      <c r="F36" s="67">
        <f t="shared" si="3"/>
        <v>1.5546476274260639</v>
      </c>
      <c r="G36" s="67">
        <f t="shared" si="3"/>
        <v>1.3107166011525573</v>
      </c>
      <c r="H36" s="67">
        <f t="shared" si="3"/>
        <v>1.8275952719780058</v>
      </c>
      <c r="I36" s="67">
        <f t="shared" si="3"/>
        <v>2.7716078171885328</v>
      </c>
      <c r="J36" s="67">
        <f t="shared" si="3"/>
        <v>3.2023828295780334</v>
      </c>
      <c r="K36" s="67">
        <f t="shared" si="3"/>
        <v>2.0426651697079681</v>
      </c>
      <c r="L36" s="67">
        <f t="shared" si="3"/>
        <v>1.2644508779229806</v>
      </c>
      <c r="M36" s="70">
        <f t="shared" si="3"/>
        <v>1.4288290807348079</v>
      </c>
      <c r="O36" s="58" t="s">
        <v>121</v>
      </c>
      <c r="P36" s="77">
        <f>P35/B2</f>
        <v>1.536640295312742</v>
      </c>
      <c r="Q36" s="67">
        <f t="shared" ref="Q36:AA36" si="4">Q35/C2</f>
        <v>16.831100856025632</v>
      </c>
      <c r="R36" s="67">
        <f t="shared" si="4"/>
        <v>6.8712645647363209</v>
      </c>
      <c r="S36" s="67">
        <f t="shared" si="4"/>
        <v>8.3263536716311766</v>
      </c>
      <c r="T36" s="67">
        <f t="shared" si="4"/>
        <v>2.4500482215683856</v>
      </c>
      <c r="U36" s="67">
        <f t="shared" si="4"/>
        <v>2.1631782828266748</v>
      </c>
      <c r="V36" s="67">
        <f t="shared" si="4"/>
        <v>3.4307786155706079</v>
      </c>
      <c r="W36" s="67">
        <f t="shared" si="4"/>
        <v>6.2621959480932743</v>
      </c>
      <c r="X36" s="67">
        <f t="shared" si="4"/>
        <v>9.3413041573149762</v>
      </c>
      <c r="Y36" s="67">
        <f t="shared" si="4"/>
        <v>3.7358050855856724</v>
      </c>
      <c r="Z36" s="67">
        <f t="shared" si="4"/>
        <v>2.059784834923081</v>
      </c>
      <c r="AA36" s="70">
        <f t="shared" si="4"/>
        <v>4.1871659289018091</v>
      </c>
    </row>
    <row r="37" spans="1:27" x14ac:dyDescent="0.35">
      <c r="A37" t="s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928B-4495-4E91-A5D4-52618BE3E7D3}">
  <dimension ref="A1:AA36"/>
  <sheetViews>
    <sheetView showGridLines="0" workbookViewId="0"/>
  </sheetViews>
  <sheetFormatPr defaultRowHeight="14.5" x14ac:dyDescent="0.35"/>
  <sheetData>
    <row r="1" spans="1:13" x14ac:dyDescent="0.35">
      <c r="A1" s="83" t="s">
        <v>171</v>
      </c>
    </row>
    <row r="2" spans="1:13" x14ac:dyDescent="0.35">
      <c r="A2" s="58" t="s">
        <v>122</v>
      </c>
      <c r="B2" s="77">
        <f>MIP!C29/MIP!C40</f>
        <v>0.10404612203120757</v>
      </c>
      <c r="C2" s="67">
        <f>MIP!D29/MIP!D40</f>
        <v>0.12584189459383743</v>
      </c>
      <c r="D2" s="67">
        <f>MIP!E29/MIP!E40</f>
        <v>0.14182268067971446</v>
      </c>
      <c r="E2" s="67">
        <f>MIP!F29/MIP!F40</f>
        <v>0.10179914585380627</v>
      </c>
      <c r="F2" s="67">
        <f>MIP!G29/MIP!G40</f>
        <v>0.20023311424179355</v>
      </c>
      <c r="G2" s="67">
        <f>MIP!H29/MIP!H40</f>
        <v>0.31311735587042805</v>
      </c>
      <c r="H2" s="67">
        <f>MIP!I29/MIP!I40</f>
        <v>0.2599952118745511</v>
      </c>
      <c r="I2" s="67">
        <f>MIP!J29/MIP!J40</f>
        <v>0.2322935748403554</v>
      </c>
      <c r="J2" s="67">
        <f>MIP!K29/MIP!K40</f>
        <v>0.24928690888270499</v>
      </c>
      <c r="K2" s="67">
        <f>MIP!L29/MIP!L40</f>
        <v>1.2296470786494214E-2</v>
      </c>
      <c r="L2" s="67">
        <f>MIP!M29/MIP!M40</f>
        <v>0.36104148741161946</v>
      </c>
      <c r="M2" s="70">
        <f>MIP!N29/MIP!N40</f>
        <v>0.66058209534785717</v>
      </c>
    </row>
    <row r="4" spans="1:13" x14ac:dyDescent="0.35">
      <c r="A4" s="83" t="s">
        <v>172</v>
      </c>
    </row>
    <row r="5" spans="1:13" x14ac:dyDescent="0.35">
      <c r="A5" s="58" t="s">
        <v>123</v>
      </c>
      <c r="B5" s="56" t="s">
        <v>92</v>
      </c>
      <c r="C5" s="56" t="s">
        <v>93</v>
      </c>
      <c r="D5" s="56" t="s">
        <v>94</v>
      </c>
      <c r="E5" s="56" t="s">
        <v>95</v>
      </c>
      <c r="F5" s="56" t="s">
        <v>96</v>
      </c>
      <c r="G5" s="56" t="s">
        <v>97</v>
      </c>
      <c r="H5" s="56" t="s">
        <v>98</v>
      </c>
      <c r="I5" s="56" t="s">
        <v>99</v>
      </c>
      <c r="J5" s="56" t="s">
        <v>100</v>
      </c>
      <c r="K5" s="56" t="s">
        <v>101</v>
      </c>
      <c r="L5" s="56" t="s">
        <v>102</v>
      </c>
      <c r="M5" s="57" t="s">
        <v>103</v>
      </c>
    </row>
    <row r="6" spans="1:13" x14ac:dyDescent="0.35">
      <c r="A6" s="59" t="s">
        <v>92</v>
      </c>
      <c r="B6" s="71">
        <f t="shared" ref="B6:M17" si="0">IF($A6=B$5,B$2,0)</f>
        <v>0.10404612203120757</v>
      </c>
      <c r="C6" s="72">
        <f t="shared" si="0"/>
        <v>0</v>
      </c>
      <c r="D6" s="72">
        <f t="shared" si="0"/>
        <v>0</v>
      </c>
      <c r="E6" s="72">
        <f t="shared" si="0"/>
        <v>0</v>
      </c>
      <c r="F6" s="72">
        <f t="shared" si="0"/>
        <v>0</v>
      </c>
      <c r="G6" s="72">
        <f t="shared" si="0"/>
        <v>0</v>
      </c>
      <c r="H6" s="72">
        <f t="shared" si="0"/>
        <v>0</v>
      </c>
      <c r="I6" s="72">
        <f t="shared" si="0"/>
        <v>0</v>
      </c>
      <c r="J6" s="72">
        <f t="shared" si="0"/>
        <v>0</v>
      </c>
      <c r="K6" s="72">
        <f t="shared" si="0"/>
        <v>0</v>
      </c>
      <c r="L6" s="72">
        <f t="shared" si="0"/>
        <v>0</v>
      </c>
      <c r="M6" s="73">
        <f t="shared" si="0"/>
        <v>0</v>
      </c>
    </row>
    <row r="7" spans="1:13" x14ac:dyDescent="0.35">
      <c r="A7" s="59" t="s">
        <v>93</v>
      </c>
      <c r="B7" s="74">
        <f t="shared" si="0"/>
        <v>0</v>
      </c>
      <c r="C7" s="61">
        <f t="shared" si="0"/>
        <v>0.12584189459383743</v>
      </c>
      <c r="D7" s="61">
        <f t="shared" si="0"/>
        <v>0</v>
      </c>
      <c r="E7" s="61">
        <f t="shared" si="0"/>
        <v>0</v>
      </c>
      <c r="F7" s="61">
        <f t="shared" si="0"/>
        <v>0</v>
      </c>
      <c r="G7" s="61">
        <f t="shared" si="0"/>
        <v>0</v>
      </c>
      <c r="H7" s="61">
        <f t="shared" si="0"/>
        <v>0</v>
      </c>
      <c r="I7" s="61">
        <f t="shared" si="0"/>
        <v>0</v>
      </c>
      <c r="J7" s="61">
        <f t="shared" si="0"/>
        <v>0</v>
      </c>
      <c r="K7" s="61">
        <f t="shared" si="0"/>
        <v>0</v>
      </c>
      <c r="L7" s="61">
        <f t="shared" si="0"/>
        <v>0</v>
      </c>
      <c r="M7" s="62">
        <f t="shared" si="0"/>
        <v>0</v>
      </c>
    </row>
    <row r="8" spans="1:13" x14ac:dyDescent="0.35">
      <c r="A8" s="59" t="s">
        <v>94</v>
      </c>
      <c r="B8" s="74">
        <f t="shared" si="0"/>
        <v>0</v>
      </c>
      <c r="C8" s="61">
        <f t="shared" si="0"/>
        <v>0</v>
      </c>
      <c r="D8" s="61">
        <f t="shared" si="0"/>
        <v>0.14182268067971446</v>
      </c>
      <c r="E8" s="61">
        <f t="shared" si="0"/>
        <v>0</v>
      </c>
      <c r="F8" s="61">
        <f t="shared" si="0"/>
        <v>0</v>
      </c>
      <c r="G8" s="61">
        <f t="shared" si="0"/>
        <v>0</v>
      </c>
      <c r="H8" s="61">
        <f t="shared" si="0"/>
        <v>0</v>
      </c>
      <c r="I8" s="61">
        <f t="shared" si="0"/>
        <v>0</v>
      </c>
      <c r="J8" s="61">
        <f t="shared" si="0"/>
        <v>0</v>
      </c>
      <c r="K8" s="61">
        <f t="shared" si="0"/>
        <v>0</v>
      </c>
      <c r="L8" s="61">
        <f t="shared" si="0"/>
        <v>0</v>
      </c>
      <c r="M8" s="62">
        <f t="shared" si="0"/>
        <v>0</v>
      </c>
    </row>
    <row r="9" spans="1:13" x14ac:dyDescent="0.35">
      <c r="A9" s="59" t="s">
        <v>95</v>
      </c>
      <c r="B9" s="74">
        <f t="shared" si="0"/>
        <v>0</v>
      </c>
      <c r="C9" s="61">
        <f t="shared" si="0"/>
        <v>0</v>
      </c>
      <c r="D9" s="61">
        <f t="shared" si="0"/>
        <v>0</v>
      </c>
      <c r="E9" s="61">
        <f t="shared" si="0"/>
        <v>0.10179914585380627</v>
      </c>
      <c r="F9" s="61">
        <f t="shared" si="0"/>
        <v>0</v>
      </c>
      <c r="G9" s="61">
        <f t="shared" si="0"/>
        <v>0</v>
      </c>
      <c r="H9" s="61">
        <f t="shared" si="0"/>
        <v>0</v>
      </c>
      <c r="I9" s="61">
        <f t="shared" si="0"/>
        <v>0</v>
      </c>
      <c r="J9" s="61">
        <f t="shared" si="0"/>
        <v>0</v>
      </c>
      <c r="K9" s="61">
        <f t="shared" si="0"/>
        <v>0</v>
      </c>
      <c r="L9" s="61">
        <f t="shared" si="0"/>
        <v>0</v>
      </c>
      <c r="M9" s="62">
        <f t="shared" si="0"/>
        <v>0</v>
      </c>
    </row>
    <row r="10" spans="1:13" x14ac:dyDescent="0.35">
      <c r="A10" s="59" t="s">
        <v>96</v>
      </c>
      <c r="B10" s="74">
        <f t="shared" si="0"/>
        <v>0</v>
      </c>
      <c r="C10" s="61">
        <f t="shared" si="0"/>
        <v>0</v>
      </c>
      <c r="D10" s="61">
        <f t="shared" si="0"/>
        <v>0</v>
      </c>
      <c r="E10" s="61">
        <f t="shared" si="0"/>
        <v>0</v>
      </c>
      <c r="F10" s="61">
        <f t="shared" si="0"/>
        <v>0.20023311424179355</v>
      </c>
      <c r="G10" s="61">
        <f t="shared" si="0"/>
        <v>0</v>
      </c>
      <c r="H10" s="61">
        <f t="shared" si="0"/>
        <v>0</v>
      </c>
      <c r="I10" s="61">
        <f t="shared" si="0"/>
        <v>0</v>
      </c>
      <c r="J10" s="61">
        <f t="shared" si="0"/>
        <v>0</v>
      </c>
      <c r="K10" s="61">
        <f t="shared" si="0"/>
        <v>0</v>
      </c>
      <c r="L10" s="61">
        <f t="shared" si="0"/>
        <v>0</v>
      </c>
      <c r="M10" s="62">
        <f t="shared" si="0"/>
        <v>0</v>
      </c>
    </row>
    <row r="11" spans="1:13" x14ac:dyDescent="0.35">
      <c r="A11" s="59" t="s">
        <v>97</v>
      </c>
      <c r="B11" s="74">
        <f t="shared" si="0"/>
        <v>0</v>
      </c>
      <c r="C11" s="61">
        <f t="shared" si="0"/>
        <v>0</v>
      </c>
      <c r="D11" s="61">
        <f t="shared" si="0"/>
        <v>0</v>
      </c>
      <c r="E11" s="61">
        <f t="shared" si="0"/>
        <v>0</v>
      </c>
      <c r="F11" s="61">
        <f t="shared" si="0"/>
        <v>0</v>
      </c>
      <c r="G11" s="61">
        <f t="shared" si="0"/>
        <v>0.31311735587042805</v>
      </c>
      <c r="H11" s="61">
        <f t="shared" si="0"/>
        <v>0</v>
      </c>
      <c r="I11" s="61">
        <f t="shared" si="0"/>
        <v>0</v>
      </c>
      <c r="J11" s="61">
        <f t="shared" si="0"/>
        <v>0</v>
      </c>
      <c r="K11" s="61">
        <f t="shared" si="0"/>
        <v>0</v>
      </c>
      <c r="L11" s="61">
        <f t="shared" si="0"/>
        <v>0</v>
      </c>
      <c r="M11" s="62">
        <f t="shared" si="0"/>
        <v>0</v>
      </c>
    </row>
    <row r="12" spans="1:13" x14ac:dyDescent="0.35">
      <c r="A12" s="59" t="s">
        <v>98</v>
      </c>
      <c r="B12" s="74">
        <f t="shared" si="0"/>
        <v>0</v>
      </c>
      <c r="C12" s="61">
        <f t="shared" si="0"/>
        <v>0</v>
      </c>
      <c r="D12" s="61">
        <f t="shared" si="0"/>
        <v>0</v>
      </c>
      <c r="E12" s="61">
        <f t="shared" si="0"/>
        <v>0</v>
      </c>
      <c r="F12" s="61">
        <f t="shared" si="0"/>
        <v>0</v>
      </c>
      <c r="G12" s="61">
        <f t="shared" si="0"/>
        <v>0</v>
      </c>
      <c r="H12" s="61">
        <f t="shared" si="0"/>
        <v>0.2599952118745511</v>
      </c>
      <c r="I12" s="61">
        <f t="shared" si="0"/>
        <v>0</v>
      </c>
      <c r="J12" s="61">
        <f t="shared" si="0"/>
        <v>0</v>
      </c>
      <c r="K12" s="61">
        <f t="shared" si="0"/>
        <v>0</v>
      </c>
      <c r="L12" s="61">
        <f t="shared" si="0"/>
        <v>0</v>
      </c>
      <c r="M12" s="62">
        <f t="shared" si="0"/>
        <v>0</v>
      </c>
    </row>
    <row r="13" spans="1:13" x14ac:dyDescent="0.35">
      <c r="A13" s="59" t="s">
        <v>99</v>
      </c>
      <c r="B13" s="74">
        <f t="shared" si="0"/>
        <v>0</v>
      </c>
      <c r="C13" s="61">
        <f t="shared" si="0"/>
        <v>0</v>
      </c>
      <c r="D13" s="61">
        <f t="shared" si="0"/>
        <v>0</v>
      </c>
      <c r="E13" s="61">
        <f t="shared" si="0"/>
        <v>0</v>
      </c>
      <c r="F13" s="61">
        <f t="shared" si="0"/>
        <v>0</v>
      </c>
      <c r="G13" s="61">
        <f t="shared" si="0"/>
        <v>0</v>
      </c>
      <c r="H13" s="61">
        <f t="shared" si="0"/>
        <v>0</v>
      </c>
      <c r="I13" s="61">
        <f t="shared" si="0"/>
        <v>0.2322935748403554</v>
      </c>
      <c r="J13" s="61">
        <f t="shared" si="0"/>
        <v>0</v>
      </c>
      <c r="K13" s="61">
        <f t="shared" si="0"/>
        <v>0</v>
      </c>
      <c r="L13" s="61">
        <f t="shared" si="0"/>
        <v>0</v>
      </c>
      <c r="M13" s="62">
        <f t="shared" si="0"/>
        <v>0</v>
      </c>
    </row>
    <row r="14" spans="1:13" x14ac:dyDescent="0.35">
      <c r="A14" s="59" t="s">
        <v>100</v>
      </c>
      <c r="B14" s="74">
        <f t="shared" si="0"/>
        <v>0</v>
      </c>
      <c r="C14" s="61">
        <f t="shared" si="0"/>
        <v>0</v>
      </c>
      <c r="D14" s="61">
        <f t="shared" si="0"/>
        <v>0</v>
      </c>
      <c r="E14" s="61">
        <f t="shared" si="0"/>
        <v>0</v>
      </c>
      <c r="F14" s="61">
        <f t="shared" si="0"/>
        <v>0</v>
      </c>
      <c r="G14" s="61">
        <f t="shared" si="0"/>
        <v>0</v>
      </c>
      <c r="H14" s="61">
        <f t="shared" si="0"/>
        <v>0</v>
      </c>
      <c r="I14" s="61">
        <f t="shared" si="0"/>
        <v>0</v>
      </c>
      <c r="J14" s="61">
        <f t="shared" si="0"/>
        <v>0.24928690888270499</v>
      </c>
      <c r="K14" s="61">
        <f t="shared" si="0"/>
        <v>0</v>
      </c>
      <c r="L14" s="61">
        <f t="shared" si="0"/>
        <v>0</v>
      </c>
      <c r="M14" s="62">
        <f t="shared" si="0"/>
        <v>0</v>
      </c>
    </row>
    <row r="15" spans="1:13" x14ac:dyDescent="0.35">
      <c r="A15" s="59" t="s">
        <v>101</v>
      </c>
      <c r="B15" s="74">
        <f t="shared" si="0"/>
        <v>0</v>
      </c>
      <c r="C15" s="61">
        <f t="shared" si="0"/>
        <v>0</v>
      </c>
      <c r="D15" s="61">
        <f t="shared" si="0"/>
        <v>0</v>
      </c>
      <c r="E15" s="61">
        <f t="shared" si="0"/>
        <v>0</v>
      </c>
      <c r="F15" s="61">
        <f t="shared" si="0"/>
        <v>0</v>
      </c>
      <c r="G15" s="61">
        <f t="shared" si="0"/>
        <v>0</v>
      </c>
      <c r="H15" s="61">
        <f t="shared" si="0"/>
        <v>0</v>
      </c>
      <c r="I15" s="61">
        <f t="shared" si="0"/>
        <v>0</v>
      </c>
      <c r="J15" s="61">
        <f t="shared" si="0"/>
        <v>0</v>
      </c>
      <c r="K15" s="61">
        <f t="shared" si="0"/>
        <v>1.2296470786494214E-2</v>
      </c>
      <c r="L15" s="61">
        <f t="shared" si="0"/>
        <v>0</v>
      </c>
      <c r="M15" s="62">
        <f t="shared" si="0"/>
        <v>0</v>
      </c>
    </row>
    <row r="16" spans="1:13" x14ac:dyDescent="0.35">
      <c r="A16" s="59" t="s">
        <v>102</v>
      </c>
      <c r="B16" s="74">
        <f t="shared" si="0"/>
        <v>0</v>
      </c>
      <c r="C16" s="61">
        <f t="shared" si="0"/>
        <v>0</v>
      </c>
      <c r="D16" s="61">
        <f t="shared" si="0"/>
        <v>0</v>
      </c>
      <c r="E16" s="61">
        <f t="shared" si="0"/>
        <v>0</v>
      </c>
      <c r="F16" s="61">
        <f t="shared" si="0"/>
        <v>0</v>
      </c>
      <c r="G16" s="61">
        <f t="shared" si="0"/>
        <v>0</v>
      </c>
      <c r="H16" s="61">
        <f t="shared" si="0"/>
        <v>0</v>
      </c>
      <c r="I16" s="61">
        <f t="shared" si="0"/>
        <v>0</v>
      </c>
      <c r="J16" s="61">
        <f t="shared" si="0"/>
        <v>0</v>
      </c>
      <c r="K16" s="61">
        <f t="shared" si="0"/>
        <v>0</v>
      </c>
      <c r="L16" s="61">
        <f t="shared" si="0"/>
        <v>0.36104148741161946</v>
      </c>
      <c r="M16" s="62">
        <f t="shared" si="0"/>
        <v>0</v>
      </c>
    </row>
    <row r="17" spans="1:27" x14ac:dyDescent="0.35">
      <c r="A17" s="60" t="s">
        <v>103</v>
      </c>
      <c r="B17" s="75">
        <f t="shared" si="0"/>
        <v>0</v>
      </c>
      <c r="C17" s="63">
        <f t="shared" si="0"/>
        <v>0</v>
      </c>
      <c r="D17" s="63">
        <f t="shared" si="0"/>
        <v>0</v>
      </c>
      <c r="E17" s="63">
        <f t="shared" si="0"/>
        <v>0</v>
      </c>
      <c r="F17" s="63">
        <f t="shared" si="0"/>
        <v>0</v>
      </c>
      <c r="G17" s="63">
        <f t="shared" si="0"/>
        <v>0</v>
      </c>
      <c r="H17" s="63">
        <f t="shared" si="0"/>
        <v>0</v>
      </c>
      <c r="I17" s="63">
        <f t="shared" si="0"/>
        <v>0</v>
      </c>
      <c r="J17" s="63">
        <f t="shared" si="0"/>
        <v>0</v>
      </c>
      <c r="K17" s="63">
        <f t="shared" si="0"/>
        <v>0</v>
      </c>
      <c r="L17" s="63">
        <f t="shared" si="0"/>
        <v>0</v>
      </c>
      <c r="M17" s="64">
        <f t="shared" si="0"/>
        <v>0.66058209534785717</v>
      </c>
    </row>
    <row r="19" spans="1:27" x14ac:dyDescent="0.35">
      <c r="A19" s="83" t="s">
        <v>173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83" t="s">
        <v>174</v>
      </c>
    </row>
    <row r="20" spans="1:27" x14ac:dyDescent="0.35">
      <c r="A20" s="58" t="s">
        <v>124</v>
      </c>
      <c r="B20" s="56" t="s">
        <v>92</v>
      </c>
      <c r="C20" s="56" t="s">
        <v>93</v>
      </c>
      <c r="D20" s="56" t="s">
        <v>94</v>
      </c>
      <c r="E20" s="56" t="s">
        <v>95</v>
      </c>
      <c r="F20" s="56" t="s">
        <v>96</v>
      </c>
      <c r="G20" s="56" t="s">
        <v>97</v>
      </c>
      <c r="H20" s="56" t="s">
        <v>98</v>
      </c>
      <c r="I20" s="56" t="s">
        <v>99</v>
      </c>
      <c r="J20" s="56" t="s">
        <v>100</v>
      </c>
      <c r="K20" s="56" t="s">
        <v>101</v>
      </c>
      <c r="L20" s="56" t="s">
        <v>102</v>
      </c>
      <c r="M20" s="57" t="s">
        <v>103</v>
      </c>
      <c r="O20" s="58" t="s">
        <v>125</v>
      </c>
      <c r="P20" s="56" t="s">
        <v>92</v>
      </c>
      <c r="Q20" s="56" t="s">
        <v>93</v>
      </c>
      <c r="R20" s="56" t="s">
        <v>94</v>
      </c>
      <c r="S20" s="56" t="s">
        <v>95</v>
      </c>
      <c r="T20" s="56" t="s">
        <v>96</v>
      </c>
      <c r="U20" s="56" t="s">
        <v>97</v>
      </c>
      <c r="V20" s="56" t="s">
        <v>98</v>
      </c>
      <c r="W20" s="56" t="s">
        <v>99</v>
      </c>
      <c r="X20" s="56" t="s">
        <v>100</v>
      </c>
      <c r="Y20" s="56" t="s">
        <v>101</v>
      </c>
      <c r="Z20" s="56" t="s">
        <v>102</v>
      </c>
      <c r="AA20" s="57" t="s">
        <v>103</v>
      </c>
    </row>
    <row r="21" spans="1:27" x14ac:dyDescent="0.35">
      <c r="A21" s="59" t="s">
        <v>92</v>
      </c>
      <c r="B21" s="71">
        <f t="array" ref="B21:M32">MMULT(B6:M17,'IP e MP'!B50:M61)</f>
        <v>0.11137331909097162</v>
      </c>
      <c r="C21" s="72">
        <v>2.1038790473410941E-3</v>
      </c>
      <c r="D21" s="72">
        <v>1.2437786281704855E-2</v>
      </c>
      <c r="E21" s="72">
        <v>1.763673847751289E-3</v>
      </c>
      <c r="F21" s="72">
        <v>3.388998875499402E-3</v>
      </c>
      <c r="G21" s="72">
        <v>2.1438448454204435E-3</v>
      </c>
      <c r="H21" s="72">
        <v>2.9058892311501225E-3</v>
      </c>
      <c r="I21" s="72">
        <v>8.9872964744658497E-4</v>
      </c>
      <c r="J21" s="72">
        <v>4.7539537160531698E-4</v>
      </c>
      <c r="K21" s="72">
        <v>1.7855761529026048E-4</v>
      </c>
      <c r="L21" s="72">
        <v>1.736299964786201E-3</v>
      </c>
      <c r="M21" s="73">
        <v>8.1379427897916351E-4</v>
      </c>
      <c r="O21" s="59" t="s">
        <v>92</v>
      </c>
      <c r="P21" s="71">
        <f t="array" ref="P21:AA32">MMULT(B6:M17,'IP e MP'!P50:AA61)</f>
        <v>0.1151148933902663</v>
      </c>
      <c r="Q21" s="72">
        <v>6.7979637494667809E-3</v>
      </c>
      <c r="R21" s="72">
        <v>1.8177597721203743E-2</v>
      </c>
      <c r="S21" s="72">
        <v>5.9755992047377379E-3</v>
      </c>
      <c r="T21" s="72">
        <v>9.0628426195756128E-3</v>
      </c>
      <c r="U21" s="72">
        <v>8.9219971687881493E-3</v>
      </c>
      <c r="V21" s="72">
        <v>9.8506502262637897E-3</v>
      </c>
      <c r="W21" s="72">
        <v>7.1330492442530022E-3</v>
      </c>
      <c r="X21" s="72">
        <v>6.4201136121315372E-3</v>
      </c>
      <c r="Y21" s="72">
        <v>7.7838831723779579E-4</v>
      </c>
      <c r="Z21" s="72">
        <v>9.3303230076880288E-3</v>
      </c>
      <c r="AA21" s="73">
        <v>1.2641131086347349E-2</v>
      </c>
    </row>
    <row r="22" spans="1:27" x14ac:dyDescent="0.35">
      <c r="A22" s="59" t="s">
        <v>93</v>
      </c>
      <c r="B22" s="74">
        <v>2.1541596176857733E-3</v>
      </c>
      <c r="C22" s="61">
        <v>0.13445660992632272</v>
      </c>
      <c r="D22" s="61">
        <v>8.3857462766748578E-3</v>
      </c>
      <c r="E22" s="61">
        <v>3.8680320844601515E-3</v>
      </c>
      <c r="F22" s="61">
        <v>3.6762871836286473E-3</v>
      </c>
      <c r="G22" s="61">
        <v>8.1252531467218678E-4</v>
      </c>
      <c r="H22" s="61">
        <v>1.9254361974462358E-3</v>
      </c>
      <c r="I22" s="61">
        <v>6.1431468544949266E-4</v>
      </c>
      <c r="J22" s="61">
        <v>3.0776747253837559E-4</v>
      </c>
      <c r="K22" s="61">
        <v>2.0271704118650344E-4</v>
      </c>
      <c r="L22" s="61">
        <v>8.8649340244604331E-4</v>
      </c>
      <c r="M22" s="62">
        <v>5.0776490426992181E-4</v>
      </c>
      <c r="O22" s="59" t="s">
        <v>93</v>
      </c>
      <c r="P22" s="74">
        <v>3.593734078763807E-3</v>
      </c>
      <c r="Q22" s="61">
        <v>0.13626266371939882</v>
      </c>
      <c r="R22" s="61">
        <v>1.0594144479876061E-2</v>
      </c>
      <c r="S22" s="61">
        <v>5.4885745863229897E-3</v>
      </c>
      <c r="T22" s="61">
        <v>5.8593042499098741E-3</v>
      </c>
      <c r="U22" s="61">
        <v>3.4204262134613196E-3</v>
      </c>
      <c r="V22" s="61">
        <v>4.5974399496478587E-3</v>
      </c>
      <c r="W22" s="61">
        <v>3.0129753977204414E-3</v>
      </c>
      <c r="X22" s="61">
        <v>2.5950037727715566E-3</v>
      </c>
      <c r="Y22" s="61">
        <v>4.3350250485001048E-4</v>
      </c>
      <c r="Z22" s="61">
        <v>3.8083013781584091E-3</v>
      </c>
      <c r="AA22" s="62">
        <v>5.0583445930563031E-3</v>
      </c>
    </row>
    <row r="23" spans="1:27" x14ac:dyDescent="0.35">
      <c r="A23" s="59" t="s">
        <v>94</v>
      </c>
      <c r="B23" s="74">
        <v>4.7984516415597846E-2</v>
      </c>
      <c r="C23" s="61">
        <v>3.238000378640063E-2</v>
      </c>
      <c r="D23" s="61">
        <v>0.20923312634287514</v>
      </c>
      <c r="E23" s="61">
        <v>2.696156350918388E-2</v>
      </c>
      <c r="F23" s="61">
        <v>5.0327708704524694E-2</v>
      </c>
      <c r="G23" s="61">
        <v>1.7786438865889102E-2</v>
      </c>
      <c r="H23" s="61">
        <v>4.5987968652166415E-2</v>
      </c>
      <c r="I23" s="61">
        <v>1.2291228941620012E-2</v>
      </c>
      <c r="J23" s="61">
        <v>6.3874945842213983E-3</v>
      </c>
      <c r="K23" s="61">
        <v>2.6717744612638284E-3</v>
      </c>
      <c r="L23" s="61">
        <v>1.9562862925408847E-2</v>
      </c>
      <c r="M23" s="62">
        <v>9.5186076981518004E-3</v>
      </c>
      <c r="O23" s="59" t="s">
        <v>94</v>
      </c>
      <c r="P23" s="74">
        <v>8.1119254552645612E-2</v>
      </c>
      <c r="Q23" s="61">
        <v>7.3950010141045838E-2</v>
      </c>
      <c r="R23" s="61">
        <v>0.26006390873297208</v>
      </c>
      <c r="S23" s="61">
        <v>6.4261649674209761E-2</v>
      </c>
      <c r="T23" s="61">
        <v>0.10057429253580996</v>
      </c>
      <c r="U23" s="61">
        <v>7.7812589443775323E-2</v>
      </c>
      <c r="V23" s="61">
        <v>0.10748957695668511</v>
      </c>
      <c r="W23" s="61">
        <v>6.7501290476890699E-2</v>
      </c>
      <c r="X23" s="61">
        <v>5.9032896343448847E-2</v>
      </c>
      <c r="Y23" s="61">
        <v>7.9837719376576171E-3</v>
      </c>
      <c r="Z23" s="61">
        <v>8.6814224198842174E-2</v>
      </c>
      <c r="AA23" s="62">
        <v>0.11425946719269363</v>
      </c>
    </row>
    <row r="24" spans="1:27" x14ac:dyDescent="0.35">
      <c r="A24" s="59" t="s">
        <v>95</v>
      </c>
      <c r="B24" s="74">
        <v>4.6908058232321788E-3</v>
      </c>
      <c r="C24" s="61">
        <v>2.8530676912036489E-3</v>
      </c>
      <c r="D24" s="61">
        <v>4.4536962621198606E-3</v>
      </c>
      <c r="E24" s="61">
        <v>0.14157471372677599</v>
      </c>
      <c r="F24" s="61">
        <v>1.5946709177251592E-3</v>
      </c>
      <c r="G24" s="61">
        <v>3.3390831406899884E-3</v>
      </c>
      <c r="H24" s="61">
        <v>2.298815743060666E-3</v>
      </c>
      <c r="I24" s="61">
        <v>2.0494976261023869E-3</v>
      </c>
      <c r="J24" s="61">
        <v>1.2698863451442255E-3</v>
      </c>
      <c r="K24" s="61">
        <v>3.1839156614942872E-4</v>
      </c>
      <c r="L24" s="61">
        <v>3.2619865175807249E-3</v>
      </c>
      <c r="M24" s="62">
        <v>3.0192121859891293E-3</v>
      </c>
      <c r="O24" s="59" t="s">
        <v>95</v>
      </c>
      <c r="P24" s="74">
        <v>8.3818246925217617E-3</v>
      </c>
      <c r="Q24" s="61">
        <v>7.4837268265455911E-3</v>
      </c>
      <c r="R24" s="61">
        <v>1.0115952476929859E-2</v>
      </c>
      <c r="S24" s="61">
        <v>0.1457297283610188</v>
      </c>
      <c r="T24" s="61">
        <v>7.1918507798847372E-3</v>
      </c>
      <c r="U24" s="61">
        <v>1.0025650377691129E-2</v>
      </c>
      <c r="V24" s="61">
        <v>9.1497404675818447E-3</v>
      </c>
      <c r="W24" s="61">
        <v>8.1995802994124321E-3</v>
      </c>
      <c r="X24" s="61">
        <v>7.1342806998223084E-3</v>
      </c>
      <c r="Y24" s="61">
        <v>9.1011747138801554E-4</v>
      </c>
      <c r="Z24" s="61">
        <v>1.0753400586373769E-2</v>
      </c>
      <c r="AA24" s="62">
        <v>1.4686740300469892E-2</v>
      </c>
    </row>
    <row r="25" spans="1:27" x14ac:dyDescent="0.35">
      <c r="A25" s="59" t="s">
        <v>96</v>
      </c>
      <c r="B25" s="74">
        <v>5.4329815390911679E-4</v>
      </c>
      <c r="C25" s="61">
        <v>3.4266956007325228E-3</v>
      </c>
      <c r="D25" s="61">
        <v>9.4391457009419496E-4</v>
      </c>
      <c r="E25" s="61">
        <v>4.3133952896484183E-3</v>
      </c>
      <c r="F25" s="61">
        <v>0.22128730494551166</v>
      </c>
      <c r="G25" s="61">
        <v>6.7552101871083637E-4</v>
      </c>
      <c r="H25" s="61">
        <v>1.2201171570043676E-3</v>
      </c>
      <c r="I25" s="61">
        <v>4.5041855357884405E-3</v>
      </c>
      <c r="J25" s="61">
        <v>1.1889646419826114E-3</v>
      </c>
      <c r="K25" s="61">
        <v>7.3122757466638055E-4</v>
      </c>
      <c r="L25" s="61">
        <v>1.3108453848655625E-3</v>
      </c>
      <c r="M25" s="62">
        <v>3.4536122635835656E-3</v>
      </c>
      <c r="O25" s="59" t="s">
        <v>96</v>
      </c>
      <c r="P25" s="74">
        <v>1.1862348609694181E-3</v>
      </c>
      <c r="Q25" s="61">
        <v>4.2333077697373593E-3</v>
      </c>
      <c r="R25" s="61">
        <v>1.9302201117893415E-3</v>
      </c>
      <c r="S25" s="61">
        <v>5.0371551839568495E-3</v>
      </c>
      <c r="T25" s="61">
        <v>0.22226227487030467</v>
      </c>
      <c r="U25" s="61">
        <v>1.8402507784701673E-3</v>
      </c>
      <c r="V25" s="61">
        <v>2.4134762642552695E-3</v>
      </c>
      <c r="W25" s="61">
        <v>5.5754653211685769E-3</v>
      </c>
      <c r="X25" s="61">
        <v>2.210480523863067E-3</v>
      </c>
      <c r="Y25" s="61">
        <v>8.343000103457998E-4</v>
      </c>
      <c r="Z25" s="61">
        <v>2.6157710065387069E-3</v>
      </c>
      <c r="AA25" s="62">
        <v>5.4859730753562706E-3</v>
      </c>
    </row>
    <row r="26" spans="1:27" x14ac:dyDescent="0.35">
      <c r="A26" s="59" t="s">
        <v>97</v>
      </c>
      <c r="B26" s="74">
        <v>3.0976877912778474E-2</v>
      </c>
      <c r="C26" s="61">
        <v>2.1030251193525137E-2</v>
      </c>
      <c r="D26" s="61">
        <v>4.3811721022303213E-2</v>
      </c>
      <c r="E26" s="61">
        <v>1.7052851521980595E-2</v>
      </c>
      <c r="F26" s="61">
        <v>3.2157688004691938E-2</v>
      </c>
      <c r="G26" s="61">
        <v>0.32850024341309381</v>
      </c>
      <c r="H26" s="61">
        <v>2.8109866222456179E-2</v>
      </c>
      <c r="I26" s="61">
        <v>1.4800108022984336E-2</v>
      </c>
      <c r="J26" s="61">
        <v>6.0630578950557632E-3</v>
      </c>
      <c r="K26" s="61">
        <v>2.0278642380901876E-3</v>
      </c>
      <c r="L26" s="61">
        <v>1.6982872802306676E-2</v>
      </c>
      <c r="M26" s="62">
        <v>8.5282766989243728E-3</v>
      </c>
      <c r="O26" s="59" t="s">
        <v>97</v>
      </c>
      <c r="P26" s="74">
        <v>6.9728014029945856E-2</v>
      </c>
      <c r="Q26" s="61">
        <v>6.9646448731517679E-2</v>
      </c>
      <c r="R26" s="61">
        <v>0.10325841286558042</v>
      </c>
      <c r="S26" s="61">
        <v>6.0675369683573455E-2</v>
      </c>
      <c r="T26" s="61">
        <v>9.092115857794332E-2</v>
      </c>
      <c r="U26" s="61">
        <v>0.39870093496563935</v>
      </c>
      <c r="V26" s="61">
        <v>0.10003610825206827</v>
      </c>
      <c r="W26" s="61">
        <v>7.9368374738765374E-2</v>
      </c>
      <c r="X26" s="61">
        <v>6.763195036907825E-2</v>
      </c>
      <c r="Y26" s="61">
        <v>8.2402548841363707E-3</v>
      </c>
      <c r="Z26" s="61">
        <v>9.5633461317378876E-2</v>
      </c>
      <c r="AA26" s="62">
        <v>0.13102290111739656</v>
      </c>
    </row>
    <row r="27" spans="1:27" x14ac:dyDescent="0.35">
      <c r="A27" s="59" t="s">
        <v>98</v>
      </c>
      <c r="B27" s="74">
        <v>1.3700917674918116E-2</v>
      </c>
      <c r="C27" s="61">
        <v>3.1874306052816465E-2</v>
      </c>
      <c r="D27" s="61">
        <v>2.6841256639483117E-2</v>
      </c>
      <c r="E27" s="61">
        <v>1.2919192337419533E-2</v>
      </c>
      <c r="F27" s="61">
        <v>1.2041290652276968E-2</v>
      </c>
      <c r="G27" s="61">
        <v>1.8632449777789453E-2</v>
      </c>
      <c r="H27" s="61">
        <v>0.30052542069410887</v>
      </c>
      <c r="I27" s="61">
        <v>6.8478169868183827E-3</v>
      </c>
      <c r="J27" s="61">
        <v>6.873276809352135E-3</v>
      </c>
      <c r="K27" s="61">
        <v>9.9114924648159076E-4</v>
      </c>
      <c r="L27" s="61">
        <v>9.6232368350314332E-3</v>
      </c>
      <c r="M27" s="62">
        <v>6.1053964449904333E-3</v>
      </c>
      <c r="O27" s="59" t="s">
        <v>98</v>
      </c>
      <c r="P27" s="74">
        <v>2.668328840264211E-2</v>
      </c>
      <c r="Q27" s="61">
        <v>4.8161660774549926E-2</v>
      </c>
      <c r="R27" s="61">
        <v>4.6757033810833938E-2</v>
      </c>
      <c r="S27" s="61">
        <v>2.7533569091131818E-2</v>
      </c>
      <c r="T27" s="61">
        <v>3.1728175648964248E-2</v>
      </c>
      <c r="U27" s="61">
        <v>4.2151022248081357E-2</v>
      </c>
      <c r="V27" s="61">
        <v>0.32462208553142047</v>
      </c>
      <c r="W27" s="61">
        <v>2.8479419560129081E-2</v>
      </c>
      <c r="X27" s="61">
        <v>2.7500031725036487E-2</v>
      </c>
      <c r="Y27" s="61">
        <v>3.0724187666463531E-3</v>
      </c>
      <c r="Z27" s="61">
        <v>3.59726861768273E-2</v>
      </c>
      <c r="AA27" s="62">
        <v>4.714343521488866E-2</v>
      </c>
    </row>
    <row r="28" spans="1:27" x14ac:dyDescent="0.35">
      <c r="A28" s="59" t="s">
        <v>99</v>
      </c>
      <c r="B28" s="74">
        <v>1.8961647381860044E-3</v>
      </c>
      <c r="C28" s="61">
        <v>3.9047882194668407E-3</v>
      </c>
      <c r="D28" s="61">
        <v>4.6637267821435261E-3</v>
      </c>
      <c r="E28" s="61">
        <v>4.62590207937037E-3</v>
      </c>
      <c r="F28" s="61">
        <v>2.7416709316195973E-3</v>
      </c>
      <c r="G28" s="61">
        <v>5.6326239556787616E-3</v>
      </c>
      <c r="H28" s="61">
        <v>4.8133123314976446E-3</v>
      </c>
      <c r="I28" s="61">
        <v>0.26718058190706379</v>
      </c>
      <c r="J28" s="61">
        <v>1.3645866586941263E-2</v>
      </c>
      <c r="K28" s="61">
        <v>1.0819991574768978E-3</v>
      </c>
      <c r="L28" s="61">
        <v>1.2232606677926127E-2</v>
      </c>
      <c r="M28" s="62">
        <v>6.5976307931358419E-3</v>
      </c>
      <c r="O28" s="59" t="s">
        <v>99</v>
      </c>
      <c r="P28" s="74">
        <v>9.2708730804934268E-3</v>
      </c>
      <c r="Q28" s="61">
        <v>1.3156911214535997E-2</v>
      </c>
      <c r="R28" s="61">
        <v>1.5976995454670927E-2</v>
      </c>
      <c r="S28" s="61">
        <v>1.2927680577581577E-2</v>
      </c>
      <c r="T28" s="61">
        <v>1.3924916123429771E-2</v>
      </c>
      <c r="U28" s="61">
        <v>1.8992480659311077E-2</v>
      </c>
      <c r="V28" s="61">
        <v>1.8501557639268421E-2</v>
      </c>
      <c r="W28" s="61">
        <v>0.27946853480107581</v>
      </c>
      <c r="X28" s="61">
        <v>2.5363010145827775E-2</v>
      </c>
      <c r="Y28" s="61">
        <v>2.2642759553634195E-3</v>
      </c>
      <c r="Z28" s="61">
        <v>2.7200558830238135E-2</v>
      </c>
      <c r="AA28" s="62">
        <v>2.990951836864662E-2</v>
      </c>
    </row>
    <row r="29" spans="1:27" x14ac:dyDescent="0.35">
      <c r="A29" s="59" t="s">
        <v>100</v>
      </c>
      <c r="B29" s="74">
        <v>8.1543710318637309E-3</v>
      </c>
      <c r="C29" s="61">
        <v>1.0576021831248983E-2</v>
      </c>
      <c r="D29" s="61">
        <v>1.1180660522707558E-2</v>
      </c>
      <c r="E29" s="61">
        <v>1.1522017975273495E-2</v>
      </c>
      <c r="F29" s="61">
        <v>8.2664786393685415E-3</v>
      </c>
      <c r="G29" s="61">
        <v>9.7788324769417286E-3</v>
      </c>
      <c r="H29" s="61">
        <v>1.1699416352775242E-2</v>
      </c>
      <c r="I29" s="61">
        <v>1.2034095442185574E-2</v>
      </c>
      <c r="J29" s="61">
        <v>0.28671432818475984</v>
      </c>
      <c r="K29" s="61">
        <v>1.117548297905783E-2</v>
      </c>
      <c r="L29" s="61">
        <v>7.8821716246520145E-3</v>
      </c>
      <c r="M29" s="62">
        <v>1.4598715154643335E-2</v>
      </c>
      <c r="O29" s="59" t="s">
        <v>100</v>
      </c>
      <c r="P29" s="74">
        <v>2.4454978223279585E-2</v>
      </c>
      <c r="Q29" s="61">
        <v>3.1026352288941458E-2</v>
      </c>
      <c r="R29" s="61">
        <v>3.618682213914378E-2</v>
      </c>
      <c r="S29" s="61">
        <v>2.9871764705344521E-2</v>
      </c>
      <c r="T29" s="61">
        <v>3.2985244254979465E-2</v>
      </c>
      <c r="U29" s="61">
        <v>3.9308647915226105E-2</v>
      </c>
      <c r="V29" s="61">
        <v>4.1955082006923688E-2</v>
      </c>
      <c r="W29" s="61">
        <v>3.9194639834540607E-2</v>
      </c>
      <c r="X29" s="61">
        <v>0.31261319030831308</v>
      </c>
      <c r="Y29" s="61">
        <v>1.3788715771372341E-2</v>
      </c>
      <c r="Z29" s="61">
        <v>4.0966423525847367E-2</v>
      </c>
      <c r="AA29" s="62">
        <v>6.6125894891212275E-2</v>
      </c>
    </row>
    <row r="30" spans="1:27" x14ac:dyDescent="0.35">
      <c r="A30" s="59" t="s">
        <v>101</v>
      </c>
      <c r="B30" s="74">
        <v>7.1056318530232307E-5</v>
      </c>
      <c r="C30" s="61">
        <v>1.0216799516694138E-4</v>
      </c>
      <c r="D30" s="61">
        <v>1.3656208119065564E-4</v>
      </c>
      <c r="E30" s="61">
        <v>1.3783895579280115E-4</v>
      </c>
      <c r="F30" s="61">
        <v>9.9471989874113054E-5</v>
      </c>
      <c r="G30" s="61">
        <v>4.8143662471975365E-4</v>
      </c>
      <c r="H30" s="61">
        <v>1.7496575431769074E-4</v>
      </c>
      <c r="I30" s="61">
        <v>2.474521644911413E-4</v>
      </c>
      <c r="J30" s="61">
        <v>1.8895708294709888E-4</v>
      </c>
      <c r="K30" s="61">
        <v>1.2343677966348479E-2</v>
      </c>
      <c r="L30" s="61">
        <v>2.8621419770306688E-4</v>
      </c>
      <c r="M30" s="62">
        <v>9.5847707087762683E-5</v>
      </c>
      <c r="O30" s="59" t="s">
        <v>101</v>
      </c>
      <c r="P30" s="74">
        <v>1.0442847340764473E-3</v>
      </c>
      <c r="Q30" s="61">
        <v>1.3231558071557909E-3</v>
      </c>
      <c r="R30" s="61">
        <v>1.6295559778642026E-3</v>
      </c>
      <c r="S30" s="61">
        <v>1.2334113308627257E-3</v>
      </c>
      <c r="T30" s="61">
        <v>1.5753068966258108E-3</v>
      </c>
      <c r="U30" s="61">
        <v>2.2445154568695265E-3</v>
      </c>
      <c r="V30" s="61">
        <v>1.9813815031365116E-3</v>
      </c>
      <c r="W30" s="61">
        <v>1.8690735724509965E-3</v>
      </c>
      <c r="X30" s="61">
        <v>1.7352496997171752E-3</v>
      </c>
      <c r="Y30" s="61">
        <v>1.2499701136531796E-2</v>
      </c>
      <c r="Z30" s="61">
        <v>2.2615108034815582E-3</v>
      </c>
      <c r="AA30" s="62">
        <v>3.1722800696192986E-3</v>
      </c>
    </row>
    <row r="31" spans="1:27" x14ac:dyDescent="0.35">
      <c r="A31" s="59" t="s">
        <v>102</v>
      </c>
      <c r="B31" s="74">
        <v>1.5542601081700217E-2</v>
      </c>
      <c r="C31" s="61">
        <v>5.218286755588121E-2</v>
      </c>
      <c r="D31" s="61">
        <v>4.0377271695506894E-2</v>
      </c>
      <c r="E31" s="61">
        <v>3.8904069779233684E-2</v>
      </c>
      <c r="F31" s="61">
        <v>2.4579709788195726E-2</v>
      </c>
      <c r="G31" s="61">
        <v>4.1406885433326497E-2</v>
      </c>
      <c r="H31" s="61">
        <v>3.9631520112894836E-2</v>
      </c>
      <c r="I31" s="61">
        <v>7.095788177691538E-2</v>
      </c>
      <c r="J31" s="61">
        <v>5.2442341891023987E-2</v>
      </c>
      <c r="K31" s="61">
        <v>6.0769747312768548E-3</v>
      </c>
      <c r="L31" s="61">
        <v>0.40744451610991633</v>
      </c>
      <c r="M31" s="62">
        <v>3.8706370625534121E-2</v>
      </c>
      <c r="O31" s="59" t="s">
        <v>102</v>
      </c>
      <c r="P31" s="74">
        <v>6.8690392790102361E-2</v>
      </c>
      <c r="Q31" s="61">
        <v>0.11886074591772559</v>
      </c>
      <c r="R31" s="61">
        <v>0.12190934307238643</v>
      </c>
      <c r="S31" s="61">
        <v>9.8733038458715047E-2</v>
      </c>
      <c r="T31" s="61">
        <v>0.10517473246435355</v>
      </c>
      <c r="U31" s="61">
        <v>0.13768823628558116</v>
      </c>
      <c r="V31" s="61">
        <v>0.13827949054141647</v>
      </c>
      <c r="W31" s="61">
        <v>0.15951427351745595</v>
      </c>
      <c r="X31" s="61">
        <v>0.13688504475868765</v>
      </c>
      <c r="Y31" s="61">
        <v>1.4597366057842778E-2</v>
      </c>
      <c r="Z31" s="61">
        <v>0.51531503333819562</v>
      </c>
      <c r="AA31" s="62">
        <v>0.20670967159476</v>
      </c>
    </row>
    <row r="32" spans="1:27" x14ac:dyDescent="0.35">
      <c r="A32" s="60" t="s">
        <v>103</v>
      </c>
      <c r="B32" s="75">
        <v>2.0082906990688456E-3</v>
      </c>
      <c r="C32" s="63">
        <v>5.0736243526438773E-3</v>
      </c>
      <c r="D32" s="63">
        <v>4.3234869239244696E-3</v>
      </c>
      <c r="E32" s="63">
        <v>5.5097895807625814E-3</v>
      </c>
      <c r="F32" s="63">
        <v>2.4121665844298377E-3</v>
      </c>
      <c r="G32" s="63">
        <v>3.9517673355153196E-3</v>
      </c>
      <c r="H32" s="63">
        <v>4.4956534091594681E-3</v>
      </c>
      <c r="I32" s="63">
        <v>5.9634266074914833E-3</v>
      </c>
      <c r="J32" s="63">
        <v>4.3256987668028541E-3</v>
      </c>
      <c r="K32" s="63">
        <v>5.3093329205416225E-4</v>
      </c>
      <c r="L32" s="63">
        <v>4.0678175022445841E-3</v>
      </c>
      <c r="M32" s="64">
        <v>0.6638525110265423</v>
      </c>
      <c r="O32" s="60" t="s">
        <v>103</v>
      </c>
      <c r="P32" s="75">
        <v>6.7783882579410841E-3</v>
      </c>
      <c r="Q32" s="63">
        <v>1.105806838278656E-2</v>
      </c>
      <c r="R32" s="63">
        <v>1.1641118045429114E-2</v>
      </c>
      <c r="S32" s="63">
        <v>1.0879533238479228E-2</v>
      </c>
      <c r="T32" s="63">
        <v>9.6456961172103305E-3</v>
      </c>
      <c r="U32" s="63">
        <v>1.2593169393856253E-2</v>
      </c>
      <c r="V32" s="63">
        <v>1.3349463281647562E-2</v>
      </c>
      <c r="W32" s="63">
        <v>1.3911501484839685E-2</v>
      </c>
      <c r="X32" s="63">
        <v>1.1904563623946814E-2</v>
      </c>
      <c r="Y32" s="63">
        <v>1.2956517603299196E-3</v>
      </c>
      <c r="Z32" s="63">
        <v>1.3749365396614676E-2</v>
      </c>
      <c r="AA32" s="64">
        <v>0.67893107045630474</v>
      </c>
    </row>
    <row r="34" spans="1:27" x14ac:dyDescent="0.35">
      <c r="A34" s="83" t="s">
        <v>175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83" t="s">
        <v>176</v>
      </c>
    </row>
    <row r="35" spans="1:27" x14ac:dyDescent="0.35">
      <c r="A35" s="58" t="s">
        <v>126</v>
      </c>
      <c r="B35" s="67">
        <f>SUM(B21:B32)</f>
        <v>0.23909637855844218</v>
      </c>
      <c r="C35" s="67">
        <f t="shared" ref="C35:M35" si="1">SUM(C21:C32)</f>
        <v>0.29996428325275004</v>
      </c>
      <c r="D35" s="67">
        <f t="shared" si="1"/>
        <v>0.36678895540072831</v>
      </c>
      <c r="E35" s="67">
        <f t="shared" si="1"/>
        <v>0.26915304068765278</v>
      </c>
      <c r="F35" s="67">
        <f t="shared" si="1"/>
        <v>0.36257344721734625</v>
      </c>
      <c r="G35" s="67">
        <f t="shared" si="1"/>
        <v>0.43314165220244788</v>
      </c>
      <c r="H35" s="67">
        <f t="shared" si="1"/>
        <v>0.44378838185803771</v>
      </c>
      <c r="I35" s="67">
        <f t="shared" si="1"/>
        <v>0.39838931934435701</v>
      </c>
      <c r="J35" s="67">
        <f t="shared" si="1"/>
        <v>0.3798830356323748</v>
      </c>
      <c r="K35" s="67">
        <f t="shared" si="1"/>
        <v>3.8330749869342408E-2</v>
      </c>
      <c r="L35" s="67">
        <f t="shared" si="1"/>
        <v>0.48527792394486763</v>
      </c>
      <c r="M35" s="70">
        <f t="shared" si="1"/>
        <v>0.75579773978183173</v>
      </c>
      <c r="O35" s="58" t="s">
        <v>129</v>
      </c>
      <c r="P35" s="67">
        <f>SUM(P21:P32)</f>
        <v>0.41604616109364778</v>
      </c>
      <c r="Q35" s="67">
        <f t="shared" ref="Q35:AA35" si="2">SUM(Q21:Q32)</f>
        <v>0.52196101532340744</v>
      </c>
      <c r="R35" s="67">
        <f t="shared" si="2"/>
        <v>0.63824110488867991</v>
      </c>
      <c r="S35" s="67">
        <f t="shared" si="2"/>
        <v>0.46834707409593457</v>
      </c>
      <c r="T35" s="67">
        <f t="shared" si="2"/>
        <v>0.63090579513899125</v>
      </c>
      <c r="U35" s="67">
        <f t="shared" si="2"/>
        <v>0.75369992090675086</v>
      </c>
      <c r="V35" s="67">
        <f t="shared" si="2"/>
        <v>0.7722260526203153</v>
      </c>
      <c r="W35" s="67">
        <f t="shared" si="2"/>
        <v>0.69322817824870264</v>
      </c>
      <c r="X35" s="67">
        <f t="shared" si="2"/>
        <v>0.6610258155826445</v>
      </c>
      <c r="Y35" s="67">
        <f t="shared" si="2"/>
        <v>6.669846457370221E-2</v>
      </c>
      <c r="Z35" s="67">
        <f t="shared" si="2"/>
        <v>0.84442105956618463</v>
      </c>
      <c r="AA35" s="70">
        <f t="shared" si="2"/>
        <v>1.3151464279607517</v>
      </c>
    </row>
    <row r="36" spans="1:27" x14ac:dyDescent="0.35">
      <c r="A36" s="58" t="s">
        <v>127</v>
      </c>
      <c r="B36" s="67">
        <f>B35/B2</f>
        <v>2.2979845273495889</v>
      </c>
      <c r="C36" s="67">
        <f t="shared" ref="C36:M36" si="3">C35/C2</f>
        <v>2.3836599426677698</v>
      </c>
      <c r="D36" s="67">
        <f t="shared" si="3"/>
        <v>2.5862503348746233</v>
      </c>
      <c r="E36" s="67">
        <f t="shared" si="3"/>
        <v>2.6439616799357375</v>
      </c>
      <c r="F36" s="67">
        <f t="shared" si="3"/>
        <v>1.810756670245447</v>
      </c>
      <c r="G36" s="67">
        <f t="shared" si="3"/>
        <v>1.3833204837795303</v>
      </c>
      <c r="H36" s="67">
        <f t="shared" si="3"/>
        <v>1.7069098259862097</v>
      </c>
      <c r="I36" s="67">
        <f t="shared" si="3"/>
        <v>1.7150251341138105</v>
      </c>
      <c r="J36" s="67">
        <f t="shared" si="3"/>
        <v>1.5238788002747397</v>
      </c>
      <c r="K36" s="67">
        <f t="shared" si="3"/>
        <v>3.1172155437837379</v>
      </c>
      <c r="L36" s="67">
        <f t="shared" si="3"/>
        <v>1.3441057076956022</v>
      </c>
      <c r="M36" s="70">
        <f t="shared" si="3"/>
        <v>1.1441390027137124</v>
      </c>
      <c r="O36" s="58" t="s">
        <v>128</v>
      </c>
      <c r="P36" s="77">
        <f>P35/B2</f>
        <v>3.998670521990805</v>
      </c>
      <c r="Q36" s="67">
        <f t="shared" ref="Q36:AA36" si="4">Q35/C2</f>
        <v>4.1477523602777051</v>
      </c>
      <c r="R36" s="67">
        <f t="shared" si="4"/>
        <v>4.5002752862220463</v>
      </c>
      <c r="S36" s="67">
        <f t="shared" si="4"/>
        <v>4.6006974829487044</v>
      </c>
      <c r="T36" s="67">
        <f t="shared" si="4"/>
        <v>3.1508564281587037</v>
      </c>
      <c r="U36" s="67">
        <f t="shared" si="4"/>
        <v>2.4070844581947783</v>
      </c>
      <c r="V36" s="67">
        <f t="shared" si="4"/>
        <v>2.9701549003637728</v>
      </c>
      <c r="W36" s="67">
        <f t="shared" si="4"/>
        <v>2.9842761631488353</v>
      </c>
      <c r="X36" s="67">
        <f t="shared" si="4"/>
        <v>2.6516667824449289</v>
      </c>
      <c r="Y36" s="67">
        <f t="shared" si="4"/>
        <v>5.424195749479618</v>
      </c>
      <c r="Z36" s="67">
        <f t="shared" si="4"/>
        <v>2.3388477197454858</v>
      </c>
      <c r="AA36" s="70">
        <f t="shared" si="4"/>
        <v>1.9908902121669014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D8C9-A6CA-4F79-8D52-AC3AAE48C443}">
  <dimension ref="A1:M58"/>
  <sheetViews>
    <sheetView showGridLines="0" workbookViewId="0"/>
  </sheetViews>
  <sheetFormatPr defaultRowHeight="14.5" x14ac:dyDescent="0.35"/>
  <cols>
    <col min="1" max="13" width="8.7265625" style="54"/>
  </cols>
  <sheetData>
    <row r="1" spans="1:13" x14ac:dyDescent="0.35">
      <c r="A1" s="83" t="s">
        <v>177</v>
      </c>
    </row>
    <row r="2" spans="1:13" x14ac:dyDescent="0.35">
      <c r="A2" s="58" t="s">
        <v>145</v>
      </c>
      <c r="B2" s="56" t="s">
        <v>92</v>
      </c>
      <c r="C2" s="56" t="s">
        <v>93</v>
      </c>
      <c r="D2" s="56" t="s">
        <v>94</v>
      </c>
      <c r="E2" s="56" t="s">
        <v>95</v>
      </c>
      <c r="F2" s="56" t="s">
        <v>96</v>
      </c>
      <c r="G2" s="56" t="s">
        <v>97</v>
      </c>
      <c r="H2" s="56" t="s">
        <v>98</v>
      </c>
      <c r="I2" s="56" t="s">
        <v>99</v>
      </c>
      <c r="J2" s="56" t="s">
        <v>100</v>
      </c>
      <c r="K2" s="56" t="s">
        <v>101</v>
      </c>
      <c r="L2" s="56" t="s">
        <v>102</v>
      </c>
      <c r="M2" s="57" t="s">
        <v>103</v>
      </c>
    </row>
    <row r="3" spans="1:13" x14ac:dyDescent="0.35">
      <c r="A3" s="59" t="s">
        <v>92</v>
      </c>
      <c r="B3" s="71">
        <f>MIP!C7/MIP!$W7</f>
        <v>4.0534311056231148E-2</v>
      </c>
      <c r="C3" s="72">
        <f>MIP!D7/MIP!$W7</f>
        <v>2.8556015220604797E-4</v>
      </c>
      <c r="D3" s="72">
        <f>MIP!E7/MIP!$W7</f>
        <v>0.44337788349838936</v>
      </c>
      <c r="E3" s="72">
        <f>MIP!F7/MIP!$W7</f>
        <v>3.1321706238424536E-4</v>
      </c>
      <c r="F3" s="72">
        <f>MIP!G7/MIP!$W7</f>
        <v>3.3802952998364302E-3</v>
      </c>
      <c r="G3" s="72">
        <f>MIP!H7/MIP!$W7</f>
        <v>2.1034113118658149E-2</v>
      </c>
      <c r="H3" s="72">
        <f>MIP!I7/MIP!$W7</f>
        <v>6.0000049918997468E-4</v>
      </c>
      <c r="I3" s="72">
        <f>MIP!J7/MIP!$W7</f>
        <v>1.7550585961285457E-4</v>
      </c>
      <c r="J3" s="72">
        <f>MIP!K7/MIP!$W7</f>
        <v>7.5096295509188816E-5</v>
      </c>
      <c r="K3" s="72">
        <f>MIP!L7/MIP!$W7</f>
        <v>6.2734612504394778E-5</v>
      </c>
      <c r="L3" s="72">
        <f>MIP!M7/MIP!$W7</f>
        <v>1.3301703823269319E-2</v>
      </c>
      <c r="M3" s="73">
        <f>MIP!N7/MIP!$W7</f>
        <v>3.9557999464143491E-3</v>
      </c>
    </row>
    <row r="4" spans="1:13" x14ac:dyDescent="0.35">
      <c r="A4" s="59" t="s">
        <v>93</v>
      </c>
      <c r="B4" s="74">
        <f>MIP!C8/MIP!$W8</f>
        <v>2.0262489047175223E-3</v>
      </c>
      <c r="C4" s="61">
        <f>MIP!D8/MIP!$W8</f>
        <v>5.4400963264055892E-2</v>
      </c>
      <c r="D4" s="61">
        <f>MIP!E8/MIP!$W8</f>
        <v>0.44834759053366202</v>
      </c>
      <c r="E4" s="61">
        <f>MIP!F8/MIP!$W8</f>
        <v>1.8520663508676566E-2</v>
      </c>
      <c r="F4" s="61">
        <f>MIP!G8/MIP!$W8</f>
        <v>2.7148267976480144E-2</v>
      </c>
      <c r="G4" s="61">
        <f>MIP!H8/MIP!$W8</f>
        <v>7.9852498265673354E-4</v>
      </c>
      <c r="H4" s="61">
        <f>MIP!I8/MIP!$W8</f>
        <v>5.5009209131242156E-4</v>
      </c>
      <c r="I4" s="61">
        <f>MIP!J8/MIP!$W8</f>
        <v>3.8810032302437065E-4</v>
      </c>
      <c r="J4" s="61">
        <f>MIP!K8/MIP!$W8</f>
        <v>1.7322796159952193E-4</v>
      </c>
      <c r="K4" s="61">
        <f>MIP!L8/MIP!$W8</f>
        <v>1.3154648990813104E-3</v>
      </c>
      <c r="L4" s="61">
        <f>MIP!M8/MIP!$W8</f>
        <v>1.1635607762907727E-3</v>
      </c>
      <c r="M4" s="62">
        <f>MIP!N8/MIP!$W8</f>
        <v>1.364445069477412E-3</v>
      </c>
    </row>
    <row r="5" spans="1:13" x14ac:dyDescent="0.35">
      <c r="A5" s="59" t="s">
        <v>94</v>
      </c>
      <c r="B5" s="74">
        <f>MIP!C9/MIP!$W9</f>
        <v>3.5592407969839125E-2</v>
      </c>
      <c r="C5" s="61">
        <f>MIP!D9/MIP!$W9</f>
        <v>1.040753833818351E-2</v>
      </c>
      <c r="D5" s="61">
        <f>MIP!E9/MIP!$W9</f>
        <v>0.27306948344048676</v>
      </c>
      <c r="E5" s="61">
        <f>MIP!F9/MIP!$W9</f>
        <v>8.8569750527611266E-3</v>
      </c>
      <c r="F5" s="61">
        <f>MIP!G9/MIP!$W9</f>
        <v>4.6736649962374942E-2</v>
      </c>
      <c r="G5" s="61">
        <f>MIP!H9/MIP!$W9</f>
        <v>2.2749367863528647E-2</v>
      </c>
      <c r="H5" s="61">
        <f>MIP!I9/MIP!$W9</f>
        <v>3.3228025074882317E-2</v>
      </c>
      <c r="I5" s="61">
        <f>MIP!J9/MIP!$W9</f>
        <v>3.5279237434015938E-3</v>
      </c>
      <c r="J5" s="61">
        <f>MIP!K9/MIP!$W9</f>
        <v>2.004519738758525E-3</v>
      </c>
      <c r="K5" s="61">
        <f>MIP!L9/MIP!$W9</f>
        <v>1.8265395371224599E-3</v>
      </c>
      <c r="L5" s="61">
        <f>MIP!M9/MIP!$W9</f>
        <v>3.7652592938556884E-2</v>
      </c>
      <c r="M5" s="62">
        <f>MIP!N9/MIP!$W9</f>
        <v>1.1266671303749106E-2</v>
      </c>
    </row>
    <row r="6" spans="1:13" x14ac:dyDescent="0.35">
      <c r="A6" s="59" t="s">
        <v>95</v>
      </c>
      <c r="B6" s="74">
        <f>MIP!C10/MIP!$W10</f>
        <v>3.4471793445197491E-2</v>
      </c>
      <c r="C6" s="61">
        <f>MIP!D10/MIP!$W10</f>
        <v>8.7026809736565954E-3</v>
      </c>
      <c r="D6" s="61">
        <f>MIP!E10/MIP!$W10</f>
        <v>0.13260857240241691</v>
      </c>
      <c r="E6" s="61">
        <f>MIP!F10/MIP!$W10</f>
        <v>0.27575956786053762</v>
      </c>
      <c r="F6" s="61">
        <f>MIP!G10/MIP!$W10</f>
        <v>2.2720223255061527E-3</v>
      </c>
      <c r="G6" s="61">
        <f>MIP!H10/MIP!$W10</f>
        <v>5.9831629159196063E-2</v>
      </c>
      <c r="H6" s="61">
        <f>MIP!I10/MIP!$W10</f>
        <v>8.9650548171214938E-3</v>
      </c>
      <c r="I6" s="61">
        <f>MIP!J10/MIP!$W10</f>
        <v>7.8406668266715347E-3</v>
      </c>
      <c r="J6" s="61">
        <f>MIP!K10/MIP!$W10</f>
        <v>7.30301382270404E-3</v>
      </c>
      <c r="K6" s="61">
        <f>MIP!L10/MIP!$W10</f>
        <v>2.1248885799268844E-3</v>
      </c>
      <c r="L6" s="61">
        <f>MIP!M10/MIP!$W10</f>
        <v>7.5643312053392184E-2</v>
      </c>
      <c r="M6" s="62">
        <f>MIP!N10/MIP!$W10</f>
        <v>6.4407470648442405E-2</v>
      </c>
    </row>
    <row r="7" spans="1:13" x14ac:dyDescent="0.35">
      <c r="A7" s="59" t="s">
        <v>96</v>
      </c>
      <c r="B7" s="74">
        <f>MIP!C11/MIP!$W11</f>
        <v>4.4873805429633296E-4</v>
      </c>
      <c r="C7" s="61">
        <f>MIP!D11/MIP!$W11</f>
        <v>5.180526402643517E-3</v>
      </c>
      <c r="D7" s="61">
        <f>MIP!E11/MIP!$W11</f>
        <v>4.0270904118797201E-3</v>
      </c>
      <c r="E7" s="61">
        <f>MIP!F11/MIP!$W11</f>
        <v>6.5308019969289406E-3</v>
      </c>
      <c r="F7" s="61">
        <f>MIP!G11/MIP!$W11</f>
        <v>9.3540153463465212E-2</v>
      </c>
      <c r="G7" s="61">
        <f>MIP!H11/MIP!$W11</f>
        <v>1.8023281537102591E-3</v>
      </c>
      <c r="H7" s="61">
        <f>MIP!I11/MIP!$W11</f>
        <v>2.5100696496107439E-3</v>
      </c>
      <c r="I7" s="61">
        <f>MIP!J11/MIP!$W11</f>
        <v>9.0729669043747123E-3</v>
      </c>
      <c r="J7" s="61">
        <f>MIP!K11/MIP!$W11</f>
        <v>2.7106343133891835E-3</v>
      </c>
      <c r="K7" s="61">
        <f>MIP!L11/MIP!$W11</f>
        <v>2.5218378196195531E-3</v>
      </c>
      <c r="L7" s="61">
        <f>MIP!M11/MIP!$W11</f>
        <v>8.2782643545207726E-3</v>
      </c>
      <c r="M7" s="62">
        <f>MIP!N11/MIP!$W11</f>
        <v>2.6597534366481691E-2</v>
      </c>
    </row>
    <row r="8" spans="1:13" x14ac:dyDescent="0.35">
      <c r="A8" s="59" t="s">
        <v>97</v>
      </c>
      <c r="B8" s="74">
        <f>MIP!C12/MIP!$W12</f>
        <v>2.5831384955545999E-2</v>
      </c>
      <c r="C8" s="61">
        <f>MIP!D12/MIP!$W12</f>
        <v>7.3880179074842017E-3</v>
      </c>
      <c r="D8" s="61">
        <f>MIP!E12/MIP!$W12</f>
        <v>0.19901571910111046</v>
      </c>
      <c r="E8" s="61">
        <f>MIP!F12/MIP!$W12</f>
        <v>5.9273009498786696E-3</v>
      </c>
      <c r="F8" s="61">
        <f>MIP!G12/MIP!$W12</f>
        <v>3.3154577221899011E-2</v>
      </c>
      <c r="G8" s="61">
        <f>MIP!H12/MIP!$W12</f>
        <v>2.7504781513976211E-2</v>
      </c>
      <c r="H8" s="61">
        <f>MIP!I12/MIP!$W12</f>
        <v>2.1577225840549059E-2</v>
      </c>
      <c r="I8" s="61">
        <f>MIP!J12/MIP!$W12</f>
        <v>7.9555751088674475E-3</v>
      </c>
      <c r="J8" s="61">
        <f>MIP!K12/MIP!$W12</f>
        <v>3.097694978180094E-3</v>
      </c>
      <c r="K8" s="61">
        <f>MIP!L12/MIP!$W12</f>
        <v>1.6171438817870797E-3</v>
      </c>
      <c r="L8" s="61">
        <f>MIP!M12/MIP!$W12</f>
        <v>4.2874908855649159E-2</v>
      </c>
      <c r="M8" s="62">
        <f>MIP!N12/MIP!$W12</f>
        <v>1.4609149393886188E-2</v>
      </c>
    </row>
    <row r="9" spans="1:13" x14ac:dyDescent="0.35">
      <c r="A9" s="59" t="s">
        <v>98</v>
      </c>
      <c r="B9" s="74">
        <f>MIP!C13/MIP!$W13</f>
        <v>1.8937926277275165E-2</v>
      </c>
      <c r="C9" s="61">
        <f>MIP!D13/MIP!$W13</f>
        <v>4.319526941858759E-2</v>
      </c>
      <c r="D9" s="61">
        <f>MIP!E13/MIP!$W13</f>
        <v>0.27095199252654684</v>
      </c>
      <c r="E9" s="61">
        <f>MIP!F13/MIP!$W13</f>
        <v>1.1914289855915288E-2</v>
      </c>
      <c r="F9" s="61">
        <f>MIP!G13/MIP!$W13</f>
        <v>1.4893541273363028E-2</v>
      </c>
      <c r="G9" s="61">
        <f>MIP!H13/MIP!$W13</f>
        <v>0.10964182348806949</v>
      </c>
      <c r="H9" s="61">
        <f>MIP!I13/MIP!$W13</f>
        <v>0.1125305307171531</v>
      </c>
      <c r="I9" s="61">
        <f>MIP!J13/MIP!$W13</f>
        <v>6.6842473108778269E-3</v>
      </c>
      <c r="J9" s="61">
        <f>MIP!K13/MIP!$W13</f>
        <v>1.616138820529461E-2</v>
      </c>
      <c r="K9" s="61">
        <f>MIP!L13/MIP!$W13</f>
        <v>9.2231638315678924E-4</v>
      </c>
      <c r="L9" s="61">
        <f>MIP!M13/MIP!$W13</f>
        <v>5.3269974708814408E-2</v>
      </c>
      <c r="M9" s="62">
        <f>MIP!N13/MIP!$W13</f>
        <v>2.8133130787103857E-2</v>
      </c>
    </row>
    <row r="10" spans="1:13" x14ac:dyDescent="0.35">
      <c r="A10" s="59" t="s">
        <v>99</v>
      </c>
      <c r="B10" s="74">
        <f>MIP!C14/MIP!$W14</f>
        <v>2.7535590964111105E-4</v>
      </c>
      <c r="C10" s="61">
        <f>MIP!D14/MIP!$W14</f>
        <v>2.8840445720501829E-3</v>
      </c>
      <c r="D10" s="61">
        <f>MIP!E14/MIP!$W14</f>
        <v>4.4599838977967148E-2</v>
      </c>
      <c r="E10" s="61">
        <f>MIP!F14/MIP!$W14</f>
        <v>6.0416597155404676E-3</v>
      </c>
      <c r="F10" s="61">
        <f>MIP!G14/MIP!$W14</f>
        <v>4.0660068273420582E-3</v>
      </c>
      <c r="G10" s="61">
        <f>MIP!H14/MIP!$W14</f>
        <v>4.117008275687855E-2</v>
      </c>
      <c r="H10" s="61">
        <f>MIP!I14/MIP!$W14</f>
        <v>1.1020677130062351E-2</v>
      </c>
      <c r="I10" s="61">
        <f>MIP!J14/MIP!$W14</f>
        <v>0.1209578864192767</v>
      </c>
      <c r="J10" s="61">
        <f>MIP!K14/MIP!$W14</f>
        <v>6.4389791175869987E-2</v>
      </c>
      <c r="K10" s="61">
        <f>MIP!L14/MIP!$W14</f>
        <v>2.2112722032191045E-3</v>
      </c>
      <c r="L10" s="61">
        <f>MIP!M14/MIP!$W14</f>
        <v>0.15940814848665541</v>
      </c>
      <c r="M10" s="62">
        <f>MIP!N14/MIP!$W14</f>
        <v>5.9729791112660358E-2</v>
      </c>
    </row>
    <row r="11" spans="1:13" x14ac:dyDescent="0.35">
      <c r="A11" s="59" t="s">
        <v>100</v>
      </c>
      <c r="B11" s="74">
        <f>MIP!C15/MIP!$W15</f>
        <v>1.2708173429148177E-2</v>
      </c>
      <c r="C11" s="61">
        <f>MIP!D15/MIP!$W15</f>
        <v>1.0086141722873589E-2</v>
      </c>
      <c r="D11" s="61">
        <f>MIP!E15/MIP!$W15</f>
        <v>8.484275214848018E-2</v>
      </c>
      <c r="E11" s="61">
        <f>MIP!F15/MIP!$W15</f>
        <v>1.2217799860285334E-2</v>
      </c>
      <c r="F11" s="61">
        <f>MIP!G15/MIP!$W15</f>
        <v>1.5719199312827198E-2</v>
      </c>
      <c r="G11" s="61">
        <f>MIP!H15/MIP!$W15</f>
        <v>4.5206741980959753E-2</v>
      </c>
      <c r="H11" s="61">
        <f>MIP!I15/MIP!$W15</f>
        <v>2.1794156009301437E-2</v>
      </c>
      <c r="I11" s="61">
        <f>MIP!J15/MIP!$W15</f>
        <v>1.7758655757612259E-2</v>
      </c>
      <c r="J11" s="61">
        <f>MIP!K15/MIP!$W15</f>
        <v>0.12407290358215613</v>
      </c>
      <c r="K11" s="61">
        <f>MIP!L15/MIP!$W15</f>
        <v>3.6012345864420182E-2</v>
      </c>
      <c r="L11" s="61">
        <f>MIP!M15/MIP!$W15</f>
        <v>4.3499794491401601E-2</v>
      </c>
      <c r="M11" s="62">
        <f>MIP!N15/MIP!$W15</f>
        <v>9.3806152897507239E-2</v>
      </c>
    </row>
    <row r="12" spans="1:13" x14ac:dyDescent="0.35">
      <c r="A12" s="59" t="s">
        <v>101</v>
      </c>
      <c r="B12" s="74">
        <f>MIP!C16/MIP!$W16</f>
        <v>3.1969967532423766E-5</v>
      </c>
      <c r="C12" s="61">
        <f>MIP!D16/MIP!$W16</f>
        <v>6.4834761559893041E-4</v>
      </c>
      <c r="D12" s="61">
        <f>MIP!E16/MIP!$W16</f>
        <v>9.3112153560523745E-3</v>
      </c>
      <c r="E12" s="61">
        <f>MIP!F16/MIP!$W16</f>
        <v>2.5456151732576883E-3</v>
      </c>
      <c r="F12" s="61">
        <f>MIP!G16/MIP!$W16</f>
        <v>1.9464889542465283E-3</v>
      </c>
      <c r="G12" s="61">
        <f>MIP!H16/MIP!$W16</f>
        <v>6.8178704304618296E-2</v>
      </c>
      <c r="H12" s="61">
        <f>MIP!I16/MIP!$W16</f>
        <v>6.2325755215242489E-3</v>
      </c>
      <c r="I12" s="61">
        <f>MIP!J16/MIP!$W16</f>
        <v>7.8515524703744351E-3</v>
      </c>
      <c r="J12" s="61">
        <f>MIP!K16/MIP!$W16</f>
        <v>1.0120196258863916E-2</v>
      </c>
      <c r="K12" s="61">
        <f>MIP!L16/MIP!$W16</f>
        <v>2.7421539800440821E-3</v>
      </c>
      <c r="L12" s="61">
        <f>MIP!M16/MIP!$W16</f>
        <v>4.7124091716555842E-2</v>
      </c>
      <c r="M12" s="62">
        <f>MIP!N16/MIP!$W16</f>
        <v>7.9757330857650448E-3</v>
      </c>
    </row>
    <row r="13" spans="1:13" x14ac:dyDescent="0.35">
      <c r="A13" s="59" t="s">
        <v>102</v>
      </c>
      <c r="B13" s="74">
        <f>MIP!C17/MIP!$W17</f>
        <v>1.2021806070832055E-3</v>
      </c>
      <c r="C13" s="61">
        <f>MIP!D17/MIP!$W17</f>
        <v>1.6476652981929504E-2</v>
      </c>
      <c r="D13" s="61">
        <f>MIP!E17/MIP!$W17</f>
        <v>8.6590481924459034E-2</v>
      </c>
      <c r="E13" s="61">
        <f>MIP!F17/MIP!$W17</f>
        <v>1.1144509590864092E-2</v>
      </c>
      <c r="F13" s="61">
        <f>MIP!G17/MIP!$W17</f>
        <v>1.0026864968030636E-2</v>
      </c>
      <c r="G13" s="61">
        <f>MIP!H17/MIP!$W17</f>
        <v>5.9835568787488747E-2</v>
      </c>
      <c r="H13" s="61">
        <f>MIP!I17/MIP!$W17</f>
        <v>1.9826285975883137E-2</v>
      </c>
      <c r="I13" s="61">
        <f>MIP!J17/MIP!$W17</f>
        <v>3.3512891810592922E-2</v>
      </c>
      <c r="J13" s="61">
        <f>MIP!K17/MIP!$W17</f>
        <v>3.9787831732251644E-2</v>
      </c>
      <c r="K13" s="61">
        <f>MIP!L17/MIP!$W17</f>
        <v>2.9699811553648521E-3</v>
      </c>
      <c r="L13" s="61">
        <f>MIP!M17/MIP!$W17</f>
        <v>9.0339152348823532E-2</v>
      </c>
      <c r="M13" s="62">
        <f>MIP!N17/MIP!$W17</f>
        <v>6.4244953252132392E-2</v>
      </c>
    </row>
    <row r="14" spans="1:13" x14ac:dyDescent="0.35">
      <c r="A14" s="60" t="s">
        <v>103</v>
      </c>
      <c r="B14" s="75">
        <f>MIP!C18/MIP!$W18</f>
        <v>2.9386709477853881E-4</v>
      </c>
      <c r="C14" s="63">
        <f>MIP!D18/MIP!$W18</f>
        <v>1.0493729539239902E-3</v>
      </c>
      <c r="D14" s="63">
        <f>MIP!E18/MIP!$W18</f>
        <v>6.4335419221835284E-3</v>
      </c>
      <c r="E14" s="63">
        <f>MIP!F18/MIP!$W18</f>
        <v>1.2309505962777565E-3</v>
      </c>
      <c r="F14" s="63">
        <f>MIP!G18/MIP!$W18</f>
        <v>6.1384093717087882E-4</v>
      </c>
      <c r="G14" s="63">
        <f>MIP!H18/MIP!$W18</f>
        <v>3.7432706729247111E-3</v>
      </c>
      <c r="H14" s="63">
        <f>MIP!I18/MIP!$W18</f>
        <v>1.6276507214371154E-3</v>
      </c>
      <c r="I14" s="63">
        <f>MIP!J18/MIP!$W18</f>
        <v>1.8329777237718254E-3</v>
      </c>
      <c r="J14" s="63">
        <f>MIP!K18/MIP!$W18</f>
        <v>2.1327142196147664E-3</v>
      </c>
      <c r="K14" s="63">
        <f>MIP!L18/MIP!$W18</f>
        <v>1.704538461721233E-4</v>
      </c>
      <c r="L14" s="63">
        <f>MIP!M18/MIP!$W18</f>
        <v>5.0685041386343537E-3</v>
      </c>
      <c r="M14" s="64">
        <f>MIP!N18/MIP!$W18</f>
        <v>3.4693898088719237E-3</v>
      </c>
    </row>
    <row r="16" spans="1:13" x14ac:dyDescent="0.35">
      <c r="A16" s="83" t="s">
        <v>154</v>
      </c>
    </row>
    <row r="17" spans="1:13" x14ac:dyDescent="0.35">
      <c r="A17" s="58" t="s">
        <v>106</v>
      </c>
      <c r="B17" s="56" t="s">
        <v>92</v>
      </c>
      <c r="C17" s="56" t="s">
        <v>93</v>
      </c>
      <c r="D17" s="56" t="s">
        <v>94</v>
      </c>
      <c r="E17" s="56" t="s">
        <v>95</v>
      </c>
      <c r="F17" s="56" t="s">
        <v>96</v>
      </c>
      <c r="G17" s="56" t="s">
        <v>97</v>
      </c>
      <c r="H17" s="56" t="s">
        <v>98</v>
      </c>
      <c r="I17" s="56" t="s">
        <v>99</v>
      </c>
      <c r="J17" s="56" t="s">
        <v>100</v>
      </c>
      <c r="K17" s="56" t="s">
        <v>101</v>
      </c>
      <c r="L17" s="56" t="s">
        <v>102</v>
      </c>
      <c r="M17" s="57" t="s">
        <v>103</v>
      </c>
    </row>
    <row r="18" spans="1:13" x14ac:dyDescent="0.35">
      <c r="A18" s="59" t="s">
        <v>92</v>
      </c>
      <c r="B18" s="61">
        <f>IF($A18=B$17,1,0)</f>
        <v>1</v>
      </c>
      <c r="C18" s="61">
        <f t="shared" ref="C18:M18" si="0">IF($A18=C$17,1,0)</f>
        <v>0</v>
      </c>
      <c r="D18" s="61">
        <f t="shared" si="0"/>
        <v>0</v>
      </c>
      <c r="E18" s="61">
        <f t="shared" si="0"/>
        <v>0</v>
      </c>
      <c r="F18" s="61">
        <f t="shared" si="0"/>
        <v>0</v>
      </c>
      <c r="G18" s="61">
        <f t="shared" si="0"/>
        <v>0</v>
      </c>
      <c r="H18" s="61">
        <f t="shared" si="0"/>
        <v>0</v>
      </c>
      <c r="I18" s="61">
        <f t="shared" si="0"/>
        <v>0</v>
      </c>
      <c r="J18" s="61">
        <f t="shared" si="0"/>
        <v>0</v>
      </c>
      <c r="K18" s="61">
        <f t="shared" si="0"/>
        <v>0</v>
      </c>
      <c r="L18" s="61">
        <f t="shared" si="0"/>
        <v>0</v>
      </c>
      <c r="M18" s="62">
        <f t="shared" si="0"/>
        <v>0</v>
      </c>
    </row>
    <row r="19" spans="1:13" x14ac:dyDescent="0.35">
      <c r="A19" s="59" t="s">
        <v>93</v>
      </c>
      <c r="B19" s="61">
        <f t="shared" ref="B19:M29" si="1">IF($A19=B$17,1,0)</f>
        <v>0</v>
      </c>
      <c r="C19" s="61">
        <f t="shared" si="1"/>
        <v>1</v>
      </c>
      <c r="D19" s="61">
        <f t="shared" si="1"/>
        <v>0</v>
      </c>
      <c r="E19" s="61">
        <f t="shared" si="1"/>
        <v>0</v>
      </c>
      <c r="F19" s="61">
        <f t="shared" si="1"/>
        <v>0</v>
      </c>
      <c r="G19" s="61">
        <f t="shared" si="1"/>
        <v>0</v>
      </c>
      <c r="H19" s="61">
        <f t="shared" si="1"/>
        <v>0</v>
      </c>
      <c r="I19" s="61">
        <f t="shared" si="1"/>
        <v>0</v>
      </c>
      <c r="J19" s="61">
        <f t="shared" si="1"/>
        <v>0</v>
      </c>
      <c r="K19" s="61">
        <f t="shared" si="1"/>
        <v>0</v>
      </c>
      <c r="L19" s="61">
        <f t="shared" si="1"/>
        <v>0</v>
      </c>
      <c r="M19" s="62">
        <f t="shared" si="1"/>
        <v>0</v>
      </c>
    </row>
    <row r="20" spans="1:13" x14ac:dyDescent="0.35">
      <c r="A20" s="59" t="s">
        <v>94</v>
      </c>
      <c r="B20" s="61">
        <f t="shared" si="1"/>
        <v>0</v>
      </c>
      <c r="C20" s="61">
        <f t="shared" si="1"/>
        <v>0</v>
      </c>
      <c r="D20" s="61">
        <f t="shared" si="1"/>
        <v>1</v>
      </c>
      <c r="E20" s="61">
        <f t="shared" si="1"/>
        <v>0</v>
      </c>
      <c r="F20" s="61">
        <f t="shared" si="1"/>
        <v>0</v>
      </c>
      <c r="G20" s="61">
        <f t="shared" si="1"/>
        <v>0</v>
      </c>
      <c r="H20" s="61">
        <f t="shared" si="1"/>
        <v>0</v>
      </c>
      <c r="I20" s="61">
        <f t="shared" si="1"/>
        <v>0</v>
      </c>
      <c r="J20" s="61">
        <f t="shared" si="1"/>
        <v>0</v>
      </c>
      <c r="K20" s="61">
        <f t="shared" si="1"/>
        <v>0</v>
      </c>
      <c r="L20" s="61">
        <f t="shared" si="1"/>
        <v>0</v>
      </c>
      <c r="M20" s="62">
        <f t="shared" si="1"/>
        <v>0</v>
      </c>
    </row>
    <row r="21" spans="1:13" x14ac:dyDescent="0.35">
      <c r="A21" s="59" t="s">
        <v>95</v>
      </c>
      <c r="B21" s="61">
        <f t="shared" si="1"/>
        <v>0</v>
      </c>
      <c r="C21" s="61">
        <f t="shared" si="1"/>
        <v>0</v>
      </c>
      <c r="D21" s="61">
        <f t="shared" si="1"/>
        <v>0</v>
      </c>
      <c r="E21" s="61">
        <f t="shared" si="1"/>
        <v>1</v>
      </c>
      <c r="F21" s="61">
        <f t="shared" si="1"/>
        <v>0</v>
      </c>
      <c r="G21" s="61">
        <f t="shared" si="1"/>
        <v>0</v>
      </c>
      <c r="H21" s="61">
        <f t="shared" si="1"/>
        <v>0</v>
      </c>
      <c r="I21" s="61">
        <f t="shared" si="1"/>
        <v>0</v>
      </c>
      <c r="J21" s="61">
        <f t="shared" si="1"/>
        <v>0</v>
      </c>
      <c r="K21" s="61">
        <f t="shared" si="1"/>
        <v>0</v>
      </c>
      <c r="L21" s="61">
        <f t="shared" si="1"/>
        <v>0</v>
      </c>
      <c r="M21" s="62">
        <f t="shared" si="1"/>
        <v>0</v>
      </c>
    </row>
    <row r="22" spans="1:13" x14ac:dyDescent="0.35">
      <c r="A22" s="59" t="s">
        <v>96</v>
      </c>
      <c r="B22" s="61">
        <f t="shared" si="1"/>
        <v>0</v>
      </c>
      <c r="C22" s="61">
        <f t="shared" si="1"/>
        <v>0</v>
      </c>
      <c r="D22" s="61">
        <f t="shared" si="1"/>
        <v>0</v>
      </c>
      <c r="E22" s="61">
        <f t="shared" si="1"/>
        <v>0</v>
      </c>
      <c r="F22" s="61">
        <f t="shared" si="1"/>
        <v>1</v>
      </c>
      <c r="G22" s="61">
        <f t="shared" si="1"/>
        <v>0</v>
      </c>
      <c r="H22" s="61">
        <f t="shared" si="1"/>
        <v>0</v>
      </c>
      <c r="I22" s="61">
        <f t="shared" si="1"/>
        <v>0</v>
      </c>
      <c r="J22" s="61">
        <f t="shared" si="1"/>
        <v>0</v>
      </c>
      <c r="K22" s="61">
        <f t="shared" si="1"/>
        <v>0</v>
      </c>
      <c r="L22" s="61">
        <f t="shared" si="1"/>
        <v>0</v>
      </c>
      <c r="M22" s="62">
        <f t="shared" si="1"/>
        <v>0</v>
      </c>
    </row>
    <row r="23" spans="1:13" x14ac:dyDescent="0.35">
      <c r="A23" s="59" t="s">
        <v>97</v>
      </c>
      <c r="B23" s="61">
        <f t="shared" si="1"/>
        <v>0</v>
      </c>
      <c r="C23" s="61">
        <f t="shared" si="1"/>
        <v>0</v>
      </c>
      <c r="D23" s="61">
        <f t="shared" si="1"/>
        <v>0</v>
      </c>
      <c r="E23" s="61">
        <f t="shared" si="1"/>
        <v>0</v>
      </c>
      <c r="F23" s="61">
        <f t="shared" si="1"/>
        <v>0</v>
      </c>
      <c r="G23" s="61">
        <f t="shared" si="1"/>
        <v>1</v>
      </c>
      <c r="H23" s="61">
        <f t="shared" si="1"/>
        <v>0</v>
      </c>
      <c r="I23" s="61">
        <f t="shared" si="1"/>
        <v>0</v>
      </c>
      <c r="J23" s="61">
        <f t="shared" si="1"/>
        <v>0</v>
      </c>
      <c r="K23" s="61">
        <f t="shared" si="1"/>
        <v>0</v>
      </c>
      <c r="L23" s="61">
        <f t="shared" si="1"/>
        <v>0</v>
      </c>
      <c r="M23" s="62">
        <f t="shared" si="1"/>
        <v>0</v>
      </c>
    </row>
    <row r="24" spans="1:13" x14ac:dyDescent="0.35">
      <c r="A24" s="59" t="s">
        <v>98</v>
      </c>
      <c r="B24" s="61">
        <f t="shared" si="1"/>
        <v>0</v>
      </c>
      <c r="C24" s="61">
        <f t="shared" si="1"/>
        <v>0</v>
      </c>
      <c r="D24" s="61">
        <f t="shared" si="1"/>
        <v>0</v>
      </c>
      <c r="E24" s="61">
        <f t="shared" si="1"/>
        <v>0</v>
      </c>
      <c r="F24" s="61">
        <f t="shared" si="1"/>
        <v>0</v>
      </c>
      <c r="G24" s="61">
        <f t="shared" si="1"/>
        <v>0</v>
      </c>
      <c r="H24" s="61">
        <f t="shared" si="1"/>
        <v>1</v>
      </c>
      <c r="I24" s="61">
        <f t="shared" si="1"/>
        <v>0</v>
      </c>
      <c r="J24" s="61">
        <f t="shared" si="1"/>
        <v>0</v>
      </c>
      <c r="K24" s="61">
        <f t="shared" si="1"/>
        <v>0</v>
      </c>
      <c r="L24" s="61">
        <f t="shared" si="1"/>
        <v>0</v>
      </c>
      <c r="M24" s="62">
        <f t="shared" si="1"/>
        <v>0</v>
      </c>
    </row>
    <row r="25" spans="1:13" x14ac:dyDescent="0.35">
      <c r="A25" s="59" t="s">
        <v>99</v>
      </c>
      <c r="B25" s="61">
        <f t="shared" si="1"/>
        <v>0</v>
      </c>
      <c r="C25" s="61">
        <f t="shared" si="1"/>
        <v>0</v>
      </c>
      <c r="D25" s="61">
        <f t="shared" si="1"/>
        <v>0</v>
      </c>
      <c r="E25" s="61">
        <f t="shared" si="1"/>
        <v>0</v>
      </c>
      <c r="F25" s="61">
        <f t="shared" si="1"/>
        <v>0</v>
      </c>
      <c r="G25" s="61">
        <f t="shared" si="1"/>
        <v>0</v>
      </c>
      <c r="H25" s="61">
        <f t="shared" si="1"/>
        <v>0</v>
      </c>
      <c r="I25" s="61">
        <f t="shared" si="1"/>
        <v>1</v>
      </c>
      <c r="J25" s="61">
        <f t="shared" si="1"/>
        <v>0</v>
      </c>
      <c r="K25" s="61">
        <f t="shared" si="1"/>
        <v>0</v>
      </c>
      <c r="L25" s="61">
        <f t="shared" si="1"/>
        <v>0</v>
      </c>
      <c r="M25" s="62">
        <f t="shared" si="1"/>
        <v>0</v>
      </c>
    </row>
    <row r="26" spans="1:13" x14ac:dyDescent="0.35">
      <c r="A26" s="59" t="s">
        <v>100</v>
      </c>
      <c r="B26" s="61">
        <f t="shared" si="1"/>
        <v>0</v>
      </c>
      <c r="C26" s="61">
        <f t="shared" si="1"/>
        <v>0</v>
      </c>
      <c r="D26" s="61">
        <f t="shared" si="1"/>
        <v>0</v>
      </c>
      <c r="E26" s="61">
        <f t="shared" si="1"/>
        <v>0</v>
      </c>
      <c r="F26" s="61">
        <f t="shared" si="1"/>
        <v>0</v>
      </c>
      <c r="G26" s="61">
        <f t="shared" si="1"/>
        <v>0</v>
      </c>
      <c r="H26" s="61">
        <f t="shared" si="1"/>
        <v>0</v>
      </c>
      <c r="I26" s="61">
        <f t="shared" si="1"/>
        <v>0</v>
      </c>
      <c r="J26" s="61">
        <f t="shared" si="1"/>
        <v>1</v>
      </c>
      <c r="K26" s="61">
        <f t="shared" si="1"/>
        <v>0</v>
      </c>
      <c r="L26" s="61">
        <f t="shared" si="1"/>
        <v>0</v>
      </c>
      <c r="M26" s="62">
        <f t="shared" si="1"/>
        <v>0</v>
      </c>
    </row>
    <row r="27" spans="1:13" x14ac:dyDescent="0.35">
      <c r="A27" s="59" t="s">
        <v>101</v>
      </c>
      <c r="B27" s="61">
        <f t="shared" si="1"/>
        <v>0</v>
      </c>
      <c r="C27" s="61">
        <f t="shared" si="1"/>
        <v>0</v>
      </c>
      <c r="D27" s="61">
        <f t="shared" si="1"/>
        <v>0</v>
      </c>
      <c r="E27" s="61">
        <f t="shared" si="1"/>
        <v>0</v>
      </c>
      <c r="F27" s="61">
        <f t="shared" si="1"/>
        <v>0</v>
      </c>
      <c r="G27" s="61">
        <f t="shared" si="1"/>
        <v>0</v>
      </c>
      <c r="H27" s="61">
        <f t="shared" si="1"/>
        <v>0</v>
      </c>
      <c r="I27" s="61">
        <f t="shared" si="1"/>
        <v>0</v>
      </c>
      <c r="J27" s="61">
        <f t="shared" si="1"/>
        <v>0</v>
      </c>
      <c r="K27" s="61">
        <f t="shared" si="1"/>
        <v>1</v>
      </c>
      <c r="L27" s="61">
        <f t="shared" si="1"/>
        <v>0</v>
      </c>
      <c r="M27" s="62">
        <f t="shared" si="1"/>
        <v>0</v>
      </c>
    </row>
    <row r="28" spans="1:13" x14ac:dyDescent="0.35">
      <c r="A28" s="59" t="s">
        <v>102</v>
      </c>
      <c r="B28" s="61">
        <f t="shared" si="1"/>
        <v>0</v>
      </c>
      <c r="C28" s="61">
        <f t="shared" si="1"/>
        <v>0</v>
      </c>
      <c r="D28" s="61">
        <f t="shared" si="1"/>
        <v>0</v>
      </c>
      <c r="E28" s="61">
        <f t="shared" si="1"/>
        <v>0</v>
      </c>
      <c r="F28" s="61">
        <f t="shared" si="1"/>
        <v>0</v>
      </c>
      <c r="G28" s="61">
        <f t="shared" si="1"/>
        <v>0</v>
      </c>
      <c r="H28" s="61">
        <f t="shared" si="1"/>
        <v>0</v>
      </c>
      <c r="I28" s="61">
        <f t="shared" si="1"/>
        <v>0</v>
      </c>
      <c r="J28" s="61">
        <f t="shared" si="1"/>
        <v>0</v>
      </c>
      <c r="K28" s="61">
        <f t="shared" si="1"/>
        <v>0</v>
      </c>
      <c r="L28" s="61">
        <f t="shared" si="1"/>
        <v>1</v>
      </c>
      <c r="M28" s="62">
        <f t="shared" si="1"/>
        <v>0</v>
      </c>
    </row>
    <row r="29" spans="1:13" x14ac:dyDescent="0.35">
      <c r="A29" s="60" t="s">
        <v>103</v>
      </c>
      <c r="B29" s="63">
        <f t="shared" si="1"/>
        <v>0</v>
      </c>
      <c r="C29" s="63">
        <f t="shared" si="1"/>
        <v>0</v>
      </c>
      <c r="D29" s="63">
        <f t="shared" si="1"/>
        <v>0</v>
      </c>
      <c r="E29" s="63">
        <f t="shared" si="1"/>
        <v>0</v>
      </c>
      <c r="F29" s="63">
        <f t="shared" si="1"/>
        <v>0</v>
      </c>
      <c r="G29" s="63">
        <f t="shared" si="1"/>
        <v>0</v>
      </c>
      <c r="H29" s="63">
        <f t="shared" si="1"/>
        <v>0</v>
      </c>
      <c r="I29" s="63">
        <f t="shared" si="1"/>
        <v>0</v>
      </c>
      <c r="J29" s="63">
        <f t="shared" si="1"/>
        <v>0</v>
      </c>
      <c r="K29" s="63">
        <f t="shared" si="1"/>
        <v>0</v>
      </c>
      <c r="L29" s="63">
        <f t="shared" si="1"/>
        <v>0</v>
      </c>
      <c r="M29" s="64">
        <f t="shared" si="1"/>
        <v>1</v>
      </c>
    </row>
    <row r="31" spans="1:13" x14ac:dyDescent="0.35">
      <c r="A31" s="58" t="s">
        <v>146</v>
      </c>
      <c r="B31" s="56" t="s">
        <v>92</v>
      </c>
      <c r="C31" s="56" t="s">
        <v>93</v>
      </c>
      <c r="D31" s="56" t="s">
        <v>94</v>
      </c>
      <c r="E31" s="56" t="s">
        <v>95</v>
      </c>
      <c r="F31" s="56" t="s">
        <v>96</v>
      </c>
      <c r="G31" s="56" t="s">
        <v>97</v>
      </c>
      <c r="H31" s="56" t="s">
        <v>98</v>
      </c>
      <c r="I31" s="56" t="s">
        <v>99</v>
      </c>
      <c r="J31" s="56" t="s">
        <v>100</v>
      </c>
      <c r="K31" s="56" t="s">
        <v>101</v>
      </c>
      <c r="L31" s="56" t="s">
        <v>102</v>
      </c>
      <c r="M31" s="57" t="s">
        <v>103</v>
      </c>
    </row>
    <row r="32" spans="1:13" x14ac:dyDescent="0.35">
      <c r="A32" s="59" t="s">
        <v>92</v>
      </c>
      <c r="B32" s="61">
        <f t="shared" ref="B32:M43" si="2">B18-B3</f>
        <v>0.95946568894376882</v>
      </c>
      <c r="C32" s="61">
        <f t="shared" si="2"/>
        <v>-2.8556015220604797E-4</v>
      </c>
      <c r="D32" s="61">
        <f t="shared" si="2"/>
        <v>-0.44337788349838936</v>
      </c>
      <c r="E32" s="61">
        <f t="shared" si="2"/>
        <v>-3.1321706238424536E-4</v>
      </c>
      <c r="F32" s="61">
        <f t="shared" si="2"/>
        <v>-3.3802952998364302E-3</v>
      </c>
      <c r="G32" s="61">
        <f t="shared" si="2"/>
        <v>-2.1034113118658149E-2</v>
      </c>
      <c r="H32" s="61">
        <f t="shared" si="2"/>
        <v>-6.0000049918997468E-4</v>
      </c>
      <c r="I32" s="61">
        <f t="shared" si="2"/>
        <v>-1.7550585961285457E-4</v>
      </c>
      <c r="J32" s="61">
        <f t="shared" si="2"/>
        <v>-7.5096295509188816E-5</v>
      </c>
      <c r="K32" s="61">
        <f t="shared" si="2"/>
        <v>-6.2734612504394778E-5</v>
      </c>
      <c r="L32" s="61">
        <f t="shared" si="2"/>
        <v>-1.3301703823269319E-2</v>
      </c>
      <c r="M32" s="62">
        <f t="shared" si="2"/>
        <v>-3.9557999464143491E-3</v>
      </c>
    </row>
    <row r="33" spans="1:13" x14ac:dyDescent="0.35">
      <c r="A33" s="59" t="s">
        <v>93</v>
      </c>
      <c r="B33" s="61">
        <f t="shared" si="2"/>
        <v>-2.0262489047175223E-3</v>
      </c>
      <c r="C33" s="61">
        <f t="shared" si="2"/>
        <v>0.94559903673594414</v>
      </c>
      <c r="D33" s="61">
        <f t="shared" si="2"/>
        <v>-0.44834759053366202</v>
      </c>
      <c r="E33" s="61">
        <f t="shared" si="2"/>
        <v>-1.8520663508676566E-2</v>
      </c>
      <c r="F33" s="61">
        <f t="shared" si="2"/>
        <v>-2.7148267976480144E-2</v>
      </c>
      <c r="G33" s="61">
        <f t="shared" si="2"/>
        <v>-7.9852498265673354E-4</v>
      </c>
      <c r="H33" s="61">
        <f t="shared" si="2"/>
        <v>-5.5009209131242156E-4</v>
      </c>
      <c r="I33" s="61">
        <f t="shared" si="2"/>
        <v>-3.8810032302437065E-4</v>
      </c>
      <c r="J33" s="61">
        <f t="shared" si="2"/>
        <v>-1.7322796159952193E-4</v>
      </c>
      <c r="K33" s="61">
        <f t="shared" si="2"/>
        <v>-1.3154648990813104E-3</v>
      </c>
      <c r="L33" s="61">
        <f t="shared" si="2"/>
        <v>-1.1635607762907727E-3</v>
      </c>
      <c r="M33" s="62">
        <f t="shared" si="2"/>
        <v>-1.364445069477412E-3</v>
      </c>
    </row>
    <row r="34" spans="1:13" x14ac:dyDescent="0.35">
      <c r="A34" s="59" t="s">
        <v>94</v>
      </c>
      <c r="B34" s="61">
        <f t="shared" si="2"/>
        <v>-3.5592407969839125E-2</v>
      </c>
      <c r="C34" s="61">
        <f t="shared" si="2"/>
        <v>-1.040753833818351E-2</v>
      </c>
      <c r="D34" s="61">
        <f t="shared" si="2"/>
        <v>0.72693051655951324</v>
      </c>
      <c r="E34" s="61">
        <f t="shared" si="2"/>
        <v>-8.8569750527611266E-3</v>
      </c>
      <c r="F34" s="61">
        <f t="shared" si="2"/>
        <v>-4.6736649962374942E-2</v>
      </c>
      <c r="G34" s="61">
        <f t="shared" si="2"/>
        <v>-2.2749367863528647E-2</v>
      </c>
      <c r="H34" s="61">
        <f t="shared" si="2"/>
        <v>-3.3228025074882317E-2</v>
      </c>
      <c r="I34" s="61">
        <f t="shared" si="2"/>
        <v>-3.5279237434015938E-3</v>
      </c>
      <c r="J34" s="61">
        <f t="shared" si="2"/>
        <v>-2.004519738758525E-3</v>
      </c>
      <c r="K34" s="61">
        <f t="shared" si="2"/>
        <v>-1.8265395371224599E-3</v>
      </c>
      <c r="L34" s="61">
        <f t="shared" si="2"/>
        <v>-3.7652592938556884E-2</v>
      </c>
      <c r="M34" s="62">
        <f t="shared" si="2"/>
        <v>-1.1266671303749106E-2</v>
      </c>
    </row>
    <row r="35" spans="1:13" x14ac:dyDescent="0.35">
      <c r="A35" s="59" t="s">
        <v>95</v>
      </c>
      <c r="B35" s="61">
        <f t="shared" si="2"/>
        <v>-3.4471793445197491E-2</v>
      </c>
      <c r="C35" s="61">
        <f t="shared" si="2"/>
        <v>-8.7026809736565954E-3</v>
      </c>
      <c r="D35" s="61">
        <f t="shared" si="2"/>
        <v>-0.13260857240241691</v>
      </c>
      <c r="E35" s="61">
        <f t="shared" si="2"/>
        <v>0.72424043213946243</v>
      </c>
      <c r="F35" s="61">
        <f t="shared" si="2"/>
        <v>-2.2720223255061527E-3</v>
      </c>
      <c r="G35" s="61">
        <f t="shared" si="2"/>
        <v>-5.9831629159196063E-2</v>
      </c>
      <c r="H35" s="61">
        <f t="shared" si="2"/>
        <v>-8.9650548171214938E-3</v>
      </c>
      <c r="I35" s="61">
        <f t="shared" si="2"/>
        <v>-7.8406668266715347E-3</v>
      </c>
      <c r="J35" s="61">
        <f t="shared" si="2"/>
        <v>-7.30301382270404E-3</v>
      </c>
      <c r="K35" s="61">
        <f t="shared" si="2"/>
        <v>-2.1248885799268844E-3</v>
      </c>
      <c r="L35" s="61">
        <f t="shared" si="2"/>
        <v>-7.5643312053392184E-2</v>
      </c>
      <c r="M35" s="62">
        <f t="shared" si="2"/>
        <v>-6.4407470648442405E-2</v>
      </c>
    </row>
    <row r="36" spans="1:13" x14ac:dyDescent="0.35">
      <c r="A36" s="59" t="s">
        <v>96</v>
      </c>
      <c r="B36" s="61">
        <f t="shared" si="2"/>
        <v>-4.4873805429633296E-4</v>
      </c>
      <c r="C36" s="61">
        <f t="shared" si="2"/>
        <v>-5.180526402643517E-3</v>
      </c>
      <c r="D36" s="61">
        <f t="shared" si="2"/>
        <v>-4.0270904118797201E-3</v>
      </c>
      <c r="E36" s="61">
        <f t="shared" si="2"/>
        <v>-6.5308019969289406E-3</v>
      </c>
      <c r="F36" s="61">
        <f t="shared" si="2"/>
        <v>0.90645984653653477</v>
      </c>
      <c r="G36" s="61">
        <f t="shared" si="2"/>
        <v>-1.8023281537102591E-3</v>
      </c>
      <c r="H36" s="61">
        <f t="shared" si="2"/>
        <v>-2.5100696496107439E-3</v>
      </c>
      <c r="I36" s="61">
        <f t="shared" si="2"/>
        <v>-9.0729669043747123E-3</v>
      </c>
      <c r="J36" s="61">
        <f t="shared" si="2"/>
        <v>-2.7106343133891835E-3</v>
      </c>
      <c r="K36" s="61">
        <f t="shared" si="2"/>
        <v>-2.5218378196195531E-3</v>
      </c>
      <c r="L36" s="61">
        <f t="shared" si="2"/>
        <v>-8.2782643545207726E-3</v>
      </c>
      <c r="M36" s="62">
        <f t="shared" si="2"/>
        <v>-2.6597534366481691E-2</v>
      </c>
    </row>
    <row r="37" spans="1:13" x14ac:dyDescent="0.35">
      <c r="A37" s="59" t="s">
        <v>97</v>
      </c>
      <c r="B37" s="61">
        <f t="shared" si="2"/>
        <v>-2.5831384955545999E-2</v>
      </c>
      <c r="C37" s="61">
        <f t="shared" si="2"/>
        <v>-7.3880179074842017E-3</v>
      </c>
      <c r="D37" s="61">
        <f t="shared" si="2"/>
        <v>-0.19901571910111046</v>
      </c>
      <c r="E37" s="61">
        <f t="shared" si="2"/>
        <v>-5.9273009498786696E-3</v>
      </c>
      <c r="F37" s="61">
        <f t="shared" si="2"/>
        <v>-3.3154577221899011E-2</v>
      </c>
      <c r="G37" s="61">
        <f t="shared" si="2"/>
        <v>0.97249521848602383</v>
      </c>
      <c r="H37" s="61">
        <f t="shared" si="2"/>
        <v>-2.1577225840549059E-2</v>
      </c>
      <c r="I37" s="61">
        <f t="shared" si="2"/>
        <v>-7.9555751088674475E-3</v>
      </c>
      <c r="J37" s="61">
        <f t="shared" si="2"/>
        <v>-3.097694978180094E-3</v>
      </c>
      <c r="K37" s="61">
        <f t="shared" si="2"/>
        <v>-1.6171438817870797E-3</v>
      </c>
      <c r="L37" s="61">
        <f t="shared" si="2"/>
        <v>-4.2874908855649159E-2</v>
      </c>
      <c r="M37" s="62">
        <f t="shared" si="2"/>
        <v>-1.4609149393886188E-2</v>
      </c>
    </row>
    <row r="38" spans="1:13" x14ac:dyDescent="0.35">
      <c r="A38" s="59" t="s">
        <v>98</v>
      </c>
      <c r="B38" s="61">
        <f t="shared" si="2"/>
        <v>-1.8937926277275165E-2</v>
      </c>
      <c r="C38" s="61">
        <f t="shared" si="2"/>
        <v>-4.319526941858759E-2</v>
      </c>
      <c r="D38" s="61">
        <f t="shared" si="2"/>
        <v>-0.27095199252654684</v>
      </c>
      <c r="E38" s="61">
        <f t="shared" si="2"/>
        <v>-1.1914289855915288E-2</v>
      </c>
      <c r="F38" s="61">
        <f t="shared" si="2"/>
        <v>-1.4893541273363028E-2</v>
      </c>
      <c r="G38" s="61">
        <f t="shared" si="2"/>
        <v>-0.10964182348806949</v>
      </c>
      <c r="H38" s="61">
        <f t="shared" si="2"/>
        <v>0.88746946928284687</v>
      </c>
      <c r="I38" s="61">
        <f t="shared" si="2"/>
        <v>-6.6842473108778269E-3</v>
      </c>
      <c r="J38" s="61">
        <f t="shared" si="2"/>
        <v>-1.616138820529461E-2</v>
      </c>
      <c r="K38" s="61">
        <f t="shared" si="2"/>
        <v>-9.2231638315678924E-4</v>
      </c>
      <c r="L38" s="61">
        <f t="shared" si="2"/>
        <v>-5.3269974708814408E-2</v>
      </c>
      <c r="M38" s="62">
        <f t="shared" si="2"/>
        <v>-2.8133130787103857E-2</v>
      </c>
    </row>
    <row r="39" spans="1:13" x14ac:dyDescent="0.35">
      <c r="A39" s="59" t="s">
        <v>99</v>
      </c>
      <c r="B39" s="61">
        <f t="shared" si="2"/>
        <v>-2.7535590964111105E-4</v>
      </c>
      <c r="C39" s="61">
        <f t="shared" si="2"/>
        <v>-2.8840445720501829E-3</v>
      </c>
      <c r="D39" s="61">
        <f t="shared" si="2"/>
        <v>-4.4599838977967148E-2</v>
      </c>
      <c r="E39" s="61">
        <f t="shared" si="2"/>
        <v>-6.0416597155404676E-3</v>
      </c>
      <c r="F39" s="61">
        <f t="shared" si="2"/>
        <v>-4.0660068273420582E-3</v>
      </c>
      <c r="G39" s="61">
        <f t="shared" si="2"/>
        <v>-4.117008275687855E-2</v>
      </c>
      <c r="H39" s="61">
        <f t="shared" si="2"/>
        <v>-1.1020677130062351E-2</v>
      </c>
      <c r="I39" s="61">
        <f t="shared" si="2"/>
        <v>0.87904211358072326</v>
      </c>
      <c r="J39" s="61">
        <f t="shared" si="2"/>
        <v>-6.4389791175869987E-2</v>
      </c>
      <c r="K39" s="61">
        <f t="shared" si="2"/>
        <v>-2.2112722032191045E-3</v>
      </c>
      <c r="L39" s="61">
        <f t="shared" si="2"/>
        <v>-0.15940814848665541</v>
      </c>
      <c r="M39" s="62">
        <f t="shared" si="2"/>
        <v>-5.9729791112660358E-2</v>
      </c>
    </row>
    <row r="40" spans="1:13" x14ac:dyDescent="0.35">
      <c r="A40" s="59" t="s">
        <v>100</v>
      </c>
      <c r="B40" s="61">
        <f t="shared" si="2"/>
        <v>-1.2708173429148177E-2</v>
      </c>
      <c r="C40" s="61">
        <f t="shared" si="2"/>
        <v>-1.0086141722873589E-2</v>
      </c>
      <c r="D40" s="61">
        <f t="shared" si="2"/>
        <v>-8.484275214848018E-2</v>
      </c>
      <c r="E40" s="61">
        <f t="shared" si="2"/>
        <v>-1.2217799860285334E-2</v>
      </c>
      <c r="F40" s="61">
        <f t="shared" si="2"/>
        <v>-1.5719199312827198E-2</v>
      </c>
      <c r="G40" s="61">
        <f t="shared" si="2"/>
        <v>-4.5206741980959753E-2</v>
      </c>
      <c r="H40" s="61">
        <f t="shared" si="2"/>
        <v>-2.1794156009301437E-2</v>
      </c>
      <c r="I40" s="61">
        <f t="shared" si="2"/>
        <v>-1.7758655757612259E-2</v>
      </c>
      <c r="J40" s="61">
        <f t="shared" si="2"/>
        <v>0.87592709641784383</v>
      </c>
      <c r="K40" s="61">
        <f t="shared" si="2"/>
        <v>-3.6012345864420182E-2</v>
      </c>
      <c r="L40" s="61">
        <f t="shared" si="2"/>
        <v>-4.3499794491401601E-2</v>
      </c>
      <c r="M40" s="62">
        <f t="shared" si="2"/>
        <v>-9.3806152897507239E-2</v>
      </c>
    </row>
    <row r="41" spans="1:13" x14ac:dyDescent="0.35">
      <c r="A41" s="59" t="s">
        <v>101</v>
      </c>
      <c r="B41" s="61">
        <f t="shared" si="2"/>
        <v>-3.1969967532423766E-5</v>
      </c>
      <c r="C41" s="61">
        <f t="shared" si="2"/>
        <v>-6.4834761559893041E-4</v>
      </c>
      <c r="D41" s="61">
        <f t="shared" si="2"/>
        <v>-9.3112153560523745E-3</v>
      </c>
      <c r="E41" s="61">
        <f t="shared" si="2"/>
        <v>-2.5456151732576883E-3</v>
      </c>
      <c r="F41" s="61">
        <f t="shared" si="2"/>
        <v>-1.9464889542465283E-3</v>
      </c>
      <c r="G41" s="61">
        <f t="shared" si="2"/>
        <v>-6.8178704304618296E-2</v>
      </c>
      <c r="H41" s="61">
        <f t="shared" si="2"/>
        <v>-6.2325755215242489E-3</v>
      </c>
      <c r="I41" s="61">
        <f t="shared" si="2"/>
        <v>-7.8515524703744351E-3</v>
      </c>
      <c r="J41" s="61">
        <f t="shared" si="2"/>
        <v>-1.0120196258863916E-2</v>
      </c>
      <c r="K41" s="61">
        <f t="shared" si="2"/>
        <v>0.99725784601995593</v>
      </c>
      <c r="L41" s="61">
        <f t="shared" si="2"/>
        <v>-4.7124091716555842E-2</v>
      </c>
      <c r="M41" s="62">
        <f t="shared" si="2"/>
        <v>-7.9757330857650448E-3</v>
      </c>
    </row>
    <row r="42" spans="1:13" x14ac:dyDescent="0.35">
      <c r="A42" s="59" t="s">
        <v>102</v>
      </c>
      <c r="B42" s="61">
        <f t="shared" si="2"/>
        <v>-1.2021806070832055E-3</v>
      </c>
      <c r="C42" s="61">
        <f t="shared" si="2"/>
        <v>-1.6476652981929504E-2</v>
      </c>
      <c r="D42" s="61">
        <f t="shared" si="2"/>
        <v>-8.6590481924459034E-2</v>
      </c>
      <c r="E42" s="61">
        <f t="shared" si="2"/>
        <v>-1.1144509590864092E-2</v>
      </c>
      <c r="F42" s="61">
        <f t="shared" si="2"/>
        <v>-1.0026864968030636E-2</v>
      </c>
      <c r="G42" s="61">
        <f t="shared" si="2"/>
        <v>-5.9835568787488747E-2</v>
      </c>
      <c r="H42" s="61">
        <f t="shared" si="2"/>
        <v>-1.9826285975883137E-2</v>
      </c>
      <c r="I42" s="61">
        <f t="shared" si="2"/>
        <v>-3.3512891810592922E-2</v>
      </c>
      <c r="J42" s="61">
        <f t="shared" si="2"/>
        <v>-3.9787831732251644E-2</v>
      </c>
      <c r="K42" s="61">
        <f t="shared" si="2"/>
        <v>-2.9699811553648521E-3</v>
      </c>
      <c r="L42" s="61">
        <f t="shared" si="2"/>
        <v>0.9096608476511765</v>
      </c>
      <c r="M42" s="62">
        <f t="shared" si="2"/>
        <v>-6.4244953252132392E-2</v>
      </c>
    </row>
    <row r="43" spans="1:13" x14ac:dyDescent="0.35">
      <c r="A43" s="60" t="s">
        <v>103</v>
      </c>
      <c r="B43" s="63">
        <f t="shared" si="2"/>
        <v>-2.9386709477853881E-4</v>
      </c>
      <c r="C43" s="63">
        <f t="shared" si="2"/>
        <v>-1.0493729539239902E-3</v>
      </c>
      <c r="D43" s="63">
        <f t="shared" si="2"/>
        <v>-6.4335419221835284E-3</v>
      </c>
      <c r="E43" s="63">
        <f t="shared" si="2"/>
        <v>-1.2309505962777565E-3</v>
      </c>
      <c r="F43" s="63">
        <f t="shared" si="2"/>
        <v>-6.1384093717087882E-4</v>
      </c>
      <c r="G43" s="63">
        <f t="shared" si="2"/>
        <v>-3.7432706729247111E-3</v>
      </c>
      <c r="H43" s="63">
        <f t="shared" si="2"/>
        <v>-1.6276507214371154E-3</v>
      </c>
      <c r="I43" s="63">
        <f t="shared" si="2"/>
        <v>-1.8329777237718254E-3</v>
      </c>
      <c r="J43" s="63">
        <f t="shared" si="2"/>
        <v>-2.1327142196147664E-3</v>
      </c>
      <c r="K43" s="63">
        <f t="shared" si="2"/>
        <v>-1.704538461721233E-4</v>
      </c>
      <c r="L43" s="63">
        <f t="shared" si="2"/>
        <v>-5.0685041386343537E-3</v>
      </c>
      <c r="M43" s="64">
        <f t="shared" si="2"/>
        <v>0.9965306101911281</v>
      </c>
    </row>
    <row r="45" spans="1:13" x14ac:dyDescent="0.35">
      <c r="A45" s="83" t="s">
        <v>178</v>
      </c>
    </row>
    <row r="46" spans="1:13" x14ac:dyDescent="0.35">
      <c r="A46" s="58" t="s">
        <v>147</v>
      </c>
      <c r="B46" s="56" t="s">
        <v>92</v>
      </c>
      <c r="C46" s="56" t="s">
        <v>93</v>
      </c>
      <c r="D46" s="56" t="s">
        <v>94</v>
      </c>
      <c r="E46" s="56" t="s">
        <v>95</v>
      </c>
      <c r="F46" s="56" t="s">
        <v>96</v>
      </c>
      <c r="G46" s="56" t="s">
        <v>97</v>
      </c>
      <c r="H46" s="56" t="s">
        <v>98</v>
      </c>
      <c r="I46" s="56" t="s">
        <v>99</v>
      </c>
      <c r="J46" s="56" t="s">
        <v>100</v>
      </c>
      <c r="K46" s="56" t="s">
        <v>101</v>
      </c>
      <c r="L46" s="56" t="s">
        <v>102</v>
      </c>
      <c r="M46" s="57" t="s">
        <v>103</v>
      </c>
    </row>
    <row r="47" spans="1:13" x14ac:dyDescent="0.35">
      <c r="A47" s="59" t="s">
        <v>92</v>
      </c>
      <c r="B47" s="61">
        <f t="array" ref="B47:M58">MINVERSE(B32:M43)</f>
        <v>1.0704225867982502</v>
      </c>
      <c r="C47" s="61">
        <v>1.1006104697908269E-2</v>
      </c>
      <c r="D47" s="61">
        <v>0.69329484239514694</v>
      </c>
      <c r="E47" s="61">
        <v>1.1457966869797663E-2</v>
      </c>
      <c r="F47" s="61">
        <v>4.3021302970674108E-2</v>
      </c>
      <c r="G47" s="61">
        <v>4.7377335546668203E-2</v>
      </c>
      <c r="H47" s="61">
        <v>2.9485762247343953E-2</v>
      </c>
      <c r="I47" s="61">
        <v>6.3235130419998951E-3</v>
      </c>
      <c r="J47" s="61">
        <v>5.4841881122967857E-3</v>
      </c>
      <c r="K47" s="61">
        <v>1.9570323300099699E-3</v>
      </c>
      <c r="L47" s="61">
        <v>5.1249084314966817E-2</v>
      </c>
      <c r="M47" s="62">
        <v>1.9733147044760983E-2</v>
      </c>
    </row>
    <row r="48" spans="1:13" x14ac:dyDescent="0.35">
      <c r="A48" s="59" t="s">
        <v>93</v>
      </c>
      <c r="B48" s="61">
        <v>3.144950851680979E-2</v>
      </c>
      <c r="C48" s="61">
        <v>1.0684566563487448</v>
      </c>
      <c r="D48" s="61">
        <v>0.71003290864373358</v>
      </c>
      <c r="E48" s="61">
        <v>3.8171676571837863E-2</v>
      </c>
      <c r="F48" s="61">
        <v>7.0889750129787529E-2</v>
      </c>
      <c r="G48" s="61">
        <v>2.7275709888521227E-2</v>
      </c>
      <c r="H48" s="61">
        <v>2.9677295190896416E-2</v>
      </c>
      <c r="I48" s="61">
        <v>6.5657165243738162E-3</v>
      </c>
      <c r="J48" s="61">
        <v>5.3931437029291094E-3</v>
      </c>
      <c r="K48" s="61">
        <v>3.3749843425911557E-3</v>
      </c>
      <c r="L48" s="61">
        <v>3.9746486314634663E-2</v>
      </c>
      <c r="M48" s="62">
        <v>1.8702784948960067E-2</v>
      </c>
    </row>
    <row r="49" spans="1:13" x14ac:dyDescent="0.35">
      <c r="A49" s="59" t="s">
        <v>94</v>
      </c>
      <c r="B49" s="61">
        <v>5.8338418964710315E-2</v>
      </c>
      <c r="C49" s="61">
        <v>2.1427386198960733E-2</v>
      </c>
      <c r="D49" s="61">
        <v>1.4753149872790601</v>
      </c>
      <c r="E49" s="61">
        <v>2.2157144561971941E-2</v>
      </c>
      <c r="F49" s="61">
        <v>8.0816255471005821E-2</v>
      </c>
      <c r="G49" s="61">
        <v>4.9721671060994961E-2</v>
      </c>
      <c r="H49" s="61">
        <v>5.9027849484519966E-2</v>
      </c>
      <c r="I49" s="61">
        <v>1.0939666659692452E-2</v>
      </c>
      <c r="J49" s="61">
        <v>9.3211043402385736E-3</v>
      </c>
      <c r="K49" s="61">
        <v>3.7042377048831158E-3</v>
      </c>
      <c r="L49" s="61">
        <v>7.304209080860595E-2</v>
      </c>
      <c r="M49" s="62">
        <v>2.9196754524391522E-2</v>
      </c>
    </row>
    <row r="50" spans="1:13" x14ac:dyDescent="0.35">
      <c r="A50" s="59" t="s">
        <v>95</v>
      </c>
      <c r="B50" s="61">
        <v>6.8169190448544137E-2</v>
      </c>
      <c r="C50" s="61">
        <v>2.2567919601117356E-2</v>
      </c>
      <c r="D50" s="61">
        <v>0.37537215481529068</v>
      </c>
      <c r="E50" s="61">
        <v>1.3907259490181909</v>
      </c>
      <c r="F50" s="61">
        <v>3.0609045554154578E-2</v>
      </c>
      <c r="G50" s="61">
        <v>0.1115760784164693</v>
      </c>
      <c r="H50" s="61">
        <v>3.5269885143904216E-2</v>
      </c>
      <c r="I50" s="61">
        <v>2.1804360240106815E-2</v>
      </c>
      <c r="J50" s="61">
        <v>2.2150769918938391E-2</v>
      </c>
      <c r="K50" s="61">
        <v>5.2765220483392454E-3</v>
      </c>
      <c r="L50" s="61">
        <v>0.14558280881791538</v>
      </c>
      <c r="M50" s="62">
        <v>0.11069855051749572</v>
      </c>
    </row>
    <row r="51" spans="1:13" x14ac:dyDescent="0.35">
      <c r="A51" s="59" t="s">
        <v>96</v>
      </c>
      <c r="B51" s="61">
        <v>2.0543020260874933E-3</v>
      </c>
      <c r="C51" s="61">
        <v>7.0524556135004284E-3</v>
      </c>
      <c r="D51" s="61">
        <v>2.0699484612339791E-2</v>
      </c>
      <c r="E51" s="61">
        <v>1.102454082205569E-2</v>
      </c>
      <c r="F51" s="61">
        <v>1.1051483955760379</v>
      </c>
      <c r="G51" s="61">
        <v>5.8731096771887977E-3</v>
      </c>
      <c r="H51" s="61">
        <v>4.8706486358922069E-3</v>
      </c>
      <c r="I51" s="61">
        <v>1.246802271549125E-2</v>
      </c>
      <c r="J51" s="61">
        <v>5.3960789666948668E-3</v>
      </c>
      <c r="K51" s="61">
        <v>3.1530012764498772E-3</v>
      </c>
      <c r="L51" s="61">
        <v>1.5221757055630126E-2</v>
      </c>
      <c r="M51" s="62">
        <v>3.2946346424555933E-2</v>
      </c>
    </row>
    <row r="52" spans="1:13" x14ac:dyDescent="0.35">
      <c r="A52" s="59" t="s">
        <v>97</v>
      </c>
      <c r="B52" s="61">
        <v>4.302563847872283E-2</v>
      </c>
      <c r="C52" s="61">
        <v>1.5899113478043868E-2</v>
      </c>
      <c r="D52" s="61">
        <v>0.35292365682217081</v>
      </c>
      <c r="E52" s="61">
        <v>1.6010388683631426E-2</v>
      </c>
      <c r="F52" s="61">
        <v>5.8994636539715747E-2</v>
      </c>
      <c r="G52" s="61">
        <v>1.0491281855006191</v>
      </c>
      <c r="H52" s="61">
        <v>4.1219968945637939E-2</v>
      </c>
      <c r="I52" s="61">
        <v>1.5049075221323791E-2</v>
      </c>
      <c r="J52" s="61">
        <v>1.0107987280907678E-2</v>
      </c>
      <c r="K52" s="61">
        <v>3.211989205949894E-3</v>
      </c>
      <c r="L52" s="61">
        <v>7.2441609050783062E-2</v>
      </c>
      <c r="M52" s="62">
        <v>2.9885366066623963E-2</v>
      </c>
    </row>
    <row r="53" spans="1:13" x14ac:dyDescent="0.35">
      <c r="A53" s="59" t="s">
        <v>98</v>
      </c>
      <c r="B53" s="61">
        <v>4.9914313794754812E-2</v>
      </c>
      <c r="C53" s="61">
        <v>6.3205512313749337E-2</v>
      </c>
      <c r="D53" s="61">
        <v>0.56712536268708647</v>
      </c>
      <c r="E53" s="61">
        <v>3.1814565560204892E-2</v>
      </c>
      <c r="F53" s="61">
        <v>5.7941071258237435E-2</v>
      </c>
      <c r="G53" s="61">
        <v>0.15608047817260132</v>
      </c>
      <c r="H53" s="61">
        <v>1.1558882893547815</v>
      </c>
      <c r="I53" s="61">
        <v>1.8263450893431742E-2</v>
      </c>
      <c r="J53" s="61">
        <v>3.0055404324754131E-2</v>
      </c>
      <c r="K53" s="61">
        <v>4.1177504602715872E-3</v>
      </c>
      <c r="L53" s="61">
        <v>0.10766731283995702</v>
      </c>
      <c r="M53" s="62">
        <v>5.6117321696326286E-2</v>
      </c>
    </row>
    <row r="54" spans="1:13" x14ac:dyDescent="0.35">
      <c r="A54" s="59" t="s">
        <v>99</v>
      </c>
      <c r="B54" s="61">
        <v>1.1150224725304763E-2</v>
      </c>
      <c r="C54" s="61">
        <v>1.2498094615115068E-2</v>
      </c>
      <c r="D54" s="61">
        <v>0.15905284128127911</v>
      </c>
      <c r="E54" s="61">
        <v>1.8387351353995073E-2</v>
      </c>
      <c r="F54" s="61">
        <v>2.1294179698450138E-2</v>
      </c>
      <c r="G54" s="61">
        <v>7.6159045378693543E-2</v>
      </c>
      <c r="H54" s="61">
        <v>2.9882078326621046E-2</v>
      </c>
      <c r="I54" s="61">
        <v>1.150184985059034</v>
      </c>
      <c r="J54" s="61">
        <v>9.6314564928436042E-2</v>
      </c>
      <c r="K54" s="61">
        <v>7.2557113663043755E-3</v>
      </c>
      <c r="L54" s="61">
        <v>0.22090920761224378</v>
      </c>
      <c r="M54" s="62">
        <v>9.7882077982417742E-2</v>
      </c>
    </row>
    <row r="55" spans="1:13" x14ac:dyDescent="0.35">
      <c r="A55" s="59" t="s">
        <v>100</v>
      </c>
      <c r="B55" s="61">
        <v>2.7252585076297797E-2</v>
      </c>
      <c r="C55" s="61">
        <v>1.9238816114114061E-2</v>
      </c>
      <c r="D55" s="61">
        <v>0.21671325450372178</v>
      </c>
      <c r="E55" s="61">
        <v>2.6029208916055601E-2</v>
      </c>
      <c r="F55" s="61">
        <v>3.649016409529153E-2</v>
      </c>
      <c r="G55" s="61">
        <v>7.5146268744830866E-2</v>
      </c>
      <c r="H55" s="61">
        <v>4.1280089880626661E-2</v>
      </c>
      <c r="I55" s="61">
        <v>2.944326279986462E-2</v>
      </c>
      <c r="J55" s="61">
        <v>1.150137925291798</v>
      </c>
      <c r="K55" s="61">
        <v>4.2592100467555558E-2</v>
      </c>
      <c r="L55" s="61">
        <v>8.0900345101830543E-2</v>
      </c>
      <c r="M55" s="62">
        <v>0.12309473797822308</v>
      </c>
    </row>
    <row r="56" spans="1:13" x14ac:dyDescent="0.35">
      <c r="A56" s="59" t="s">
        <v>101</v>
      </c>
      <c r="B56" s="61">
        <v>5.0673009637983183E-3</v>
      </c>
      <c r="C56" s="61">
        <v>3.9657710419537338E-3</v>
      </c>
      <c r="D56" s="61">
        <v>5.6481328160674464E-2</v>
      </c>
      <c r="E56" s="61">
        <v>6.6444824097480794E-3</v>
      </c>
      <c r="F56" s="61">
        <v>9.3694227578311733E-3</v>
      </c>
      <c r="G56" s="61">
        <v>7.8943486270875926E-2</v>
      </c>
      <c r="H56" s="61">
        <v>1.3173047318633148E-2</v>
      </c>
      <c r="I56" s="61">
        <v>1.2918750227998261E-2</v>
      </c>
      <c r="J56" s="61">
        <v>1.6174112675303953E-2</v>
      </c>
      <c r="K56" s="61">
        <v>1.003839083642285</v>
      </c>
      <c r="L56" s="61">
        <v>6.2683382173996341E-2</v>
      </c>
      <c r="M56" s="62">
        <v>1.7245005697894174E-2</v>
      </c>
    </row>
    <row r="57" spans="1:13" x14ac:dyDescent="0.35">
      <c r="A57" s="59" t="s">
        <v>102</v>
      </c>
      <c r="B57" s="61">
        <v>1.4017783208225899E-2</v>
      </c>
      <c r="C57" s="61">
        <v>2.5616650837197524E-2</v>
      </c>
      <c r="D57" s="61">
        <v>0.21119974335529448</v>
      </c>
      <c r="E57" s="61">
        <v>2.3717333432089864E-2</v>
      </c>
      <c r="F57" s="61">
        <v>2.927995617365034E-2</v>
      </c>
      <c r="G57" s="61">
        <v>8.5868006952166565E-2</v>
      </c>
      <c r="H57" s="61">
        <v>3.7735974606303575E-2</v>
      </c>
      <c r="I57" s="61">
        <v>4.6850208635616508E-2</v>
      </c>
      <c r="J57" s="61">
        <v>5.6770276309272123E-2</v>
      </c>
      <c r="K57" s="61">
        <v>6.2501233750082274E-3</v>
      </c>
      <c r="L57" s="61">
        <v>1.1285254750942051</v>
      </c>
      <c r="M57" s="62">
        <v>8.8073591618119174E-2</v>
      </c>
    </row>
    <row r="58" spans="1:13" x14ac:dyDescent="0.35">
      <c r="A58" s="60" t="s">
        <v>103</v>
      </c>
      <c r="B58" s="63">
        <v>1.2050141897172403E-3</v>
      </c>
      <c r="C58" s="63">
        <v>1.657000588377959E-3</v>
      </c>
      <c r="D58" s="63">
        <v>1.5045288196756225E-2</v>
      </c>
      <c r="E58" s="63">
        <v>2.2346822660647323E-3</v>
      </c>
      <c r="F58" s="63">
        <v>1.9116611481351442E-3</v>
      </c>
      <c r="G58" s="63">
        <v>5.4520537734755094E-3</v>
      </c>
      <c r="H58" s="63">
        <v>2.8478532607937894E-3</v>
      </c>
      <c r="I58" s="63">
        <v>2.6194897950649171E-3</v>
      </c>
      <c r="J58" s="63">
        <v>3.1153378288231535E-3</v>
      </c>
      <c r="K58" s="63">
        <v>3.6328800925207992E-4</v>
      </c>
      <c r="L58" s="63">
        <v>7.4957362420678139E-3</v>
      </c>
      <c r="M58" s="64">
        <v>1.0049508088422574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B3BE-2EF3-45F9-9D6C-B3490823C1A5}">
  <dimension ref="A1:Y42"/>
  <sheetViews>
    <sheetView showGridLines="0" workbookViewId="0"/>
  </sheetViews>
  <sheetFormatPr defaultRowHeight="14.5" x14ac:dyDescent="0.35"/>
  <cols>
    <col min="24" max="24" width="11.26953125" bestFit="1" customWidth="1"/>
  </cols>
  <sheetData>
    <row r="1" spans="1:25" x14ac:dyDescent="0.35">
      <c r="O1" s="78"/>
      <c r="P1" s="78"/>
      <c r="Q1" s="78"/>
      <c r="R1" s="134" t="s">
        <v>137</v>
      </c>
      <c r="S1" s="134"/>
      <c r="T1" s="134"/>
      <c r="U1" s="134"/>
      <c r="V1" s="135" t="s">
        <v>138</v>
      </c>
      <c r="W1" s="135"/>
      <c r="X1" s="135" t="s">
        <v>139</v>
      </c>
      <c r="Y1" s="78"/>
    </row>
    <row r="2" spans="1:25" x14ac:dyDescent="0.35">
      <c r="A2" s="83" t="s">
        <v>158</v>
      </c>
      <c r="O2" s="78"/>
      <c r="P2" s="78"/>
      <c r="Q2" s="78"/>
      <c r="R2" s="92" t="s">
        <v>140</v>
      </c>
      <c r="S2" s="94" t="s">
        <v>141</v>
      </c>
      <c r="T2" s="86" t="s">
        <v>142</v>
      </c>
      <c r="U2" s="94" t="s">
        <v>141</v>
      </c>
      <c r="V2" s="92" t="s">
        <v>140</v>
      </c>
      <c r="W2" s="86" t="s">
        <v>142</v>
      </c>
      <c r="X2" s="135"/>
      <c r="Y2" s="78"/>
    </row>
    <row r="3" spans="1:25" x14ac:dyDescent="0.35">
      <c r="A3" s="58" t="s">
        <v>111</v>
      </c>
      <c r="B3" s="56" t="s">
        <v>92</v>
      </c>
      <c r="C3" s="56" t="s">
        <v>93</v>
      </c>
      <c r="D3" s="56" t="s">
        <v>94</v>
      </c>
      <c r="E3" s="56" t="s">
        <v>95</v>
      </c>
      <c r="F3" s="56" t="s">
        <v>96</v>
      </c>
      <c r="G3" s="56" t="s">
        <v>97</v>
      </c>
      <c r="H3" s="56" t="s">
        <v>98</v>
      </c>
      <c r="I3" s="56" t="s">
        <v>99</v>
      </c>
      <c r="J3" s="56" t="s">
        <v>100</v>
      </c>
      <c r="K3" s="56" t="s">
        <v>101</v>
      </c>
      <c r="L3" s="56" t="s">
        <v>102</v>
      </c>
      <c r="M3" s="57" t="s">
        <v>103</v>
      </c>
      <c r="O3" s="92" t="s">
        <v>135</v>
      </c>
      <c r="P3" s="93" t="s">
        <v>136</v>
      </c>
      <c r="Q3" s="78"/>
      <c r="R3" s="92" t="s">
        <v>135</v>
      </c>
      <c r="S3" s="86" t="s">
        <v>136</v>
      </c>
      <c r="T3" s="86" t="s">
        <v>130</v>
      </c>
      <c r="U3" s="86" t="s">
        <v>131</v>
      </c>
      <c r="V3" s="86" t="s">
        <v>143</v>
      </c>
      <c r="W3" s="86" t="s">
        <v>144</v>
      </c>
      <c r="X3" s="135"/>
      <c r="Y3" s="78"/>
    </row>
    <row r="4" spans="1:25" x14ac:dyDescent="0.35">
      <c r="A4" s="59" t="s">
        <v>92</v>
      </c>
      <c r="B4" s="71">
        <f>'IP e MP'!B50</f>
        <v>1.0704225867982502</v>
      </c>
      <c r="C4" s="72">
        <f>'IP e MP'!C50</f>
        <v>2.0220638753936999E-2</v>
      </c>
      <c r="D4" s="72">
        <f>'IP e MP'!D50</f>
        <v>0.11954108465449841</v>
      </c>
      <c r="E4" s="72">
        <f>'IP e MP'!E50</f>
        <v>1.6950884985624866E-2</v>
      </c>
      <c r="F4" s="72">
        <f>'IP e MP'!F50</f>
        <v>3.2572082547035308E-2</v>
      </c>
      <c r="G4" s="72">
        <f>'IP e MP'!G50</f>
        <v>2.0604754925680164E-2</v>
      </c>
      <c r="H4" s="72">
        <f>'IP e MP'!H50</f>
        <v>2.7928856687984303E-2</v>
      </c>
      <c r="I4" s="72">
        <f>'IP e MP'!I50</f>
        <v>8.6378005244349253E-3</v>
      </c>
      <c r="J4" s="72">
        <f>'IP e MP'!J50</f>
        <v>4.5690830405262679E-3</v>
      </c>
      <c r="K4" s="72">
        <f>'IP e MP'!K50</f>
        <v>1.7161390718310862E-3</v>
      </c>
      <c r="L4" s="72">
        <f>'IP e MP'!L50</f>
        <v>1.6687791249590404E-2</v>
      </c>
      <c r="M4" s="73">
        <f>'IP e MP'!M50</f>
        <v>7.8214763135052191E-3</v>
      </c>
      <c r="O4" s="66">
        <f>SUM(B4:M4)</f>
        <v>1.347673179552898</v>
      </c>
      <c r="P4" s="109">
        <f>O4/12</f>
        <v>0.11230609829607484</v>
      </c>
      <c r="R4" s="95">
        <f>O4</f>
        <v>1.347673179552898</v>
      </c>
      <c r="S4" s="95">
        <f>P4</f>
        <v>0.11230609829607484</v>
      </c>
      <c r="T4" s="95">
        <f t="array" ref="T4:U15">TRANSPOSE(B17:M18)</f>
        <v>1.7190436398690547</v>
      </c>
      <c r="U4" s="95">
        <v>0.14325363665575455</v>
      </c>
      <c r="V4" s="95">
        <f>S4/$B$22</f>
        <v>0.81142324729299942</v>
      </c>
      <c r="W4" s="95">
        <f>U4/$B$22</f>
        <v>1.0350224324889261</v>
      </c>
      <c r="X4" s="96" t="str">
        <f>IF(AND(V4&gt;1,W4&gt;1),"Setor-Chave","-")</f>
        <v>-</v>
      </c>
    </row>
    <row r="5" spans="1:25" x14ac:dyDescent="0.35">
      <c r="A5" s="59" t="s">
        <v>93</v>
      </c>
      <c r="B5" s="74">
        <f>'IP e MP'!B51</f>
        <v>1.7117984631735386E-2</v>
      </c>
      <c r="C5" s="61">
        <f>'IP e MP'!C51</f>
        <v>1.0684566563487448</v>
      </c>
      <c r="D5" s="61">
        <f>'IP e MP'!D51</f>
        <v>6.6637158505443495E-2</v>
      </c>
      <c r="E5" s="61">
        <f>'IP e MP'!E51</f>
        <v>3.0737236569303619E-2</v>
      </c>
      <c r="F5" s="61">
        <f>'IP e MP'!F51</f>
        <v>2.9213539699907521E-2</v>
      </c>
      <c r="G5" s="61">
        <f>'IP e MP'!G51</f>
        <v>6.4567155262137696E-3</v>
      </c>
      <c r="H5" s="61">
        <f>'IP e MP'!H51</f>
        <v>1.5300438726393155E-2</v>
      </c>
      <c r="I5" s="61">
        <f>'IP e MP'!I51</f>
        <v>4.8816388805352278E-3</v>
      </c>
      <c r="J5" s="61">
        <f>'IP e MP'!J51</f>
        <v>2.4456678241512042E-3</v>
      </c>
      <c r="K5" s="61">
        <f>'IP e MP'!K51</f>
        <v>1.6108867546915544E-3</v>
      </c>
      <c r="L5" s="61">
        <f>'IP e MP'!L51</f>
        <v>7.04450139841947E-3</v>
      </c>
      <c r="M5" s="62">
        <f>'IP e MP'!M51</f>
        <v>4.0349432588309697E-3</v>
      </c>
      <c r="O5" s="66">
        <f t="shared" ref="O5:O15" si="0">SUM(B5:M5)</f>
        <v>1.2539373681243702</v>
      </c>
      <c r="P5" s="109">
        <f t="shared" ref="P5:P15" si="1">O5/12</f>
        <v>0.10449478067703084</v>
      </c>
      <c r="R5" s="66">
        <f t="shared" ref="R5:R15" si="2">O5</f>
        <v>1.2539373681243702</v>
      </c>
      <c r="S5" s="66">
        <f t="shared" ref="S5:S15" si="3">P5</f>
        <v>0.10449478067703084</v>
      </c>
      <c r="T5" s="66">
        <v>1.7716487659920732</v>
      </c>
      <c r="U5" s="66">
        <v>0.1476373971660061</v>
      </c>
      <c r="V5" s="66">
        <f t="shared" ref="V5:V15" si="4">S5/$B$22</f>
        <v>0.75498566461274319</v>
      </c>
      <c r="W5" s="66">
        <f t="shared" ref="W5:W15" si="5">U5/$B$22</f>
        <v>1.0666955583703497</v>
      </c>
      <c r="X5" s="59" t="str">
        <f t="shared" ref="X5:X15" si="6">IF(AND(V5&gt;1,W5&gt;1),"Setor-Chave","-")</f>
        <v>-</v>
      </c>
    </row>
    <row r="6" spans="1:25" x14ac:dyDescent="0.35">
      <c r="A6" s="59" t="s">
        <v>94</v>
      </c>
      <c r="B6" s="74">
        <f>'IP e MP'!B52</f>
        <v>0.33834162621678104</v>
      </c>
      <c r="C6" s="61">
        <f>'IP e MP'!C52</f>
        <v>0.22831329679577894</v>
      </c>
      <c r="D6" s="61">
        <f>'IP e MP'!D52</f>
        <v>1.4753149872790601</v>
      </c>
      <c r="E6" s="61">
        <f>'IP e MP'!E52</f>
        <v>0.19010755811387167</v>
      </c>
      <c r="F6" s="61">
        <f>'IP e MP'!F52</f>
        <v>0.35486361182371373</v>
      </c>
      <c r="G6" s="61">
        <f>'IP e MP'!G52</f>
        <v>0.12541321868014285</v>
      </c>
      <c r="H6" s="61">
        <f>'IP e MP'!H52</f>
        <v>0.32426385139358238</v>
      </c>
      <c r="I6" s="61">
        <f>'IP e MP'!I52</f>
        <v>8.6666172735642574E-2</v>
      </c>
      <c r="J6" s="61">
        <f>'IP e MP'!J52</f>
        <v>4.503859716660278E-2</v>
      </c>
      <c r="K6" s="61">
        <f>'IP e MP'!K52</f>
        <v>1.8838837684203951E-2</v>
      </c>
      <c r="L6" s="61">
        <f>'IP e MP'!L52</f>
        <v>0.13793888841791588</v>
      </c>
      <c r="M6" s="62">
        <f>'IP e MP'!M52</f>
        <v>6.7116258503448878E-2</v>
      </c>
      <c r="O6" s="66">
        <f t="shared" si="0"/>
        <v>3.3922169048107444</v>
      </c>
      <c r="P6" s="109">
        <f t="shared" si="1"/>
        <v>0.28268474206756206</v>
      </c>
      <c r="R6" s="66">
        <f t="shared" si="2"/>
        <v>3.3922169048107444</v>
      </c>
      <c r="S6" s="66">
        <f t="shared" si="3"/>
        <v>0.28268474206756206</v>
      </c>
      <c r="T6" s="66">
        <v>2.1475294823881739</v>
      </c>
      <c r="U6" s="66">
        <v>0.17896079019901448</v>
      </c>
      <c r="V6" s="66">
        <f t="shared" si="4"/>
        <v>2.0424266789496506</v>
      </c>
      <c r="W6" s="66">
        <f t="shared" si="5"/>
        <v>1.2930103326942912</v>
      </c>
      <c r="X6" s="59" t="str">
        <f t="shared" si="6"/>
        <v>Setor-Chave</v>
      </c>
    </row>
    <row r="7" spans="1:25" x14ac:dyDescent="0.35">
      <c r="A7" s="59" t="s">
        <v>95</v>
      </c>
      <c r="B7" s="74">
        <f>'IP e MP'!B53</f>
        <v>4.607902928742294E-2</v>
      </c>
      <c r="C7" s="61">
        <f>'IP e MP'!C53</f>
        <v>2.8026440372112146E-2</v>
      </c>
      <c r="D7" s="61">
        <f>'IP e MP'!D53</f>
        <v>4.374983920312861E-2</v>
      </c>
      <c r="E7" s="61">
        <f>'IP e MP'!E53</f>
        <v>1.3907259490181911</v>
      </c>
      <c r="F7" s="61">
        <f>'IP e MP'!F53</f>
        <v>1.566487522415233E-2</v>
      </c>
      <c r="G7" s="61">
        <f>'IP e MP'!G53</f>
        <v>3.2800698990984117E-2</v>
      </c>
      <c r="H7" s="61">
        <f>'IP e MP'!H53</f>
        <v>2.2581876535211747E-2</v>
      </c>
      <c r="I7" s="61">
        <f>'IP e MP'!I53</f>
        <v>2.0132758569955684E-2</v>
      </c>
      <c r="J7" s="61">
        <f>'IP e MP'!J53</f>
        <v>1.2474430256693009E-2</v>
      </c>
      <c r="K7" s="61">
        <f>'IP e MP'!K53</f>
        <v>3.1276447702878645E-3</v>
      </c>
      <c r="L7" s="61">
        <f>'IP e MP'!L53</f>
        <v>3.2043358421349262E-2</v>
      </c>
      <c r="M7" s="62">
        <f>'IP e MP'!M53</f>
        <v>2.9658521794721338E-2</v>
      </c>
      <c r="O7" s="66">
        <f t="shared" si="0"/>
        <v>1.6770654224442105</v>
      </c>
      <c r="P7" s="109">
        <f t="shared" si="1"/>
        <v>0.13975545187035088</v>
      </c>
      <c r="R7" s="66">
        <f t="shared" si="2"/>
        <v>1.6770654224442105</v>
      </c>
      <c r="S7" s="66">
        <f t="shared" si="3"/>
        <v>0.13975545187035088</v>
      </c>
      <c r="T7" s="66">
        <v>1.947654656553659</v>
      </c>
      <c r="U7" s="66">
        <v>0.16230455471280492</v>
      </c>
      <c r="V7" s="66">
        <f t="shared" si="4"/>
        <v>1.0097476833767274</v>
      </c>
      <c r="W7" s="66">
        <f t="shared" si="5"/>
        <v>1.1726672979797692</v>
      </c>
      <c r="X7" s="59" t="str">
        <f t="shared" si="6"/>
        <v>Setor-Chave</v>
      </c>
    </row>
    <row r="8" spans="1:25" x14ac:dyDescent="0.35">
      <c r="A8" s="59" t="s">
        <v>96</v>
      </c>
      <c r="B8" s="74">
        <f>'IP e MP'!B54</f>
        <v>2.7133281923241302E-3</v>
      </c>
      <c r="C8" s="61">
        <f>'IP e MP'!C54</f>
        <v>1.7113530964686399E-2</v>
      </c>
      <c r="D8" s="61">
        <f>'IP e MP'!D54</f>
        <v>4.7140782565782864E-3</v>
      </c>
      <c r="E8" s="61">
        <f>'IP e MP'!E54</f>
        <v>2.1541867867268617E-2</v>
      </c>
      <c r="F8" s="61">
        <f>'IP e MP'!F54</f>
        <v>1.1051483955760379</v>
      </c>
      <c r="G8" s="61">
        <f>'IP e MP'!G54</f>
        <v>3.3736728376261684E-3</v>
      </c>
      <c r="H8" s="61">
        <f>'IP e MP'!H54</f>
        <v>6.0934833962128891E-3</v>
      </c>
      <c r="I8" s="61">
        <f>'IP e MP'!I54</f>
        <v>2.2494708494367046E-2</v>
      </c>
      <c r="J8" s="61">
        <f>'IP e MP'!J54</f>
        <v>5.9379021621112334E-3</v>
      </c>
      <c r="K8" s="61">
        <f>'IP e MP'!K54</f>
        <v>3.6518813455769321E-3</v>
      </c>
      <c r="L8" s="61">
        <f>'IP e MP'!L54</f>
        <v>6.5465964000471864E-3</v>
      </c>
      <c r="M8" s="62">
        <f>'IP e MP'!M54</f>
        <v>1.7247957595131445E-2</v>
      </c>
      <c r="O8" s="66">
        <f t="shared" si="0"/>
        <v>1.2165774030879686</v>
      </c>
      <c r="P8" s="109">
        <f t="shared" si="1"/>
        <v>0.10138145025733071</v>
      </c>
      <c r="R8" s="66">
        <f t="shared" si="2"/>
        <v>1.2165774030879686</v>
      </c>
      <c r="S8" s="66">
        <f t="shared" si="3"/>
        <v>0.10138145025733071</v>
      </c>
      <c r="T8" s="66">
        <v>1.8112619037071065</v>
      </c>
      <c r="U8" s="66">
        <v>0.1509384919755922</v>
      </c>
      <c r="V8" s="66">
        <f t="shared" si="4"/>
        <v>0.73249152834251852</v>
      </c>
      <c r="W8" s="66">
        <f t="shared" si="5"/>
        <v>1.0905463118971512</v>
      </c>
      <c r="X8" s="59" t="str">
        <f t="shared" si="6"/>
        <v>-</v>
      </c>
    </row>
    <row r="9" spans="1:25" x14ac:dyDescent="0.35">
      <c r="A9" s="59" t="s">
        <v>97</v>
      </c>
      <c r="B9" s="74">
        <f>'IP e MP'!B55</f>
        <v>9.8930568146459119E-2</v>
      </c>
      <c r="C9" s="61">
        <f>'IP e MP'!C55</f>
        <v>6.7164118498202072E-2</v>
      </c>
      <c r="D9" s="61">
        <f>'IP e MP'!D55</f>
        <v>0.13992108773565737</v>
      </c>
      <c r="E9" s="61">
        <f>'IP e MP'!E55</f>
        <v>5.4461533997614879E-2</v>
      </c>
      <c r="F9" s="61">
        <f>'IP e MP'!F55</f>
        <v>0.10270171040278968</v>
      </c>
      <c r="G9" s="61">
        <f>'IP e MP'!G55</f>
        <v>1.0491281855006191</v>
      </c>
      <c r="H9" s="61">
        <f>'IP e MP'!H55</f>
        <v>8.9774219459391444E-2</v>
      </c>
      <c r="I9" s="61">
        <f>'IP e MP'!I55</f>
        <v>4.7266967945107485E-2</v>
      </c>
      <c r="J9" s="61">
        <f>'IP e MP'!J55</f>
        <v>1.9363531855975221E-2</v>
      </c>
      <c r="K9" s="61">
        <f>'IP e MP'!K55</f>
        <v>6.4763712393168769E-3</v>
      </c>
      <c r="L9" s="61">
        <f>'IP e MP'!L55</f>
        <v>5.4238043608590011E-2</v>
      </c>
      <c r="M9" s="62">
        <f>'IP e MP'!M55</f>
        <v>2.7236678322147951E-2</v>
      </c>
      <c r="O9" s="66">
        <f t="shared" si="0"/>
        <v>1.7566630167118713</v>
      </c>
      <c r="P9" s="109">
        <f t="shared" si="1"/>
        <v>0.14638858472598928</v>
      </c>
      <c r="R9" s="66">
        <f t="shared" si="2"/>
        <v>1.7566630167118713</v>
      </c>
      <c r="S9" s="66">
        <f t="shared" si="3"/>
        <v>0.14638858472598928</v>
      </c>
      <c r="T9" s="66">
        <v>1.5327389293644502</v>
      </c>
      <c r="U9" s="66">
        <v>0.12772824411370418</v>
      </c>
      <c r="V9" s="66">
        <f t="shared" si="4"/>
        <v>1.0576727585338983</v>
      </c>
      <c r="W9" s="66">
        <f t="shared" si="5"/>
        <v>0.92284985572682043</v>
      </c>
      <c r="X9" s="59" t="str">
        <f t="shared" si="6"/>
        <v>-</v>
      </c>
    </row>
    <row r="10" spans="1:25" x14ac:dyDescent="0.35">
      <c r="A10" s="59" t="s">
        <v>98</v>
      </c>
      <c r="B10" s="74">
        <f>'IP e MP'!B56</f>
        <v>5.2696807668630732E-2</v>
      </c>
      <c r="C10" s="61">
        <f>'IP e MP'!C56</f>
        <v>0.12259574252542761</v>
      </c>
      <c r="D10" s="61">
        <f>'IP e MP'!D56</f>
        <v>0.10323750366769888</v>
      </c>
      <c r="E10" s="61">
        <f>'IP e MP'!E56</f>
        <v>4.9690116384347505E-2</v>
      </c>
      <c r="F10" s="61">
        <f>'IP e MP'!F56</f>
        <v>4.631350925834337E-2</v>
      </c>
      <c r="G10" s="61">
        <f>'IP e MP'!G56</f>
        <v>7.1664588141645072E-2</v>
      </c>
      <c r="H10" s="61">
        <f>'IP e MP'!H56</f>
        <v>1.1558882893547815</v>
      </c>
      <c r="I10" s="61">
        <f>'IP e MP'!I56</f>
        <v>2.6338242683186359E-2</v>
      </c>
      <c r="J10" s="61">
        <f>'IP e MP'!J56</f>
        <v>2.6436166880905956E-2</v>
      </c>
      <c r="K10" s="61">
        <f>'IP e MP'!K56</f>
        <v>3.8121826911174995E-3</v>
      </c>
      <c r="L10" s="61">
        <f>'IP e MP'!L56</f>
        <v>3.701313099440727E-2</v>
      </c>
      <c r="M10" s="62">
        <f>'IP e MP'!M56</f>
        <v>2.3482726473964127E-2</v>
      </c>
      <c r="O10" s="66">
        <f t="shared" si="0"/>
        <v>1.7191690067244558</v>
      </c>
      <c r="P10" s="109">
        <f t="shared" si="1"/>
        <v>0.14326408389370465</v>
      </c>
      <c r="R10" s="66">
        <f t="shared" si="2"/>
        <v>1.7191690067244558</v>
      </c>
      <c r="S10" s="66">
        <f t="shared" si="3"/>
        <v>0.14326408389370465</v>
      </c>
      <c r="T10" s="66">
        <v>1.8402878859871894</v>
      </c>
      <c r="U10" s="66">
        <v>0.15335732383226577</v>
      </c>
      <c r="V10" s="66">
        <f t="shared" si="4"/>
        <v>1.0350979148703046</v>
      </c>
      <c r="W10" s="66">
        <f t="shared" si="5"/>
        <v>1.1080226237767032</v>
      </c>
      <c r="X10" s="59" t="str">
        <f t="shared" si="6"/>
        <v>Setor-Chave</v>
      </c>
    </row>
    <row r="11" spans="1:25" x14ac:dyDescent="0.35">
      <c r="A11" s="59" t="s">
        <v>99</v>
      </c>
      <c r="B11" s="74">
        <f>'IP e MP'!B57</f>
        <v>8.1627945994164949E-3</v>
      </c>
      <c r="C11" s="61">
        <f>'IP e MP'!C57</f>
        <v>1.680971254650681E-2</v>
      </c>
      <c r="D11" s="61">
        <f>'IP e MP'!D57</f>
        <v>2.0076865170931608E-2</v>
      </c>
      <c r="E11" s="61">
        <f>'IP e MP'!E57</f>
        <v>1.9914033707344417E-2</v>
      </c>
      <c r="F11" s="61">
        <f>'IP e MP'!F57</f>
        <v>1.1802611990038125E-2</v>
      </c>
      <c r="G11" s="61">
        <f>'IP e MP'!G57</f>
        <v>2.4247868067594221E-2</v>
      </c>
      <c r="H11" s="61">
        <f>'IP e MP'!H57</f>
        <v>2.0720815609323723E-2</v>
      </c>
      <c r="I11" s="61">
        <f>'IP e MP'!I57</f>
        <v>1.150184985059034</v>
      </c>
      <c r="J11" s="61">
        <f>'IP e MP'!J57</f>
        <v>5.8744055216849771E-2</v>
      </c>
      <c r="K11" s="61">
        <f>'IP e MP'!K57</f>
        <v>4.6578953301678952E-3</v>
      </c>
      <c r="L11" s="61">
        <f>'IP e MP'!L57</f>
        <v>5.2660116347742418E-2</v>
      </c>
      <c r="M11" s="62">
        <f>'IP e MP'!M57</f>
        <v>2.8402123466695486E-2</v>
      </c>
      <c r="O11" s="66">
        <f t="shared" si="0"/>
        <v>1.416383877111645</v>
      </c>
      <c r="P11" s="109">
        <f t="shared" si="1"/>
        <v>0.11803198975930375</v>
      </c>
      <c r="R11" s="66">
        <f t="shared" si="2"/>
        <v>1.416383877111645</v>
      </c>
      <c r="S11" s="66">
        <f t="shared" si="3"/>
        <v>0.11803198975930375</v>
      </c>
      <c r="T11" s="66">
        <v>1.6405653636852646</v>
      </c>
      <c r="U11" s="66">
        <v>0.13671378030710538</v>
      </c>
      <c r="V11" s="66">
        <f t="shared" si="4"/>
        <v>0.85279340897818057</v>
      </c>
      <c r="W11" s="66">
        <f t="shared" si="5"/>
        <v>0.98777128980154694</v>
      </c>
      <c r="X11" s="59" t="str">
        <f t="shared" si="6"/>
        <v>-</v>
      </c>
    </row>
    <row r="12" spans="1:25" x14ac:dyDescent="0.35">
      <c r="A12" s="59" t="s">
        <v>100</v>
      </c>
      <c r="B12" s="74">
        <f>'IP e MP'!B58</f>
        <v>3.2710787214664944E-2</v>
      </c>
      <c r="C12" s="61">
        <f>'IP e MP'!C58</f>
        <v>4.2425099170471221E-2</v>
      </c>
      <c r="D12" s="61">
        <f>'IP e MP'!D58</f>
        <v>4.4850572269594415E-2</v>
      </c>
      <c r="E12" s="61">
        <f>'IP e MP'!E58</f>
        <v>4.6219907924225812E-2</v>
      </c>
      <c r="F12" s="61">
        <f>'IP e MP'!F58</f>
        <v>3.3160500390568455E-2</v>
      </c>
      <c r="G12" s="61">
        <f>'IP e MP'!G58</f>
        <v>3.9227220236995618E-2</v>
      </c>
      <c r="H12" s="61">
        <f>'IP e MP'!H58</f>
        <v>4.6931531243303577E-2</v>
      </c>
      <c r="I12" s="61">
        <f>'IP e MP'!I58</f>
        <v>4.8274077030847545E-2</v>
      </c>
      <c r="J12" s="61">
        <f>'IP e MP'!J58</f>
        <v>1.150137925291798</v>
      </c>
      <c r="K12" s="61">
        <f>'IP e MP'!K58</f>
        <v>4.4829802853049702E-2</v>
      </c>
      <c r="L12" s="61">
        <f>'IP e MP'!L58</f>
        <v>3.1618875054368584E-2</v>
      </c>
      <c r="M12" s="62">
        <f>'IP e MP'!M58</f>
        <v>5.8561900502815227E-2</v>
      </c>
      <c r="O12" s="66">
        <f t="shared" si="0"/>
        <v>1.6189481991827031</v>
      </c>
      <c r="P12" s="109">
        <f t="shared" si="1"/>
        <v>0.13491234993189191</v>
      </c>
      <c r="R12" s="66">
        <f t="shared" si="2"/>
        <v>1.6189481991827031</v>
      </c>
      <c r="S12" s="66">
        <f t="shared" si="3"/>
        <v>0.13491234993189191</v>
      </c>
      <c r="T12" s="66">
        <v>1.4923153991304359</v>
      </c>
      <c r="U12" s="66">
        <v>0.12435961659420298</v>
      </c>
      <c r="V12" s="66">
        <f t="shared" si="4"/>
        <v>0.97475576787526308</v>
      </c>
      <c r="W12" s="66">
        <f t="shared" si="5"/>
        <v>0.89851117134310921</v>
      </c>
      <c r="X12" s="59" t="str">
        <f t="shared" si="6"/>
        <v>-</v>
      </c>
    </row>
    <row r="13" spans="1:25" x14ac:dyDescent="0.35">
      <c r="A13" s="59" t="s">
        <v>101</v>
      </c>
      <c r="B13" s="74">
        <f>'IP e MP'!B59</f>
        <v>5.7785945060168618E-3</v>
      </c>
      <c r="C13" s="61">
        <f>'IP e MP'!C59</f>
        <v>8.3087250757475258E-3</v>
      </c>
      <c r="D13" s="61">
        <f>'IP e MP'!D59</f>
        <v>1.1105794789562556E-2</v>
      </c>
      <c r="E13" s="61">
        <f>'IP e MP'!E59</f>
        <v>1.1209635527634165E-2</v>
      </c>
      <c r="F13" s="61">
        <f>'IP e MP'!F59</f>
        <v>8.0894747445232635E-3</v>
      </c>
      <c r="G13" s="61">
        <f>'IP e MP'!G59</f>
        <v>3.9152422925164666E-2</v>
      </c>
      <c r="H13" s="61">
        <f>'IP e MP'!H59</f>
        <v>1.4228940755087531E-2</v>
      </c>
      <c r="I13" s="61">
        <f>'IP e MP'!I59</f>
        <v>2.0123836244374242E-2</v>
      </c>
      <c r="J13" s="61">
        <f>'IP e MP'!J59</f>
        <v>1.5366773623748957E-2</v>
      </c>
      <c r="K13" s="61">
        <f>'IP e MP'!K59</f>
        <v>1.003839083642285</v>
      </c>
      <c r="L13" s="61">
        <f>'IP e MP'!L59</f>
        <v>2.3276125538185255E-2</v>
      </c>
      <c r="M13" s="62">
        <f>'IP e MP'!M59</f>
        <v>7.7947330377946067E-3</v>
      </c>
      <c r="O13" s="66">
        <f t="shared" si="0"/>
        <v>1.1682741404101247</v>
      </c>
      <c r="P13" s="109">
        <f t="shared" si="1"/>
        <v>9.7356178367510385E-2</v>
      </c>
      <c r="R13" s="66">
        <f t="shared" si="2"/>
        <v>1.1682741404101247</v>
      </c>
      <c r="S13" s="66">
        <f t="shared" si="3"/>
        <v>9.7356178367510385E-2</v>
      </c>
      <c r="T13" s="66">
        <v>1.1101962515475072</v>
      </c>
      <c r="U13" s="66">
        <v>9.2516354295625602E-2</v>
      </c>
      <c r="V13" s="66">
        <f t="shared" si="4"/>
        <v>0.70340852004973209</v>
      </c>
      <c r="W13" s="66">
        <f t="shared" si="5"/>
        <v>0.66844028747537654</v>
      </c>
      <c r="X13" s="59" t="str">
        <f t="shared" si="6"/>
        <v>-</v>
      </c>
    </row>
    <row r="14" spans="1:25" x14ac:dyDescent="0.35">
      <c r="A14" s="59" t="s">
        <v>102</v>
      </c>
      <c r="B14" s="74">
        <f>'IP e MP'!B60</f>
        <v>4.3049349239967727E-2</v>
      </c>
      <c r="C14" s="61">
        <f>'IP e MP'!C60</f>
        <v>0.14453426926082899</v>
      </c>
      <c r="D14" s="61">
        <f>'IP e MP'!D60</f>
        <v>0.1118355455074702</v>
      </c>
      <c r="E14" s="61">
        <f>'IP e MP'!E60</f>
        <v>0.10775512270942862</v>
      </c>
      <c r="F14" s="61">
        <f>'IP e MP'!F60</f>
        <v>6.8080014749586568E-2</v>
      </c>
      <c r="G14" s="61">
        <f>'IP e MP'!G60</f>
        <v>0.11468733338703249</v>
      </c>
      <c r="H14" s="61">
        <f>'IP e MP'!H60</f>
        <v>0.10976998903095969</v>
      </c>
      <c r="I14" s="61">
        <f>'IP e MP'!I60</f>
        <v>0.19653664260477929</v>
      </c>
      <c r="J14" s="61">
        <f>'IP e MP'!J60</f>
        <v>0.14525295213853096</v>
      </c>
      <c r="K14" s="61">
        <f>'IP e MP'!K60</f>
        <v>1.6831790647783815E-2</v>
      </c>
      <c r="L14" s="61">
        <f>'IP e MP'!L60</f>
        <v>1.1285254750942051</v>
      </c>
      <c r="M14" s="62">
        <f>'IP e MP'!M60</f>
        <v>0.10720754255425891</v>
      </c>
      <c r="O14" s="66">
        <f t="shared" si="0"/>
        <v>2.2940660269248321</v>
      </c>
      <c r="P14" s="109">
        <f t="shared" si="1"/>
        <v>0.19117216891040267</v>
      </c>
      <c r="R14" s="66">
        <f t="shared" si="2"/>
        <v>2.2940660269248321</v>
      </c>
      <c r="S14" s="66">
        <f t="shared" si="3"/>
        <v>0.19117216891040267</v>
      </c>
      <c r="T14" s="66">
        <v>1.5337508313135244</v>
      </c>
      <c r="U14" s="66">
        <v>0.12781256927612702</v>
      </c>
      <c r="V14" s="66">
        <f t="shared" si="4"/>
        <v>1.3812388146579062</v>
      </c>
      <c r="W14" s="66">
        <f t="shared" si="5"/>
        <v>0.92345911380060086</v>
      </c>
      <c r="X14" s="59" t="str">
        <f t="shared" si="6"/>
        <v>-</v>
      </c>
    </row>
    <row r="15" spans="1:25" x14ac:dyDescent="0.35">
      <c r="A15" s="60" t="s">
        <v>103</v>
      </c>
      <c r="B15" s="75">
        <f>'IP e MP'!B61</f>
        <v>3.0401833673849364E-3</v>
      </c>
      <c r="C15" s="63">
        <f>'IP e MP'!C61</f>
        <v>7.6805356796298694E-3</v>
      </c>
      <c r="D15" s="63">
        <f>'IP e MP'!D61</f>
        <v>6.5449653485502909E-3</v>
      </c>
      <c r="E15" s="63">
        <f>'IP e MP'!E61</f>
        <v>8.340809748803699E-3</v>
      </c>
      <c r="F15" s="63">
        <f>'IP e MP'!F61</f>
        <v>3.6515773004104969E-3</v>
      </c>
      <c r="G15" s="63">
        <f>'IP e MP'!G61</f>
        <v>5.9822501447520321E-3</v>
      </c>
      <c r="H15" s="63">
        <f>'IP e MP'!H61</f>
        <v>6.8055937949576028E-3</v>
      </c>
      <c r="I15" s="63">
        <f>'IP e MP'!I61</f>
        <v>9.0275329130002999E-3</v>
      </c>
      <c r="J15" s="63">
        <f>'IP e MP'!J61</f>
        <v>6.5483136725420577E-3</v>
      </c>
      <c r="K15" s="63">
        <f>'IP e MP'!K61</f>
        <v>8.0373551719499319E-4</v>
      </c>
      <c r="L15" s="63">
        <f>'IP e MP'!L61</f>
        <v>6.1579287887034003E-3</v>
      </c>
      <c r="M15" s="64">
        <f>'IP e MP'!M61</f>
        <v>1.0049508088422574</v>
      </c>
      <c r="O15" s="91">
        <f t="shared" si="0"/>
        <v>1.0695342351181871</v>
      </c>
      <c r="P15" s="102">
        <f t="shared" si="1"/>
        <v>8.9127852926515594E-2</v>
      </c>
      <c r="R15" s="91">
        <f t="shared" si="2"/>
        <v>1.0695342351181871</v>
      </c>
      <c r="S15" s="91">
        <f t="shared" si="3"/>
        <v>8.9127852926515594E-2</v>
      </c>
      <c r="T15" s="91">
        <v>1.3835156706655716</v>
      </c>
      <c r="U15" s="91">
        <v>0.11529297255546429</v>
      </c>
      <c r="V15" s="91">
        <f t="shared" si="4"/>
        <v>0.64395801246007478</v>
      </c>
      <c r="W15" s="91">
        <f t="shared" si="5"/>
        <v>0.83300372464535322</v>
      </c>
      <c r="X15" s="60" t="str">
        <f t="shared" si="6"/>
        <v>-</v>
      </c>
    </row>
    <row r="17" spans="1:24" x14ac:dyDescent="0.35">
      <c r="A17" s="86" t="s">
        <v>130</v>
      </c>
      <c r="B17" s="67">
        <f>SUM(B4:B15)</f>
        <v>1.7190436398690547</v>
      </c>
      <c r="C17" s="67">
        <f t="shared" ref="C17:M17" si="7">SUM(C4:C15)</f>
        <v>1.7716487659920732</v>
      </c>
      <c r="D17" s="67">
        <f t="shared" si="7"/>
        <v>2.1475294823881739</v>
      </c>
      <c r="E17" s="67">
        <f t="shared" si="7"/>
        <v>1.947654656553659</v>
      </c>
      <c r="F17" s="67">
        <f t="shared" si="7"/>
        <v>1.8112619037071065</v>
      </c>
      <c r="G17" s="67">
        <f t="shared" si="7"/>
        <v>1.5327389293644502</v>
      </c>
      <c r="H17" s="67">
        <f t="shared" si="7"/>
        <v>1.8402878859871894</v>
      </c>
      <c r="I17" s="67">
        <f t="shared" si="7"/>
        <v>1.6405653636852646</v>
      </c>
      <c r="J17" s="67">
        <f t="shared" si="7"/>
        <v>1.4923153991304359</v>
      </c>
      <c r="K17" s="67">
        <f t="shared" si="7"/>
        <v>1.1101962515475072</v>
      </c>
      <c r="L17" s="67">
        <f t="shared" si="7"/>
        <v>1.5337508313135244</v>
      </c>
      <c r="M17" s="70">
        <f t="shared" si="7"/>
        <v>1.3835156706655716</v>
      </c>
    </row>
    <row r="18" spans="1:24" x14ac:dyDescent="0.35">
      <c r="A18" s="90" t="s">
        <v>131</v>
      </c>
      <c r="B18" s="88">
        <f>B17/12</f>
        <v>0.14325363665575455</v>
      </c>
      <c r="C18" s="88">
        <f t="shared" ref="C18:M18" si="8">C17/12</f>
        <v>0.1476373971660061</v>
      </c>
      <c r="D18" s="88">
        <f t="shared" si="8"/>
        <v>0.17896079019901448</v>
      </c>
      <c r="E18" s="88">
        <f t="shared" si="8"/>
        <v>0.16230455471280492</v>
      </c>
      <c r="F18" s="88">
        <f t="shared" si="8"/>
        <v>0.1509384919755922</v>
      </c>
      <c r="G18" s="88">
        <f t="shared" si="8"/>
        <v>0.12772824411370418</v>
      </c>
      <c r="H18" s="88">
        <f t="shared" si="8"/>
        <v>0.15335732383226577</v>
      </c>
      <c r="I18" s="88">
        <f t="shared" si="8"/>
        <v>0.13671378030710538</v>
      </c>
      <c r="J18" s="88">
        <f t="shared" si="8"/>
        <v>0.12435961659420298</v>
      </c>
      <c r="K18" s="88">
        <f t="shared" si="8"/>
        <v>9.2516354295625602E-2</v>
      </c>
      <c r="L18" s="88">
        <f t="shared" si="8"/>
        <v>0.12781256927612702</v>
      </c>
      <c r="M18" s="89">
        <f t="shared" si="8"/>
        <v>0.11529297255546429</v>
      </c>
    </row>
    <row r="19" spans="1:24" x14ac:dyDescent="0.35">
      <c r="A19" s="76"/>
    </row>
    <row r="20" spans="1:24" ht="16.5" x14ac:dyDescent="0.35">
      <c r="A20" s="86" t="s">
        <v>132</v>
      </c>
      <c r="B20" s="65">
        <f>12*12</f>
        <v>144</v>
      </c>
    </row>
    <row r="21" spans="1:24" x14ac:dyDescent="0.35">
      <c r="A21" s="86" t="s">
        <v>133</v>
      </c>
      <c r="B21" s="87">
        <f>SUM(B4:M15)</f>
        <v>19.930508780204011</v>
      </c>
    </row>
    <row r="22" spans="1:24" x14ac:dyDescent="0.35">
      <c r="A22" s="86" t="s">
        <v>134</v>
      </c>
      <c r="B22" s="87">
        <f>B21/B20</f>
        <v>0.13840631097363898</v>
      </c>
    </row>
    <row r="24" spans="1:24" x14ac:dyDescent="0.35">
      <c r="O24" s="78"/>
      <c r="P24" s="78"/>
      <c r="Q24" s="78"/>
      <c r="R24" s="134" t="s">
        <v>137</v>
      </c>
      <c r="S24" s="134"/>
      <c r="T24" s="134"/>
      <c r="U24" s="134"/>
      <c r="V24" s="135" t="s">
        <v>138</v>
      </c>
      <c r="W24" s="135"/>
      <c r="X24" s="135" t="s">
        <v>139</v>
      </c>
    </row>
    <row r="25" spans="1:24" x14ac:dyDescent="0.35">
      <c r="A25" s="83" t="s">
        <v>178</v>
      </c>
      <c r="O25" s="78"/>
      <c r="P25" s="78"/>
      <c r="Q25" s="78"/>
      <c r="R25" s="92" t="s">
        <v>140</v>
      </c>
      <c r="S25" s="94" t="s">
        <v>141</v>
      </c>
      <c r="T25" s="86" t="s">
        <v>142</v>
      </c>
      <c r="U25" s="94" t="s">
        <v>141</v>
      </c>
      <c r="V25" s="92" t="s">
        <v>140</v>
      </c>
      <c r="W25" s="86" t="s">
        <v>142</v>
      </c>
      <c r="X25" s="135"/>
    </row>
    <row r="26" spans="1:24" ht="16.5" x14ac:dyDescent="0.35">
      <c r="A26" s="58" t="s">
        <v>147</v>
      </c>
      <c r="B26" s="81" t="s">
        <v>92</v>
      </c>
      <c r="C26" s="81" t="s">
        <v>93</v>
      </c>
      <c r="D26" s="81" t="s">
        <v>94</v>
      </c>
      <c r="E26" s="81" t="s">
        <v>95</v>
      </c>
      <c r="F26" s="81" t="s">
        <v>96</v>
      </c>
      <c r="G26" s="81" t="s">
        <v>97</v>
      </c>
      <c r="H26" s="81" t="s">
        <v>98</v>
      </c>
      <c r="I26" s="81" t="s">
        <v>99</v>
      </c>
      <c r="J26" s="81" t="s">
        <v>100</v>
      </c>
      <c r="K26" s="81" t="s">
        <v>101</v>
      </c>
      <c r="L26" s="81" t="s">
        <v>102</v>
      </c>
      <c r="M26" s="82" t="s">
        <v>103</v>
      </c>
      <c r="O26" s="92" t="s">
        <v>150</v>
      </c>
      <c r="P26" s="93" t="s">
        <v>151</v>
      </c>
      <c r="Q26" s="78"/>
      <c r="R26" s="92" t="s">
        <v>150</v>
      </c>
      <c r="S26" s="86" t="s">
        <v>151</v>
      </c>
      <c r="T26" s="86" t="s">
        <v>130</v>
      </c>
      <c r="U26" s="86" t="s">
        <v>131</v>
      </c>
      <c r="V26" s="86" t="s">
        <v>152</v>
      </c>
      <c r="W26" s="86" t="s">
        <v>144</v>
      </c>
      <c r="X26" s="135"/>
    </row>
    <row r="27" spans="1:24" x14ac:dyDescent="0.35">
      <c r="A27" s="79" t="s">
        <v>92</v>
      </c>
      <c r="B27" s="71">
        <f>G!B47</f>
        <v>1.0704225867982502</v>
      </c>
      <c r="C27" s="72">
        <f>G!C47</f>
        <v>1.1006104697908269E-2</v>
      </c>
      <c r="D27" s="72">
        <f>G!D47</f>
        <v>0.69329484239514694</v>
      </c>
      <c r="E27" s="72">
        <f>G!E47</f>
        <v>1.1457966869797663E-2</v>
      </c>
      <c r="F27" s="72">
        <f>G!F47</f>
        <v>4.3021302970674108E-2</v>
      </c>
      <c r="G27" s="72">
        <f>G!G47</f>
        <v>4.7377335546668203E-2</v>
      </c>
      <c r="H27" s="72">
        <f>G!H47</f>
        <v>2.9485762247343953E-2</v>
      </c>
      <c r="I27" s="72">
        <f>G!I47</f>
        <v>6.3235130419998951E-3</v>
      </c>
      <c r="J27" s="72">
        <f>G!J47</f>
        <v>5.4841881122967857E-3</v>
      </c>
      <c r="K27" s="72">
        <f>G!K47</f>
        <v>1.9570323300099699E-3</v>
      </c>
      <c r="L27" s="72">
        <f>G!L47</f>
        <v>5.1249084314966817E-2</v>
      </c>
      <c r="M27" s="73">
        <f>G!M47</f>
        <v>1.9733147044760983E-2</v>
      </c>
      <c r="O27" s="66">
        <f>SUM(B27:M27)</f>
        <v>1.9908128663698237</v>
      </c>
      <c r="P27" s="109">
        <f>O27/12</f>
        <v>0.16590107219748532</v>
      </c>
      <c r="R27" s="95">
        <f>O27</f>
        <v>1.9908128663698237</v>
      </c>
      <c r="S27" s="95">
        <f>P27</f>
        <v>0.16590107219748532</v>
      </c>
      <c r="T27" s="95">
        <f t="array" ref="T27:U38">TRANSPOSE(B17:M18)</f>
        <v>1.7190436398690547</v>
      </c>
      <c r="U27" s="95">
        <v>0.14325363665575455</v>
      </c>
      <c r="V27" s="95">
        <f>S27/$B$42</f>
        <v>1.1182271700372302</v>
      </c>
      <c r="W27" s="95">
        <f>U27/$B$22</f>
        <v>1.0350224324889261</v>
      </c>
      <c r="X27" s="96" t="str">
        <f>IF(AND(V27&gt;1,W27&gt;1),"Setor-Chave","-")</f>
        <v>Setor-Chave</v>
      </c>
    </row>
    <row r="28" spans="1:24" x14ac:dyDescent="0.35">
      <c r="A28" s="79" t="s">
        <v>93</v>
      </c>
      <c r="B28" s="74">
        <f>G!B48</f>
        <v>3.144950851680979E-2</v>
      </c>
      <c r="C28" s="61">
        <f>G!C48</f>
        <v>1.0684566563487448</v>
      </c>
      <c r="D28" s="61">
        <f>G!D48</f>
        <v>0.71003290864373358</v>
      </c>
      <c r="E28" s="61">
        <f>G!E48</f>
        <v>3.8171676571837863E-2</v>
      </c>
      <c r="F28" s="61">
        <f>G!F48</f>
        <v>7.0889750129787529E-2</v>
      </c>
      <c r="G28" s="61">
        <f>G!G48</f>
        <v>2.7275709888521227E-2</v>
      </c>
      <c r="H28" s="61">
        <f>G!H48</f>
        <v>2.9677295190896416E-2</v>
      </c>
      <c r="I28" s="61">
        <f>G!I48</f>
        <v>6.5657165243738162E-3</v>
      </c>
      <c r="J28" s="61">
        <f>G!J48</f>
        <v>5.3931437029291094E-3</v>
      </c>
      <c r="K28" s="61">
        <f>G!K48</f>
        <v>3.3749843425911557E-3</v>
      </c>
      <c r="L28" s="61">
        <f>G!L48</f>
        <v>3.9746486314634663E-2</v>
      </c>
      <c r="M28" s="62">
        <f>G!M48</f>
        <v>1.8702784948960067E-2</v>
      </c>
      <c r="O28" s="66">
        <f t="shared" ref="O28:O38" si="9">SUM(B28:M28)</f>
        <v>2.0497366211238202</v>
      </c>
      <c r="P28" s="109">
        <f t="shared" ref="P28:P38" si="10">O28/12</f>
        <v>0.17081138509365168</v>
      </c>
      <c r="R28" s="66">
        <f t="shared" ref="R28:R38" si="11">O28</f>
        <v>2.0497366211238202</v>
      </c>
      <c r="S28" s="66">
        <f t="shared" ref="S28:S38" si="12">P28</f>
        <v>0.17081138509365168</v>
      </c>
      <c r="T28" s="66">
        <v>1.7716487659920732</v>
      </c>
      <c r="U28" s="66">
        <v>0.1476373971660061</v>
      </c>
      <c r="V28" s="66">
        <f t="shared" ref="V28:V38" si="13">S28/$B$42</f>
        <v>1.1513242755661277</v>
      </c>
      <c r="W28" s="66">
        <f t="shared" ref="W28:W38" si="14">U28/$B$22</f>
        <v>1.0666955583703497</v>
      </c>
      <c r="X28" s="59" t="str">
        <f t="shared" ref="X28:X38" si="15">IF(AND(V28&gt;1,W28&gt;1),"Setor-Chave","-")</f>
        <v>Setor-Chave</v>
      </c>
    </row>
    <row r="29" spans="1:24" x14ac:dyDescent="0.35">
      <c r="A29" s="79" t="s">
        <v>94</v>
      </c>
      <c r="B29" s="74">
        <f>G!B49</f>
        <v>5.8338418964710315E-2</v>
      </c>
      <c r="C29" s="61">
        <f>G!C49</f>
        <v>2.1427386198960733E-2</v>
      </c>
      <c r="D29" s="61">
        <f>G!D49</f>
        <v>1.4753149872790601</v>
      </c>
      <c r="E29" s="61">
        <f>G!E49</f>
        <v>2.2157144561971941E-2</v>
      </c>
      <c r="F29" s="61">
        <f>G!F49</f>
        <v>8.0816255471005821E-2</v>
      </c>
      <c r="G29" s="61">
        <f>G!G49</f>
        <v>4.9721671060994961E-2</v>
      </c>
      <c r="H29" s="61">
        <f>G!H49</f>
        <v>5.9027849484519966E-2</v>
      </c>
      <c r="I29" s="61">
        <f>G!I49</f>
        <v>1.0939666659692452E-2</v>
      </c>
      <c r="J29" s="61">
        <f>G!J49</f>
        <v>9.3211043402385736E-3</v>
      </c>
      <c r="K29" s="61">
        <f>G!K49</f>
        <v>3.7042377048831158E-3</v>
      </c>
      <c r="L29" s="61">
        <f>G!L49</f>
        <v>7.304209080860595E-2</v>
      </c>
      <c r="M29" s="62">
        <f>G!M49</f>
        <v>2.9196754524391522E-2</v>
      </c>
      <c r="O29" s="66">
        <f t="shared" si="9"/>
        <v>1.8930075670590356</v>
      </c>
      <c r="P29" s="109">
        <f t="shared" si="10"/>
        <v>0.15775063058825298</v>
      </c>
      <c r="R29" s="66">
        <f t="shared" si="11"/>
        <v>1.8930075670590356</v>
      </c>
      <c r="S29" s="66">
        <f t="shared" si="12"/>
        <v>0.15775063058825298</v>
      </c>
      <c r="T29" s="66">
        <v>2.1475294823881739</v>
      </c>
      <c r="U29" s="66">
        <v>0.17896079019901448</v>
      </c>
      <c r="V29" s="66">
        <f t="shared" si="13"/>
        <v>1.063290543440891</v>
      </c>
      <c r="W29" s="66">
        <f t="shared" si="14"/>
        <v>1.2930103326942912</v>
      </c>
      <c r="X29" s="59" t="str">
        <f t="shared" si="15"/>
        <v>Setor-Chave</v>
      </c>
    </row>
    <row r="30" spans="1:24" x14ac:dyDescent="0.35">
      <c r="A30" s="79" t="s">
        <v>95</v>
      </c>
      <c r="B30" s="74">
        <f>G!B50</f>
        <v>6.8169190448544137E-2</v>
      </c>
      <c r="C30" s="61">
        <f>G!C50</f>
        <v>2.2567919601117356E-2</v>
      </c>
      <c r="D30" s="61">
        <f>G!D50</f>
        <v>0.37537215481529068</v>
      </c>
      <c r="E30" s="61">
        <f>G!E50</f>
        <v>1.3907259490181909</v>
      </c>
      <c r="F30" s="61">
        <f>G!F50</f>
        <v>3.0609045554154578E-2</v>
      </c>
      <c r="G30" s="61">
        <f>G!G50</f>
        <v>0.1115760784164693</v>
      </c>
      <c r="H30" s="61">
        <f>G!H50</f>
        <v>3.5269885143904216E-2</v>
      </c>
      <c r="I30" s="61">
        <f>G!I50</f>
        <v>2.1804360240106815E-2</v>
      </c>
      <c r="J30" s="61">
        <f>G!J50</f>
        <v>2.2150769918938391E-2</v>
      </c>
      <c r="K30" s="61">
        <f>G!K50</f>
        <v>5.2765220483392454E-3</v>
      </c>
      <c r="L30" s="61">
        <f>G!L50</f>
        <v>0.14558280881791538</v>
      </c>
      <c r="M30" s="62">
        <f>G!M50</f>
        <v>0.11069855051749572</v>
      </c>
      <c r="O30" s="66">
        <f t="shared" si="9"/>
        <v>2.3398032345404665</v>
      </c>
      <c r="P30" s="109">
        <f t="shared" si="10"/>
        <v>0.19498360287837221</v>
      </c>
      <c r="R30" s="66">
        <f t="shared" si="11"/>
        <v>2.3398032345404665</v>
      </c>
      <c r="S30" s="66">
        <f t="shared" si="12"/>
        <v>0.19498360287837221</v>
      </c>
      <c r="T30" s="66">
        <v>1.947654656553659</v>
      </c>
      <c r="U30" s="66">
        <v>0.16230455471280492</v>
      </c>
      <c r="V30" s="66">
        <f t="shared" si="13"/>
        <v>1.3142528831326639</v>
      </c>
      <c r="W30" s="66">
        <f t="shared" si="14"/>
        <v>1.1726672979797692</v>
      </c>
      <c r="X30" s="59" t="str">
        <f t="shared" si="15"/>
        <v>Setor-Chave</v>
      </c>
    </row>
    <row r="31" spans="1:24" x14ac:dyDescent="0.35">
      <c r="A31" s="79" t="s">
        <v>96</v>
      </c>
      <c r="B31" s="74">
        <f>G!B51</f>
        <v>2.0543020260874933E-3</v>
      </c>
      <c r="C31" s="61">
        <f>G!C51</f>
        <v>7.0524556135004284E-3</v>
      </c>
      <c r="D31" s="61">
        <f>G!D51</f>
        <v>2.0699484612339791E-2</v>
      </c>
      <c r="E31" s="61">
        <f>G!E51</f>
        <v>1.102454082205569E-2</v>
      </c>
      <c r="F31" s="61">
        <f>G!F51</f>
        <v>1.1051483955760379</v>
      </c>
      <c r="G31" s="61">
        <f>G!G51</f>
        <v>5.8731096771887977E-3</v>
      </c>
      <c r="H31" s="61">
        <f>G!H51</f>
        <v>4.8706486358922069E-3</v>
      </c>
      <c r="I31" s="61">
        <f>G!I51</f>
        <v>1.246802271549125E-2</v>
      </c>
      <c r="J31" s="61">
        <f>G!J51</f>
        <v>5.3960789666948668E-3</v>
      </c>
      <c r="K31" s="61">
        <f>G!K51</f>
        <v>3.1530012764498772E-3</v>
      </c>
      <c r="L31" s="61">
        <f>G!L51</f>
        <v>1.5221757055630126E-2</v>
      </c>
      <c r="M31" s="62">
        <f>G!M51</f>
        <v>3.2946346424555933E-2</v>
      </c>
      <c r="O31" s="66">
        <f t="shared" si="9"/>
        <v>1.2259081434019243</v>
      </c>
      <c r="P31" s="109">
        <f t="shared" si="10"/>
        <v>0.10215901195016036</v>
      </c>
      <c r="R31" s="66">
        <f t="shared" si="11"/>
        <v>1.2259081434019243</v>
      </c>
      <c r="S31" s="66">
        <f t="shared" si="12"/>
        <v>0.10215901195016036</v>
      </c>
      <c r="T31" s="66">
        <v>1.8112619037071065</v>
      </c>
      <c r="U31" s="66">
        <v>0.1509384919755922</v>
      </c>
      <c r="V31" s="66">
        <f t="shared" si="13"/>
        <v>0.68858495797327934</v>
      </c>
      <c r="W31" s="66">
        <f t="shared" si="14"/>
        <v>1.0905463118971512</v>
      </c>
      <c r="X31" s="59" t="str">
        <f t="shared" si="15"/>
        <v>-</v>
      </c>
    </row>
    <row r="32" spans="1:24" x14ac:dyDescent="0.35">
      <c r="A32" s="79" t="s">
        <v>97</v>
      </c>
      <c r="B32" s="74">
        <f>G!B52</f>
        <v>4.302563847872283E-2</v>
      </c>
      <c r="C32" s="61">
        <f>G!C52</f>
        <v>1.5899113478043868E-2</v>
      </c>
      <c r="D32" s="61">
        <f>G!D52</f>
        <v>0.35292365682217081</v>
      </c>
      <c r="E32" s="61">
        <f>G!E52</f>
        <v>1.6010388683631426E-2</v>
      </c>
      <c r="F32" s="61">
        <f>G!F52</f>
        <v>5.8994636539715747E-2</v>
      </c>
      <c r="G32" s="61">
        <f>G!G52</f>
        <v>1.0491281855006191</v>
      </c>
      <c r="H32" s="61">
        <f>G!H52</f>
        <v>4.1219968945637939E-2</v>
      </c>
      <c r="I32" s="61">
        <f>G!I52</f>
        <v>1.5049075221323791E-2</v>
      </c>
      <c r="J32" s="61">
        <f>G!J52</f>
        <v>1.0107987280907678E-2</v>
      </c>
      <c r="K32" s="61">
        <f>G!K52</f>
        <v>3.211989205949894E-3</v>
      </c>
      <c r="L32" s="61">
        <f>G!L52</f>
        <v>7.2441609050783062E-2</v>
      </c>
      <c r="M32" s="62">
        <f>G!M52</f>
        <v>2.9885366066623963E-2</v>
      </c>
      <c r="O32" s="66">
        <f t="shared" si="9"/>
        <v>1.7078976152741303</v>
      </c>
      <c r="P32" s="109">
        <f t="shared" si="10"/>
        <v>0.14232480127284419</v>
      </c>
      <c r="R32" s="66">
        <f t="shared" si="11"/>
        <v>1.7078976152741303</v>
      </c>
      <c r="S32" s="66">
        <f t="shared" si="12"/>
        <v>0.14232480127284419</v>
      </c>
      <c r="T32" s="66">
        <v>1.5327389293644502</v>
      </c>
      <c r="U32" s="66">
        <v>0.12772824411370418</v>
      </c>
      <c r="V32" s="66">
        <f t="shared" si="13"/>
        <v>0.95931543808223874</v>
      </c>
      <c r="W32" s="66">
        <f t="shared" si="14"/>
        <v>0.92284985572682043</v>
      </c>
      <c r="X32" s="59" t="str">
        <f t="shared" si="15"/>
        <v>-</v>
      </c>
    </row>
    <row r="33" spans="1:24" x14ac:dyDescent="0.35">
      <c r="A33" s="79" t="s">
        <v>98</v>
      </c>
      <c r="B33" s="74">
        <f>G!B53</f>
        <v>4.9914313794754812E-2</v>
      </c>
      <c r="C33" s="61">
        <f>G!C53</f>
        <v>6.3205512313749337E-2</v>
      </c>
      <c r="D33" s="61">
        <f>G!D53</f>
        <v>0.56712536268708647</v>
      </c>
      <c r="E33" s="61">
        <f>G!E53</f>
        <v>3.1814565560204892E-2</v>
      </c>
      <c r="F33" s="61">
        <f>G!F53</f>
        <v>5.7941071258237435E-2</v>
      </c>
      <c r="G33" s="61">
        <f>G!G53</f>
        <v>0.15608047817260132</v>
      </c>
      <c r="H33" s="61">
        <f>G!H53</f>
        <v>1.1558882893547815</v>
      </c>
      <c r="I33" s="61">
        <f>G!I53</f>
        <v>1.8263450893431742E-2</v>
      </c>
      <c r="J33" s="61">
        <f>G!J53</f>
        <v>3.0055404324754131E-2</v>
      </c>
      <c r="K33" s="61">
        <f>G!K53</f>
        <v>4.1177504602715872E-3</v>
      </c>
      <c r="L33" s="61">
        <f>G!L53</f>
        <v>0.10766731283995702</v>
      </c>
      <c r="M33" s="62">
        <f>G!M53</f>
        <v>5.6117321696326286E-2</v>
      </c>
      <c r="O33" s="66">
        <f t="shared" si="9"/>
        <v>2.2981908333561569</v>
      </c>
      <c r="P33" s="109">
        <f t="shared" si="10"/>
        <v>0.19151590277967975</v>
      </c>
      <c r="R33" s="66">
        <f t="shared" si="11"/>
        <v>2.2981908333561569</v>
      </c>
      <c r="S33" s="66">
        <f t="shared" si="12"/>
        <v>0.19151590277967975</v>
      </c>
      <c r="T33" s="66">
        <v>1.8402878859871894</v>
      </c>
      <c r="U33" s="66">
        <v>0.15335732383226577</v>
      </c>
      <c r="V33" s="66">
        <f t="shared" si="13"/>
        <v>1.2908794569303137</v>
      </c>
      <c r="W33" s="66">
        <f t="shared" si="14"/>
        <v>1.1080226237767032</v>
      </c>
      <c r="X33" s="59" t="str">
        <f t="shared" si="15"/>
        <v>Setor-Chave</v>
      </c>
    </row>
    <row r="34" spans="1:24" x14ac:dyDescent="0.35">
      <c r="A34" s="79" t="s">
        <v>99</v>
      </c>
      <c r="B34" s="74">
        <f>G!B54</f>
        <v>1.1150224725304763E-2</v>
      </c>
      <c r="C34" s="61">
        <f>G!C54</f>
        <v>1.2498094615115068E-2</v>
      </c>
      <c r="D34" s="61">
        <f>G!D54</f>
        <v>0.15905284128127911</v>
      </c>
      <c r="E34" s="61">
        <f>G!E54</f>
        <v>1.8387351353995073E-2</v>
      </c>
      <c r="F34" s="61">
        <f>G!F54</f>
        <v>2.1294179698450138E-2</v>
      </c>
      <c r="G34" s="61">
        <f>G!G54</f>
        <v>7.6159045378693543E-2</v>
      </c>
      <c r="H34" s="61">
        <f>G!H54</f>
        <v>2.9882078326621046E-2</v>
      </c>
      <c r="I34" s="61">
        <f>G!I54</f>
        <v>1.150184985059034</v>
      </c>
      <c r="J34" s="61">
        <f>G!J54</f>
        <v>9.6314564928436042E-2</v>
      </c>
      <c r="K34" s="61">
        <f>G!K54</f>
        <v>7.2557113663043755E-3</v>
      </c>
      <c r="L34" s="61">
        <f>G!L54</f>
        <v>0.22090920761224378</v>
      </c>
      <c r="M34" s="62">
        <f>G!M54</f>
        <v>9.7882077982417742E-2</v>
      </c>
      <c r="O34" s="66">
        <f t="shared" si="9"/>
        <v>1.9009703623278946</v>
      </c>
      <c r="P34" s="109">
        <f t="shared" si="10"/>
        <v>0.15841419686065789</v>
      </c>
      <c r="R34" s="66">
        <f t="shared" si="11"/>
        <v>1.9009703623278946</v>
      </c>
      <c r="S34" s="66">
        <f t="shared" si="12"/>
        <v>0.15841419686065789</v>
      </c>
      <c r="T34" s="66">
        <v>1.6405653636852646</v>
      </c>
      <c r="U34" s="66">
        <v>0.13671378030710538</v>
      </c>
      <c r="V34" s="66">
        <f t="shared" si="13"/>
        <v>1.0677631958782436</v>
      </c>
      <c r="W34" s="66">
        <f t="shared" si="14"/>
        <v>0.98777128980154694</v>
      </c>
      <c r="X34" s="59" t="str">
        <f t="shared" si="15"/>
        <v>-</v>
      </c>
    </row>
    <row r="35" spans="1:24" x14ac:dyDescent="0.35">
      <c r="A35" s="79" t="s">
        <v>100</v>
      </c>
      <c r="B35" s="74">
        <f>G!B55</f>
        <v>2.7252585076297797E-2</v>
      </c>
      <c r="C35" s="61">
        <f>G!C55</f>
        <v>1.9238816114114061E-2</v>
      </c>
      <c r="D35" s="61">
        <f>G!D55</f>
        <v>0.21671325450372178</v>
      </c>
      <c r="E35" s="61">
        <f>G!E55</f>
        <v>2.6029208916055601E-2</v>
      </c>
      <c r="F35" s="61">
        <f>G!F55</f>
        <v>3.649016409529153E-2</v>
      </c>
      <c r="G35" s="61">
        <f>G!G55</f>
        <v>7.5146268744830866E-2</v>
      </c>
      <c r="H35" s="61">
        <f>G!H55</f>
        <v>4.1280089880626661E-2</v>
      </c>
      <c r="I35" s="61">
        <f>G!I55</f>
        <v>2.944326279986462E-2</v>
      </c>
      <c r="J35" s="61">
        <f>G!J55</f>
        <v>1.150137925291798</v>
      </c>
      <c r="K35" s="61">
        <f>G!K55</f>
        <v>4.2592100467555558E-2</v>
      </c>
      <c r="L35" s="61">
        <f>G!L55</f>
        <v>8.0900345101830543E-2</v>
      </c>
      <c r="M35" s="62">
        <f>G!M55</f>
        <v>0.12309473797822308</v>
      </c>
      <c r="O35" s="66">
        <f t="shared" si="9"/>
        <v>1.8683187589702102</v>
      </c>
      <c r="P35" s="109">
        <f t="shared" si="10"/>
        <v>0.15569322991418419</v>
      </c>
      <c r="R35" s="66">
        <f t="shared" si="11"/>
        <v>1.8683187589702102</v>
      </c>
      <c r="S35" s="66">
        <f t="shared" si="12"/>
        <v>0.15569322991418419</v>
      </c>
      <c r="T35" s="66">
        <v>1.4923153991304359</v>
      </c>
      <c r="U35" s="66">
        <v>0.12435961659420298</v>
      </c>
      <c r="V35" s="66">
        <f t="shared" si="13"/>
        <v>1.0494229939252495</v>
      </c>
      <c r="W35" s="66">
        <f t="shared" si="14"/>
        <v>0.89851117134310921</v>
      </c>
      <c r="X35" s="59" t="str">
        <f t="shared" si="15"/>
        <v>-</v>
      </c>
    </row>
    <row r="36" spans="1:24" x14ac:dyDescent="0.35">
      <c r="A36" s="79" t="s">
        <v>101</v>
      </c>
      <c r="B36" s="74">
        <f>G!B56</f>
        <v>5.0673009637983183E-3</v>
      </c>
      <c r="C36" s="61">
        <f>G!C56</f>
        <v>3.9657710419537338E-3</v>
      </c>
      <c r="D36" s="61">
        <f>G!D56</f>
        <v>5.6481328160674464E-2</v>
      </c>
      <c r="E36" s="61">
        <f>G!E56</f>
        <v>6.6444824097480794E-3</v>
      </c>
      <c r="F36" s="61">
        <f>G!F56</f>
        <v>9.3694227578311733E-3</v>
      </c>
      <c r="G36" s="61">
        <f>G!G56</f>
        <v>7.8943486270875926E-2</v>
      </c>
      <c r="H36" s="61">
        <f>G!H56</f>
        <v>1.3173047318633148E-2</v>
      </c>
      <c r="I36" s="61">
        <f>G!I56</f>
        <v>1.2918750227998261E-2</v>
      </c>
      <c r="J36" s="61">
        <f>G!J56</f>
        <v>1.6174112675303953E-2</v>
      </c>
      <c r="K36" s="61">
        <f>G!K56</f>
        <v>1.003839083642285</v>
      </c>
      <c r="L36" s="61">
        <f>G!L56</f>
        <v>6.2683382173996341E-2</v>
      </c>
      <c r="M36" s="62">
        <f>G!M56</f>
        <v>1.7245005697894174E-2</v>
      </c>
      <c r="O36" s="66">
        <f t="shared" si="9"/>
        <v>1.2865051733409925</v>
      </c>
      <c r="P36" s="109">
        <f t="shared" si="10"/>
        <v>0.1072087644450827</v>
      </c>
      <c r="R36" s="66">
        <f t="shared" si="11"/>
        <v>1.2865051733409925</v>
      </c>
      <c r="S36" s="66">
        <f t="shared" si="12"/>
        <v>0.1072087644450827</v>
      </c>
      <c r="T36" s="66">
        <v>1.1101962515475072</v>
      </c>
      <c r="U36" s="66">
        <v>9.2516354295625602E-2</v>
      </c>
      <c r="V36" s="66">
        <f t="shared" si="13"/>
        <v>0.72262193173715983</v>
      </c>
      <c r="W36" s="66">
        <f t="shared" si="14"/>
        <v>0.66844028747537654</v>
      </c>
      <c r="X36" s="59" t="str">
        <f t="shared" si="15"/>
        <v>-</v>
      </c>
    </row>
    <row r="37" spans="1:24" x14ac:dyDescent="0.35">
      <c r="A37" s="79" t="s">
        <v>102</v>
      </c>
      <c r="B37" s="74">
        <f>G!B57</f>
        <v>1.4017783208225899E-2</v>
      </c>
      <c r="C37" s="61">
        <f>G!C57</f>
        <v>2.5616650837197524E-2</v>
      </c>
      <c r="D37" s="61">
        <f>G!D57</f>
        <v>0.21119974335529448</v>
      </c>
      <c r="E37" s="61">
        <f>G!E57</f>
        <v>2.3717333432089864E-2</v>
      </c>
      <c r="F37" s="61">
        <f>G!F57</f>
        <v>2.927995617365034E-2</v>
      </c>
      <c r="G37" s="61">
        <f>G!G57</f>
        <v>8.5868006952166565E-2</v>
      </c>
      <c r="H37" s="61">
        <f>G!H57</f>
        <v>3.7735974606303575E-2</v>
      </c>
      <c r="I37" s="61">
        <f>G!I57</f>
        <v>4.6850208635616508E-2</v>
      </c>
      <c r="J37" s="61">
        <f>G!J57</f>
        <v>5.6770276309272123E-2</v>
      </c>
      <c r="K37" s="61">
        <f>G!K57</f>
        <v>6.2501233750082274E-3</v>
      </c>
      <c r="L37" s="61">
        <f>G!L57</f>
        <v>1.1285254750942051</v>
      </c>
      <c r="M37" s="62">
        <f>G!M57</f>
        <v>8.8073591618119174E-2</v>
      </c>
      <c r="O37" s="66">
        <f t="shared" si="9"/>
        <v>1.7539051235971495</v>
      </c>
      <c r="P37" s="109">
        <f t="shared" si="10"/>
        <v>0.14615876029976246</v>
      </c>
      <c r="R37" s="66">
        <f t="shared" si="11"/>
        <v>1.7539051235971495</v>
      </c>
      <c r="S37" s="66">
        <f t="shared" si="12"/>
        <v>0.14615876029976246</v>
      </c>
      <c r="T37" s="66">
        <v>1.5337508313135244</v>
      </c>
      <c r="U37" s="66">
        <v>0.12781256927612702</v>
      </c>
      <c r="V37" s="66">
        <f t="shared" si="13"/>
        <v>0.98515756855145031</v>
      </c>
      <c r="W37" s="66">
        <f t="shared" si="14"/>
        <v>0.92345911380060086</v>
      </c>
      <c r="X37" s="59" t="str">
        <f t="shared" si="15"/>
        <v>-</v>
      </c>
    </row>
    <row r="38" spans="1:24" x14ac:dyDescent="0.35">
      <c r="A38" s="80" t="s">
        <v>103</v>
      </c>
      <c r="B38" s="75">
        <f>G!B58</f>
        <v>1.2050141897172403E-3</v>
      </c>
      <c r="C38" s="63">
        <f>G!C58</f>
        <v>1.657000588377959E-3</v>
      </c>
      <c r="D38" s="63">
        <f>G!D58</f>
        <v>1.5045288196756225E-2</v>
      </c>
      <c r="E38" s="63">
        <f>G!E58</f>
        <v>2.2346822660647323E-3</v>
      </c>
      <c r="F38" s="63">
        <f>G!F58</f>
        <v>1.9116611481351442E-3</v>
      </c>
      <c r="G38" s="63">
        <f>G!G58</f>
        <v>5.4520537734755094E-3</v>
      </c>
      <c r="H38" s="63">
        <f>G!H58</f>
        <v>2.8478532607937894E-3</v>
      </c>
      <c r="I38" s="63">
        <f>G!I58</f>
        <v>2.6194897950649171E-3</v>
      </c>
      <c r="J38" s="63">
        <f>G!J58</f>
        <v>3.1153378288231535E-3</v>
      </c>
      <c r="K38" s="63">
        <f>G!K58</f>
        <v>3.6328800925207992E-4</v>
      </c>
      <c r="L38" s="63">
        <f>G!L58</f>
        <v>7.4957362420678139E-3</v>
      </c>
      <c r="M38" s="64">
        <f>G!M58</f>
        <v>1.0049508088422574</v>
      </c>
      <c r="O38" s="91">
        <f t="shared" si="9"/>
        <v>1.0488982141407859</v>
      </c>
      <c r="P38" s="102">
        <f t="shared" si="10"/>
        <v>8.7408184511732157E-2</v>
      </c>
      <c r="R38" s="91">
        <f t="shared" si="11"/>
        <v>1.0488982141407859</v>
      </c>
      <c r="S38" s="91">
        <f t="shared" si="12"/>
        <v>8.7408184511732157E-2</v>
      </c>
      <c r="T38" s="91">
        <v>1.3835156706655716</v>
      </c>
      <c r="U38" s="91">
        <v>0.11529297255546429</v>
      </c>
      <c r="V38" s="91">
        <f t="shared" si="13"/>
        <v>0.58915958474515429</v>
      </c>
      <c r="W38" s="91">
        <f t="shared" si="14"/>
        <v>0.83300372464535322</v>
      </c>
      <c r="X38" s="60" t="str">
        <f t="shared" si="15"/>
        <v>-</v>
      </c>
    </row>
    <row r="40" spans="1:24" ht="16.5" x14ac:dyDescent="0.35">
      <c r="A40" s="86" t="s">
        <v>132</v>
      </c>
      <c r="B40" s="65">
        <f>12*12</f>
        <v>144</v>
      </c>
    </row>
    <row r="41" spans="1:24" x14ac:dyDescent="0.35">
      <c r="A41" s="86" t="s">
        <v>148</v>
      </c>
      <c r="B41" s="87">
        <f>SUM(B27:M38)</f>
        <v>21.363954513502389</v>
      </c>
    </row>
    <row r="42" spans="1:24" x14ac:dyDescent="0.35">
      <c r="A42" s="86" t="s">
        <v>149</v>
      </c>
      <c r="B42" s="87">
        <f>B41/B40</f>
        <v>0.14836079523265547</v>
      </c>
    </row>
  </sheetData>
  <mergeCells count="6">
    <mergeCell ref="R1:U1"/>
    <mergeCell ref="V1:W1"/>
    <mergeCell ref="X1:X3"/>
    <mergeCell ref="R24:U24"/>
    <mergeCell ref="V24:W24"/>
    <mergeCell ref="X24:X26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D2F-6078-4825-BA86-42AB6ED8C649}">
  <dimension ref="A1:V53"/>
  <sheetViews>
    <sheetView showGridLines="0" workbookViewId="0"/>
  </sheetViews>
  <sheetFormatPr defaultColWidth="8.7265625" defaultRowHeight="14.5" x14ac:dyDescent="0.35"/>
  <cols>
    <col min="1" max="1" width="13.81640625" style="54" customWidth="1"/>
    <col min="2" max="14" width="8.7265625" style="54"/>
    <col min="15" max="15" width="11.54296875" style="54" bestFit="1" customWidth="1"/>
    <col min="16" max="16" width="8.7265625" style="54"/>
    <col min="17" max="17" width="17.54296875" style="54" bestFit="1" customWidth="1"/>
    <col min="18" max="18" width="13.1796875" style="54" bestFit="1" customWidth="1"/>
    <col min="19" max="16384" width="8.7265625" style="54"/>
  </cols>
  <sheetData>
    <row r="1" spans="1:22" x14ac:dyDescent="0.35">
      <c r="O1" s="103"/>
      <c r="P1" s="103"/>
      <c r="Q1" s="103"/>
      <c r="R1" s="135" t="s">
        <v>137</v>
      </c>
      <c r="S1" s="135"/>
      <c r="T1" s="135"/>
      <c r="U1" s="135"/>
      <c r="V1" s="103"/>
    </row>
    <row r="2" spans="1:22" x14ac:dyDescent="0.35">
      <c r="A2" s="83" t="s">
        <v>158</v>
      </c>
      <c r="O2" s="103"/>
      <c r="P2" s="103"/>
      <c r="Q2" s="103"/>
      <c r="R2" s="92" t="s">
        <v>140</v>
      </c>
      <c r="S2" s="100" t="s">
        <v>141</v>
      </c>
      <c r="T2" s="100" t="s">
        <v>142</v>
      </c>
      <c r="U2" s="100" t="s">
        <v>141</v>
      </c>
      <c r="V2" s="103"/>
    </row>
    <row r="3" spans="1:22" x14ac:dyDescent="0.35">
      <c r="A3" s="58" t="s">
        <v>111</v>
      </c>
      <c r="B3" s="56" t="s">
        <v>92</v>
      </c>
      <c r="C3" s="56" t="s">
        <v>93</v>
      </c>
      <c r="D3" s="56" t="s">
        <v>94</v>
      </c>
      <c r="E3" s="56" t="s">
        <v>95</v>
      </c>
      <c r="F3" s="56" t="s">
        <v>96</v>
      </c>
      <c r="G3" s="56" t="s">
        <v>97</v>
      </c>
      <c r="H3" s="56" t="s">
        <v>98</v>
      </c>
      <c r="I3" s="56" t="s">
        <v>99</v>
      </c>
      <c r="J3" s="56" t="s">
        <v>100</v>
      </c>
      <c r="K3" s="56" t="s">
        <v>101</v>
      </c>
      <c r="L3" s="56" t="s">
        <v>102</v>
      </c>
      <c r="M3" s="57" t="s">
        <v>103</v>
      </c>
      <c r="O3" s="92" t="s">
        <v>135</v>
      </c>
      <c r="P3" s="93" t="s">
        <v>136</v>
      </c>
      <c r="Q3" s="103"/>
      <c r="R3" s="92" t="s">
        <v>135</v>
      </c>
      <c r="S3" s="100" t="s">
        <v>136</v>
      </c>
      <c r="T3" s="100" t="s">
        <v>130</v>
      </c>
      <c r="U3" s="100" t="s">
        <v>131</v>
      </c>
      <c r="V3" s="103"/>
    </row>
    <row r="4" spans="1:22" x14ac:dyDescent="0.35">
      <c r="A4" s="59" t="s">
        <v>92</v>
      </c>
      <c r="B4" s="71">
        <f>'IP e MP'!B50</f>
        <v>1.0704225867982502</v>
      </c>
      <c r="C4" s="72">
        <f>'IP e MP'!C50</f>
        <v>2.0220638753936999E-2</v>
      </c>
      <c r="D4" s="72">
        <f>'IP e MP'!D50</f>
        <v>0.11954108465449841</v>
      </c>
      <c r="E4" s="72">
        <f>'IP e MP'!E50</f>
        <v>1.6950884985624866E-2</v>
      </c>
      <c r="F4" s="72">
        <f>'IP e MP'!F50</f>
        <v>3.2572082547035308E-2</v>
      </c>
      <c r="G4" s="72">
        <f>'IP e MP'!G50</f>
        <v>2.0604754925680164E-2</v>
      </c>
      <c r="H4" s="72">
        <f>'IP e MP'!H50</f>
        <v>2.7928856687984303E-2</v>
      </c>
      <c r="I4" s="72">
        <f>'IP e MP'!I50</f>
        <v>8.6378005244349253E-3</v>
      </c>
      <c r="J4" s="72">
        <f>'IP e MP'!J50</f>
        <v>4.5690830405262679E-3</v>
      </c>
      <c r="K4" s="72">
        <f>'IP e MP'!K50</f>
        <v>1.7161390718310862E-3</v>
      </c>
      <c r="L4" s="72">
        <f>'IP e MP'!L50</f>
        <v>1.6687791249590404E-2</v>
      </c>
      <c r="M4" s="73">
        <f>'IP e MP'!M50</f>
        <v>7.8214763135052191E-3</v>
      </c>
      <c r="O4" s="66">
        <f>SUM(B4:M4)</f>
        <v>1.347673179552898</v>
      </c>
      <c r="P4" s="104">
        <f>O4/12</f>
        <v>0.11230609829607484</v>
      </c>
      <c r="R4" s="95">
        <f>O4</f>
        <v>1.347673179552898</v>
      </c>
      <c r="S4" s="95">
        <f>P4</f>
        <v>0.11230609829607484</v>
      </c>
      <c r="T4" s="96">
        <f t="array" ref="T4:U15">TRANSPOSE(B17:M18)</f>
        <v>1.7190436398690547</v>
      </c>
      <c r="U4" s="96">
        <v>0.14325363665575455</v>
      </c>
    </row>
    <row r="5" spans="1:22" x14ac:dyDescent="0.35">
      <c r="A5" s="59" t="s">
        <v>93</v>
      </c>
      <c r="B5" s="74">
        <f>'IP e MP'!B51</f>
        <v>1.7117984631735386E-2</v>
      </c>
      <c r="C5" s="61">
        <f>'IP e MP'!C51</f>
        <v>1.0684566563487448</v>
      </c>
      <c r="D5" s="61">
        <f>'IP e MP'!D51</f>
        <v>6.6637158505443495E-2</v>
      </c>
      <c r="E5" s="61">
        <f>'IP e MP'!E51</f>
        <v>3.0737236569303619E-2</v>
      </c>
      <c r="F5" s="61">
        <f>'IP e MP'!F51</f>
        <v>2.9213539699907521E-2</v>
      </c>
      <c r="G5" s="61">
        <f>'IP e MP'!G51</f>
        <v>6.4567155262137696E-3</v>
      </c>
      <c r="H5" s="61">
        <f>'IP e MP'!H51</f>
        <v>1.5300438726393155E-2</v>
      </c>
      <c r="I5" s="61">
        <f>'IP e MP'!I51</f>
        <v>4.8816388805352278E-3</v>
      </c>
      <c r="J5" s="61">
        <f>'IP e MP'!J51</f>
        <v>2.4456678241512042E-3</v>
      </c>
      <c r="K5" s="61">
        <f>'IP e MP'!K51</f>
        <v>1.6108867546915544E-3</v>
      </c>
      <c r="L5" s="61">
        <f>'IP e MP'!L51</f>
        <v>7.04450139841947E-3</v>
      </c>
      <c r="M5" s="62">
        <f>'IP e MP'!M51</f>
        <v>4.0349432588309697E-3</v>
      </c>
      <c r="O5" s="66">
        <f t="shared" ref="O5:O15" si="0">SUM(B5:M5)</f>
        <v>1.2539373681243702</v>
      </c>
      <c r="P5" s="104">
        <f t="shared" ref="P5:P15" si="1">O5/12</f>
        <v>0.10449478067703084</v>
      </c>
      <c r="R5" s="66">
        <f t="shared" ref="R5:S15" si="2">O5</f>
        <v>1.2539373681243702</v>
      </c>
      <c r="S5" s="66">
        <f t="shared" si="2"/>
        <v>0.10449478067703084</v>
      </c>
      <c r="T5" s="59">
        <v>1.7716487659920732</v>
      </c>
      <c r="U5" s="59">
        <v>0.1476373971660061</v>
      </c>
    </row>
    <row r="6" spans="1:22" x14ac:dyDescent="0.35">
      <c r="A6" s="59" t="s">
        <v>94</v>
      </c>
      <c r="B6" s="74">
        <f>'IP e MP'!B52</f>
        <v>0.33834162621678104</v>
      </c>
      <c r="C6" s="61">
        <f>'IP e MP'!C52</f>
        <v>0.22831329679577894</v>
      </c>
      <c r="D6" s="61">
        <f>'IP e MP'!D52</f>
        <v>1.4753149872790601</v>
      </c>
      <c r="E6" s="61">
        <f>'IP e MP'!E52</f>
        <v>0.19010755811387167</v>
      </c>
      <c r="F6" s="61">
        <f>'IP e MP'!F52</f>
        <v>0.35486361182371373</v>
      </c>
      <c r="G6" s="61">
        <f>'IP e MP'!G52</f>
        <v>0.12541321868014285</v>
      </c>
      <c r="H6" s="61">
        <f>'IP e MP'!H52</f>
        <v>0.32426385139358238</v>
      </c>
      <c r="I6" s="61">
        <f>'IP e MP'!I52</f>
        <v>8.6666172735642574E-2</v>
      </c>
      <c r="J6" s="61">
        <f>'IP e MP'!J52</f>
        <v>4.503859716660278E-2</v>
      </c>
      <c r="K6" s="61">
        <f>'IP e MP'!K52</f>
        <v>1.8838837684203951E-2</v>
      </c>
      <c r="L6" s="61">
        <f>'IP e MP'!L52</f>
        <v>0.13793888841791588</v>
      </c>
      <c r="M6" s="62">
        <f>'IP e MP'!M52</f>
        <v>6.7116258503448878E-2</v>
      </c>
      <c r="O6" s="66">
        <f t="shared" si="0"/>
        <v>3.3922169048107444</v>
      </c>
      <c r="P6" s="104">
        <f t="shared" si="1"/>
        <v>0.28268474206756206</v>
      </c>
      <c r="R6" s="66">
        <f t="shared" si="2"/>
        <v>3.3922169048107444</v>
      </c>
      <c r="S6" s="66">
        <f t="shared" si="2"/>
        <v>0.28268474206756206</v>
      </c>
      <c r="T6" s="59">
        <v>2.1475294823881739</v>
      </c>
      <c r="U6" s="59">
        <v>0.17896079019901448</v>
      </c>
    </row>
    <row r="7" spans="1:22" x14ac:dyDescent="0.35">
      <c r="A7" s="59" t="s">
        <v>95</v>
      </c>
      <c r="B7" s="74">
        <f>'IP e MP'!B53</f>
        <v>4.607902928742294E-2</v>
      </c>
      <c r="C7" s="61">
        <f>'IP e MP'!C53</f>
        <v>2.8026440372112146E-2</v>
      </c>
      <c r="D7" s="61">
        <f>'IP e MP'!D53</f>
        <v>4.374983920312861E-2</v>
      </c>
      <c r="E7" s="61">
        <f>'IP e MP'!E53</f>
        <v>1.3907259490181911</v>
      </c>
      <c r="F7" s="61">
        <f>'IP e MP'!F53</f>
        <v>1.566487522415233E-2</v>
      </c>
      <c r="G7" s="61">
        <f>'IP e MP'!G53</f>
        <v>3.2800698990984117E-2</v>
      </c>
      <c r="H7" s="61">
        <f>'IP e MP'!H53</f>
        <v>2.2581876535211747E-2</v>
      </c>
      <c r="I7" s="61">
        <f>'IP e MP'!I53</f>
        <v>2.0132758569955684E-2</v>
      </c>
      <c r="J7" s="61">
        <f>'IP e MP'!J53</f>
        <v>1.2474430256693009E-2</v>
      </c>
      <c r="K7" s="61">
        <f>'IP e MP'!K53</f>
        <v>3.1276447702878645E-3</v>
      </c>
      <c r="L7" s="61">
        <f>'IP e MP'!L53</f>
        <v>3.2043358421349262E-2</v>
      </c>
      <c r="M7" s="62">
        <f>'IP e MP'!M53</f>
        <v>2.9658521794721338E-2</v>
      </c>
      <c r="O7" s="66">
        <f t="shared" si="0"/>
        <v>1.6770654224442105</v>
      </c>
      <c r="P7" s="104">
        <f t="shared" si="1"/>
        <v>0.13975545187035088</v>
      </c>
      <c r="R7" s="66">
        <f t="shared" si="2"/>
        <v>1.6770654224442105</v>
      </c>
      <c r="S7" s="66">
        <f t="shared" si="2"/>
        <v>0.13975545187035088</v>
      </c>
      <c r="T7" s="59">
        <v>1.947654656553659</v>
      </c>
      <c r="U7" s="59">
        <v>0.16230455471280492</v>
      </c>
    </row>
    <row r="8" spans="1:22" x14ac:dyDescent="0.35">
      <c r="A8" s="59" t="s">
        <v>96</v>
      </c>
      <c r="B8" s="74">
        <f>'IP e MP'!B54</f>
        <v>2.7133281923241302E-3</v>
      </c>
      <c r="C8" s="61">
        <f>'IP e MP'!C54</f>
        <v>1.7113530964686399E-2</v>
      </c>
      <c r="D8" s="61">
        <f>'IP e MP'!D54</f>
        <v>4.7140782565782864E-3</v>
      </c>
      <c r="E8" s="61">
        <f>'IP e MP'!E54</f>
        <v>2.1541867867268617E-2</v>
      </c>
      <c r="F8" s="61">
        <f>'IP e MP'!F54</f>
        <v>1.1051483955760379</v>
      </c>
      <c r="G8" s="61">
        <f>'IP e MP'!G54</f>
        <v>3.3736728376261684E-3</v>
      </c>
      <c r="H8" s="61">
        <f>'IP e MP'!H54</f>
        <v>6.0934833962128891E-3</v>
      </c>
      <c r="I8" s="61">
        <f>'IP e MP'!I54</f>
        <v>2.2494708494367046E-2</v>
      </c>
      <c r="J8" s="61">
        <f>'IP e MP'!J54</f>
        <v>5.9379021621112334E-3</v>
      </c>
      <c r="K8" s="61">
        <f>'IP e MP'!K54</f>
        <v>3.6518813455769321E-3</v>
      </c>
      <c r="L8" s="61">
        <f>'IP e MP'!L54</f>
        <v>6.5465964000471864E-3</v>
      </c>
      <c r="M8" s="62">
        <f>'IP e MP'!M54</f>
        <v>1.7247957595131445E-2</v>
      </c>
      <c r="O8" s="66">
        <f t="shared" si="0"/>
        <v>1.2165774030879686</v>
      </c>
      <c r="P8" s="104">
        <f t="shared" si="1"/>
        <v>0.10138145025733071</v>
      </c>
      <c r="R8" s="66">
        <f t="shared" si="2"/>
        <v>1.2165774030879686</v>
      </c>
      <c r="S8" s="66">
        <f t="shared" si="2"/>
        <v>0.10138145025733071</v>
      </c>
      <c r="T8" s="59">
        <v>1.8112619037071065</v>
      </c>
      <c r="U8" s="59">
        <v>0.1509384919755922</v>
      </c>
    </row>
    <row r="9" spans="1:22" x14ac:dyDescent="0.35">
      <c r="A9" s="59" t="s">
        <v>97</v>
      </c>
      <c r="B9" s="74">
        <f>'IP e MP'!B55</f>
        <v>9.8930568146459119E-2</v>
      </c>
      <c r="C9" s="61">
        <f>'IP e MP'!C55</f>
        <v>6.7164118498202072E-2</v>
      </c>
      <c r="D9" s="61">
        <f>'IP e MP'!D55</f>
        <v>0.13992108773565737</v>
      </c>
      <c r="E9" s="61">
        <f>'IP e MP'!E55</f>
        <v>5.4461533997614879E-2</v>
      </c>
      <c r="F9" s="61">
        <f>'IP e MP'!F55</f>
        <v>0.10270171040278968</v>
      </c>
      <c r="G9" s="61">
        <f>'IP e MP'!G55</f>
        <v>1.0491281855006191</v>
      </c>
      <c r="H9" s="61">
        <f>'IP e MP'!H55</f>
        <v>8.9774219459391444E-2</v>
      </c>
      <c r="I9" s="61">
        <f>'IP e MP'!I55</f>
        <v>4.7266967945107485E-2</v>
      </c>
      <c r="J9" s="61">
        <f>'IP e MP'!J55</f>
        <v>1.9363531855975221E-2</v>
      </c>
      <c r="K9" s="61">
        <f>'IP e MP'!K55</f>
        <v>6.4763712393168769E-3</v>
      </c>
      <c r="L9" s="61">
        <f>'IP e MP'!L55</f>
        <v>5.4238043608590011E-2</v>
      </c>
      <c r="M9" s="62">
        <f>'IP e MP'!M55</f>
        <v>2.7236678322147951E-2</v>
      </c>
      <c r="O9" s="66">
        <f t="shared" si="0"/>
        <v>1.7566630167118713</v>
      </c>
      <c r="P9" s="104">
        <f t="shared" si="1"/>
        <v>0.14638858472598928</v>
      </c>
      <c r="R9" s="66">
        <f t="shared" si="2"/>
        <v>1.7566630167118713</v>
      </c>
      <c r="S9" s="66">
        <f t="shared" si="2"/>
        <v>0.14638858472598928</v>
      </c>
      <c r="T9" s="59">
        <v>1.5327389293644502</v>
      </c>
      <c r="U9" s="59">
        <v>0.12772824411370418</v>
      </c>
    </row>
    <row r="10" spans="1:22" x14ac:dyDescent="0.35">
      <c r="A10" s="59" t="s">
        <v>98</v>
      </c>
      <c r="B10" s="74">
        <f>'IP e MP'!B56</f>
        <v>5.2696807668630732E-2</v>
      </c>
      <c r="C10" s="61">
        <f>'IP e MP'!C56</f>
        <v>0.12259574252542761</v>
      </c>
      <c r="D10" s="61">
        <f>'IP e MP'!D56</f>
        <v>0.10323750366769888</v>
      </c>
      <c r="E10" s="61">
        <f>'IP e MP'!E56</f>
        <v>4.9690116384347505E-2</v>
      </c>
      <c r="F10" s="61">
        <f>'IP e MP'!F56</f>
        <v>4.631350925834337E-2</v>
      </c>
      <c r="G10" s="61">
        <f>'IP e MP'!G56</f>
        <v>7.1664588141645072E-2</v>
      </c>
      <c r="H10" s="61">
        <f>'IP e MP'!H56</f>
        <v>1.1558882893547815</v>
      </c>
      <c r="I10" s="61">
        <f>'IP e MP'!I56</f>
        <v>2.6338242683186359E-2</v>
      </c>
      <c r="J10" s="61">
        <f>'IP e MP'!J56</f>
        <v>2.6436166880905956E-2</v>
      </c>
      <c r="K10" s="61">
        <f>'IP e MP'!K56</f>
        <v>3.8121826911174995E-3</v>
      </c>
      <c r="L10" s="61">
        <f>'IP e MP'!L56</f>
        <v>3.701313099440727E-2</v>
      </c>
      <c r="M10" s="62">
        <f>'IP e MP'!M56</f>
        <v>2.3482726473964127E-2</v>
      </c>
      <c r="O10" s="66">
        <f t="shared" si="0"/>
        <v>1.7191690067244558</v>
      </c>
      <c r="P10" s="104">
        <f t="shared" si="1"/>
        <v>0.14326408389370465</v>
      </c>
      <c r="R10" s="66">
        <f t="shared" si="2"/>
        <v>1.7191690067244558</v>
      </c>
      <c r="S10" s="66">
        <f t="shared" si="2"/>
        <v>0.14326408389370465</v>
      </c>
      <c r="T10" s="59">
        <v>1.8402878859871894</v>
      </c>
      <c r="U10" s="59">
        <v>0.15335732383226577</v>
      </c>
    </row>
    <row r="11" spans="1:22" x14ac:dyDescent="0.35">
      <c r="A11" s="59" t="s">
        <v>99</v>
      </c>
      <c r="B11" s="74">
        <f>'IP e MP'!B57</f>
        <v>8.1627945994164949E-3</v>
      </c>
      <c r="C11" s="61">
        <f>'IP e MP'!C57</f>
        <v>1.680971254650681E-2</v>
      </c>
      <c r="D11" s="61">
        <f>'IP e MP'!D57</f>
        <v>2.0076865170931608E-2</v>
      </c>
      <c r="E11" s="61">
        <f>'IP e MP'!E57</f>
        <v>1.9914033707344417E-2</v>
      </c>
      <c r="F11" s="61">
        <f>'IP e MP'!F57</f>
        <v>1.1802611990038125E-2</v>
      </c>
      <c r="G11" s="61">
        <f>'IP e MP'!G57</f>
        <v>2.4247868067594221E-2</v>
      </c>
      <c r="H11" s="61">
        <f>'IP e MP'!H57</f>
        <v>2.0720815609323723E-2</v>
      </c>
      <c r="I11" s="61">
        <f>'IP e MP'!I57</f>
        <v>1.150184985059034</v>
      </c>
      <c r="J11" s="61">
        <f>'IP e MP'!J57</f>
        <v>5.8744055216849771E-2</v>
      </c>
      <c r="K11" s="61">
        <f>'IP e MP'!K57</f>
        <v>4.6578953301678952E-3</v>
      </c>
      <c r="L11" s="61">
        <f>'IP e MP'!L57</f>
        <v>5.2660116347742418E-2</v>
      </c>
      <c r="M11" s="62">
        <f>'IP e MP'!M57</f>
        <v>2.8402123466695486E-2</v>
      </c>
      <c r="O11" s="66">
        <f t="shared" si="0"/>
        <v>1.416383877111645</v>
      </c>
      <c r="P11" s="104">
        <f t="shared" si="1"/>
        <v>0.11803198975930375</v>
      </c>
      <c r="R11" s="66">
        <f t="shared" si="2"/>
        <v>1.416383877111645</v>
      </c>
      <c r="S11" s="66">
        <f t="shared" si="2"/>
        <v>0.11803198975930375</v>
      </c>
      <c r="T11" s="59">
        <v>1.6405653636852646</v>
      </c>
      <c r="U11" s="59">
        <v>0.13671378030710538</v>
      </c>
    </row>
    <row r="12" spans="1:22" x14ac:dyDescent="0.35">
      <c r="A12" s="59" t="s">
        <v>100</v>
      </c>
      <c r="B12" s="74">
        <f>'IP e MP'!B58</f>
        <v>3.2710787214664944E-2</v>
      </c>
      <c r="C12" s="61">
        <f>'IP e MP'!C58</f>
        <v>4.2425099170471221E-2</v>
      </c>
      <c r="D12" s="61">
        <f>'IP e MP'!D58</f>
        <v>4.4850572269594415E-2</v>
      </c>
      <c r="E12" s="61">
        <f>'IP e MP'!E58</f>
        <v>4.6219907924225812E-2</v>
      </c>
      <c r="F12" s="61">
        <f>'IP e MP'!F58</f>
        <v>3.3160500390568455E-2</v>
      </c>
      <c r="G12" s="61">
        <f>'IP e MP'!G58</f>
        <v>3.9227220236995618E-2</v>
      </c>
      <c r="H12" s="61">
        <f>'IP e MP'!H58</f>
        <v>4.6931531243303577E-2</v>
      </c>
      <c r="I12" s="61">
        <f>'IP e MP'!I58</f>
        <v>4.8274077030847545E-2</v>
      </c>
      <c r="J12" s="61">
        <f>'IP e MP'!J58</f>
        <v>1.150137925291798</v>
      </c>
      <c r="K12" s="61">
        <f>'IP e MP'!K58</f>
        <v>4.4829802853049702E-2</v>
      </c>
      <c r="L12" s="61">
        <f>'IP e MP'!L58</f>
        <v>3.1618875054368584E-2</v>
      </c>
      <c r="M12" s="62">
        <f>'IP e MP'!M58</f>
        <v>5.8561900502815227E-2</v>
      </c>
      <c r="O12" s="66">
        <f t="shared" si="0"/>
        <v>1.6189481991827031</v>
      </c>
      <c r="P12" s="104">
        <f t="shared" si="1"/>
        <v>0.13491234993189191</v>
      </c>
      <c r="R12" s="66">
        <f t="shared" si="2"/>
        <v>1.6189481991827031</v>
      </c>
      <c r="S12" s="66">
        <f t="shared" si="2"/>
        <v>0.13491234993189191</v>
      </c>
      <c r="T12" s="59">
        <v>1.4923153991304359</v>
      </c>
      <c r="U12" s="59">
        <v>0.12435961659420298</v>
      </c>
    </row>
    <row r="13" spans="1:22" x14ac:dyDescent="0.35">
      <c r="A13" s="59" t="s">
        <v>101</v>
      </c>
      <c r="B13" s="74">
        <f>'IP e MP'!B59</f>
        <v>5.7785945060168618E-3</v>
      </c>
      <c r="C13" s="61">
        <f>'IP e MP'!C59</f>
        <v>8.3087250757475258E-3</v>
      </c>
      <c r="D13" s="61">
        <f>'IP e MP'!D59</f>
        <v>1.1105794789562556E-2</v>
      </c>
      <c r="E13" s="61">
        <f>'IP e MP'!E59</f>
        <v>1.1209635527634165E-2</v>
      </c>
      <c r="F13" s="61">
        <f>'IP e MP'!F59</f>
        <v>8.0894747445232635E-3</v>
      </c>
      <c r="G13" s="61">
        <f>'IP e MP'!G59</f>
        <v>3.9152422925164666E-2</v>
      </c>
      <c r="H13" s="61">
        <f>'IP e MP'!H59</f>
        <v>1.4228940755087531E-2</v>
      </c>
      <c r="I13" s="61">
        <f>'IP e MP'!I59</f>
        <v>2.0123836244374242E-2</v>
      </c>
      <c r="J13" s="61">
        <f>'IP e MP'!J59</f>
        <v>1.5366773623748957E-2</v>
      </c>
      <c r="K13" s="61">
        <f>'IP e MP'!K59</f>
        <v>1.003839083642285</v>
      </c>
      <c r="L13" s="61">
        <f>'IP e MP'!L59</f>
        <v>2.3276125538185255E-2</v>
      </c>
      <c r="M13" s="62">
        <f>'IP e MP'!M59</f>
        <v>7.7947330377946067E-3</v>
      </c>
      <c r="O13" s="66">
        <f t="shared" si="0"/>
        <v>1.1682741404101247</v>
      </c>
      <c r="P13" s="104">
        <f t="shared" si="1"/>
        <v>9.7356178367510385E-2</v>
      </c>
      <c r="R13" s="66">
        <f t="shared" si="2"/>
        <v>1.1682741404101247</v>
      </c>
      <c r="S13" s="66">
        <f t="shared" si="2"/>
        <v>9.7356178367510385E-2</v>
      </c>
      <c r="T13" s="59">
        <v>1.1101962515475072</v>
      </c>
      <c r="U13" s="59">
        <v>9.2516354295625602E-2</v>
      </c>
    </row>
    <row r="14" spans="1:22" x14ac:dyDescent="0.35">
      <c r="A14" s="59" t="s">
        <v>102</v>
      </c>
      <c r="B14" s="74">
        <f>'IP e MP'!B60</f>
        <v>4.3049349239967727E-2</v>
      </c>
      <c r="C14" s="61">
        <f>'IP e MP'!C60</f>
        <v>0.14453426926082899</v>
      </c>
      <c r="D14" s="61">
        <f>'IP e MP'!D60</f>
        <v>0.1118355455074702</v>
      </c>
      <c r="E14" s="61">
        <f>'IP e MP'!E60</f>
        <v>0.10775512270942862</v>
      </c>
      <c r="F14" s="61">
        <f>'IP e MP'!F60</f>
        <v>6.8080014749586568E-2</v>
      </c>
      <c r="G14" s="61">
        <f>'IP e MP'!G60</f>
        <v>0.11468733338703249</v>
      </c>
      <c r="H14" s="61">
        <f>'IP e MP'!H60</f>
        <v>0.10976998903095969</v>
      </c>
      <c r="I14" s="61">
        <f>'IP e MP'!I60</f>
        <v>0.19653664260477929</v>
      </c>
      <c r="J14" s="61">
        <f>'IP e MP'!J60</f>
        <v>0.14525295213853096</v>
      </c>
      <c r="K14" s="61">
        <f>'IP e MP'!K60</f>
        <v>1.6831790647783815E-2</v>
      </c>
      <c r="L14" s="61">
        <f>'IP e MP'!L60</f>
        <v>1.1285254750942051</v>
      </c>
      <c r="M14" s="62">
        <f>'IP e MP'!M60</f>
        <v>0.10720754255425891</v>
      </c>
      <c r="O14" s="66">
        <f t="shared" si="0"/>
        <v>2.2940660269248321</v>
      </c>
      <c r="P14" s="104">
        <f t="shared" si="1"/>
        <v>0.19117216891040267</v>
      </c>
      <c r="R14" s="66">
        <f t="shared" si="2"/>
        <v>2.2940660269248321</v>
      </c>
      <c r="S14" s="66">
        <f t="shared" si="2"/>
        <v>0.19117216891040267</v>
      </c>
      <c r="T14" s="59">
        <v>1.5337508313135244</v>
      </c>
      <c r="U14" s="59">
        <v>0.12781256927612702</v>
      </c>
    </row>
    <row r="15" spans="1:22" x14ac:dyDescent="0.35">
      <c r="A15" s="60" t="s">
        <v>103</v>
      </c>
      <c r="B15" s="75">
        <f>'IP e MP'!B61</f>
        <v>3.0401833673849364E-3</v>
      </c>
      <c r="C15" s="63">
        <f>'IP e MP'!C61</f>
        <v>7.6805356796298694E-3</v>
      </c>
      <c r="D15" s="63">
        <f>'IP e MP'!D61</f>
        <v>6.5449653485502909E-3</v>
      </c>
      <c r="E15" s="63">
        <f>'IP e MP'!E61</f>
        <v>8.340809748803699E-3</v>
      </c>
      <c r="F15" s="63">
        <f>'IP e MP'!F61</f>
        <v>3.6515773004104969E-3</v>
      </c>
      <c r="G15" s="63">
        <f>'IP e MP'!G61</f>
        <v>5.9822501447520321E-3</v>
      </c>
      <c r="H15" s="63">
        <f>'IP e MP'!H61</f>
        <v>6.8055937949576028E-3</v>
      </c>
      <c r="I15" s="63">
        <f>'IP e MP'!I61</f>
        <v>9.0275329130002999E-3</v>
      </c>
      <c r="J15" s="63">
        <f>'IP e MP'!J61</f>
        <v>6.5483136725420577E-3</v>
      </c>
      <c r="K15" s="63">
        <f>'IP e MP'!K61</f>
        <v>8.0373551719499319E-4</v>
      </c>
      <c r="L15" s="63">
        <f>'IP e MP'!L61</f>
        <v>6.1579287887034003E-3</v>
      </c>
      <c r="M15" s="64">
        <f>'IP e MP'!M61</f>
        <v>1.0049508088422574</v>
      </c>
      <c r="O15" s="91">
        <f t="shared" si="0"/>
        <v>1.0695342351181871</v>
      </c>
      <c r="P15" s="55">
        <f t="shared" si="1"/>
        <v>8.9127852926515594E-2</v>
      </c>
      <c r="R15" s="91">
        <f t="shared" si="2"/>
        <v>1.0695342351181871</v>
      </c>
      <c r="S15" s="91">
        <f t="shared" si="2"/>
        <v>8.9127852926515594E-2</v>
      </c>
      <c r="T15" s="60">
        <v>1.3835156706655716</v>
      </c>
      <c r="U15" s="60">
        <v>0.11529297255546429</v>
      </c>
    </row>
    <row r="17" spans="1:19" x14ac:dyDescent="0.35">
      <c r="A17" s="100" t="s">
        <v>130</v>
      </c>
      <c r="B17" s="67">
        <f>SUM(B4:B15)</f>
        <v>1.7190436398690547</v>
      </c>
      <c r="C17" s="67">
        <f t="shared" ref="C17:M17" si="3">SUM(C4:C15)</f>
        <v>1.7716487659920732</v>
      </c>
      <c r="D17" s="67">
        <f t="shared" si="3"/>
        <v>2.1475294823881739</v>
      </c>
      <c r="E17" s="67">
        <f t="shared" si="3"/>
        <v>1.947654656553659</v>
      </c>
      <c r="F17" s="67">
        <f t="shared" si="3"/>
        <v>1.8112619037071065</v>
      </c>
      <c r="G17" s="67">
        <f t="shared" si="3"/>
        <v>1.5327389293644502</v>
      </c>
      <c r="H17" s="67">
        <f t="shared" si="3"/>
        <v>1.8402878859871894</v>
      </c>
      <c r="I17" s="67">
        <f t="shared" si="3"/>
        <v>1.6405653636852646</v>
      </c>
      <c r="J17" s="67">
        <f t="shared" si="3"/>
        <v>1.4923153991304359</v>
      </c>
      <c r="K17" s="67">
        <f t="shared" si="3"/>
        <v>1.1101962515475072</v>
      </c>
      <c r="L17" s="67">
        <f t="shared" si="3"/>
        <v>1.5337508313135244</v>
      </c>
      <c r="M17" s="70">
        <f t="shared" si="3"/>
        <v>1.3835156706655716</v>
      </c>
    </row>
    <row r="18" spans="1:19" x14ac:dyDescent="0.35">
      <c r="A18" s="90" t="s">
        <v>131</v>
      </c>
      <c r="B18" s="88">
        <f>B17/12</f>
        <v>0.14325363665575455</v>
      </c>
      <c r="C18" s="88">
        <f t="shared" ref="C18:M18" si="4">C17/12</f>
        <v>0.1476373971660061</v>
      </c>
      <c r="D18" s="88">
        <f t="shared" si="4"/>
        <v>0.17896079019901448</v>
      </c>
      <c r="E18" s="88">
        <f t="shared" si="4"/>
        <v>0.16230455471280492</v>
      </c>
      <c r="F18" s="88">
        <f t="shared" si="4"/>
        <v>0.1509384919755922</v>
      </c>
      <c r="G18" s="88">
        <f t="shared" si="4"/>
        <v>0.12772824411370418</v>
      </c>
      <c r="H18" s="88">
        <f t="shared" si="4"/>
        <v>0.15335732383226577</v>
      </c>
      <c r="I18" s="88">
        <f t="shared" si="4"/>
        <v>0.13671378030710538</v>
      </c>
      <c r="J18" s="88">
        <f t="shared" si="4"/>
        <v>0.12435961659420298</v>
      </c>
      <c r="K18" s="88">
        <f t="shared" si="4"/>
        <v>9.2516354295625602E-2</v>
      </c>
      <c r="L18" s="88">
        <f t="shared" si="4"/>
        <v>0.12781256927612702</v>
      </c>
      <c r="M18" s="89">
        <f t="shared" si="4"/>
        <v>0.11529297255546429</v>
      </c>
    </row>
    <row r="19" spans="1:19" x14ac:dyDescent="0.35">
      <c r="A19" s="76"/>
    </row>
    <row r="20" spans="1:19" ht="16.5" x14ac:dyDescent="0.35">
      <c r="A20" s="100" t="s">
        <v>132</v>
      </c>
      <c r="B20" s="65">
        <f>12*12</f>
        <v>144</v>
      </c>
    </row>
    <row r="21" spans="1:19" x14ac:dyDescent="0.35">
      <c r="A21" s="100" t="s">
        <v>133</v>
      </c>
      <c r="B21" s="87">
        <f>SUM(B4:M15)</f>
        <v>19.930508780204011</v>
      </c>
    </row>
    <row r="22" spans="1:19" x14ac:dyDescent="0.35">
      <c r="A22" s="100" t="s">
        <v>134</v>
      </c>
      <c r="B22" s="87">
        <f>B21/B20</f>
        <v>0.13840631097363898</v>
      </c>
    </row>
    <row r="25" spans="1:19" ht="26.15" customHeight="1" x14ac:dyDescent="0.35">
      <c r="A25" s="58" t="s">
        <v>186</v>
      </c>
      <c r="B25" s="56" t="s">
        <v>92</v>
      </c>
      <c r="C25" s="56" t="s">
        <v>93</v>
      </c>
      <c r="D25" s="56" t="s">
        <v>94</v>
      </c>
      <c r="E25" s="56" t="s">
        <v>95</v>
      </c>
      <c r="F25" s="56" t="s">
        <v>96</v>
      </c>
      <c r="G25" s="56" t="s">
        <v>97</v>
      </c>
      <c r="H25" s="56" t="s">
        <v>98</v>
      </c>
      <c r="I25" s="56" t="s">
        <v>99</v>
      </c>
      <c r="J25" s="56" t="s">
        <v>100</v>
      </c>
      <c r="K25" s="56" t="s">
        <v>101</v>
      </c>
      <c r="L25" s="56" t="s">
        <v>102</v>
      </c>
      <c r="M25" s="57" t="s">
        <v>103</v>
      </c>
      <c r="O25" s="101" t="s">
        <v>188</v>
      </c>
      <c r="P25" s="101" t="s">
        <v>189</v>
      </c>
      <c r="Q25" s="101" t="s">
        <v>190</v>
      </c>
      <c r="R25" s="101" t="s">
        <v>191</v>
      </c>
      <c r="S25" s="101" t="s">
        <v>192</v>
      </c>
    </row>
    <row r="26" spans="1:19" x14ac:dyDescent="0.35">
      <c r="A26" s="59" t="s">
        <v>92</v>
      </c>
      <c r="B26" s="71">
        <f>(B4-$U4)^2</f>
        <v>0.85964226210833761</v>
      </c>
      <c r="C26" s="72">
        <f>(C4-$U4)^2</f>
        <v>1.5137118572708642E-2</v>
      </c>
      <c r="D26" s="72">
        <f t="shared" ref="D26:M26" si="5">(D4-$U4)^2</f>
        <v>5.6228512241227686E-4</v>
      </c>
      <c r="E26" s="72">
        <f t="shared" si="5"/>
        <v>1.5952385079446449E-2</v>
      </c>
      <c r="F26" s="72">
        <f t="shared" si="5"/>
        <v>1.2250406419921346E-2</v>
      </c>
      <c r="G26" s="72">
        <f t="shared" si="5"/>
        <v>1.5042748189637776E-2</v>
      </c>
      <c r="H26" s="72">
        <f t="shared" si="5"/>
        <v>1.329980487461462E-2</v>
      </c>
      <c r="I26" s="72">
        <f t="shared" si="5"/>
        <v>1.81214233373343E-2</v>
      </c>
      <c r="J26" s="72">
        <f t="shared" si="5"/>
        <v>1.9233405411455125E-2</v>
      </c>
      <c r="K26" s="72">
        <f t="shared" si="5"/>
        <v>2.0032863222319144E-2</v>
      </c>
      <c r="L26" s="72">
        <f t="shared" si="5"/>
        <v>1.6018913223377042E-2</v>
      </c>
      <c r="M26" s="73">
        <f t="shared" si="5"/>
        <v>1.8341870054968734E-2</v>
      </c>
      <c r="O26" s="66">
        <f>SUM(B26:M26)</f>
        <v>1.0236354856165331</v>
      </c>
      <c r="P26" s="105">
        <f>1/(12-1)</f>
        <v>9.0909090909090912E-2</v>
      </c>
      <c r="Q26" s="106">
        <f>P26*O26</f>
        <v>9.3057771419684826E-2</v>
      </c>
      <c r="R26" s="106">
        <f>Q26^0.5</f>
        <v>0.30505371890813726</v>
      </c>
      <c r="S26" s="66">
        <f>R26/U4</f>
        <v>2.1294657924894165</v>
      </c>
    </row>
    <row r="27" spans="1:19" x14ac:dyDescent="0.35">
      <c r="A27" s="59" t="s">
        <v>93</v>
      </c>
      <c r="B27" s="74">
        <f t="shared" ref="B27:M37" si="6">(B5-$U5)^2</f>
        <v>1.7035317048291143E-2</v>
      </c>
      <c r="C27" s="61">
        <f t="shared" si="6"/>
        <v>0.84790810808184758</v>
      </c>
      <c r="D27" s="61">
        <f t="shared" si="6"/>
        <v>6.5610386630681012E-3</v>
      </c>
      <c r="E27" s="61">
        <f t="shared" si="6"/>
        <v>1.3665647547534831E-2</v>
      </c>
      <c r="F27" s="61">
        <f t="shared" si="6"/>
        <v>1.4024210017150833E-2</v>
      </c>
      <c r="G27" s="61">
        <f t="shared" si="6"/>
        <v>1.9931984868276395E-2</v>
      </c>
      <c r="H27" s="61">
        <f t="shared" si="6"/>
        <v>1.7513070569047842E-2</v>
      </c>
      <c r="I27" s="61">
        <f t="shared" si="6"/>
        <v>2.0379206523659786E-2</v>
      </c>
      <c r="J27" s="61">
        <f t="shared" si="6"/>
        <v>2.1080638269278449E-2</v>
      </c>
      <c r="K27" s="61">
        <f t="shared" si="6"/>
        <v>2.1323741742905751E-2</v>
      </c>
      <c r="L27" s="61">
        <f t="shared" si="6"/>
        <v>1.976636234031548E-2</v>
      </c>
      <c r="M27" s="62">
        <f t="shared" si="6"/>
        <v>2.0621664768162358E-2</v>
      </c>
      <c r="O27" s="66">
        <f t="shared" ref="O27:O37" si="7">SUM(B27:M27)</f>
        <v>1.0398109904395383</v>
      </c>
      <c r="P27" s="105">
        <f t="shared" ref="P27:P37" si="8">1/(12-1)</f>
        <v>9.0909090909090912E-2</v>
      </c>
      <c r="Q27" s="106">
        <f t="shared" ref="Q27:Q37" si="9">P27*O27</f>
        <v>9.4528271858139848E-2</v>
      </c>
      <c r="R27" s="106">
        <f t="shared" ref="R27:R37" si="10">Q27^0.5</f>
        <v>0.3074545037206966</v>
      </c>
      <c r="S27" s="66">
        <f t="shared" ref="S27:S37" si="11">R27/U5</f>
        <v>2.0824974540494594</v>
      </c>
    </row>
    <row r="28" spans="1:19" x14ac:dyDescent="0.35">
      <c r="A28" s="59" t="s">
        <v>94</v>
      </c>
      <c r="B28" s="74">
        <f t="shared" si="6"/>
        <v>2.5402250889722196E-2</v>
      </c>
      <c r="C28" s="61">
        <f t="shared" si="6"/>
        <v>2.4356699073836796E-3</v>
      </c>
      <c r="D28" s="61">
        <f t="shared" si="6"/>
        <v>1.6805342042870497</v>
      </c>
      <c r="E28" s="61">
        <f t="shared" si="6"/>
        <v>1.2425043494768975E-4</v>
      </c>
      <c r="F28" s="61">
        <f t="shared" si="6"/>
        <v>3.0941802655530763E-2</v>
      </c>
      <c r="G28" s="61">
        <f t="shared" si="6"/>
        <v>2.8673424155686721E-3</v>
      </c>
      <c r="H28" s="61">
        <f t="shared" si="6"/>
        <v>2.1112979592512345E-2</v>
      </c>
      <c r="I28" s="61">
        <f t="shared" si="6"/>
        <v>8.5182964127101541E-3</v>
      </c>
      <c r="J28" s="61">
        <f t="shared" si="6"/>
        <v>1.7935153786610543E-2</v>
      </c>
      <c r="K28" s="61">
        <f t="shared" si="6"/>
        <v>2.563903967715524E-2</v>
      </c>
      <c r="L28" s="61">
        <f t="shared" si="6"/>
        <v>1.6827964257381007E-3</v>
      </c>
      <c r="M28" s="62">
        <f t="shared" si="6"/>
        <v>1.2509199270200378E-2</v>
      </c>
      <c r="O28" s="66">
        <f t="shared" si="7"/>
        <v>1.8297029857551297</v>
      </c>
      <c r="P28" s="105">
        <f t="shared" si="8"/>
        <v>9.0909090909090912E-2</v>
      </c>
      <c r="Q28" s="106">
        <f t="shared" si="9"/>
        <v>0.16633663506864815</v>
      </c>
      <c r="R28" s="106">
        <f t="shared" si="10"/>
        <v>0.4078438856580397</v>
      </c>
      <c r="S28" s="66">
        <f t="shared" si="11"/>
        <v>2.2789566653371072</v>
      </c>
    </row>
    <row r="29" spans="1:19" x14ac:dyDescent="0.35">
      <c r="A29" s="59" t="s">
        <v>95</v>
      </c>
      <c r="B29" s="74">
        <f t="shared" si="6"/>
        <v>1.3508372760406112E-2</v>
      </c>
      <c r="C29" s="61">
        <f t="shared" si="6"/>
        <v>1.8030611990892158E-2</v>
      </c>
      <c r="D29" s="61">
        <f t="shared" si="6"/>
        <v>1.4055220569580284E-2</v>
      </c>
      <c r="E29" s="61">
        <f t="shared" si="6"/>
        <v>1.5090191219871889</v>
      </c>
      <c r="F29" s="61">
        <f t="shared" si="6"/>
        <v>2.1503195600534757E-2</v>
      </c>
      <c r="G29" s="61">
        <f t="shared" si="6"/>
        <v>1.6771248646818178E-2</v>
      </c>
      <c r="H29" s="61">
        <f t="shared" si="6"/>
        <v>1.9522426797119272E-2</v>
      </c>
      <c r="I29" s="61">
        <f t="shared" si="6"/>
        <v>2.0212819618483875E-2</v>
      </c>
      <c r="J29" s="61">
        <f t="shared" si="6"/>
        <v>2.2449066194533983E-2</v>
      </c>
      <c r="K29" s="61">
        <f t="shared" si="6"/>
        <v>2.533728865884818E-2</v>
      </c>
      <c r="L29" s="61">
        <f t="shared" si="6"/>
        <v>1.6967979259281143E-2</v>
      </c>
      <c r="M29" s="62">
        <f t="shared" si="6"/>
        <v>1.7594970048905312E-2</v>
      </c>
      <c r="O29" s="66">
        <f t="shared" si="7"/>
        <v>1.7149723221325921</v>
      </c>
      <c r="P29" s="105">
        <f t="shared" si="8"/>
        <v>9.0909090909090912E-2</v>
      </c>
      <c r="Q29" s="106">
        <f t="shared" si="9"/>
        <v>0.15590657473932656</v>
      </c>
      <c r="R29" s="106">
        <f t="shared" si="10"/>
        <v>0.39485006615084484</v>
      </c>
      <c r="S29" s="66">
        <f t="shared" si="11"/>
        <v>2.4327725543471357</v>
      </c>
    </row>
    <row r="30" spans="1:19" x14ac:dyDescent="0.35">
      <c r="A30" s="59" t="s">
        <v>96</v>
      </c>
      <c r="B30" s="74">
        <f t="shared" si="6"/>
        <v>2.1970699178576639E-2</v>
      </c>
      <c r="C30" s="61">
        <f t="shared" si="6"/>
        <v>1.7909120189570457E-2</v>
      </c>
      <c r="D30" s="61">
        <f t="shared" si="6"/>
        <v>2.1381579167469342E-2</v>
      </c>
      <c r="E30" s="61">
        <f t="shared" si="6"/>
        <v>1.6743486330630789E-2</v>
      </c>
      <c r="F30" s="61">
        <f t="shared" si="6"/>
        <v>0.91051654012917205</v>
      </c>
      <c r="G30" s="61">
        <f t="shared" si="6"/>
        <v>2.177537584722063E-2</v>
      </c>
      <c r="H30" s="61">
        <f t="shared" si="6"/>
        <v>2.0980076510360469E-2</v>
      </c>
      <c r="I30" s="61">
        <f t="shared" si="6"/>
        <v>1.6497805514971847E-2</v>
      </c>
      <c r="J30" s="61">
        <f t="shared" si="6"/>
        <v>2.1025171046257358E-2</v>
      </c>
      <c r="K30" s="61">
        <f t="shared" si="6"/>
        <v>2.1693345670877728E-2</v>
      </c>
      <c r="L30" s="61">
        <f t="shared" si="6"/>
        <v>2.0849019507899098E-2</v>
      </c>
      <c r="M30" s="62">
        <f t="shared" si="6"/>
        <v>1.7873158982933155E-2</v>
      </c>
      <c r="O30" s="66">
        <f t="shared" si="7"/>
        <v>1.1292153780759395</v>
      </c>
      <c r="P30" s="105">
        <f t="shared" si="8"/>
        <v>9.0909090909090912E-2</v>
      </c>
      <c r="Q30" s="106">
        <f t="shared" si="9"/>
        <v>0.10265594346144905</v>
      </c>
      <c r="R30" s="106">
        <f t="shared" si="10"/>
        <v>0.32039966208073478</v>
      </c>
      <c r="S30" s="66">
        <f t="shared" si="11"/>
        <v>2.1227167297560228</v>
      </c>
    </row>
    <row r="31" spans="1:19" x14ac:dyDescent="0.35">
      <c r="A31" s="59" t="s">
        <v>97</v>
      </c>
      <c r="B31" s="74">
        <f t="shared" si="6"/>
        <v>8.2930614111444351E-4</v>
      </c>
      <c r="C31" s="61">
        <f t="shared" si="6"/>
        <v>3.6680133115703181E-3</v>
      </c>
      <c r="D31" s="61">
        <f t="shared" si="6"/>
        <v>1.4866543558940463E-4</v>
      </c>
      <c r="E31" s="61">
        <f t="shared" si="6"/>
        <v>5.3680108112350603E-3</v>
      </c>
      <c r="F31" s="61">
        <f t="shared" si="6"/>
        <v>6.2632738958353978E-4</v>
      </c>
      <c r="G31" s="61">
        <f t="shared" si="6"/>
        <v>0.84897785198781028</v>
      </c>
      <c r="H31" s="61">
        <f t="shared" si="6"/>
        <v>1.4405079874601787E-3</v>
      </c>
      <c r="I31" s="61">
        <f t="shared" si="6"/>
        <v>6.4740169626791855E-3</v>
      </c>
      <c r="J31" s="61">
        <f t="shared" si="6"/>
        <v>1.1742910862700391E-2</v>
      </c>
      <c r="K31" s="61">
        <f t="shared" si="6"/>
        <v>1.4702016675546577E-2</v>
      </c>
      <c r="L31" s="61">
        <f t="shared" si="6"/>
        <v>5.400809570281882E-3</v>
      </c>
      <c r="M31" s="62">
        <f t="shared" si="6"/>
        <v>1.0098554795238674E-2</v>
      </c>
      <c r="O31" s="66">
        <f t="shared" si="7"/>
        <v>0.90947699193081011</v>
      </c>
      <c r="P31" s="105">
        <f t="shared" si="8"/>
        <v>9.0909090909090912E-2</v>
      </c>
      <c r="Q31" s="106">
        <f t="shared" si="9"/>
        <v>8.2679726539164555E-2</v>
      </c>
      <c r="R31" s="106">
        <f t="shared" si="10"/>
        <v>0.28754082586506663</v>
      </c>
      <c r="S31" s="66">
        <f t="shared" si="11"/>
        <v>2.2511921921442579</v>
      </c>
    </row>
    <row r="32" spans="1:19" x14ac:dyDescent="0.35">
      <c r="A32" s="59" t="s">
        <v>98</v>
      </c>
      <c r="B32" s="74">
        <f t="shared" si="6"/>
        <v>1.0132539514329431E-2</v>
      </c>
      <c r="C32" s="61">
        <f t="shared" si="6"/>
        <v>9.4627488449721504E-4</v>
      </c>
      <c r="D32" s="61">
        <f t="shared" si="6"/>
        <v>2.5119963733285264E-3</v>
      </c>
      <c r="E32" s="61">
        <f t="shared" si="6"/>
        <v>1.0746889900049721E-2</v>
      </c>
      <c r="F32" s="61">
        <f t="shared" si="6"/>
        <v>1.1458378238536281E-2</v>
      </c>
      <c r="G32" s="61">
        <f t="shared" si="6"/>
        <v>6.6737030646176138E-3</v>
      </c>
      <c r="H32" s="61">
        <f t="shared" si="6"/>
        <v>1.0050683368315074</v>
      </c>
      <c r="I32" s="61">
        <f t="shared" si="6"/>
        <v>1.6133846975956424E-2</v>
      </c>
      <c r="J32" s="61">
        <f t="shared" si="6"/>
        <v>1.6108980081871709E-2</v>
      </c>
      <c r="K32" s="61">
        <f t="shared" si="6"/>
        <v>2.2363749238925961E-2</v>
      </c>
      <c r="L32" s="61">
        <f t="shared" si="6"/>
        <v>1.3535971207092806E-2</v>
      </c>
      <c r="M32" s="62">
        <f t="shared" si="6"/>
        <v>1.6867411038980974E-2</v>
      </c>
      <c r="O32" s="66">
        <f t="shared" si="7"/>
        <v>1.1325480773496941</v>
      </c>
      <c r="P32" s="105">
        <f t="shared" si="8"/>
        <v>9.0909090909090912E-2</v>
      </c>
      <c r="Q32" s="106">
        <f t="shared" si="9"/>
        <v>0.10295891612269946</v>
      </c>
      <c r="R32" s="106">
        <f t="shared" si="10"/>
        <v>0.32087211802009141</v>
      </c>
      <c r="S32" s="66">
        <f t="shared" si="11"/>
        <v>2.0923168845267837</v>
      </c>
    </row>
    <row r="33" spans="1:19" x14ac:dyDescent="0.35">
      <c r="A33" s="59" t="s">
        <v>99</v>
      </c>
      <c r="B33" s="74">
        <f t="shared" si="6"/>
        <v>1.6525355926418434E-2</v>
      </c>
      <c r="C33" s="61">
        <f t="shared" si="6"/>
        <v>1.4376985465538211E-2</v>
      </c>
      <c r="D33" s="61">
        <f t="shared" si="6"/>
        <v>1.3604169972483003E-2</v>
      </c>
      <c r="E33" s="61">
        <f t="shared" si="6"/>
        <v>1.3642180805768372E-2</v>
      </c>
      <c r="F33" s="61">
        <f t="shared" si="6"/>
        <v>1.5602799970334705E-2</v>
      </c>
      <c r="G33" s="61">
        <f t="shared" si="6"/>
        <v>1.2648581415865426E-2</v>
      </c>
      <c r="H33" s="61">
        <f t="shared" si="6"/>
        <v>1.3454367859380822E-2</v>
      </c>
      <c r="I33" s="61">
        <f t="shared" si="6"/>
        <v>1.0271238828613254</v>
      </c>
      <c r="J33" s="61">
        <f t="shared" si="6"/>
        <v>6.0792780306500333E-3</v>
      </c>
      <c r="K33" s="61">
        <f t="shared" si="6"/>
        <v>1.7438756757042144E-2</v>
      </c>
      <c r="L33" s="61">
        <f t="shared" si="6"/>
        <v>7.0650184249935102E-3</v>
      </c>
      <c r="M33" s="62">
        <f t="shared" si="6"/>
        <v>1.173141500751471E-2</v>
      </c>
      <c r="O33" s="66">
        <f t="shared" si="7"/>
        <v>1.1692927924973147</v>
      </c>
      <c r="P33" s="105">
        <f t="shared" si="8"/>
        <v>9.0909090909090912E-2</v>
      </c>
      <c r="Q33" s="106">
        <f t="shared" si="9"/>
        <v>0.10629934477248315</v>
      </c>
      <c r="R33" s="106">
        <f t="shared" si="10"/>
        <v>0.32603580289974771</v>
      </c>
      <c r="S33" s="66">
        <f t="shared" si="11"/>
        <v>2.3848057025953131</v>
      </c>
    </row>
    <row r="34" spans="1:19" x14ac:dyDescent="0.35">
      <c r="A34" s="59" t="s">
        <v>100</v>
      </c>
      <c r="B34" s="74">
        <f t="shared" si="6"/>
        <v>8.3995079266396752E-3</v>
      </c>
      <c r="C34" s="61">
        <f t="shared" si="6"/>
        <v>6.7132651454598026E-3</v>
      </c>
      <c r="D34" s="61">
        <f t="shared" si="6"/>
        <v>6.321688129412569E-3</v>
      </c>
      <c r="E34" s="61">
        <f t="shared" si="6"/>
        <v>6.1058140710289061E-3</v>
      </c>
      <c r="F34" s="61">
        <f t="shared" si="6"/>
        <v>8.3172787963240336E-3</v>
      </c>
      <c r="G34" s="61">
        <f t="shared" si="6"/>
        <v>7.247524909520655E-3</v>
      </c>
      <c r="H34" s="61">
        <f t="shared" si="6"/>
        <v>5.995108401106162E-3</v>
      </c>
      <c r="I34" s="61">
        <f t="shared" si="6"/>
        <v>5.789009330646926E-3</v>
      </c>
      <c r="J34" s="61">
        <f t="shared" si="6"/>
        <v>1.0522211385944988</v>
      </c>
      <c r="K34" s="61">
        <f t="shared" si="6"/>
        <v>6.3249912737025332E-3</v>
      </c>
      <c r="L34" s="61">
        <f t="shared" si="6"/>
        <v>8.6008451413583653E-3</v>
      </c>
      <c r="M34" s="62">
        <f t="shared" si="6"/>
        <v>4.329339442842868E-3</v>
      </c>
      <c r="O34" s="66">
        <f t="shared" si="7"/>
        <v>1.1263655111625415</v>
      </c>
      <c r="P34" s="105">
        <f t="shared" si="8"/>
        <v>9.0909090909090912E-2</v>
      </c>
      <c r="Q34" s="106">
        <f t="shared" si="9"/>
        <v>0.10239686465114013</v>
      </c>
      <c r="R34" s="106">
        <f t="shared" si="10"/>
        <v>0.31999510097990586</v>
      </c>
      <c r="S34" s="66">
        <f t="shared" si="11"/>
        <v>2.5731431934538662</v>
      </c>
    </row>
    <row r="35" spans="1:19" x14ac:dyDescent="0.35">
      <c r="A35" s="59" t="s">
        <v>101</v>
      </c>
      <c r="B35" s="74">
        <f t="shared" si="6"/>
        <v>7.523438973319866E-3</v>
      </c>
      <c r="C35" s="61">
        <f t="shared" si="6"/>
        <v>7.0909248188324647E-3</v>
      </c>
      <c r="D35" s="61">
        <f t="shared" si="6"/>
        <v>6.6276791990902322E-3</v>
      </c>
      <c r="E35" s="61">
        <f t="shared" si="6"/>
        <v>6.6107825168172504E-3</v>
      </c>
      <c r="F35" s="61">
        <f t="shared" si="6"/>
        <v>7.1278979907363422E-3</v>
      </c>
      <c r="G35" s="61">
        <f t="shared" si="6"/>
        <v>2.847709171311265E-3</v>
      </c>
      <c r="H35" s="61">
        <f t="shared" si="6"/>
        <v>6.1289191188672243E-3</v>
      </c>
      <c r="I35" s="61">
        <f t="shared" si="6"/>
        <v>5.2406766698007527E-3</v>
      </c>
      <c r="J35" s="61">
        <f t="shared" si="6"/>
        <v>5.9520577978464028E-3</v>
      </c>
      <c r="K35" s="61">
        <f t="shared" si="6"/>
        <v>0.83050911702384478</v>
      </c>
      <c r="L35" s="61">
        <f t="shared" si="6"/>
        <v>4.7942092783826691E-3</v>
      </c>
      <c r="M35" s="62">
        <f t="shared" si="6"/>
        <v>7.1777531085553594E-3</v>
      </c>
      <c r="O35" s="66">
        <f t="shared" si="7"/>
        <v>0.89763116566740464</v>
      </c>
      <c r="P35" s="105">
        <f t="shared" si="8"/>
        <v>9.0909090909090912E-2</v>
      </c>
      <c r="Q35" s="106">
        <f t="shared" si="9"/>
        <v>8.1602833242491332E-2</v>
      </c>
      <c r="R35" s="106">
        <f t="shared" si="10"/>
        <v>0.28566209626496009</v>
      </c>
      <c r="S35" s="66">
        <f t="shared" si="11"/>
        <v>3.0876929645558557</v>
      </c>
    </row>
    <row r="36" spans="1:19" x14ac:dyDescent="0.35">
      <c r="A36" s="59" t="s">
        <v>102</v>
      </c>
      <c r="B36" s="74">
        <f t="shared" si="6"/>
        <v>7.1848034708983568E-3</v>
      </c>
      <c r="C36" s="61">
        <f t="shared" si="6"/>
        <v>2.796152503783817E-4</v>
      </c>
      <c r="D36" s="61">
        <f t="shared" si="6"/>
        <v>2.5526528850422514E-4</v>
      </c>
      <c r="E36" s="61">
        <f t="shared" si="6"/>
        <v>4.0230116277596158E-4</v>
      </c>
      <c r="F36" s="61">
        <f t="shared" si="6"/>
        <v>3.5679780702661287E-3</v>
      </c>
      <c r="G36" s="61">
        <f t="shared" si="6"/>
        <v>1.7227181714437516E-4</v>
      </c>
      <c r="H36" s="61">
        <f t="shared" si="6"/>
        <v>3.2553470190330251E-4</v>
      </c>
      <c r="I36" s="61">
        <f t="shared" si="6"/>
        <v>4.722998254881974E-3</v>
      </c>
      <c r="J36" s="61">
        <f t="shared" si="6"/>
        <v>3.0416695438723268E-4</v>
      </c>
      <c r="K36" s="61">
        <f t="shared" si="6"/>
        <v>1.2316733224953321E-2</v>
      </c>
      <c r="L36" s="61">
        <f t="shared" si="6"/>
        <v>1.0014263198708617</v>
      </c>
      <c r="M36" s="62">
        <f t="shared" si="6"/>
        <v>4.2456712620889928E-4</v>
      </c>
      <c r="O36" s="66">
        <f t="shared" si="7"/>
        <v>1.0313825551931639</v>
      </c>
      <c r="P36" s="105">
        <f t="shared" si="8"/>
        <v>9.0909090909090912E-2</v>
      </c>
      <c r="Q36" s="106">
        <f t="shared" si="9"/>
        <v>9.3762050472105812E-2</v>
      </c>
      <c r="R36" s="106">
        <f t="shared" si="10"/>
        <v>0.30620589555412842</v>
      </c>
      <c r="S36" s="66">
        <f t="shared" si="11"/>
        <v>2.395741649575946</v>
      </c>
    </row>
    <row r="37" spans="1:19" x14ac:dyDescent="0.35">
      <c r="A37" s="60" t="s">
        <v>103</v>
      </c>
      <c r="B37" s="75">
        <f t="shared" si="6"/>
        <v>1.2600688680503387E-2</v>
      </c>
      <c r="C37" s="63">
        <f t="shared" si="6"/>
        <v>1.1580436570355448E-2</v>
      </c>
      <c r="D37" s="63">
        <f t="shared" si="6"/>
        <v>1.1826129071475022E-2</v>
      </c>
      <c r="E37" s="63">
        <f t="shared" si="6"/>
        <v>1.1438765129022433E-2</v>
      </c>
      <c r="F37" s="63">
        <f t="shared" si="6"/>
        <v>1.2463801134495149E-2</v>
      </c>
      <c r="G37" s="63">
        <f t="shared" si="6"/>
        <v>1.1948834033951791E-2</v>
      </c>
      <c r="H37" s="63">
        <f t="shared" si="6"/>
        <v>1.176951135032564E-2</v>
      </c>
      <c r="I37" s="63">
        <f t="shared" si="6"/>
        <v>1.1292343662406158E-2</v>
      </c>
      <c r="J37" s="63">
        <f t="shared" si="6"/>
        <v>1.1825400835563117E-2</v>
      </c>
      <c r="K37" s="63">
        <f t="shared" si="6"/>
        <v>1.3107785397605015E-2</v>
      </c>
      <c r="L37" s="63">
        <f t="shared" si="6"/>
        <v>1.1910457777972816E-2</v>
      </c>
      <c r="M37" s="64">
        <f t="shared" si="6"/>
        <v>0.79149106566649829</v>
      </c>
      <c r="O37" s="91">
        <f t="shared" si="7"/>
        <v>0.92325521931017429</v>
      </c>
      <c r="P37" s="107">
        <f t="shared" si="8"/>
        <v>9.0909090909090912E-2</v>
      </c>
      <c r="Q37" s="108">
        <f t="shared" si="9"/>
        <v>8.39322926645613E-2</v>
      </c>
      <c r="R37" s="108">
        <f t="shared" si="10"/>
        <v>0.28971070512592612</v>
      </c>
      <c r="S37" s="91">
        <f t="shared" si="11"/>
        <v>2.5128218893528329</v>
      </c>
    </row>
    <row r="39" spans="1:19" ht="29.5" customHeight="1" x14ac:dyDescent="0.35">
      <c r="A39" s="58" t="s">
        <v>187</v>
      </c>
      <c r="B39" s="56" t="s">
        <v>92</v>
      </c>
      <c r="C39" s="56" t="s">
        <v>93</v>
      </c>
      <c r="D39" s="56" t="s">
        <v>94</v>
      </c>
      <c r="E39" s="56" t="s">
        <v>95</v>
      </c>
      <c r="F39" s="56" t="s">
        <v>96</v>
      </c>
      <c r="G39" s="56" t="s">
        <v>97</v>
      </c>
      <c r="H39" s="56" t="s">
        <v>98</v>
      </c>
      <c r="I39" s="56" t="s">
        <v>99</v>
      </c>
      <c r="J39" s="56" t="s">
        <v>100</v>
      </c>
      <c r="K39" s="56" t="s">
        <v>101</v>
      </c>
      <c r="L39" s="56" t="s">
        <v>102</v>
      </c>
      <c r="M39" s="57" t="s">
        <v>103</v>
      </c>
      <c r="O39" s="101" t="s">
        <v>193</v>
      </c>
      <c r="P39" s="101" t="s">
        <v>189</v>
      </c>
      <c r="Q39" s="101" t="s">
        <v>194</v>
      </c>
      <c r="R39" s="101" t="s">
        <v>191</v>
      </c>
      <c r="S39" s="101" t="s">
        <v>195</v>
      </c>
    </row>
    <row r="40" spans="1:19" x14ac:dyDescent="0.35">
      <c r="A40" s="59" t="s">
        <v>92</v>
      </c>
      <c r="B40" s="71">
        <f>(B4-$S4)^2</f>
        <v>0.91798720553973912</v>
      </c>
      <c r="C40" s="72">
        <f t="shared" ref="C40:M40" si="12">(C4-$S4)^2</f>
        <v>8.4797318590867053E-3</v>
      </c>
      <c r="D40" s="72">
        <f t="shared" si="12"/>
        <v>5.2345027606575115E-5</v>
      </c>
      <c r="E40" s="72">
        <f t="shared" si="12"/>
        <v>9.0926167054814142E-3</v>
      </c>
      <c r="F40" s="72">
        <f t="shared" si="12"/>
        <v>6.3575132674680837E-3</v>
      </c>
      <c r="G40" s="72">
        <f t="shared" si="12"/>
        <v>8.4091363759350272E-3</v>
      </c>
      <c r="H40" s="72">
        <f t="shared" si="12"/>
        <v>7.1195189013900859E-3</v>
      </c>
      <c r="I40" s="72">
        <f t="shared" si="12"/>
        <v>1.07471159628694E-2</v>
      </c>
      <c r="J40" s="72">
        <f t="shared" si="12"/>
        <v>1.1607264456174306E-2</v>
      </c>
      <c r="K40" s="72">
        <f t="shared" si="12"/>
        <v>1.2230139081219895E-2</v>
      </c>
      <c r="L40" s="72">
        <f t="shared" si="12"/>
        <v>9.1428606424357756E-3</v>
      </c>
      <c r="M40" s="73">
        <f t="shared" si="12"/>
        <v>1.0917036230840471E-2</v>
      </c>
      <c r="O40" s="59">
        <f t="array" ref="O40:O51">TRANSPOSE(B53:M53)</f>
        <v>1.0179392739904178</v>
      </c>
      <c r="P40" s="105">
        <f>1/(12-1)</f>
        <v>9.0909090909090912E-2</v>
      </c>
      <c r="Q40" s="106">
        <f>P40*O40</f>
        <v>9.2539933999128896E-2</v>
      </c>
      <c r="R40" s="106">
        <f>Q40^0.5</f>
        <v>0.30420377052089426</v>
      </c>
      <c r="S40" s="66">
        <f>R40/S4</f>
        <v>2.708702155415601</v>
      </c>
    </row>
    <row r="41" spans="1:19" x14ac:dyDescent="0.35">
      <c r="A41" s="59" t="s">
        <v>93</v>
      </c>
      <c r="B41" s="74">
        <f t="shared" ref="B41:M51" si="13">(B5-$S5)^2</f>
        <v>7.634704487141159E-3</v>
      </c>
      <c r="C41" s="61">
        <f t="shared" si="13"/>
        <v>0.92922249774852872</v>
      </c>
      <c r="D41" s="61">
        <f t="shared" si="13"/>
        <v>1.4331995564866621E-3</v>
      </c>
      <c r="E41" s="61">
        <f t="shared" si="13"/>
        <v>5.4401753128033269E-3</v>
      </c>
      <c r="F41" s="61">
        <f t="shared" si="13"/>
        <v>5.6672652430557122E-3</v>
      </c>
      <c r="G41" s="61">
        <f t="shared" si="13"/>
        <v>9.6114622185158542E-3</v>
      </c>
      <c r="H41" s="61">
        <f t="shared" si="13"/>
        <v>7.9556306360072868E-3</v>
      </c>
      <c r="I41" s="61">
        <f t="shared" si="13"/>
        <v>9.9227780185687422E-3</v>
      </c>
      <c r="J41" s="61">
        <f t="shared" si="13"/>
        <v>1.0414021434059765E-2</v>
      </c>
      <c r="K41" s="61">
        <f t="shared" si="13"/>
        <v>1.0585095628623163E-2</v>
      </c>
      <c r="L41" s="61">
        <f t="shared" si="13"/>
        <v>9.4965569314793535E-3</v>
      </c>
      <c r="M41" s="62">
        <f t="shared" si="13"/>
        <v>1.0092178934091152E-2</v>
      </c>
      <c r="O41" s="59">
        <v>1.0024846833505741</v>
      </c>
      <c r="P41" s="105">
        <f t="shared" ref="P41:P51" si="14">1/(12-1)</f>
        <v>9.0909090909090912E-2</v>
      </c>
      <c r="Q41" s="106">
        <f t="shared" ref="Q41:Q51" si="15">P41*O41</f>
        <v>9.1134971213688548E-2</v>
      </c>
      <c r="R41" s="106">
        <f t="shared" ref="R41:R51" si="16">Q41^0.5</f>
        <v>0.30188569229708212</v>
      </c>
      <c r="S41" s="66">
        <f t="shared" ref="S41:S51" si="17">R41/S5</f>
        <v>2.8890025926762872</v>
      </c>
    </row>
    <row r="42" spans="1:19" x14ac:dyDescent="0.35">
      <c r="A42" s="59" t="s">
        <v>94</v>
      </c>
      <c r="B42" s="74">
        <f t="shared" si="13"/>
        <v>3.0976887531995838E-3</v>
      </c>
      <c r="C42" s="61">
        <f t="shared" si="13"/>
        <v>2.9562540609425064E-3</v>
      </c>
      <c r="D42" s="61">
        <f t="shared" si="13"/>
        <v>1.4223669017932381</v>
      </c>
      <c r="E42" s="61">
        <f t="shared" si="13"/>
        <v>8.5705349887954287E-3</v>
      </c>
      <c r="F42" s="61">
        <f t="shared" si="13"/>
        <v>5.2097892392755068E-3</v>
      </c>
      <c r="G42" s="61">
        <f t="shared" si="13"/>
        <v>2.4734332068599547E-2</v>
      </c>
      <c r="H42" s="61">
        <f t="shared" si="13"/>
        <v>1.7288223323451504E-3</v>
      </c>
      <c r="I42" s="61">
        <f t="shared" si="13"/>
        <v>3.8423279522932521E-2</v>
      </c>
      <c r="J42" s="61">
        <f t="shared" si="13"/>
        <v>5.6475690186287737E-2</v>
      </c>
      <c r="K42" s="61">
        <f t="shared" si="13"/>
        <v>6.9614661259872132E-2</v>
      </c>
      <c r="L42" s="61">
        <f t="shared" si="13"/>
        <v>2.095136214876479E-2</v>
      </c>
      <c r="M42" s="62">
        <f t="shared" si="13"/>
        <v>4.6469771106131333E-2</v>
      </c>
      <c r="O42" s="59">
        <v>1.4823177525222342</v>
      </c>
      <c r="P42" s="105">
        <f t="shared" si="14"/>
        <v>9.0909090909090912E-2</v>
      </c>
      <c r="Q42" s="106">
        <f t="shared" si="15"/>
        <v>0.1347561593202031</v>
      </c>
      <c r="R42" s="106">
        <f t="shared" si="16"/>
        <v>0.3670914863085265</v>
      </c>
      <c r="S42" s="66">
        <f t="shared" si="17"/>
        <v>1.2985896713901564</v>
      </c>
    </row>
    <row r="43" spans="1:19" x14ac:dyDescent="0.35">
      <c r="A43" s="59" t="s">
        <v>95</v>
      </c>
      <c r="B43" s="74">
        <f t="shared" si="13"/>
        <v>8.7752721479352914E-3</v>
      </c>
      <c r="C43" s="61">
        <f t="shared" si="13"/>
        <v>1.2483372010373563E-2</v>
      </c>
      <c r="D43" s="61">
        <f t="shared" si="13"/>
        <v>9.2170776636087085E-3</v>
      </c>
      <c r="E43" s="61">
        <f t="shared" si="13"/>
        <v>1.5649271847343149</v>
      </c>
      <c r="F43" s="61">
        <f t="shared" si="13"/>
        <v>1.5398471212386076E-2</v>
      </c>
      <c r="G43" s="61">
        <f t="shared" si="13"/>
        <v>1.1439319163486412E-2</v>
      </c>
      <c r="H43" s="61">
        <f t="shared" si="13"/>
        <v>1.3729646756819524E-2</v>
      </c>
      <c r="I43" s="61">
        <f t="shared" si="13"/>
        <v>1.4309588752440414E-2</v>
      </c>
      <c r="J43" s="61">
        <f t="shared" si="13"/>
        <v>1.6200458463016442E-2</v>
      </c>
      <c r="K43" s="61">
        <f t="shared" si="13"/>
        <v>1.8667157672972026E-2</v>
      </c>
      <c r="L43" s="61">
        <f t="shared" si="13"/>
        <v>1.1601895075166459E-2</v>
      </c>
      <c r="M43" s="62">
        <f t="shared" si="13"/>
        <v>1.212133401207806E-2</v>
      </c>
      <c r="O43" s="59">
        <v>1.6500112000633267</v>
      </c>
      <c r="P43" s="105">
        <f t="shared" si="14"/>
        <v>9.0909090909090912E-2</v>
      </c>
      <c r="Q43" s="106">
        <f t="shared" si="15"/>
        <v>0.15000101818757516</v>
      </c>
      <c r="R43" s="106">
        <f t="shared" si="16"/>
        <v>0.38729964909301839</v>
      </c>
      <c r="S43" s="66">
        <f t="shared" si="17"/>
        <v>2.7712668372487586</v>
      </c>
    </row>
    <row r="44" spans="1:19" x14ac:dyDescent="0.35">
      <c r="A44" s="59" t="s">
        <v>96</v>
      </c>
      <c r="B44" s="74">
        <f t="shared" si="13"/>
        <v>9.735398311835038E-3</v>
      </c>
      <c r="C44" s="61">
        <f t="shared" si="13"/>
        <v>7.1010822219116148E-3</v>
      </c>
      <c r="D44" s="61">
        <f t="shared" si="13"/>
        <v>9.3445808095318546E-3</v>
      </c>
      <c r="E44" s="61">
        <f t="shared" si="13"/>
        <v>6.3743589162195118E-3</v>
      </c>
      <c r="F44" s="61">
        <f t="shared" si="13"/>
        <v>1.0075480805144486</v>
      </c>
      <c r="G44" s="61">
        <f t="shared" si="13"/>
        <v>9.6055244347503475E-3</v>
      </c>
      <c r="H44" s="61">
        <f t="shared" si="13"/>
        <v>9.079796628525488E-3</v>
      </c>
      <c r="I44" s="61">
        <f t="shared" si="13"/>
        <v>6.2231180259765149E-3</v>
      </c>
      <c r="J44" s="61">
        <f t="shared" si="13"/>
        <v>9.1094708730044723E-3</v>
      </c>
      <c r="K44" s="61">
        <f t="shared" si="13"/>
        <v>9.551068639677229E-3</v>
      </c>
      <c r="L44" s="61">
        <f t="shared" si="13"/>
        <v>8.9936495061323229E-3</v>
      </c>
      <c r="M44" s="62">
        <f t="shared" si="13"/>
        <v>7.078444587540339E-3</v>
      </c>
      <c r="O44" s="59">
        <v>1.1035536124597918</v>
      </c>
      <c r="P44" s="105">
        <f t="shared" si="14"/>
        <v>9.0909090909090912E-2</v>
      </c>
      <c r="Q44" s="106">
        <f t="shared" si="15"/>
        <v>0.1003230556781629</v>
      </c>
      <c r="R44" s="106">
        <f t="shared" si="16"/>
        <v>0.31673815002011185</v>
      </c>
      <c r="S44" s="66">
        <f t="shared" si="17"/>
        <v>3.1242219283325854</v>
      </c>
    </row>
    <row r="45" spans="1:19" x14ac:dyDescent="0.35">
      <c r="A45" s="59" t="s">
        <v>97</v>
      </c>
      <c r="B45" s="74">
        <f t="shared" si="13"/>
        <v>2.2522633376629601E-3</v>
      </c>
      <c r="C45" s="61">
        <f t="shared" si="13"/>
        <v>6.2765160490777967E-3</v>
      </c>
      <c r="D45" s="61">
        <f t="shared" si="13"/>
        <v>4.1828517319952406E-5</v>
      </c>
      <c r="E45" s="61">
        <f t="shared" si="13"/>
        <v>8.4505826556171195E-3</v>
      </c>
      <c r="F45" s="61">
        <f t="shared" si="13"/>
        <v>1.9085429881310371E-3</v>
      </c>
      <c r="G45" s="61">
        <f t="shared" si="13"/>
        <v>0.81493878680673815</v>
      </c>
      <c r="H45" s="61">
        <f t="shared" si="13"/>
        <v>3.20518635453976E-3</v>
      </c>
      <c r="I45" s="61">
        <f t="shared" si="13"/>
        <v>9.8250949132559877E-3</v>
      </c>
      <c r="J45" s="61">
        <f t="shared" si="13"/>
        <v>1.6135364056629867E-2</v>
      </c>
      <c r="K45" s="61">
        <f t="shared" si="13"/>
        <v>1.9575427482740194E-2</v>
      </c>
      <c r="L45" s="61">
        <f t="shared" si="13"/>
        <v>8.4917222282294945E-3</v>
      </c>
      <c r="M45" s="62">
        <f t="shared" si="13"/>
        <v>1.4197176799669767E-2</v>
      </c>
      <c r="O45" s="59">
        <v>0.91796695286076124</v>
      </c>
      <c r="P45" s="105">
        <f t="shared" si="14"/>
        <v>9.0909090909090912E-2</v>
      </c>
      <c r="Q45" s="106">
        <f t="shared" si="15"/>
        <v>8.3451541169160121E-2</v>
      </c>
      <c r="R45" s="106">
        <f t="shared" si="16"/>
        <v>0.28887980401744967</v>
      </c>
      <c r="S45" s="66">
        <f t="shared" si="17"/>
        <v>1.9733765754903363</v>
      </c>
    </row>
    <row r="46" spans="1:19" x14ac:dyDescent="0.35">
      <c r="A46" s="59" t="s">
        <v>98</v>
      </c>
      <c r="B46" s="74">
        <f t="shared" si="13"/>
        <v>8.2024315228288389E-3</v>
      </c>
      <c r="C46" s="61">
        <f t="shared" si="13"/>
        <v>4.2718033491563205E-4</v>
      </c>
      <c r="D46" s="61">
        <f t="shared" si="13"/>
        <v>1.6021271245888766E-3</v>
      </c>
      <c r="E46" s="61">
        <f t="shared" si="13"/>
        <v>8.7560873954422268E-3</v>
      </c>
      <c r="F46" s="61">
        <f t="shared" si="13"/>
        <v>9.3994139221267575E-3</v>
      </c>
      <c r="G46" s="61">
        <f t="shared" si="13"/>
        <v>5.1264877919491979E-3</v>
      </c>
      <c r="H46" s="61">
        <f t="shared" si="13"/>
        <v>1.025407781485677</v>
      </c>
      <c r="I46" s="61">
        <f t="shared" si="13"/>
        <v>1.367165234278734E-2</v>
      </c>
      <c r="J46" s="61">
        <f t="shared" si="13"/>
        <v>1.364876219354938E-2</v>
      </c>
      <c r="K46" s="61">
        <f t="shared" si="13"/>
        <v>1.9446832749016131E-2</v>
      </c>
      <c r="L46" s="61">
        <f t="shared" si="13"/>
        <v>1.1289264992008712E-2</v>
      </c>
      <c r="M46" s="62">
        <f t="shared" si="13"/>
        <v>1.4347573585315628E-2</v>
      </c>
      <c r="O46" s="59">
        <v>1.1057498790375873</v>
      </c>
      <c r="P46" s="105">
        <f t="shared" si="14"/>
        <v>9.0909090909090912E-2</v>
      </c>
      <c r="Q46" s="106">
        <f t="shared" si="15"/>
        <v>0.1005227162761443</v>
      </c>
      <c r="R46" s="106">
        <f t="shared" si="16"/>
        <v>0.31705317578624614</v>
      </c>
      <c r="S46" s="66">
        <f t="shared" si="17"/>
        <v>2.21306811288086</v>
      </c>
    </row>
    <row r="47" spans="1:19" x14ac:dyDescent="0.35">
      <c r="A47" s="59" t="s">
        <v>99</v>
      </c>
      <c r="B47" s="74">
        <f t="shared" si="13"/>
        <v>1.2071240045081394E-2</v>
      </c>
      <c r="C47" s="61">
        <f t="shared" si="13"/>
        <v>1.0245949404144312E-2</v>
      </c>
      <c r="D47" s="61">
        <f t="shared" si="13"/>
        <v>9.5952064331235078E-3</v>
      </c>
      <c r="E47" s="61">
        <f t="shared" si="13"/>
        <v>9.6271332998142233E-3</v>
      </c>
      <c r="F47" s="61">
        <f t="shared" si="13"/>
        <v>1.1284680701245345E-2</v>
      </c>
      <c r="G47" s="61">
        <f t="shared" si="13"/>
        <v>8.7954614814853803E-3</v>
      </c>
      <c r="H47" s="61">
        <f t="shared" si="13"/>
        <v>9.4694646144477413E-3</v>
      </c>
      <c r="I47" s="61">
        <f t="shared" si="13"/>
        <v>1.0653398057062047</v>
      </c>
      <c r="J47" s="61">
        <f t="shared" si="13"/>
        <v>3.5150591823103075E-3</v>
      </c>
      <c r="K47" s="61">
        <f t="shared" si="13"/>
        <v>1.2853685287626612E-2</v>
      </c>
      <c r="L47" s="61">
        <f t="shared" si="13"/>
        <v>4.2734818333372004E-3</v>
      </c>
      <c r="M47" s="62">
        <f t="shared" si="13"/>
        <v>8.0335129316308346E-3</v>
      </c>
      <c r="O47" s="59">
        <v>1.1883782970904218</v>
      </c>
      <c r="P47" s="105">
        <f t="shared" si="14"/>
        <v>9.0909090909090912E-2</v>
      </c>
      <c r="Q47" s="106">
        <f t="shared" si="15"/>
        <v>0.1080343906445838</v>
      </c>
      <c r="R47" s="106">
        <f t="shared" si="16"/>
        <v>0.32868585403783929</v>
      </c>
      <c r="S47" s="66">
        <f t="shared" si="17"/>
        <v>2.7847184031050443</v>
      </c>
    </row>
    <row r="48" spans="1:19" x14ac:dyDescent="0.35">
      <c r="A48" s="59" t="s">
        <v>100</v>
      </c>
      <c r="B48" s="74">
        <f t="shared" si="13"/>
        <v>1.0445159421843278E-2</v>
      </c>
      <c r="C48" s="61">
        <f t="shared" si="13"/>
        <v>8.5538915534059141E-3</v>
      </c>
      <c r="D48" s="61">
        <f t="shared" si="13"/>
        <v>8.11112379569311E-3</v>
      </c>
      <c r="E48" s="61">
        <f t="shared" si="13"/>
        <v>7.8663492692832137E-3</v>
      </c>
      <c r="F48" s="61">
        <f t="shared" si="13"/>
        <v>1.0353438885080129E-2</v>
      </c>
      <c r="G48" s="61">
        <f t="shared" si="13"/>
        <v>9.1556440447291224E-3</v>
      </c>
      <c r="H48" s="61">
        <f t="shared" si="13"/>
        <v>7.7406244571142559E-3</v>
      </c>
      <c r="I48" s="61">
        <f t="shared" si="13"/>
        <v>7.5061903312758386E-3</v>
      </c>
      <c r="J48" s="61">
        <f t="shared" si="13"/>
        <v>1.0306829688648527</v>
      </c>
      <c r="K48" s="61">
        <f t="shared" si="13"/>
        <v>8.1148652882118231E-3</v>
      </c>
      <c r="L48" s="61">
        <f t="shared" si="13"/>
        <v>1.0669541952273542E-2</v>
      </c>
      <c r="M48" s="62">
        <f t="shared" si="13"/>
        <v>5.8293911280219955E-3</v>
      </c>
      <c r="O48" s="59">
        <v>1.183439276972462</v>
      </c>
      <c r="P48" s="105">
        <f t="shared" si="14"/>
        <v>9.0909090909090912E-2</v>
      </c>
      <c r="Q48" s="106">
        <f t="shared" si="15"/>
        <v>0.10758538881567836</v>
      </c>
      <c r="R48" s="106">
        <f t="shared" si="16"/>
        <v>0.32800211709023824</v>
      </c>
      <c r="S48" s="66">
        <f t="shared" si="17"/>
        <v>2.4312238075745047</v>
      </c>
    </row>
    <row r="49" spans="1:19" x14ac:dyDescent="0.35">
      <c r="A49" s="59" t="s">
        <v>101</v>
      </c>
      <c r="B49" s="74">
        <f t="shared" si="13"/>
        <v>8.3864538659088779E-3</v>
      </c>
      <c r="C49" s="61">
        <f t="shared" si="13"/>
        <v>7.9294489377486881E-3</v>
      </c>
      <c r="D49" s="61">
        <f t="shared" si="13"/>
        <v>7.4391286673431327E-3</v>
      </c>
      <c r="E49" s="61">
        <f t="shared" si="13"/>
        <v>7.4212268432626285E-3</v>
      </c>
      <c r="F49" s="61">
        <f t="shared" si="13"/>
        <v>7.9685443757142229E-3</v>
      </c>
      <c r="G49" s="61">
        <f t="shared" si="13"/>
        <v>3.3876771475923888E-3</v>
      </c>
      <c r="H49" s="61">
        <f t="shared" si="13"/>
        <v>6.9101376330722086E-3</v>
      </c>
      <c r="I49" s="61">
        <f t="shared" si="13"/>
        <v>5.9648346698251507E-3</v>
      </c>
      <c r="J49" s="61">
        <f t="shared" si="13"/>
        <v>6.7222624902363295E-3</v>
      </c>
      <c r="K49" s="61">
        <f t="shared" si="13"/>
        <v>0.82171125755539598</v>
      </c>
      <c r="L49" s="61">
        <f t="shared" si="13"/>
        <v>5.4878542271956021E-3</v>
      </c>
      <c r="M49" s="62">
        <f t="shared" si="13"/>
        <v>8.0212524895476676E-3</v>
      </c>
      <c r="O49" s="59">
        <v>1.0405459078542436</v>
      </c>
      <c r="P49" s="105">
        <f t="shared" si="14"/>
        <v>9.0909090909090912E-2</v>
      </c>
      <c r="Q49" s="106">
        <f t="shared" si="15"/>
        <v>9.4595082532203972E-2</v>
      </c>
      <c r="R49" s="106">
        <f t="shared" si="16"/>
        <v>0.3075631358472663</v>
      </c>
      <c r="S49" s="66">
        <f t="shared" si="17"/>
        <v>3.1591537486839765</v>
      </c>
    </row>
    <row r="50" spans="1:19" x14ac:dyDescent="0.35">
      <c r="A50" s="59" t="s">
        <v>102</v>
      </c>
      <c r="B50" s="74">
        <f t="shared" si="13"/>
        <v>2.194036970712019E-2</v>
      </c>
      <c r="C50" s="61">
        <f t="shared" si="13"/>
        <v>2.1750936837237052E-3</v>
      </c>
      <c r="D50" s="61">
        <f t="shared" si="13"/>
        <v>6.2942998129787327E-3</v>
      </c>
      <c r="E50" s="61">
        <f t="shared" si="13"/>
        <v>6.9584035968954395E-3</v>
      </c>
      <c r="F50" s="61">
        <f t="shared" si="13"/>
        <v>1.5151678415950118E-2</v>
      </c>
      <c r="G50" s="61">
        <f t="shared" si="13"/>
        <v>5.8499300650369894E-3</v>
      </c>
      <c r="H50" s="61">
        <f t="shared" si="13"/>
        <v>6.6263148891251922E-3</v>
      </c>
      <c r="I50" s="61">
        <f t="shared" si="13"/>
        <v>2.8777578017658743E-5</v>
      </c>
      <c r="J50" s="61">
        <f t="shared" si="13"/>
        <v>2.1085744689421449E-3</v>
      </c>
      <c r="K50" s="61">
        <f t="shared" si="13"/>
        <v>3.0394567492753027E-2</v>
      </c>
      <c r="L50" s="61">
        <f t="shared" si="13"/>
        <v>0.87863122061370524</v>
      </c>
      <c r="M50" s="62">
        <f t="shared" si="13"/>
        <v>7.0500584791268325E-3</v>
      </c>
      <c r="O50" s="59">
        <v>0.98591341846216285</v>
      </c>
      <c r="P50" s="105">
        <f t="shared" si="14"/>
        <v>9.0909090909090912E-2</v>
      </c>
      <c r="Q50" s="106">
        <f t="shared" si="15"/>
        <v>8.9628492587469355E-2</v>
      </c>
      <c r="R50" s="106">
        <f t="shared" si="16"/>
        <v>0.29938018068581185</v>
      </c>
      <c r="S50" s="66">
        <f t="shared" si="17"/>
        <v>1.5660238746683017</v>
      </c>
    </row>
    <row r="51" spans="1:19" x14ac:dyDescent="0.35">
      <c r="A51" s="60" t="s">
        <v>103</v>
      </c>
      <c r="B51" s="75">
        <f t="shared" si="13"/>
        <v>7.4110868501220725E-3</v>
      </c>
      <c r="C51" s="63">
        <f t="shared" si="13"/>
        <v>6.6336654867148485E-3</v>
      </c>
      <c r="D51" s="63">
        <f t="shared" si="13"/>
        <v>6.8199333207148568E-3</v>
      </c>
      <c r="E51" s="63">
        <f t="shared" si="13"/>
        <v>6.5265463453974852E-3</v>
      </c>
      <c r="F51" s="63">
        <f t="shared" si="13"/>
        <v>7.3061936949098891E-3</v>
      </c>
      <c r="G51" s="63">
        <f t="shared" si="13"/>
        <v>6.9131912619428077E-3</v>
      </c>
      <c r="H51" s="63">
        <f t="shared" si="13"/>
        <v>6.7769543485233837E-3</v>
      </c>
      <c r="I51" s="63">
        <f t="shared" si="13"/>
        <v>6.4160612662675582E-3</v>
      </c>
      <c r="J51" s="63">
        <f t="shared" si="13"/>
        <v>6.8193803033985553E-3</v>
      </c>
      <c r="K51" s="63">
        <f t="shared" si="13"/>
        <v>7.8011497161354498E-3</v>
      </c>
      <c r="L51" s="63">
        <f t="shared" si="13"/>
        <v>6.8840083114343103E-3</v>
      </c>
      <c r="M51" s="64">
        <f t="shared" si="13"/>
        <v>0.83873168658224673</v>
      </c>
      <c r="O51" s="60">
        <v>0.98288941686624076</v>
      </c>
      <c r="P51" s="107">
        <f t="shared" si="14"/>
        <v>9.0909090909090912E-2</v>
      </c>
      <c r="Q51" s="108">
        <f t="shared" si="15"/>
        <v>8.9353583351476432E-2</v>
      </c>
      <c r="R51" s="108">
        <f t="shared" si="16"/>
        <v>0.29892069742906135</v>
      </c>
      <c r="S51" s="91">
        <f t="shared" si="17"/>
        <v>3.3538415614647019</v>
      </c>
    </row>
    <row r="53" spans="1:19" ht="20.5" customHeight="1" x14ac:dyDescent="0.35">
      <c r="A53" s="101" t="s">
        <v>193</v>
      </c>
      <c r="B53" s="67">
        <f>SUM(B40:B51)</f>
        <v>1.0179392739904178</v>
      </c>
      <c r="C53" s="67">
        <f t="shared" ref="C53:M53" si="18">SUM(C40:C51)</f>
        <v>1.0024846833505741</v>
      </c>
      <c r="D53" s="67">
        <f t="shared" si="18"/>
        <v>1.4823177525222342</v>
      </c>
      <c r="E53" s="67">
        <f t="shared" si="18"/>
        <v>1.6500112000633267</v>
      </c>
      <c r="F53" s="67">
        <f t="shared" si="18"/>
        <v>1.1035536124597918</v>
      </c>
      <c r="G53" s="67">
        <f t="shared" si="18"/>
        <v>0.91796695286076124</v>
      </c>
      <c r="H53" s="67">
        <f t="shared" si="18"/>
        <v>1.1057498790375873</v>
      </c>
      <c r="I53" s="67">
        <f t="shared" si="18"/>
        <v>1.1883782970904218</v>
      </c>
      <c r="J53" s="67">
        <f t="shared" si="18"/>
        <v>1.183439276972462</v>
      </c>
      <c r="K53" s="67">
        <f t="shared" si="18"/>
        <v>1.0405459078542436</v>
      </c>
      <c r="L53" s="67">
        <f t="shared" si="18"/>
        <v>0.98591341846216285</v>
      </c>
      <c r="M53" s="70">
        <f t="shared" si="18"/>
        <v>0.98288941686624076</v>
      </c>
    </row>
  </sheetData>
  <mergeCells count="1"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IP-R</vt:lpstr>
      <vt:lpstr>Leia-me</vt:lpstr>
      <vt:lpstr>MIP</vt:lpstr>
      <vt:lpstr>Setores</vt:lpstr>
      <vt:lpstr>set</vt:lpstr>
      <vt:lpstr>Z</vt:lpstr>
      <vt:lpstr>y</vt:lpstr>
      <vt:lpstr>x</vt:lpstr>
      <vt:lpstr>v</vt:lpstr>
      <vt:lpstr>sp</vt:lpstr>
      <vt:lpstr>r</vt:lpstr>
      <vt:lpstr>e</vt:lpstr>
      <vt:lpstr>c</vt:lpstr>
      <vt:lpstr>IP e MP</vt:lpstr>
      <vt:lpstr>ME</vt:lpstr>
      <vt:lpstr>MR</vt:lpstr>
      <vt:lpstr>G</vt:lpstr>
      <vt:lpstr>IL-HR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Vale</dc:creator>
  <cp:lastModifiedBy>Vinicius Vale</cp:lastModifiedBy>
  <dcterms:created xsi:type="dcterms:W3CDTF">2020-08-02T14:50:07Z</dcterms:created>
  <dcterms:modified xsi:type="dcterms:W3CDTF">2020-10-24T14:41:11Z</dcterms:modified>
</cp:coreProperties>
</file>