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/>
  <mc:AlternateContent xmlns:mc="http://schemas.openxmlformats.org/markup-compatibility/2006">
    <mc:Choice Requires="x15">
      <x15ac:absPath xmlns:x15ac="http://schemas.microsoft.com/office/spreadsheetml/2010/11/ac" url="L:\CESEF\NÚCLEO\ESTUDOS\Carga Tributária\2021\Arquivos publicados\"/>
    </mc:Choice>
  </mc:AlternateContent>
  <xr:revisionPtr revIDLastSave="0" documentId="13_ncr:1_{ABE2DB1A-FA82-44D6-A021-2F443116DF2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esumo" sheetId="35" r:id="rId1"/>
    <sheet name="GG - R$" sheetId="37" r:id="rId2"/>
    <sheet name="GG - PIB" sheetId="38" r:id="rId3"/>
    <sheet name="GG Total" sheetId="39" r:id="rId4"/>
  </sheets>
  <definedNames>
    <definedName name="SHARED_FORMULA_1_37_1_37_0">"[.B39]+[.B57]+[.B69]+[.B70]+[.B71]+[.B72]"</definedName>
    <definedName name="SHARED_FORMULA_12_2_12_2_0">"[.B2]/([.M2]*1000)"</definedName>
    <definedName name="SHARED_FORMULA_12_3_12_3_0">"[.B38]/([.M2]*1000)"</definedName>
    <definedName name="SHARED_FORMULA_2_38_2_38_0">"[.C40]+[.C51]"</definedName>
    <definedName name="SHARED_FORMULA_2_39_2_39_0">"[.C41]+[.C44]+[.C45]"</definedName>
    <definedName name="SHARED_FORMULA_2_40_2_40_0">"[.C42]+[.C43]"</definedName>
    <definedName name="SHARED_FORMULA_2_44_2_44_0">"SUM([.C46:.C50])"</definedName>
    <definedName name="SHARED_FORMULA_2_50_2_50_0">"[.C52]+[.C56]"</definedName>
    <definedName name="SHARED_FORMULA_2_51_2_51_0">"SUM([.C53:.C55])"</definedName>
    <definedName name="SHARED_FORMULA_2_56_2_56_0">"[.C58]+[.C63]"</definedName>
    <definedName name="SHARED_FORMULA_2_57_2_57_0">"SUM([.C59:.C62])"</definedName>
    <definedName name="SHARED_FORMULA_2_62_2_62_0">"SUM([.C64:.C68])"</definedName>
    <definedName name="SHARED_FORMULA_4_49_4_49_1">"SUM([.E2:.E33])"</definedName>
    <definedName name="SHARED_FORMULA_4_50_4_50_1">"SUM([.E34:.E43])"</definedName>
    <definedName name="SHARED_FORMULA_4_51_4_51_1">"SUM([.E44:.E49])"</definedName>
    <definedName name="SHARED_FORMULA_4_52_4_52_1">"SUM([.E50:.E52])"</definedName>
    <definedName name="SHARED_FORMULA_5_0_5_0_1">"[.E1]+1"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3" i="35" l="1"/>
  <c r="N35" i="39"/>
  <c r="N19" i="39"/>
  <c r="N50" i="38" l="1"/>
  <c r="N44" i="38"/>
  <c r="N38" i="38"/>
  <c r="N15" i="38"/>
  <c r="N63" i="38"/>
  <c r="N60" i="38"/>
  <c r="N65" i="38"/>
  <c r="N62" i="38"/>
  <c r="N67" i="38"/>
  <c r="N64" i="38"/>
  <c r="N66" i="37"/>
  <c r="N66" i="38" s="1"/>
  <c r="N58" i="37"/>
  <c r="N58" i="38" s="1"/>
  <c r="N61" i="37"/>
  <c r="N61" i="38" s="1"/>
  <c r="N59" i="38"/>
  <c r="N57" i="37" l="1"/>
  <c r="N57" i="38" s="1"/>
  <c r="N15" i="39"/>
  <c r="N45" i="39"/>
  <c r="D44" i="38" l="1"/>
  <c r="D50" i="38"/>
  <c r="H44" i="38"/>
  <c r="H50" i="38"/>
  <c r="L44" i="38"/>
  <c r="L50" i="38"/>
  <c r="E44" i="38"/>
  <c r="E50" i="38"/>
  <c r="I44" i="38"/>
  <c r="I50" i="38"/>
  <c r="M44" i="38"/>
  <c r="M50" i="38"/>
  <c r="F44" i="38"/>
  <c r="F50" i="38"/>
  <c r="J44" i="38"/>
  <c r="J50" i="38"/>
  <c r="C44" i="38"/>
  <c r="C50" i="38"/>
  <c r="G44" i="38"/>
  <c r="G50" i="38"/>
  <c r="K44" i="38"/>
  <c r="K50" i="38"/>
  <c r="N56" i="37"/>
  <c r="N56" i="38" s="1"/>
  <c r="M12" i="35" s="1"/>
  <c r="E19" i="35" s="1"/>
  <c r="J13" i="35"/>
  <c r="I13" i="35"/>
  <c r="F13" i="35"/>
  <c r="C13" i="35"/>
  <c r="G13" i="35"/>
  <c r="K13" i="35"/>
  <c r="E13" i="35"/>
  <c r="B13" i="35"/>
  <c r="D13" i="35"/>
  <c r="H13" i="35"/>
  <c r="L13" i="35"/>
  <c r="M8" i="35" l="1"/>
  <c r="C19" i="35" s="1"/>
  <c r="M15" i="39"/>
  <c r="M15" i="38"/>
  <c r="D15" i="39"/>
  <c r="D15" i="38"/>
  <c r="H15" i="39"/>
  <c r="H15" i="38"/>
  <c r="L15" i="39"/>
  <c r="L15" i="38"/>
  <c r="E15" i="39"/>
  <c r="E15" i="38"/>
  <c r="G15" i="39"/>
  <c r="G15" i="38"/>
  <c r="K15" i="39"/>
  <c r="K15" i="38"/>
  <c r="I15" i="39"/>
  <c r="I15" i="38"/>
  <c r="C15" i="39"/>
  <c r="C15" i="38"/>
  <c r="F15" i="39"/>
  <c r="F15" i="38"/>
  <c r="J15" i="39"/>
  <c r="J15" i="38"/>
  <c r="M35" i="39" l="1"/>
  <c r="M19" i="39"/>
  <c r="M65" i="38" l="1"/>
  <c r="M64" i="38"/>
  <c r="M60" i="38"/>
  <c r="M63" i="38"/>
  <c r="M58" i="37"/>
  <c r="M59" i="38"/>
  <c r="M61" i="37"/>
  <c r="M62" i="38"/>
  <c r="M66" i="37"/>
  <c r="M67" i="38"/>
  <c r="K65" i="38"/>
  <c r="L35" i="39"/>
  <c r="K35" i="39"/>
  <c r="M66" i="38" l="1"/>
  <c r="L65" i="38"/>
  <c r="M61" i="38"/>
  <c r="K66" i="37"/>
  <c r="K66" i="38" s="1"/>
  <c r="K67" i="38"/>
  <c r="L63" i="38"/>
  <c r="K63" i="38"/>
  <c r="M58" i="38"/>
  <c r="M57" i="37"/>
  <c r="G35" i="39"/>
  <c r="E65" i="38"/>
  <c r="I65" i="38"/>
  <c r="F35" i="39"/>
  <c r="H65" i="38"/>
  <c r="D35" i="39"/>
  <c r="H35" i="39"/>
  <c r="F65" i="38"/>
  <c r="J65" i="38"/>
  <c r="C35" i="39"/>
  <c r="C19" i="39"/>
  <c r="G65" i="38"/>
  <c r="E35" i="39"/>
  <c r="I35" i="39"/>
  <c r="J35" i="39"/>
  <c r="D65" i="38"/>
  <c r="K64" i="38"/>
  <c r="J64" i="38"/>
  <c r="I64" i="38"/>
  <c r="H64" i="38"/>
  <c r="G64" i="38"/>
  <c r="F64" i="38"/>
  <c r="E64" i="38"/>
  <c r="D64" i="38"/>
  <c r="C64" i="38"/>
  <c r="C65" i="38"/>
  <c r="L64" i="38" l="1"/>
  <c r="E63" i="38"/>
  <c r="C58" i="37"/>
  <c r="C59" i="38"/>
  <c r="D59" i="38"/>
  <c r="I61" i="37"/>
  <c r="I61" i="38" s="1"/>
  <c r="I62" i="38"/>
  <c r="K61" i="37"/>
  <c r="K61" i="38" s="1"/>
  <c r="K62" i="38"/>
  <c r="C62" i="38"/>
  <c r="C61" i="37"/>
  <c r="C61" i="38" s="1"/>
  <c r="E61" i="37"/>
  <c r="E61" i="38" s="1"/>
  <c r="E62" i="38"/>
  <c r="F59" i="38"/>
  <c r="H63" i="38"/>
  <c r="I59" i="38"/>
  <c r="G63" i="38"/>
  <c r="F61" i="37"/>
  <c r="F61" i="38" s="1"/>
  <c r="F62" i="38"/>
  <c r="K59" i="38"/>
  <c r="C60" i="38"/>
  <c r="H62" i="38"/>
  <c r="H61" i="37"/>
  <c r="H61" i="38" s="1"/>
  <c r="L59" i="38"/>
  <c r="M57" i="38"/>
  <c r="M56" i="37"/>
  <c r="J63" i="38"/>
  <c r="J59" i="38"/>
  <c r="D62" i="38"/>
  <c r="D61" i="37"/>
  <c r="D61" i="38" s="1"/>
  <c r="G59" i="38"/>
  <c r="J62" i="38"/>
  <c r="J61" i="37"/>
  <c r="J61" i="38" s="1"/>
  <c r="H59" i="38"/>
  <c r="I63" i="38"/>
  <c r="C63" i="38"/>
  <c r="D63" i="38"/>
  <c r="F63" i="38"/>
  <c r="E59" i="38"/>
  <c r="G62" i="38"/>
  <c r="G61" i="37"/>
  <c r="G61" i="38" s="1"/>
  <c r="L61" i="37"/>
  <c r="L62" i="38"/>
  <c r="L66" i="37"/>
  <c r="L67" i="38"/>
  <c r="L19" i="39"/>
  <c r="G19" i="39"/>
  <c r="D19" i="39"/>
  <c r="J19" i="39"/>
  <c r="K19" i="39"/>
  <c r="I58" i="37" l="1"/>
  <c r="I58" i="38" s="1"/>
  <c r="I19" i="39"/>
  <c r="H58" i="37"/>
  <c r="H19" i="39"/>
  <c r="F58" i="37"/>
  <c r="F58" i="38" s="1"/>
  <c r="F19" i="39"/>
  <c r="E58" i="37"/>
  <c r="E19" i="39"/>
  <c r="L66" i="38"/>
  <c r="L61" i="38"/>
  <c r="H58" i="38"/>
  <c r="H57" i="37"/>
  <c r="E66" i="37"/>
  <c r="E66" i="38" s="1"/>
  <c r="E67" i="38"/>
  <c r="G60" i="38"/>
  <c r="E58" i="38"/>
  <c r="E57" i="37"/>
  <c r="K60" i="38"/>
  <c r="L60" i="38"/>
  <c r="L58" i="37"/>
  <c r="C58" i="38"/>
  <c r="C57" i="37"/>
  <c r="I66" i="37"/>
  <c r="I66" i="38" s="1"/>
  <c r="I67" i="38"/>
  <c r="C66" i="37"/>
  <c r="C66" i="38" s="1"/>
  <c r="C67" i="38"/>
  <c r="E60" i="38"/>
  <c r="D60" i="38"/>
  <c r="G58" i="37"/>
  <c r="M56" i="38"/>
  <c r="L12" i="35" s="1"/>
  <c r="L8" i="35"/>
  <c r="B19" i="35" s="1"/>
  <c r="F19" i="35" s="1"/>
  <c r="K58" i="37"/>
  <c r="H66" i="37"/>
  <c r="H66" i="38" s="1"/>
  <c r="H67" i="38"/>
  <c r="H60" i="38"/>
  <c r="J66" i="37"/>
  <c r="J66" i="38" s="1"/>
  <c r="J67" i="38"/>
  <c r="F60" i="38"/>
  <c r="D67" i="38"/>
  <c r="D66" i="37"/>
  <c r="D66" i="38" s="1"/>
  <c r="G66" i="37"/>
  <c r="G66" i="38" s="1"/>
  <c r="G67" i="38"/>
  <c r="J60" i="38"/>
  <c r="I60" i="38"/>
  <c r="J58" i="37"/>
  <c r="D58" i="37"/>
  <c r="I57" i="37" l="1"/>
  <c r="F57" i="37"/>
  <c r="F57" i="38" s="1"/>
  <c r="D19" i="35"/>
  <c r="G19" i="35" s="1"/>
  <c r="F66" i="37"/>
  <c r="F66" i="38" s="1"/>
  <c r="F67" i="38"/>
  <c r="E56" i="37"/>
  <c r="E57" i="38"/>
  <c r="J57" i="37"/>
  <c r="J58" i="38"/>
  <c r="G58" i="38"/>
  <c r="G57" i="37"/>
  <c r="I56" i="37"/>
  <c r="I57" i="38"/>
  <c r="H57" i="38"/>
  <c r="H56" i="37"/>
  <c r="K58" i="38"/>
  <c r="K57" i="37"/>
  <c r="C57" i="38"/>
  <c r="C56" i="37"/>
  <c r="D58" i="38"/>
  <c r="D57" i="37"/>
  <c r="L58" i="38"/>
  <c r="L57" i="37"/>
  <c r="F56" i="37" l="1"/>
  <c r="F56" i="38" s="1"/>
  <c r="E12" i="35" s="1"/>
  <c r="L57" i="38"/>
  <c r="L56" i="37"/>
  <c r="J56" i="37"/>
  <c r="J57" i="38"/>
  <c r="B8" i="35"/>
  <c r="C56" i="38"/>
  <c r="B12" i="35" s="1"/>
  <c r="G57" i="38"/>
  <c r="G56" i="37"/>
  <c r="I56" i="38"/>
  <c r="H12" i="35" s="1"/>
  <c r="H8" i="35"/>
  <c r="E56" i="38"/>
  <c r="D12" i="35" s="1"/>
  <c r="D8" i="35"/>
  <c r="H56" i="38"/>
  <c r="G12" i="35" s="1"/>
  <c r="G8" i="35"/>
  <c r="D56" i="37"/>
  <c r="D57" i="38"/>
  <c r="K57" i="38"/>
  <c r="K56" i="37"/>
  <c r="E8" i="35" l="1"/>
  <c r="E36" i="35"/>
  <c r="E35" i="35" s="1"/>
  <c r="B36" i="35"/>
  <c r="B35" i="35" s="1"/>
  <c r="D36" i="35"/>
  <c r="D35" i="35" s="1"/>
  <c r="G36" i="35"/>
  <c r="G35" i="35" s="1"/>
  <c r="H36" i="35"/>
  <c r="H35" i="35" s="1"/>
  <c r="L56" i="38"/>
  <c r="K12" i="35" s="1"/>
  <c r="K8" i="35"/>
  <c r="J8" i="35"/>
  <c r="K56" i="38"/>
  <c r="J12" i="35" s="1"/>
  <c r="F8" i="35"/>
  <c r="G56" i="38"/>
  <c r="F12" i="35" s="1"/>
  <c r="I8" i="35"/>
  <c r="J56" i="38"/>
  <c r="I12" i="35" s="1"/>
  <c r="C8" i="35"/>
  <c r="D56" i="38"/>
  <c r="C12" i="35" s="1"/>
  <c r="I36" i="35" l="1"/>
  <c r="I35" i="35" s="1"/>
  <c r="J36" i="35"/>
  <c r="J35" i="35" s="1"/>
  <c r="C36" i="35"/>
  <c r="C35" i="35" s="1"/>
  <c r="F36" i="35"/>
  <c r="F35" i="35" s="1"/>
  <c r="C45" i="39" l="1"/>
  <c r="C38" i="38"/>
  <c r="G45" i="39"/>
  <c r="G38" i="38"/>
  <c r="K45" i="39"/>
  <c r="K38" i="38"/>
  <c r="J45" i="39"/>
  <c r="J38" i="38"/>
  <c r="D45" i="39"/>
  <c r="D38" i="38"/>
  <c r="H45" i="39"/>
  <c r="H38" i="38"/>
  <c r="L45" i="39"/>
  <c r="L38" i="38"/>
  <c r="F45" i="39"/>
  <c r="F38" i="38"/>
  <c r="E45" i="39"/>
  <c r="E38" i="38"/>
  <c r="I45" i="39"/>
  <c r="I38" i="38"/>
  <c r="M45" i="39"/>
  <c r="M38" i="38"/>
  <c r="C14" i="39" l="1"/>
  <c r="C14" i="38"/>
  <c r="C13" i="37"/>
  <c r="C34" i="38"/>
  <c r="C26" i="38"/>
  <c r="C32" i="39"/>
  <c r="C39" i="39"/>
  <c r="C32" i="38"/>
  <c r="C31" i="37"/>
  <c r="C16" i="39"/>
  <c r="C16" i="38"/>
  <c r="C8" i="38"/>
  <c r="C7" i="37"/>
  <c r="C8" i="39"/>
  <c r="C43" i="39"/>
  <c r="C36" i="38"/>
  <c r="C35" i="37"/>
  <c r="C46" i="39"/>
  <c r="C39" i="38"/>
  <c r="C26" i="39"/>
  <c r="C22" i="38"/>
  <c r="C40" i="39"/>
  <c r="C33" i="38"/>
  <c r="C25" i="39"/>
  <c r="C21" i="38"/>
  <c r="C20" i="37"/>
  <c r="C9" i="38"/>
  <c r="C9" i="39"/>
  <c r="C24" i="38"/>
  <c r="C30" i="39"/>
  <c r="C10" i="39"/>
  <c r="C10" i="38"/>
  <c r="C27" i="39"/>
  <c r="C23" i="38"/>
  <c r="C11" i="39"/>
  <c r="C11" i="38"/>
  <c r="D37" i="38"/>
  <c r="C27" i="38"/>
  <c r="C33" i="39"/>
  <c r="C20" i="39"/>
  <c r="C18" i="38"/>
  <c r="C17" i="37"/>
  <c r="C12" i="39"/>
  <c r="C12" i="38"/>
  <c r="C29" i="38"/>
  <c r="C23" i="39"/>
  <c r="C19" i="38"/>
  <c r="C30" i="38"/>
  <c r="C28" i="38"/>
  <c r="C34" i="39"/>
  <c r="C25" i="38"/>
  <c r="C31" i="39"/>
  <c r="C37" i="38"/>
  <c r="C20" i="38" l="1"/>
  <c r="C13" i="38"/>
  <c r="C31" i="38"/>
  <c r="C17" i="38"/>
  <c r="D12" i="39"/>
  <c r="D12" i="38"/>
  <c r="D33" i="39"/>
  <c r="D27" i="38"/>
  <c r="D39" i="39"/>
  <c r="D32" i="38"/>
  <c r="D31" i="37"/>
  <c r="D27" i="39"/>
  <c r="D23" i="38"/>
  <c r="D32" i="39"/>
  <c r="D26" i="38"/>
  <c r="D28" i="38"/>
  <c r="D34" i="39"/>
  <c r="D46" i="39"/>
  <c r="D39" i="38"/>
  <c r="D7" i="37"/>
  <c r="D8" i="39"/>
  <c r="D8" i="38"/>
  <c r="D34" i="38"/>
  <c r="D20" i="39"/>
  <c r="D17" i="37"/>
  <c r="D18" i="38"/>
  <c r="D40" i="39"/>
  <c r="D33" i="38"/>
  <c r="D21" i="38"/>
  <c r="D20" i="37"/>
  <c r="D25" i="39"/>
  <c r="D16" i="39"/>
  <c r="D16" i="38"/>
  <c r="C7" i="39"/>
  <c r="D26" i="39"/>
  <c r="D22" i="38"/>
  <c r="D30" i="38"/>
  <c r="D23" i="39"/>
  <c r="D19" i="38"/>
  <c r="D10" i="38"/>
  <c r="D10" i="39"/>
  <c r="C35" i="38"/>
  <c r="C7" i="38"/>
  <c r="C6" i="37"/>
  <c r="D30" i="39"/>
  <c r="D24" i="38"/>
  <c r="D14" i="39"/>
  <c r="D14" i="38"/>
  <c r="D13" i="37"/>
  <c r="D11" i="39"/>
  <c r="D11" i="38"/>
  <c r="D31" i="39"/>
  <c r="D25" i="38"/>
  <c r="D9" i="38"/>
  <c r="D9" i="39"/>
  <c r="D29" i="38"/>
  <c r="D43" i="39"/>
  <c r="D36" i="38"/>
  <c r="D35" i="37"/>
  <c r="C13" i="39"/>
  <c r="D17" i="38" l="1"/>
  <c r="D13" i="38"/>
  <c r="D20" i="38"/>
  <c r="D31" i="38"/>
  <c r="D13" i="39"/>
  <c r="E28" i="38"/>
  <c r="E34" i="39"/>
  <c r="E9" i="38"/>
  <c r="E9" i="39"/>
  <c r="E25" i="39"/>
  <c r="E20" i="37"/>
  <c r="E21" i="38"/>
  <c r="E31" i="39"/>
  <c r="E25" i="38"/>
  <c r="E37" i="38"/>
  <c r="D7" i="38"/>
  <c r="D6" i="37"/>
  <c r="E40" i="39"/>
  <c r="E33" i="38"/>
  <c r="E32" i="39"/>
  <c r="E26" i="38"/>
  <c r="E10" i="39"/>
  <c r="E10" i="38"/>
  <c r="E11" i="39"/>
  <c r="E11" i="38"/>
  <c r="C6" i="38"/>
  <c r="C5" i="37"/>
  <c r="E26" i="39"/>
  <c r="E22" i="38"/>
  <c r="E29" i="38"/>
  <c r="E43" i="39"/>
  <c r="E36" i="38"/>
  <c r="E35" i="37"/>
  <c r="E30" i="38"/>
  <c r="E12" i="38"/>
  <c r="E12" i="39"/>
  <c r="E16" i="39"/>
  <c r="E16" i="38"/>
  <c r="D35" i="38"/>
  <c r="E46" i="39"/>
  <c r="E39" i="38"/>
  <c r="E8" i="39"/>
  <c r="E7" i="37"/>
  <c r="E8" i="38"/>
  <c r="E33" i="39"/>
  <c r="E27" i="38"/>
  <c r="E30" i="39"/>
  <c r="E24" i="38"/>
  <c r="E14" i="39"/>
  <c r="E13" i="37"/>
  <c r="E14" i="38"/>
  <c r="E23" i="38"/>
  <c r="E27" i="39"/>
  <c r="E19" i="38"/>
  <c r="E23" i="39"/>
  <c r="E34" i="38"/>
  <c r="E20" i="39"/>
  <c r="E18" i="38"/>
  <c r="E17" i="37"/>
  <c r="E32" i="38"/>
  <c r="E39" i="39"/>
  <c r="E31" i="37"/>
  <c r="D7" i="39"/>
  <c r="E20" i="38" l="1"/>
  <c r="E17" i="38"/>
  <c r="E31" i="38"/>
  <c r="E13" i="38"/>
  <c r="G12" i="39"/>
  <c r="E13" i="39"/>
  <c r="E7" i="39"/>
  <c r="F40" i="39"/>
  <c r="F33" i="38"/>
  <c r="F43" i="39"/>
  <c r="F36" i="38"/>
  <c r="F35" i="37"/>
  <c r="F26" i="38"/>
  <c r="F32" i="39"/>
  <c r="C5" i="38"/>
  <c r="B10" i="35" s="1"/>
  <c r="B6" i="35"/>
  <c r="F26" i="39"/>
  <c r="F22" i="38"/>
  <c r="F31" i="37"/>
  <c r="F39" i="39"/>
  <c r="F32" i="38"/>
  <c r="E35" i="38"/>
  <c r="F29" i="38"/>
  <c r="F21" i="38"/>
  <c r="F25" i="39"/>
  <c r="F20" i="37"/>
  <c r="F8" i="38"/>
  <c r="F7" i="37"/>
  <c r="F8" i="39"/>
  <c r="F30" i="39"/>
  <c r="F24" i="38"/>
  <c r="F14" i="39"/>
  <c r="F14" i="38"/>
  <c r="F13" i="37"/>
  <c r="F27" i="39"/>
  <c r="F23" i="38"/>
  <c r="F19" i="38"/>
  <c r="F23" i="39"/>
  <c r="F34" i="38"/>
  <c r="F16" i="39"/>
  <c r="F16" i="38"/>
  <c r="F18" i="38"/>
  <c r="F17" i="37"/>
  <c r="F20" i="39"/>
  <c r="D6" i="38"/>
  <c r="D5" i="37"/>
  <c r="F46" i="39"/>
  <c r="F39" i="38"/>
  <c r="F30" i="38"/>
  <c r="F34" i="39"/>
  <c r="F28" i="38"/>
  <c r="F12" i="39"/>
  <c r="F12" i="38"/>
  <c r="F31" i="39"/>
  <c r="F25" i="38"/>
  <c r="F9" i="39"/>
  <c r="F9" i="38"/>
  <c r="F27" i="38"/>
  <c r="F33" i="39"/>
  <c r="F11" i="39"/>
  <c r="F11" i="38"/>
  <c r="F10" i="38"/>
  <c r="F10" i="39"/>
  <c r="E7" i="38"/>
  <c r="E6" i="37"/>
  <c r="F37" i="38"/>
  <c r="F13" i="38" l="1"/>
  <c r="F20" i="38"/>
  <c r="F17" i="38"/>
  <c r="F31" i="38"/>
  <c r="G12" i="38"/>
  <c r="B30" i="35"/>
  <c r="B29" i="35" s="1"/>
  <c r="G40" i="39"/>
  <c r="G33" i="38"/>
  <c r="G43" i="39"/>
  <c r="G36" i="38"/>
  <c r="G35" i="37"/>
  <c r="G26" i="39"/>
  <c r="G22" i="38"/>
  <c r="G23" i="38"/>
  <c r="G27" i="39"/>
  <c r="G23" i="39"/>
  <c r="G19" i="38"/>
  <c r="G34" i="38"/>
  <c r="G20" i="39"/>
  <c r="G18" i="38"/>
  <c r="G17" i="37"/>
  <c r="G39" i="39"/>
  <c r="G32" i="38"/>
  <c r="G31" i="37"/>
  <c r="G37" i="38"/>
  <c r="G30" i="38"/>
  <c r="F7" i="38"/>
  <c r="F6" i="37"/>
  <c r="G30" i="39"/>
  <c r="G24" i="38"/>
  <c r="G13" i="37"/>
  <c r="G14" i="39"/>
  <c r="G14" i="38"/>
  <c r="G31" i="39"/>
  <c r="G25" i="38"/>
  <c r="G9" i="39"/>
  <c r="G9" i="38"/>
  <c r="G16" i="38"/>
  <c r="G16" i="39"/>
  <c r="C6" i="35"/>
  <c r="D5" i="38"/>
  <c r="C10" i="35" s="1"/>
  <c r="F13" i="39"/>
  <c r="G20" i="37"/>
  <c r="G25" i="39"/>
  <c r="G21" i="38"/>
  <c r="G29" i="38"/>
  <c r="G34" i="39"/>
  <c r="G28" i="38"/>
  <c r="G46" i="39"/>
  <c r="G39" i="38"/>
  <c r="G8" i="39"/>
  <c r="G7" i="37"/>
  <c r="G8" i="38"/>
  <c r="G32" i="39"/>
  <c r="G26" i="38"/>
  <c r="G10" i="39"/>
  <c r="G10" i="38"/>
  <c r="G27" i="38"/>
  <c r="G33" i="39"/>
  <c r="G11" i="39"/>
  <c r="G11" i="38"/>
  <c r="E6" i="38"/>
  <c r="E5" i="37"/>
  <c r="F7" i="39"/>
  <c r="F35" i="38"/>
  <c r="G17" i="38" l="1"/>
  <c r="G31" i="38"/>
  <c r="G20" i="38"/>
  <c r="G13" i="38"/>
  <c r="G13" i="39"/>
  <c r="C30" i="35"/>
  <c r="C29" i="35" s="1"/>
  <c r="H25" i="39"/>
  <c r="H21" i="38"/>
  <c r="H20" i="37"/>
  <c r="H27" i="38"/>
  <c r="H33" i="39"/>
  <c r="H22" i="38"/>
  <c r="H26" i="39"/>
  <c r="H29" i="38"/>
  <c r="H43" i="39"/>
  <c r="H36" i="38"/>
  <c r="H35" i="37"/>
  <c r="H30" i="38"/>
  <c r="F6" i="38"/>
  <c r="F5" i="37"/>
  <c r="H46" i="39"/>
  <c r="H39" i="38"/>
  <c r="H8" i="39"/>
  <c r="H8" i="38"/>
  <c r="H7" i="37"/>
  <c r="H10" i="39"/>
  <c r="H10" i="38"/>
  <c r="H11" i="38"/>
  <c r="H11" i="39"/>
  <c r="H30" i="39"/>
  <c r="H24" i="38"/>
  <c r="H13" i="37"/>
  <c r="H14" i="39"/>
  <c r="H14" i="38"/>
  <c r="H27" i="39"/>
  <c r="H23" i="38"/>
  <c r="H23" i="39"/>
  <c r="H19" i="38"/>
  <c r="H34" i="38"/>
  <c r="H18" i="38"/>
  <c r="H17" i="37"/>
  <c r="H20" i="39"/>
  <c r="H39" i="39"/>
  <c r="H32" i="38"/>
  <c r="H31" i="37"/>
  <c r="G7" i="38"/>
  <c r="G6" i="37"/>
  <c r="G35" i="38"/>
  <c r="H40" i="39"/>
  <c r="H33" i="38"/>
  <c r="H32" i="39"/>
  <c r="H26" i="38"/>
  <c r="H37" i="38"/>
  <c r="H28" i="38"/>
  <c r="H34" i="39"/>
  <c r="H12" i="39"/>
  <c r="H12" i="38"/>
  <c r="H25" i="38"/>
  <c r="H31" i="39"/>
  <c r="H9" i="38"/>
  <c r="H9" i="39"/>
  <c r="H16" i="39"/>
  <c r="H16" i="38"/>
  <c r="D6" i="35"/>
  <c r="E5" i="38"/>
  <c r="D10" i="35" s="1"/>
  <c r="G7" i="39"/>
  <c r="H13" i="38" l="1"/>
  <c r="H20" i="38"/>
  <c r="H31" i="38"/>
  <c r="H17" i="38"/>
  <c r="D30" i="35"/>
  <c r="D29" i="35" s="1"/>
  <c r="F5" i="38"/>
  <c r="E10" i="35" s="1"/>
  <c r="E6" i="35"/>
  <c r="H7" i="39"/>
  <c r="H35" i="38"/>
  <c r="G6" i="38"/>
  <c r="G5" i="37"/>
  <c r="H13" i="39"/>
  <c r="H7" i="38"/>
  <c r="H6" i="37"/>
  <c r="E30" i="35" l="1"/>
  <c r="E29" i="35" s="1"/>
  <c r="I27" i="39"/>
  <c r="I23" i="38"/>
  <c r="I14" i="38"/>
  <c r="I14" i="39"/>
  <c r="I13" i="37"/>
  <c r="I30" i="39"/>
  <c r="I24" i="38"/>
  <c r="G5" i="38"/>
  <c r="F10" i="35" s="1"/>
  <c r="F6" i="35"/>
  <c r="I10" i="39"/>
  <c r="I10" i="38"/>
  <c r="I30" i="38"/>
  <c r="I29" i="38"/>
  <c r="I26" i="39"/>
  <c r="I22" i="38"/>
  <c r="H6" i="38"/>
  <c r="H5" i="37"/>
  <c r="I39" i="39"/>
  <c r="I32" i="38"/>
  <c r="I31" i="37"/>
  <c r="I16" i="38"/>
  <c r="I16" i="39"/>
  <c r="I17" i="37"/>
  <c r="I20" i="39"/>
  <c r="I18" i="38"/>
  <c r="I8" i="39"/>
  <c r="I7" i="37"/>
  <c r="I8" i="38"/>
  <c r="I46" i="39"/>
  <c r="I39" i="38"/>
  <c r="I34" i="38"/>
  <c r="I25" i="39"/>
  <c r="I21" i="38"/>
  <c r="I20" i="37"/>
  <c r="I40" i="39"/>
  <c r="I33" i="38"/>
  <c r="I23" i="39"/>
  <c r="I19" i="38"/>
  <c r="I33" i="39"/>
  <c r="I27" i="38"/>
  <c r="I26" i="38"/>
  <c r="I32" i="39"/>
  <c r="I9" i="38"/>
  <c r="I9" i="39"/>
  <c r="I25" i="38"/>
  <c r="I31" i="39"/>
  <c r="I11" i="39"/>
  <c r="I11" i="38"/>
  <c r="I43" i="39"/>
  <c r="I36" i="38"/>
  <c r="I35" i="37"/>
  <c r="I12" i="39"/>
  <c r="I12" i="38"/>
  <c r="I28" i="38"/>
  <c r="I34" i="39"/>
  <c r="I37" i="38"/>
  <c r="I31" i="38" l="1"/>
  <c r="I13" i="38"/>
  <c r="I20" i="38"/>
  <c r="I17" i="38"/>
  <c r="F30" i="35"/>
  <c r="F29" i="35" s="1"/>
  <c r="J31" i="39"/>
  <c r="J25" i="38"/>
  <c r="J37" i="38"/>
  <c r="J33" i="39"/>
  <c r="J27" i="38"/>
  <c r="J11" i="38"/>
  <c r="J11" i="39"/>
  <c r="J22" i="38"/>
  <c r="J26" i="39"/>
  <c r="J29" i="38"/>
  <c r="J43" i="39"/>
  <c r="J36" i="38"/>
  <c r="J35" i="37"/>
  <c r="J30" i="38"/>
  <c r="J28" i="38"/>
  <c r="J34" i="39"/>
  <c r="J12" i="39"/>
  <c r="J12" i="38"/>
  <c r="J9" i="38"/>
  <c r="J9" i="39"/>
  <c r="J16" i="39"/>
  <c r="J16" i="38"/>
  <c r="I35" i="38"/>
  <c r="I7" i="39"/>
  <c r="I13" i="39"/>
  <c r="J40" i="39"/>
  <c r="J33" i="38"/>
  <c r="J20" i="37"/>
  <c r="J21" i="38"/>
  <c r="J25" i="39"/>
  <c r="J46" i="39"/>
  <c r="J39" i="38"/>
  <c r="J8" i="39"/>
  <c r="J8" i="38"/>
  <c r="J7" i="37"/>
  <c r="J32" i="39"/>
  <c r="J26" i="38"/>
  <c r="J10" i="39"/>
  <c r="J10" i="38"/>
  <c r="J30" i="39"/>
  <c r="J24" i="38"/>
  <c r="J14" i="39"/>
  <c r="J14" i="38"/>
  <c r="J13" i="37"/>
  <c r="J27" i="39"/>
  <c r="J23" i="38"/>
  <c r="J19" i="38"/>
  <c r="J23" i="39"/>
  <c r="J34" i="38"/>
  <c r="J20" i="39"/>
  <c r="J18" i="38"/>
  <c r="J17" i="37"/>
  <c r="J39" i="39"/>
  <c r="J32" i="38"/>
  <c r="J31" i="37"/>
  <c r="I7" i="38"/>
  <c r="I6" i="37"/>
  <c r="G6" i="35"/>
  <c r="H5" i="38"/>
  <c r="G10" i="35" s="1"/>
  <c r="J31" i="38" l="1"/>
  <c r="J13" i="38"/>
  <c r="K37" i="38"/>
  <c r="J20" i="38"/>
  <c r="J17" i="38"/>
  <c r="G30" i="35"/>
  <c r="G29" i="35" s="1"/>
  <c r="J7" i="39"/>
  <c r="J35" i="38"/>
  <c r="I6" i="38"/>
  <c r="I5" i="37"/>
  <c r="J13" i="39"/>
  <c r="J7" i="38"/>
  <c r="J6" i="37"/>
  <c r="K28" i="38"/>
  <c r="K34" i="39"/>
  <c r="K27" i="39"/>
  <c r="K23" i="38"/>
  <c r="K34" i="38"/>
  <c r="K20" i="39"/>
  <c r="K18" i="38"/>
  <c r="K17" i="37"/>
  <c r="K43" i="39"/>
  <c r="K36" i="38"/>
  <c r="K35" i="37"/>
  <c r="K30" i="38"/>
  <c r="K40" i="39"/>
  <c r="K33" i="38"/>
  <c r="K7" i="37"/>
  <c r="K8" i="38"/>
  <c r="K8" i="39"/>
  <c r="K31" i="37"/>
  <c r="K32" i="38"/>
  <c r="K39" i="39"/>
  <c r="K25" i="38"/>
  <c r="K31" i="39"/>
  <c r="K12" i="39"/>
  <c r="K12" i="38"/>
  <c r="K20" i="37"/>
  <c r="K25" i="39"/>
  <c r="K21" i="38"/>
  <c r="K22" i="38"/>
  <c r="K26" i="39"/>
  <c r="K46" i="39"/>
  <c r="K39" i="38"/>
  <c r="K9" i="38"/>
  <c r="K9" i="39"/>
  <c r="K32" i="39"/>
  <c r="K26" i="38"/>
  <c r="K10" i="39"/>
  <c r="K10" i="38"/>
  <c r="K16" i="38"/>
  <c r="K16" i="39"/>
  <c r="K30" i="39"/>
  <c r="K24" i="38"/>
  <c r="K13" i="37"/>
  <c r="K14" i="39"/>
  <c r="K14" i="38"/>
  <c r="K29" i="38"/>
  <c r="K19" i="38"/>
  <c r="K23" i="39"/>
  <c r="K33" i="39"/>
  <c r="K27" i="38"/>
  <c r="K11" i="38"/>
  <c r="K11" i="39"/>
  <c r="L34" i="38"/>
  <c r="K20" i="38" l="1"/>
  <c r="K17" i="38"/>
  <c r="K13" i="38"/>
  <c r="K31" i="38"/>
  <c r="K13" i="39"/>
  <c r="I5" i="38"/>
  <c r="H10" i="35" s="1"/>
  <c r="H6" i="35"/>
  <c r="J6" i="38"/>
  <c r="J5" i="37"/>
  <c r="K35" i="38"/>
  <c r="K7" i="39"/>
  <c r="K7" i="38"/>
  <c r="K6" i="37"/>
  <c r="L33" i="38"/>
  <c r="L40" i="39"/>
  <c r="L46" i="39"/>
  <c r="L39" i="38"/>
  <c r="L37" i="38"/>
  <c r="L43" i="39"/>
  <c r="L36" i="38"/>
  <c r="L35" i="37"/>
  <c r="L22" i="38"/>
  <c r="L26" i="39"/>
  <c r="L31" i="37"/>
  <c r="L32" i="38"/>
  <c r="L39" i="39"/>
  <c r="L30" i="39"/>
  <c r="L24" i="38"/>
  <c r="L16" i="39"/>
  <c r="L16" i="38"/>
  <c r="L27" i="39"/>
  <c r="L23" i="38"/>
  <c r="L23" i="39"/>
  <c r="L19" i="38"/>
  <c r="L8" i="39"/>
  <c r="L7" i="37"/>
  <c r="L8" i="38"/>
  <c r="L32" i="39"/>
  <c r="L26" i="38"/>
  <c r="L33" i="39"/>
  <c r="L27" i="38"/>
  <c r="L21" i="38"/>
  <c r="L25" i="39"/>
  <c r="L20" i="37"/>
  <c r="L12" i="38"/>
  <c r="L12" i="39"/>
  <c r="L20" i="39"/>
  <c r="L18" i="38"/>
  <c r="L17" i="37"/>
  <c r="L30" i="38"/>
  <c r="L29" i="38"/>
  <c r="L10" i="38"/>
  <c r="L10" i="39"/>
  <c r="L34" i="39"/>
  <c r="L28" i="38"/>
  <c r="L11" i="38"/>
  <c r="L11" i="39"/>
  <c r="L31" i="39"/>
  <c r="L25" i="38"/>
  <c r="L14" i="39"/>
  <c r="L13" i="37"/>
  <c r="L14" i="38"/>
  <c r="L9" i="39"/>
  <c r="L9" i="38"/>
  <c r="L13" i="38" l="1"/>
  <c r="L20" i="38"/>
  <c r="L17" i="38"/>
  <c r="L31" i="38"/>
  <c r="H30" i="35"/>
  <c r="H29" i="35" s="1"/>
  <c r="I6" i="35"/>
  <c r="J5" i="38"/>
  <c r="I10" i="35" s="1"/>
  <c r="L13" i="39"/>
  <c r="K6" i="38"/>
  <c r="K5" i="37"/>
  <c r="L7" i="39"/>
  <c r="L7" i="38"/>
  <c r="L6" i="37"/>
  <c r="L35" i="38"/>
  <c r="M34" i="38"/>
  <c r="I30" i="35" l="1"/>
  <c r="I29" i="35" s="1"/>
  <c r="J6" i="35"/>
  <c r="K5" i="38"/>
  <c r="J10" i="35" s="1"/>
  <c r="L6" i="38"/>
  <c r="L5" i="37"/>
  <c r="M30" i="38"/>
  <c r="M25" i="39"/>
  <c r="M21" i="38"/>
  <c r="M20" i="37"/>
  <c r="M23" i="39"/>
  <c r="M19" i="38"/>
  <c r="M17" i="37"/>
  <c r="M20" i="39"/>
  <c r="M18" i="38"/>
  <c r="M46" i="39"/>
  <c r="M39" i="38"/>
  <c r="M7" i="37"/>
  <c r="M8" i="39"/>
  <c r="M8" i="38"/>
  <c r="M43" i="39"/>
  <c r="M36" i="38"/>
  <c r="M35" i="37"/>
  <c r="M33" i="38"/>
  <c r="M40" i="39"/>
  <c r="M25" i="38"/>
  <c r="M31" i="39"/>
  <c r="M9" i="39"/>
  <c r="M9" i="38"/>
  <c r="M31" i="37"/>
  <c r="M32" i="38"/>
  <c r="M39" i="39"/>
  <c r="M26" i="39"/>
  <c r="M22" i="38"/>
  <c r="M10" i="39"/>
  <c r="M10" i="38"/>
  <c r="M12" i="38"/>
  <c r="M12" i="39"/>
  <c r="M24" i="38"/>
  <c r="M30" i="39"/>
  <c r="M16" i="39"/>
  <c r="M16" i="38"/>
  <c r="M14" i="38"/>
  <c r="M13" i="37"/>
  <c r="M14" i="39"/>
  <c r="M29" i="38"/>
  <c r="M33" i="39"/>
  <c r="M27" i="38"/>
  <c r="M23" i="38"/>
  <c r="M27" i="39"/>
  <c r="M37" i="38"/>
  <c r="M34" i="39"/>
  <c r="M28" i="38"/>
  <c r="M11" i="39"/>
  <c r="M11" i="38"/>
  <c r="M32" i="39"/>
  <c r="M26" i="38"/>
  <c r="M20" i="38" l="1"/>
  <c r="M13" i="38"/>
  <c r="M17" i="38"/>
  <c r="M31" i="38"/>
  <c r="J30" i="35"/>
  <c r="J29" i="35" s="1"/>
  <c r="M13" i="39"/>
  <c r="K6" i="35"/>
  <c r="L5" i="38"/>
  <c r="K10" i="35" s="1"/>
  <c r="M35" i="38"/>
  <c r="M7" i="39"/>
  <c r="M7" i="38"/>
  <c r="M6" i="37"/>
  <c r="M6" i="38" l="1"/>
  <c r="M5" i="37"/>
  <c r="M5" i="38" s="1"/>
  <c r="L10" i="35" l="1"/>
  <c r="L6" i="35"/>
  <c r="B17" i="35" s="1"/>
  <c r="D17" i="35" l="1"/>
  <c r="N53" i="38" l="1"/>
  <c r="N52" i="38"/>
  <c r="N51" i="38"/>
  <c r="N49" i="38" l="1"/>
  <c r="N29" i="39"/>
  <c r="N43" i="38"/>
  <c r="N42" i="37"/>
  <c r="N18" i="39"/>
  <c r="N46" i="38"/>
  <c r="N22" i="39"/>
  <c r="N45" i="38"/>
  <c r="N21" i="39"/>
  <c r="N48" i="38"/>
  <c r="N47" i="37"/>
  <c r="N47" i="38" s="1"/>
  <c r="N28" i="39"/>
  <c r="N41" i="37" l="1"/>
  <c r="N42" i="38"/>
  <c r="N55" i="38"/>
  <c r="N54" i="37"/>
  <c r="N54" i="38" s="1"/>
  <c r="M18" i="39" l="1"/>
  <c r="M43" i="38"/>
  <c r="N40" i="37"/>
  <c r="N41" i="38"/>
  <c r="M42" i="37" l="1"/>
  <c r="M42" i="38" s="1"/>
  <c r="M52" i="38"/>
  <c r="M37" i="39"/>
  <c r="M51" i="38"/>
  <c r="M36" i="39"/>
  <c r="M54" i="37"/>
  <c r="M55" i="38"/>
  <c r="M44" i="39"/>
  <c r="M29" i="39"/>
  <c r="M49" i="38"/>
  <c r="M53" i="38"/>
  <c r="M41" i="39"/>
  <c r="M7" i="35"/>
  <c r="C18" i="35" s="1"/>
  <c r="N40" i="38"/>
  <c r="M11" i="35" s="1"/>
  <c r="E18" i="35" s="1"/>
  <c r="M22" i="39"/>
  <c r="M46" i="38"/>
  <c r="M45" i="38"/>
  <c r="M21" i="39"/>
  <c r="M47" i="37"/>
  <c r="M47" i="38" s="1"/>
  <c r="M48" i="38"/>
  <c r="M28" i="39"/>
  <c r="M17" i="39" l="1"/>
  <c r="M54" i="38"/>
  <c r="M42" i="39"/>
  <c r="M24" i="39"/>
  <c r="M41" i="37"/>
  <c r="M6" i="39" l="1"/>
  <c r="M5" i="39" s="1"/>
  <c r="M40" i="37"/>
  <c r="M41" i="38"/>
  <c r="L22" i="39" l="1"/>
  <c r="L46" i="38"/>
  <c r="K53" i="38"/>
  <c r="K41" i="39"/>
  <c r="L49" i="38"/>
  <c r="L29" i="39"/>
  <c r="L47" i="37"/>
  <c r="L47" i="38" s="1"/>
  <c r="L28" i="39"/>
  <c r="L48" i="38"/>
  <c r="L52" i="38"/>
  <c r="L37" i="39"/>
  <c r="L53" i="38"/>
  <c r="L41" i="39"/>
  <c r="L43" i="38"/>
  <c r="L42" i="37"/>
  <c r="L18" i="39"/>
  <c r="L45" i="38"/>
  <c r="L21" i="39"/>
  <c r="L51" i="38"/>
  <c r="L36" i="39"/>
  <c r="M40" i="38"/>
  <c r="L11" i="35" s="1"/>
  <c r="D18" i="35" s="1"/>
  <c r="G18" i="35" s="1"/>
  <c r="L7" i="35"/>
  <c r="B18" i="35" s="1"/>
  <c r="F18" i="35" s="1"/>
  <c r="M68" i="37"/>
  <c r="L17" i="39" l="1"/>
  <c r="I48" i="38"/>
  <c r="I28" i="39"/>
  <c r="L24" i="39"/>
  <c r="J52" i="38"/>
  <c r="J37" i="39"/>
  <c r="J53" i="38"/>
  <c r="J41" i="39"/>
  <c r="M68" i="38"/>
  <c r="L9" i="35" s="1"/>
  <c r="D20" i="35" s="1"/>
  <c r="L5" i="35"/>
  <c r="B20" i="35" s="1"/>
  <c r="L42" i="38"/>
  <c r="L41" i="37"/>
  <c r="K52" i="38"/>
  <c r="K37" i="39"/>
  <c r="K51" i="38"/>
  <c r="K36" i="39"/>
  <c r="J22" i="39"/>
  <c r="J46" i="38"/>
  <c r="L54" i="37"/>
  <c r="L55" i="38"/>
  <c r="L44" i="39"/>
  <c r="K22" i="39"/>
  <c r="K46" i="38"/>
  <c r="J51" i="38"/>
  <c r="J36" i="39"/>
  <c r="L6" i="39" l="1"/>
  <c r="J18" i="39"/>
  <c r="J42" i="37"/>
  <c r="J43" i="38"/>
  <c r="K47" i="37"/>
  <c r="K47" i="38" s="1"/>
  <c r="K48" i="38"/>
  <c r="K28" i="39"/>
  <c r="K45" i="38"/>
  <c r="K21" i="39"/>
  <c r="K29" i="39"/>
  <c r="K49" i="38"/>
  <c r="J29" i="39"/>
  <c r="J49" i="38"/>
  <c r="L54" i="38"/>
  <c r="L42" i="39"/>
  <c r="J21" i="39"/>
  <c r="J45" i="38"/>
  <c r="K42" i="37"/>
  <c r="K43" i="38"/>
  <c r="K18" i="39"/>
  <c r="J47" i="37"/>
  <c r="J47" i="38" s="1"/>
  <c r="J48" i="38"/>
  <c r="J28" i="39"/>
  <c r="L41" i="38"/>
  <c r="L40" i="37"/>
  <c r="L5" i="39" l="1"/>
  <c r="J24" i="39"/>
  <c r="K24" i="39"/>
  <c r="K17" i="39"/>
  <c r="K42" i="38"/>
  <c r="K41" i="37"/>
  <c r="K55" i="38"/>
  <c r="K54" i="37"/>
  <c r="K44" i="39"/>
  <c r="K7" i="35"/>
  <c r="L40" i="38"/>
  <c r="K11" i="35" s="1"/>
  <c r="L68" i="37"/>
  <c r="J42" i="38"/>
  <c r="J41" i="37"/>
  <c r="J55" i="38"/>
  <c r="J54" i="37"/>
  <c r="J44" i="39"/>
  <c r="J17" i="39"/>
  <c r="J6" i="39" s="1"/>
  <c r="K6" i="39" l="1"/>
  <c r="J54" i="38"/>
  <c r="J42" i="39"/>
  <c r="J5" i="39" s="1"/>
  <c r="K5" i="35"/>
  <c r="L68" i="38"/>
  <c r="K9" i="35" s="1"/>
  <c r="K54" i="38"/>
  <c r="K42" i="39"/>
  <c r="J41" i="38"/>
  <c r="J40" i="37"/>
  <c r="K41" i="38"/>
  <c r="K40" i="37"/>
  <c r="K5" i="39" l="1"/>
  <c r="I42" i="37"/>
  <c r="I43" i="38"/>
  <c r="I18" i="39"/>
  <c r="I53" i="38"/>
  <c r="I41" i="39"/>
  <c r="I45" i="38"/>
  <c r="I21" i="39"/>
  <c r="I22" i="39"/>
  <c r="I46" i="38"/>
  <c r="J7" i="35"/>
  <c r="K40" i="38"/>
  <c r="J11" i="35" s="1"/>
  <c r="J33" i="35" s="1"/>
  <c r="J32" i="35" s="1"/>
  <c r="K68" i="37"/>
  <c r="I52" i="38"/>
  <c r="I37" i="39"/>
  <c r="I29" i="39"/>
  <c r="I49" i="38"/>
  <c r="I47" i="37"/>
  <c r="I47" i="38" s="1"/>
  <c r="I51" i="38"/>
  <c r="I36" i="39"/>
  <c r="J40" i="38"/>
  <c r="I11" i="35" s="1"/>
  <c r="I33" i="35" s="1"/>
  <c r="I32" i="35" s="1"/>
  <c r="I7" i="35"/>
  <c r="J68" i="37"/>
  <c r="J68" i="38" l="1"/>
  <c r="I9" i="35" s="1"/>
  <c r="I27" i="35" s="1"/>
  <c r="I26" i="35" s="1"/>
  <c r="I5" i="35"/>
  <c r="J5" i="35"/>
  <c r="K68" i="38"/>
  <c r="J9" i="35" s="1"/>
  <c r="J27" i="35" s="1"/>
  <c r="J26" i="35" s="1"/>
  <c r="I24" i="39"/>
  <c r="I17" i="39"/>
  <c r="I55" i="38"/>
  <c r="I54" i="37"/>
  <c r="I44" i="39"/>
  <c r="I41" i="37"/>
  <c r="I42" i="38"/>
  <c r="I41" i="38" l="1"/>
  <c r="I40" i="37"/>
  <c r="I54" i="38"/>
  <c r="I42" i="39"/>
  <c r="I6" i="39"/>
  <c r="H52" i="38" l="1"/>
  <c r="H37" i="39"/>
  <c r="H53" i="38"/>
  <c r="H41" i="39"/>
  <c r="H28" i="39"/>
  <c r="H48" i="38"/>
  <c r="H47" i="37"/>
  <c r="H47" i="38" s="1"/>
  <c r="H45" i="38"/>
  <c r="H21" i="39"/>
  <c r="H29" i="39"/>
  <c r="H49" i="38"/>
  <c r="H46" i="38"/>
  <c r="H22" i="39"/>
  <c r="H7" i="35"/>
  <c r="I40" i="38"/>
  <c r="H11" i="35" s="1"/>
  <c r="H33" i="35" s="1"/>
  <c r="H32" i="35" s="1"/>
  <c r="I68" i="37"/>
  <c r="H51" i="38"/>
  <c r="H36" i="39"/>
  <c r="H18" i="39"/>
  <c r="H42" i="37"/>
  <c r="H43" i="38"/>
  <c r="I5" i="39"/>
  <c r="H17" i="39" l="1"/>
  <c r="F46" i="38"/>
  <c r="F22" i="39"/>
  <c r="D53" i="38"/>
  <c r="D41" i="39"/>
  <c r="E43" i="38"/>
  <c r="E42" i="37"/>
  <c r="E18" i="39"/>
  <c r="D29" i="39"/>
  <c r="D49" i="38"/>
  <c r="C29" i="39"/>
  <c r="C49" i="38"/>
  <c r="E53" i="38"/>
  <c r="E41" i="39"/>
  <c r="F28" i="39"/>
  <c r="F47" i="37"/>
  <c r="F47" i="38" s="1"/>
  <c r="F48" i="38"/>
  <c r="C53" i="38"/>
  <c r="C41" i="39"/>
  <c r="G49" i="38"/>
  <c r="G29" i="39"/>
  <c r="D22" i="39"/>
  <c r="D46" i="38"/>
  <c r="H41" i="37"/>
  <c r="H42" i="38"/>
  <c r="H5" i="35"/>
  <c r="I68" i="38"/>
  <c r="H9" i="35" s="1"/>
  <c r="H27" i="35" s="1"/>
  <c r="H26" i="35" s="1"/>
  <c r="C52" i="38"/>
  <c r="C37" i="39"/>
  <c r="C18" i="39"/>
  <c r="C42" i="37"/>
  <c r="C43" i="38"/>
  <c r="G46" i="38"/>
  <c r="G22" i="39"/>
  <c r="C47" i="37"/>
  <c r="C47" i="38" s="1"/>
  <c r="C48" i="38"/>
  <c r="C28" i="39"/>
  <c r="G51" i="38"/>
  <c r="G36" i="39"/>
  <c r="C46" i="38"/>
  <c r="C22" i="39"/>
  <c r="F29" i="39"/>
  <c r="F49" i="38"/>
  <c r="E46" i="38"/>
  <c r="E22" i="39"/>
  <c r="F53" i="38"/>
  <c r="F41" i="39"/>
  <c r="E45" i="38"/>
  <c r="E21" i="39"/>
  <c r="F52" i="38"/>
  <c r="F37" i="39"/>
  <c r="C51" i="38"/>
  <c r="C36" i="39"/>
  <c r="D28" i="39"/>
  <c r="D48" i="38"/>
  <c r="D47" i="37"/>
  <c r="D47" i="38" s="1"/>
  <c r="F21" i="39"/>
  <c r="F45" i="38"/>
  <c r="F42" i="37"/>
  <c r="F18" i="39"/>
  <c r="F43" i="38"/>
  <c r="E28" i="39"/>
  <c r="E48" i="38"/>
  <c r="E47" i="37"/>
  <c r="E47" i="38" s="1"/>
  <c r="E52" i="38"/>
  <c r="E37" i="39"/>
  <c r="D43" i="38"/>
  <c r="D42" i="37"/>
  <c r="D18" i="39"/>
  <c r="D21" i="39"/>
  <c r="D45" i="38"/>
  <c r="G28" i="39"/>
  <c r="G47" i="37"/>
  <c r="G47" i="38" s="1"/>
  <c r="G48" i="38"/>
  <c r="G52" i="38"/>
  <c r="G37" i="39"/>
  <c r="D51" i="38"/>
  <c r="D36" i="39"/>
  <c r="G18" i="39"/>
  <c r="G43" i="38"/>
  <c r="G42" i="37"/>
  <c r="G21" i="39"/>
  <c r="G45" i="38"/>
  <c r="E51" i="38"/>
  <c r="E36" i="39"/>
  <c r="D52" i="38"/>
  <c r="D37" i="39"/>
  <c r="F51" i="38"/>
  <c r="F36" i="39"/>
  <c r="E49" i="38"/>
  <c r="E29" i="39"/>
  <c r="G53" i="38"/>
  <c r="G41" i="39"/>
  <c r="C45" i="38"/>
  <c r="C21" i="39"/>
  <c r="H54" i="37"/>
  <c r="H55" i="38"/>
  <c r="H44" i="39"/>
  <c r="H24" i="39"/>
  <c r="H6" i="39" s="1"/>
  <c r="F17" i="39" l="1"/>
  <c r="F55" i="38"/>
  <c r="F54" i="37"/>
  <c r="F44" i="39"/>
  <c r="H54" i="38"/>
  <c r="H42" i="39"/>
  <c r="H5" i="39" s="1"/>
  <c r="G24" i="39"/>
  <c r="D41" i="37"/>
  <c r="D42" i="38"/>
  <c r="C24" i="39"/>
  <c r="G17" i="39"/>
  <c r="F42" i="38"/>
  <c r="F41" i="37"/>
  <c r="H41" i="38"/>
  <c r="H40" i="37"/>
  <c r="E17" i="39"/>
  <c r="E24" i="39"/>
  <c r="D24" i="39"/>
  <c r="C42" i="38"/>
  <c r="C41" i="37"/>
  <c r="F24" i="39"/>
  <c r="E42" i="38"/>
  <c r="E41" i="37"/>
  <c r="G42" i="38"/>
  <c r="G41" i="37"/>
  <c r="D17" i="39"/>
  <c r="C17" i="39"/>
  <c r="F6" i="39" l="1"/>
  <c r="D6" i="39"/>
  <c r="C54" i="37"/>
  <c r="C40" i="37" s="1"/>
  <c r="C55" i="38"/>
  <c r="C44" i="39"/>
  <c r="C6" i="39"/>
  <c r="E41" i="38"/>
  <c r="G7" i="35"/>
  <c r="H40" i="38"/>
  <c r="G11" i="35" s="1"/>
  <c r="G33" i="35" s="1"/>
  <c r="G32" i="35" s="1"/>
  <c r="H68" i="37"/>
  <c r="G6" i="39"/>
  <c r="D41" i="38"/>
  <c r="F54" i="38"/>
  <c r="F42" i="39"/>
  <c r="F5" i="39" s="1"/>
  <c r="D55" i="38"/>
  <c r="D54" i="37"/>
  <c r="D40" i="37" s="1"/>
  <c r="D44" i="39"/>
  <c r="G41" i="38"/>
  <c r="F41" i="38"/>
  <c r="F40" i="37"/>
  <c r="G55" i="38"/>
  <c r="G54" i="37"/>
  <c r="G44" i="39"/>
  <c r="E55" i="38"/>
  <c r="E54" i="37"/>
  <c r="E44" i="39"/>
  <c r="C41" i="38"/>
  <c r="E6" i="39"/>
  <c r="E54" i="38" l="1"/>
  <c r="E42" i="39"/>
  <c r="E5" i="39" s="1"/>
  <c r="C40" i="38"/>
  <c r="B11" i="35" s="1"/>
  <c r="B33" i="35" s="1"/>
  <c r="B32" i="35" s="1"/>
  <c r="B7" i="35"/>
  <c r="C68" i="37"/>
  <c r="F40" i="38"/>
  <c r="E11" i="35" s="1"/>
  <c r="E33" i="35" s="1"/>
  <c r="E32" i="35" s="1"/>
  <c r="E7" i="35"/>
  <c r="F68" i="37"/>
  <c r="E40" i="37"/>
  <c r="D54" i="38"/>
  <c r="D42" i="39"/>
  <c r="D5" i="39" s="1"/>
  <c r="G5" i="35"/>
  <c r="H68" i="38"/>
  <c r="G9" i="35" s="1"/>
  <c r="G27" i="35" s="1"/>
  <c r="G26" i="35" s="1"/>
  <c r="C54" i="38"/>
  <c r="C42" i="39"/>
  <c r="C5" i="39" s="1"/>
  <c r="G54" i="38"/>
  <c r="G42" i="39"/>
  <c r="G5" i="39" s="1"/>
  <c r="G40" i="37"/>
  <c r="D40" i="38"/>
  <c r="C11" i="35" s="1"/>
  <c r="C33" i="35" s="1"/>
  <c r="C32" i="35" s="1"/>
  <c r="C7" i="35"/>
  <c r="D68" i="37"/>
  <c r="F7" i="35" l="1"/>
  <c r="G40" i="38"/>
  <c r="F11" i="35" s="1"/>
  <c r="F33" i="35" s="1"/>
  <c r="F32" i="35" s="1"/>
  <c r="G68" i="37"/>
  <c r="C5" i="35"/>
  <c r="D68" i="38"/>
  <c r="C9" i="35" s="1"/>
  <c r="C27" i="35" s="1"/>
  <c r="C26" i="35" s="1"/>
  <c r="D7" i="35"/>
  <c r="E40" i="38"/>
  <c r="D11" i="35" s="1"/>
  <c r="D33" i="35" s="1"/>
  <c r="D32" i="35" s="1"/>
  <c r="E68" i="37"/>
  <c r="B5" i="35"/>
  <c r="C68" i="38"/>
  <c r="B9" i="35" s="1"/>
  <c r="B27" i="35" s="1"/>
  <c r="B26" i="35" s="1"/>
  <c r="E5" i="35"/>
  <c r="F68" i="38"/>
  <c r="E9" i="35" s="1"/>
  <c r="E27" i="35" s="1"/>
  <c r="E26" i="35" s="1"/>
  <c r="N36" i="38"/>
  <c r="N43" i="39"/>
  <c r="N37" i="38"/>
  <c r="N44" i="39"/>
  <c r="D5" i="35" l="1"/>
  <c r="E68" i="38"/>
  <c r="D9" i="35" s="1"/>
  <c r="D27" i="35" s="1"/>
  <c r="D26" i="35" s="1"/>
  <c r="F5" i="35"/>
  <c r="G68" i="38"/>
  <c r="F9" i="35" s="1"/>
  <c r="F27" i="35" s="1"/>
  <c r="F26" i="35" s="1"/>
  <c r="N16" i="38"/>
  <c r="N16" i="39"/>
  <c r="N30" i="38"/>
  <c r="N37" i="39"/>
  <c r="N18" i="38"/>
  <c r="N17" i="37"/>
  <c r="N17" i="38" s="1"/>
  <c r="N20" i="39"/>
  <c r="N19" i="38"/>
  <c r="N23" i="39"/>
  <c r="N33" i="38"/>
  <c r="N40" i="39"/>
  <c r="N28" i="38"/>
  <c r="N34" i="39"/>
  <c r="N12" i="38"/>
  <c r="N12" i="39"/>
  <c r="N27" i="38"/>
  <c r="N33" i="39"/>
  <c r="N13" i="37"/>
  <c r="N13" i="38" s="1"/>
  <c r="N14" i="38"/>
  <c r="N14" i="39"/>
  <c r="N29" i="38"/>
  <c r="N36" i="39"/>
  <c r="N24" i="38"/>
  <c r="N30" i="39"/>
  <c r="N22" i="38"/>
  <c r="N26" i="39"/>
  <c r="N9" i="38"/>
  <c r="N9" i="39"/>
  <c r="N26" i="38"/>
  <c r="N32" i="39"/>
  <c r="N10" i="38"/>
  <c r="N10" i="39"/>
  <c r="N25" i="38"/>
  <c r="N31" i="39"/>
  <c r="N11" i="38"/>
  <c r="N11" i="39"/>
  <c r="N32" i="38"/>
  <c r="N31" i="37"/>
  <c r="N31" i="38" s="1"/>
  <c r="N39" i="39"/>
  <c r="N34" i="38"/>
  <c r="N41" i="39"/>
  <c r="N20" i="37"/>
  <c r="N20" i="38" s="1"/>
  <c r="N39" i="38"/>
  <c r="N46" i="39"/>
  <c r="N8" i="38"/>
  <c r="N7" i="37"/>
  <c r="N8" i="39"/>
  <c r="N23" i="38"/>
  <c r="N27" i="39"/>
  <c r="N35" i="37"/>
  <c r="N7" i="39" l="1"/>
  <c r="N17" i="39"/>
  <c r="N35" i="38"/>
  <c r="N42" i="39"/>
  <c r="N6" i="37"/>
  <c r="N7" i="38"/>
  <c r="N21" i="38"/>
  <c r="N25" i="39"/>
  <c r="N24" i="39" s="1"/>
  <c r="N13" i="39"/>
  <c r="N6" i="39" l="1"/>
  <c r="N5" i="39" s="1"/>
  <c r="N5" i="37"/>
  <c r="N6" i="38"/>
  <c r="N68" i="37" l="1"/>
  <c r="N5" i="38"/>
  <c r="M10" i="35" s="1"/>
  <c r="E17" i="35" s="1"/>
  <c r="G17" i="35" s="1"/>
  <c r="M6" i="35"/>
  <c r="C17" i="35" s="1"/>
  <c r="F17" i="35" s="1"/>
  <c r="M5" i="35" l="1"/>
  <c r="C20" i="35" s="1"/>
  <c r="F20" i="35" s="1"/>
  <c r="N68" i="38"/>
  <c r="M9" i="35" s="1"/>
  <c r="E20" i="35" s="1"/>
  <c r="G20" i="35" s="1"/>
</calcChain>
</file>

<file path=xl/sharedStrings.xml><?xml version="1.0" encoding="utf-8"?>
<sst xmlns="http://schemas.openxmlformats.org/spreadsheetml/2006/main" count="359" uniqueCount="111">
  <si>
    <t>Imposto sobre a Importação</t>
  </si>
  <si>
    <t>Imposto sobre a Exportação</t>
  </si>
  <si>
    <t>Impostos</t>
  </si>
  <si>
    <t>Impostos sobre renda, lucros e ganhos de capital</t>
  </si>
  <si>
    <t>Impostos sobre a folha de pagamento e a mão de obra</t>
  </si>
  <si>
    <t>Impostos sobre a propriedade</t>
  </si>
  <si>
    <t>Impostos sobre bens e serviços</t>
  </si>
  <si>
    <t>Impostos sobre o comércio e transações internacionais</t>
  </si>
  <si>
    <t>Outros impostos</t>
  </si>
  <si>
    <t>Contribuições para o RGPS</t>
  </si>
  <si>
    <t>Contribuições para o RPPS</t>
  </si>
  <si>
    <t>Contribuições sociais</t>
  </si>
  <si>
    <t>Governo Central</t>
  </si>
  <si>
    <t>Contribuição para o PIS</t>
  </si>
  <si>
    <t>Contribuição para o PASEP</t>
  </si>
  <si>
    <t>Governos Estaduais</t>
  </si>
  <si>
    <t>Governos Municipais</t>
  </si>
  <si>
    <t>Imposto sobre Circulação de Mercadorias e Serviços - ICMS</t>
  </si>
  <si>
    <t>Taxas administrativas</t>
  </si>
  <si>
    <t>Governo Geral</t>
  </si>
  <si>
    <t xml:space="preserve">R$ Milhões - Valores Correntes </t>
  </si>
  <si>
    <t>Obs.1: Dados sujeitos a alteração.</t>
  </si>
  <si>
    <t>R$ Milhões - Valores Correntes e % do PIB</t>
  </si>
  <si>
    <t>Comparativo RFB</t>
  </si>
  <si>
    <t>STN</t>
  </si>
  <si>
    <t>RFB</t>
  </si>
  <si>
    <t>R$ Milhões</t>
  </si>
  <si>
    <t>% PIB</t>
  </si>
  <si>
    <t>Variação (R$ Milhões)</t>
  </si>
  <si>
    <t>Variação (p.p. PIB)</t>
  </si>
  <si>
    <t>PIB</t>
  </si>
  <si>
    <t>Esfera de Governo</t>
  </si>
  <si>
    <t>Código</t>
  </si>
  <si>
    <t>Descrição</t>
  </si>
  <si>
    <t>111.1</t>
  </si>
  <si>
    <t>Imposto sobre a renda da pessoa física - IRPF</t>
  </si>
  <si>
    <t>111.2</t>
  </si>
  <si>
    <t>Imposto sobre a renda de pessoa jurídica - IRPJ</t>
  </si>
  <si>
    <t>111.3</t>
  </si>
  <si>
    <t>Imposto sobre a renda retido na fonte - IRRF</t>
  </si>
  <si>
    <t>111.4</t>
  </si>
  <si>
    <t>Contribuição social sobre o lucro líquido - CSLL</t>
  </si>
  <si>
    <t>111.5</t>
  </si>
  <si>
    <t>Outros impostos sobre a renda, lucros e ganhos de capital</t>
  </si>
  <si>
    <t>112.1</t>
  </si>
  <si>
    <t>Contribuição social do salário-educação</t>
  </si>
  <si>
    <t>112.2</t>
  </si>
  <si>
    <t>Contribuições para o Sistema S</t>
  </si>
  <si>
    <t>112.3</t>
  </si>
  <si>
    <t>Outros impostos sobre a folha de pagamento e a mão de obra</t>
  </si>
  <si>
    <t>113.1</t>
  </si>
  <si>
    <t>Imposto sobre a propriedade predial e territorial urbana - IPTU</t>
  </si>
  <si>
    <t>113.2</t>
  </si>
  <si>
    <t>Imposto sobre Transmissão “Inter Vivos” de Bens Imóveis e de Direitos Reais sobre Imóveis - ITBI</t>
  </si>
  <si>
    <t>113.3</t>
  </si>
  <si>
    <t>Imposto sobre a Propriedade Territorial Rural - ITR</t>
  </si>
  <si>
    <t>113.4</t>
  </si>
  <si>
    <t>Imposto sobre Transmissão “Causa Mortis” e Doação de Bens e Direitos - ITCD</t>
  </si>
  <si>
    <t>113.5</t>
  </si>
  <si>
    <t>Imposto sobre a propriedade de veículos automotores - IPVA</t>
  </si>
  <si>
    <t>113.6</t>
  </si>
  <si>
    <t>Outros impostos sobre a propriedade</t>
  </si>
  <si>
    <t>114.1</t>
  </si>
  <si>
    <t>Contribuição para o financiamento da seguridade social - COFINS</t>
  </si>
  <si>
    <t>114.2</t>
  </si>
  <si>
    <t>114.3</t>
  </si>
  <si>
    <t>Imposto sobre produto industrializado</t>
  </si>
  <si>
    <t>114.4</t>
  </si>
  <si>
    <t>114.5</t>
  </si>
  <si>
    <t>Imposto sobre serviços de qualquer natureza - ISS</t>
  </si>
  <si>
    <t>114.6</t>
  </si>
  <si>
    <t>Impostos sobre transações financeiras  - IOF</t>
  </si>
  <si>
    <t>114.7</t>
  </si>
  <si>
    <t>CIDE-Combustíveis</t>
  </si>
  <si>
    <t>114.8</t>
  </si>
  <si>
    <t>Contribuição sobre Concursos de Prognosticos e Sorteios</t>
  </si>
  <si>
    <t>114.9</t>
  </si>
  <si>
    <t>Prêmio do Seguro Obrigatório de Danos Pessoais  - DPVAT</t>
  </si>
  <si>
    <t>114.10</t>
  </si>
  <si>
    <t>Contribuição pela Licença de Uso, Aquisição ou Transferência de Tecnologia - CIDE - Remessas ao Exterior</t>
  </si>
  <si>
    <t>114.11</t>
  </si>
  <si>
    <t>Contribuição para o Custeio do Serviço de Iluminação Pública</t>
  </si>
  <si>
    <t>114.12</t>
  </si>
  <si>
    <t>114.13</t>
  </si>
  <si>
    <t>Outros impostos sobre bens e serviços</t>
  </si>
  <si>
    <t>115.1</t>
  </si>
  <si>
    <t>115.2</t>
  </si>
  <si>
    <t>12.1</t>
  </si>
  <si>
    <t>12.2</t>
  </si>
  <si>
    <t>12.3</t>
  </si>
  <si>
    <t>Contribuições para o FGTS</t>
  </si>
  <si>
    <t>12.4</t>
  </si>
  <si>
    <t>Tabela 1. Carga Tributária Bruta do Governo Geral por esfera de governo - Brasil - Série Histórica - Anual</t>
  </si>
  <si>
    <t>Carga Tributária Bruta Total - Governo Geral</t>
  </si>
  <si>
    <t>Carga Tributária Bruta Total - Governo Geral (1 + 2 + 3)</t>
  </si>
  <si>
    <t>Fonte: Estimativa STN</t>
  </si>
  <si>
    <r>
      <t xml:space="preserve">Carga Tributária Bruta Total - Governo Central </t>
    </r>
    <r>
      <rPr>
        <b/>
        <vertAlign val="superscript"/>
        <sz val="11"/>
        <color theme="0"/>
        <rFont val="Calibri"/>
        <family val="2"/>
        <scheme val="minor"/>
      </rPr>
      <t>1/</t>
    </r>
  </si>
  <si>
    <t>1/ Fonte: SIAFI. Composto por todas as unidades que integram o Orçamento Fiscal  e da Seguridade Social, exceto o Banco Central do Brasil.</t>
  </si>
  <si>
    <r>
      <t xml:space="preserve">Imposto sobre a renda retido na fonte - IRRF </t>
    </r>
    <r>
      <rPr>
        <vertAlign val="superscript"/>
        <sz val="11"/>
        <color theme="1"/>
        <rFont val="Calibri"/>
        <family val="2"/>
        <scheme val="minor"/>
      </rPr>
      <t>2/</t>
    </r>
  </si>
  <si>
    <t xml:space="preserve">2/ Inclui a receita de Estados e Municípios proveniente da arrecadação do Imposto sobre a Renda incidente na fonte sobre rendimentos por eles pagos a seus servidores e empregados. </t>
  </si>
  <si>
    <r>
      <t xml:space="preserve">Contribuições para o Sistema S </t>
    </r>
    <r>
      <rPr>
        <vertAlign val="superscript"/>
        <sz val="11"/>
        <color theme="1"/>
        <rFont val="Calibri"/>
        <family val="2"/>
        <scheme val="minor"/>
      </rPr>
      <t>3/</t>
    </r>
  </si>
  <si>
    <t>3/ Fonte: RFB</t>
  </si>
  <si>
    <t>4/ Fonte: demonstrações contábeis do Fundo de Garantia do Tempo de Serviço - FGTS.</t>
  </si>
  <si>
    <r>
      <t xml:space="preserve">Contribuições para o FGTS </t>
    </r>
    <r>
      <rPr>
        <vertAlign val="superscript"/>
        <sz val="11"/>
        <color theme="1"/>
        <rFont val="Calibri"/>
        <family val="2"/>
        <scheme val="minor"/>
      </rPr>
      <t>4/</t>
    </r>
  </si>
  <si>
    <t xml:space="preserve">5/ Fonte: Demonstrativo de Contas Anuais do Sistema de Informações Contábeis e Fiscais do Setor Público Brasileiro - Siconfi. A partir de 2019 foi adotada como fonte de dados as informações disponibilizadas na Matriz de Saldos Contábeis. 
</t>
  </si>
  <si>
    <t>6/ Fonte: Demonstrativo de Contas Anuais do Sistema de Informações Contábeis e Fiscais do Setor Público Brasileiro - Siconfi. Destaca-se que foram utilizadas técnicas de imputação dos valores do FINBRA, de modo a ampliar a cobertura de municípios, bem como sua complementação com informações provenientes de outras fontes de dados.</t>
  </si>
  <si>
    <r>
      <t xml:space="preserve">Carga Tributária Bruta Total - Governos Municipais </t>
    </r>
    <r>
      <rPr>
        <b/>
        <vertAlign val="superscript"/>
        <sz val="11"/>
        <color theme="0"/>
        <rFont val="Calibri"/>
        <family val="2"/>
        <scheme val="minor"/>
      </rPr>
      <t>6/</t>
    </r>
  </si>
  <si>
    <r>
      <t xml:space="preserve">Carga Tributária Bruta Total - Governos Estaduais </t>
    </r>
    <r>
      <rPr>
        <b/>
        <vertAlign val="superscript"/>
        <sz val="11"/>
        <color theme="0"/>
        <rFont val="Calibri"/>
        <family val="2"/>
        <scheme val="minor"/>
      </rPr>
      <t>5/</t>
    </r>
  </si>
  <si>
    <t>Valores em % do PIB</t>
  </si>
  <si>
    <t>Tabela 2. Carga Tributária Bruta do Governo Geral por esfera de governo - Brasil - Série Histórica - Anual</t>
  </si>
  <si>
    <t>Tabela 3. Carga Tributária Bruta do Governo Geral - Brasil - Série Histórica - Anual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</si>
</sst>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#,##0.00&quot; &quot;;&quot;(&quot;#,##0.00&quot;)&quot;;&quot;-&quot;#&quot; &quot;;@&quot; &quot;"/>
    <numFmt numFmtId="165" formatCode="[$R$-416]&quot; &quot;#,##0.00;[Red]&quot;-&quot;[$R$-416]&quot; &quot;#,##0.00"/>
    <numFmt numFmtId="166" formatCode="#,##0.00\ ;\(#,##0.00\);\-#\ ;@\ "/>
  </numFmts>
  <fonts count="15">
    <font>
      <sz val="11"/>
      <color theme="1"/>
      <name val="Arial1"/>
    </font>
    <font>
      <sz val="11"/>
      <color theme="1"/>
      <name val="Calibri"/>
      <family val="2"/>
      <scheme val="minor"/>
    </font>
    <font>
      <sz val="11"/>
      <color theme="1"/>
      <name val="Arial1"/>
    </font>
    <font>
      <b/>
      <i/>
      <sz val="16"/>
      <color theme="1"/>
      <name val="Arial1"/>
    </font>
    <font>
      <sz val="10"/>
      <color theme="1"/>
      <name val="Arial"/>
      <family val="2"/>
    </font>
    <font>
      <b/>
      <i/>
      <u/>
      <sz val="11"/>
      <color theme="1"/>
      <name val="Arial1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 tint="0.14999847407452621"/>
      <name val="Calibri"/>
      <family val="2"/>
      <scheme val="minor"/>
    </font>
    <font>
      <sz val="10"/>
      <color theme="1"/>
      <name val="Calibri"/>
      <family val="2"/>
      <scheme val="minor"/>
    </font>
    <font>
      <b/>
      <vertAlign val="superscript"/>
      <sz val="11"/>
      <color theme="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color theme="1" tint="0.1499984740745262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14">
    <xf numFmtId="0" fontId="0" fillId="0" borderId="0"/>
    <xf numFmtId="164" fontId="2" fillId="0" borderId="0"/>
    <xf numFmtId="164" fontId="2" fillId="0" borderId="0"/>
    <xf numFmtId="0" fontId="3" fillId="0" borderId="0">
      <alignment horizontal="center"/>
    </xf>
    <xf numFmtId="0" fontId="3" fillId="0" borderId="0">
      <alignment horizontal="center" textRotation="90"/>
    </xf>
    <xf numFmtId="0" fontId="4" fillId="0" borderId="0"/>
    <xf numFmtId="0" fontId="5" fillId="0" borderId="0"/>
    <xf numFmtId="165" fontId="5" fillId="0" borderId="0"/>
    <xf numFmtId="0" fontId="6" fillId="0" borderId="0"/>
    <xf numFmtId="166" fontId="6" fillId="0" borderId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" fillId="0" borderId="0"/>
    <xf numFmtId="0" fontId="1" fillId="0" borderId="0"/>
  </cellStyleXfs>
  <cellXfs count="52">
    <xf numFmtId="0" fontId="0" fillId="0" borderId="0" xfId="0"/>
    <xf numFmtId="0" fontId="1" fillId="0" borderId="0" xfId="12"/>
    <xf numFmtId="0" fontId="8" fillId="4" borderId="0" xfId="12" applyFont="1" applyFill="1" applyAlignment="1">
      <alignment horizontal="right" vertical="center"/>
    </xf>
    <xf numFmtId="0" fontId="8" fillId="4" borderId="0" xfId="12" applyFont="1" applyFill="1" applyAlignment="1">
      <alignment vertical="center"/>
    </xf>
    <xf numFmtId="3" fontId="8" fillId="4" borderId="0" xfId="12" applyNumberFormat="1" applyFont="1" applyFill="1" applyAlignment="1">
      <alignment horizontal="right" vertical="center"/>
    </xf>
    <xf numFmtId="0" fontId="10" fillId="2" borderId="1" xfId="13" applyFont="1" applyFill="1" applyBorder="1" applyAlignment="1">
      <alignment horizontal="right" vertical="center"/>
    </xf>
    <xf numFmtId="0" fontId="10" fillId="2" borderId="1" xfId="13" applyFont="1" applyFill="1" applyBorder="1" applyAlignment="1">
      <alignment horizontal="left" vertical="center"/>
    </xf>
    <xf numFmtId="3" fontId="10" fillId="2" borderId="1" xfId="13" applyNumberFormat="1" applyFont="1" applyFill="1" applyBorder="1" applyAlignment="1">
      <alignment horizontal="right" vertical="center"/>
    </xf>
    <xf numFmtId="0" fontId="1" fillId="0" borderId="0" xfId="12" applyAlignment="1">
      <alignment horizontal="right"/>
    </xf>
    <xf numFmtId="0" fontId="10" fillId="5" borderId="1" xfId="13" applyFont="1" applyFill="1" applyBorder="1" applyAlignment="1">
      <alignment horizontal="right" vertical="center"/>
    </xf>
    <xf numFmtId="0" fontId="10" fillId="5" borderId="1" xfId="13" applyFont="1" applyFill="1" applyBorder="1" applyAlignment="1">
      <alignment horizontal="left" vertical="center"/>
    </xf>
    <xf numFmtId="3" fontId="10" fillId="5" borderId="1" xfId="13" applyNumberFormat="1" applyFont="1" applyFill="1" applyBorder="1" applyAlignment="1">
      <alignment horizontal="right" vertical="center"/>
    </xf>
    <xf numFmtId="0" fontId="10" fillId="0" borderId="0" xfId="13" applyFont="1" applyAlignment="1" applyProtection="1">
      <alignment vertical="center"/>
      <protection locked="0"/>
    </xf>
    <xf numFmtId="0" fontId="1" fillId="0" borderId="0" xfId="12" applyAlignment="1">
      <alignment vertical="center"/>
    </xf>
    <xf numFmtId="0" fontId="0" fillId="0" borderId="0" xfId="0" applyAlignment="1">
      <alignment vertical="center"/>
    </xf>
    <xf numFmtId="43" fontId="1" fillId="0" borderId="0" xfId="11" applyFont="1" applyAlignment="1">
      <alignment vertical="center"/>
    </xf>
    <xf numFmtId="0" fontId="8" fillId="0" borderId="0" xfId="12" applyFont="1" applyAlignment="1">
      <alignment vertical="center"/>
    </xf>
    <xf numFmtId="0" fontId="1" fillId="0" borderId="0" xfId="12" applyAlignment="1">
      <alignment horizontal="right" vertical="center"/>
    </xf>
    <xf numFmtId="3" fontId="1" fillId="0" borderId="0" xfId="12" applyNumberFormat="1" applyAlignment="1">
      <alignment horizontal="right" vertical="center"/>
    </xf>
    <xf numFmtId="0" fontId="7" fillId="6" borderId="0" xfId="12" applyFont="1" applyFill="1" applyAlignment="1">
      <alignment vertical="center"/>
    </xf>
    <xf numFmtId="3" fontId="7" fillId="6" borderId="0" xfId="12" applyNumberFormat="1" applyFont="1" applyFill="1" applyAlignment="1">
      <alignment vertical="center"/>
    </xf>
    <xf numFmtId="0" fontId="11" fillId="0" borderId="0" xfId="0" applyFont="1"/>
    <xf numFmtId="0" fontId="11" fillId="0" borderId="0" xfId="0" applyFont="1" applyAlignment="1"/>
    <xf numFmtId="10" fontId="7" fillId="6" borderId="0" xfId="10" applyNumberFormat="1" applyFont="1" applyFill="1" applyAlignment="1">
      <alignment vertical="center"/>
    </xf>
    <xf numFmtId="10" fontId="8" fillId="4" borderId="0" xfId="10" applyNumberFormat="1" applyFont="1" applyFill="1" applyAlignment="1">
      <alignment horizontal="right" vertical="center"/>
    </xf>
    <xf numFmtId="10" fontId="10" fillId="2" borderId="1" xfId="10" applyNumberFormat="1" applyFont="1" applyFill="1" applyBorder="1" applyAlignment="1">
      <alignment horizontal="right" vertical="center"/>
    </xf>
    <xf numFmtId="10" fontId="1" fillId="0" borderId="0" xfId="10" applyNumberFormat="1" applyFont="1" applyAlignment="1">
      <alignment horizontal="right" vertical="center"/>
    </xf>
    <xf numFmtId="10" fontId="10" fillId="5" borderId="1" xfId="10" applyNumberFormat="1" applyFont="1" applyFill="1" applyBorder="1" applyAlignment="1">
      <alignment horizontal="right" vertical="center"/>
    </xf>
    <xf numFmtId="0" fontId="11" fillId="0" borderId="0" xfId="0" applyFont="1" applyAlignment="1">
      <alignment vertical="center"/>
    </xf>
    <xf numFmtId="0" fontId="1" fillId="0" borderId="0" xfId="0" applyFont="1"/>
    <xf numFmtId="0" fontId="8" fillId="0" borderId="0" xfId="0" applyFont="1"/>
    <xf numFmtId="0" fontId="10" fillId="3" borderId="0" xfId="0" applyFont="1" applyFill="1" applyAlignment="1">
      <alignment vertical="center"/>
    </xf>
    <xf numFmtId="3" fontId="8" fillId="3" borderId="0" xfId="0" applyNumberFormat="1" applyFont="1" applyFill="1"/>
    <xf numFmtId="0" fontId="14" fillId="2" borderId="0" xfId="0" applyFont="1" applyFill="1" applyAlignment="1">
      <alignment vertical="center"/>
    </xf>
    <xf numFmtId="3" fontId="1" fillId="2" borderId="0" xfId="0" applyNumberFormat="1" applyFont="1" applyFill="1"/>
    <xf numFmtId="10" fontId="8" fillId="3" borderId="0" xfId="0" applyNumberFormat="1" applyFont="1" applyFill="1"/>
    <xf numFmtId="10" fontId="1" fillId="2" borderId="0" xfId="0" applyNumberFormat="1" applyFont="1" applyFill="1"/>
    <xf numFmtId="4" fontId="1" fillId="2" borderId="0" xfId="0" applyNumberFormat="1" applyFont="1" applyFill="1"/>
    <xf numFmtId="0" fontId="9" fillId="0" borderId="0" xfId="0" applyFont="1"/>
    <xf numFmtId="0" fontId="8" fillId="2" borderId="0" xfId="0" applyFont="1" applyFill="1"/>
    <xf numFmtId="10" fontId="8" fillId="2" borderId="0" xfId="0" applyNumberFormat="1" applyFont="1" applyFill="1"/>
    <xf numFmtId="10" fontId="1" fillId="0" borderId="0" xfId="0" applyNumberFormat="1" applyFont="1"/>
    <xf numFmtId="0" fontId="7" fillId="6" borderId="0" xfId="0" applyFont="1" applyFill="1" applyAlignment="1">
      <alignment vertical="center"/>
    </xf>
    <xf numFmtId="3" fontId="7" fillId="6" borderId="0" xfId="0" applyNumberFormat="1" applyFont="1" applyFill="1"/>
    <xf numFmtId="0" fontId="7" fillId="6" borderId="0" xfId="0" applyFont="1" applyFill="1"/>
    <xf numFmtId="10" fontId="7" fillId="6" borderId="0" xfId="0" applyNumberFormat="1" applyFont="1" applyFill="1"/>
    <xf numFmtId="0" fontId="8" fillId="7" borderId="0" xfId="0" applyFont="1" applyFill="1"/>
    <xf numFmtId="3" fontId="8" fillId="7" borderId="0" xfId="0" applyNumberFormat="1" applyFont="1" applyFill="1"/>
    <xf numFmtId="4" fontId="8" fillId="2" borderId="0" xfId="0" applyNumberFormat="1" applyFont="1" applyFill="1"/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 wrapText="1"/>
    </xf>
    <xf numFmtId="0" fontId="8" fillId="0" borderId="0" xfId="0" applyFont="1" applyAlignment="1">
      <alignment horizontal="center" vertical="center"/>
    </xf>
  </cellXfs>
  <cellStyles count="14">
    <cellStyle name="Excel Built-in Comma" xfId="1" xr:uid="{00000000-0005-0000-0000-000000000000}"/>
    <cellStyle name="Excel_BuiltIn_Comma" xfId="2" xr:uid="{00000000-0005-0000-0000-000001000000}"/>
    <cellStyle name="Heading" xfId="3" xr:uid="{00000000-0005-0000-0000-000002000000}"/>
    <cellStyle name="Heading1" xfId="4" xr:uid="{00000000-0005-0000-0000-000003000000}"/>
    <cellStyle name="Normal" xfId="0" builtinId="0" customBuiltin="1"/>
    <cellStyle name="Normal 2" xfId="5" xr:uid="{00000000-0005-0000-0000-000005000000}"/>
    <cellStyle name="Normal 3" xfId="8" xr:uid="{00000000-0005-0000-0000-000006000000}"/>
    <cellStyle name="Normal 3 2" xfId="13" xr:uid="{EB152362-E5DB-461B-A897-3BF30EB94690}"/>
    <cellStyle name="Normal 6" xfId="12" xr:uid="{8520073D-5D35-4C29-92AE-B229428A9643}"/>
    <cellStyle name="Porcentagem" xfId="10" builtinId="5"/>
    <cellStyle name="Result" xfId="6" xr:uid="{00000000-0005-0000-0000-000008000000}"/>
    <cellStyle name="Result2" xfId="7" xr:uid="{00000000-0005-0000-0000-000009000000}"/>
    <cellStyle name="Vírgula" xfId="11" builtinId="3"/>
    <cellStyle name="Vírgula 2" xfId="9" xr:uid="{00000000-0005-0000-0000-00000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Escala de Cinza">
      <a:dk1>
        <a:sysClr val="windowText" lastClr="000000"/>
      </a:dk1>
      <a:lt1>
        <a:sysClr val="window" lastClr="FFFFFF"/>
      </a:lt1>
      <a:dk2>
        <a:srgbClr val="000000"/>
      </a:dk2>
      <a:lt2>
        <a:srgbClr val="F8F8F8"/>
      </a:lt2>
      <a:accent1>
        <a:srgbClr val="DDDDDD"/>
      </a:accent1>
      <a:accent2>
        <a:srgbClr val="B2B2B2"/>
      </a:accent2>
      <a:accent3>
        <a:srgbClr val="969696"/>
      </a:accent3>
      <a:accent4>
        <a:srgbClr val="808080"/>
      </a:accent4>
      <a:accent5>
        <a:srgbClr val="5F5F5F"/>
      </a:accent5>
      <a:accent6>
        <a:srgbClr val="4D4D4D"/>
      </a:accent6>
      <a:hlink>
        <a:srgbClr val="5F5F5F"/>
      </a:hlink>
      <a:folHlink>
        <a:srgbClr val="919191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9"/>
  <sheetViews>
    <sheetView tabSelected="1" workbookViewId="0">
      <selection activeCell="I22" sqref="I22"/>
    </sheetView>
  </sheetViews>
  <sheetFormatPr defaultRowHeight="20.100000000000001" customHeight="1"/>
  <cols>
    <col min="1" max="1" width="21.375" style="29" customWidth="1"/>
    <col min="2" max="11" width="10.625" style="29" customWidth="1"/>
    <col min="12" max="13" width="9.875" style="29" customWidth="1"/>
    <col min="14" max="16384" width="9" style="29"/>
  </cols>
  <sheetData>
    <row r="1" spans="1:13" ht="20.100000000000001" customHeight="1">
      <c r="A1" s="12" t="s">
        <v>92</v>
      </c>
    </row>
    <row r="2" spans="1:13" ht="20.100000000000001" customHeight="1">
      <c r="A2" s="12" t="s">
        <v>22</v>
      </c>
    </row>
    <row r="4" spans="1:13" ht="20.100000000000001" customHeight="1">
      <c r="A4" s="30"/>
      <c r="B4" s="30">
        <v>2010</v>
      </c>
      <c r="C4" s="30">
        <v>2011</v>
      </c>
      <c r="D4" s="30">
        <v>2012</v>
      </c>
      <c r="E4" s="30">
        <v>2013</v>
      </c>
      <c r="F4" s="30">
        <v>2014</v>
      </c>
      <c r="G4" s="30">
        <v>2015</v>
      </c>
      <c r="H4" s="30">
        <v>2016</v>
      </c>
      <c r="I4" s="30">
        <v>2017</v>
      </c>
      <c r="J4" s="30">
        <v>2018</v>
      </c>
      <c r="K4" s="30">
        <v>2019</v>
      </c>
      <c r="L4" s="30">
        <v>2020</v>
      </c>
      <c r="M4" s="30">
        <v>2021</v>
      </c>
    </row>
    <row r="5" spans="1:13" ht="20.100000000000001" customHeight="1">
      <c r="A5" s="42" t="s">
        <v>19</v>
      </c>
      <c r="B5" s="43">
        <f>'GG - R$'!C68</f>
        <v>1254885.0754034091</v>
      </c>
      <c r="C5" s="43">
        <f>'GG - R$'!D68</f>
        <v>1446476.6855795842</v>
      </c>
      <c r="D5" s="43">
        <f>'GG - R$'!E68</f>
        <v>1576113.8800996172</v>
      </c>
      <c r="E5" s="43">
        <f>'GG - R$'!F68</f>
        <v>1732316.7420237425</v>
      </c>
      <c r="F5" s="43">
        <f>'GG - R$'!G68</f>
        <v>1836275.5443871641</v>
      </c>
      <c r="G5" s="43">
        <f>'GG - R$'!H68</f>
        <v>1921050.3342899466</v>
      </c>
      <c r="H5" s="43">
        <f>'GG - R$'!I68</f>
        <v>2015403.4783011349</v>
      </c>
      <c r="I5" s="43">
        <f>'GG - R$'!J68</f>
        <v>2124282.2268079105</v>
      </c>
      <c r="J5" s="43">
        <f>'GG - R$'!K68</f>
        <v>2281658.4997845748</v>
      </c>
      <c r="K5" s="43">
        <f>'GG - R$'!L68</f>
        <v>2407998.6139598484</v>
      </c>
      <c r="L5" s="43">
        <f>'GG - R$'!M68</f>
        <v>2372126.9676816715</v>
      </c>
      <c r="M5" s="43">
        <f>'GG - R$'!N68</f>
        <v>2942469.8408506028</v>
      </c>
    </row>
    <row r="6" spans="1:13" s="30" customFormat="1" ht="20.100000000000001" customHeight="1">
      <c r="A6" s="33" t="s">
        <v>12</v>
      </c>
      <c r="B6" s="34">
        <f>'GG - R$'!C5</f>
        <v>868547.22255964961</v>
      </c>
      <c r="C6" s="34">
        <f>'GG - R$'!D5</f>
        <v>1013420.6670328297</v>
      </c>
      <c r="D6" s="34">
        <f>'GG - R$'!E5</f>
        <v>1095698.0592280747</v>
      </c>
      <c r="E6" s="34">
        <f>'GG - R$'!F5</f>
        <v>1198933.2981344599</v>
      </c>
      <c r="F6" s="34">
        <f>'GG - R$'!G5</f>
        <v>1261297.4062488894</v>
      </c>
      <c r="G6" s="34">
        <f>'GG - R$'!H5</f>
        <v>1316266.8196310785</v>
      </c>
      <c r="H6" s="34">
        <f>'GG - R$'!I5</f>
        <v>1381816.4810339839</v>
      </c>
      <c r="I6" s="34">
        <f>'GG - R$'!J5</f>
        <v>1446794.6602494423</v>
      </c>
      <c r="J6" s="34">
        <f>'GG - R$'!K5</f>
        <v>1546215.9825609084</v>
      </c>
      <c r="K6" s="34">
        <f>'GG - R$'!L5</f>
        <v>1616753.7268080676</v>
      </c>
      <c r="L6" s="34">
        <f>'GG - R$'!M5</f>
        <v>1564488.4986135589</v>
      </c>
      <c r="M6" s="34">
        <f>'GG - R$'!N5</f>
        <v>1951103.0329385658</v>
      </c>
    </row>
    <row r="7" spans="1:13" ht="20.100000000000001" customHeight="1">
      <c r="A7" s="33" t="s">
        <v>15</v>
      </c>
      <c r="B7" s="34">
        <f>'GG - R$'!C40</f>
        <v>318471.55194959452</v>
      </c>
      <c r="C7" s="34">
        <f>'GG - R$'!D40</f>
        <v>354345.91790437722</v>
      </c>
      <c r="D7" s="34">
        <f>'GG - R$'!E40</f>
        <v>391359.453660428</v>
      </c>
      <c r="E7" s="34">
        <f>'GG - R$'!F40</f>
        <v>434679.74292647804</v>
      </c>
      <c r="F7" s="34">
        <f>'GG - R$'!G40</f>
        <v>464653.88503663975</v>
      </c>
      <c r="G7" s="34">
        <f>'GG - R$'!H40</f>
        <v>485559.31830206071</v>
      </c>
      <c r="H7" s="34">
        <f>'GG - R$'!I40</f>
        <v>509637.06233978999</v>
      </c>
      <c r="I7" s="34">
        <f>'GG - R$'!J40</f>
        <v>544189.21395678993</v>
      </c>
      <c r="J7" s="34">
        <f>'GG - R$'!K40</f>
        <v>586135.81358525006</v>
      </c>
      <c r="K7" s="34">
        <f>'GG - R$'!L40</f>
        <v>624918.61781054013</v>
      </c>
      <c r="L7" s="34">
        <f>'GG - R$'!M40</f>
        <v>638132.64899139001</v>
      </c>
      <c r="M7" s="34">
        <f>'GG - R$'!N40</f>
        <v>789024.08464191004</v>
      </c>
    </row>
    <row r="8" spans="1:13" ht="20.100000000000001" customHeight="1">
      <c r="A8" s="33" t="s">
        <v>16</v>
      </c>
      <c r="B8" s="34">
        <f>'GG - R$'!C56</f>
        <v>67866.300894164873</v>
      </c>
      <c r="C8" s="34">
        <f>'GG - R$'!D56</f>
        <v>78710.100642377249</v>
      </c>
      <c r="D8" s="34">
        <f>'GG - R$'!E56</f>
        <v>89056.367211114353</v>
      </c>
      <c r="E8" s="34">
        <f>'GG - R$'!F56</f>
        <v>98703.700962804462</v>
      </c>
      <c r="F8" s="34">
        <f>'GG - R$'!G56</f>
        <v>110324.25310163469</v>
      </c>
      <c r="G8" s="34">
        <f>'GG - R$'!H56</f>
        <v>119224.19635680749</v>
      </c>
      <c r="H8" s="34">
        <f>'GG - R$'!I56</f>
        <v>123949.93492736109</v>
      </c>
      <c r="I8" s="34">
        <f>'GG - R$'!J56</f>
        <v>133298.35260167791</v>
      </c>
      <c r="J8" s="34">
        <f>'GG - R$'!K56</f>
        <v>149306.70363841602</v>
      </c>
      <c r="K8" s="34">
        <f>'GG - R$'!L56</f>
        <v>166326.26934124064</v>
      </c>
      <c r="L8" s="34">
        <f>'GG - R$'!M56</f>
        <v>169505.82007672245</v>
      </c>
      <c r="M8" s="34">
        <f>'GG - R$'!N56</f>
        <v>202342.723270127</v>
      </c>
    </row>
    <row r="9" spans="1:13" ht="20.100000000000001" customHeight="1">
      <c r="A9" s="44" t="s">
        <v>19</v>
      </c>
      <c r="B9" s="45">
        <f>'GG - PIB'!C68</f>
        <v>0.32293733525880175</v>
      </c>
      <c r="C9" s="45">
        <f>'GG - PIB'!D68</f>
        <v>0.33051883623952028</v>
      </c>
      <c r="D9" s="45">
        <f>'GG - PIB'!E68</f>
        <v>0.3273504557028008</v>
      </c>
      <c r="E9" s="45">
        <f>'GG - PIB'!F68</f>
        <v>0.3249138286182382</v>
      </c>
      <c r="F9" s="45">
        <f>'GG - PIB'!G68</f>
        <v>0.31775228910620384</v>
      </c>
      <c r="G9" s="45">
        <f>'GG - PIB'!H68</f>
        <v>0.32040002993601119</v>
      </c>
      <c r="H9" s="45">
        <f>'GG - PIB'!I68</f>
        <v>0.32147041569704676</v>
      </c>
      <c r="I9" s="45">
        <f>'GG - PIB'!J68</f>
        <v>0.32257064775514638</v>
      </c>
      <c r="J9" s="45">
        <f>'GG - PIB'!K68</f>
        <v>0.32575850483086716</v>
      </c>
      <c r="K9" s="45">
        <f>'GG - PIB'!L68</f>
        <v>0.32588387104787403</v>
      </c>
      <c r="L9" s="45">
        <f>'GG - PIB'!M68</f>
        <v>0.31765523097825366</v>
      </c>
      <c r="M9" s="45">
        <f>'GG - PIB'!N68</f>
        <v>0.3390141403297432</v>
      </c>
    </row>
    <row r="10" spans="1:13" ht="20.100000000000001" customHeight="1">
      <c r="A10" s="33" t="s">
        <v>12</v>
      </c>
      <c r="B10" s="36">
        <f>'GG - PIB'!C5</f>
        <v>0.22351554823431022</v>
      </c>
      <c r="C10" s="36">
        <f>'GG - PIB'!D5</f>
        <v>0.23156586126001563</v>
      </c>
      <c r="D10" s="36">
        <f>'GG - PIB'!E5</f>
        <v>0.22757064925937631</v>
      </c>
      <c r="E10" s="36">
        <f>'GG - PIB'!F5</f>
        <v>0.22487227578235802</v>
      </c>
      <c r="F10" s="36">
        <f>'GG - PIB'!G5</f>
        <v>0.2182570798289741</v>
      </c>
      <c r="G10" s="36">
        <f>'GG - PIB'!H5</f>
        <v>0.21953195129031078</v>
      </c>
      <c r="H10" s="36">
        <f>'GG - PIB'!I5</f>
        <v>0.22040902645929258</v>
      </c>
      <c r="I10" s="36">
        <f>'GG - PIB'!J5</f>
        <v>0.21969467372828075</v>
      </c>
      <c r="J10" s="36">
        <f>'GG - PIB'!K5</f>
        <v>0.22075740373600539</v>
      </c>
      <c r="K10" s="36">
        <f>'GG - PIB'!L5</f>
        <v>0.21880160560261655</v>
      </c>
      <c r="L10" s="36">
        <f>'GG - PIB'!M5</f>
        <v>0.20950310087137045</v>
      </c>
      <c r="M10" s="36">
        <f>'GG - PIB'!N5</f>
        <v>0.22479466338904311</v>
      </c>
    </row>
    <row r="11" spans="1:13" ht="20.100000000000001" customHeight="1">
      <c r="A11" s="33" t="s">
        <v>15</v>
      </c>
      <c r="B11" s="36">
        <f>'GG - PIB'!C40</f>
        <v>8.1956791389263275E-2</v>
      </c>
      <c r="C11" s="36">
        <f>'GG - PIB'!D40</f>
        <v>8.0967776100070152E-2</v>
      </c>
      <c r="D11" s="36">
        <f>'GG - PIB'!E40</f>
        <v>8.1283273446740439E-2</v>
      </c>
      <c r="E11" s="36">
        <f>'GG - PIB'!F40</f>
        <v>8.1528658166774112E-2</v>
      </c>
      <c r="F11" s="36">
        <f>'GG - PIB'!G40</f>
        <v>8.0404510131271145E-2</v>
      </c>
      <c r="G11" s="36">
        <f>'GG - PIB'!H40</f>
        <v>8.0983416906247788E-2</v>
      </c>
      <c r="H11" s="36">
        <f>'GG - PIB'!I40</f>
        <v>8.1290540603361314E-2</v>
      </c>
      <c r="I11" s="36">
        <f>'GG - PIB'!J40</f>
        <v>8.2634720110229001E-2</v>
      </c>
      <c r="J11" s="36">
        <f>'GG - PIB'!K40</f>
        <v>8.3684182483655029E-2</v>
      </c>
      <c r="K11" s="36">
        <f>'GG - PIB'!L40</f>
        <v>8.4572680848470569E-2</v>
      </c>
      <c r="L11" s="36">
        <f>'GG - PIB'!M40</f>
        <v>8.5453340724098659E-2</v>
      </c>
      <c r="M11" s="36">
        <f>'GG - PIB'!N40</f>
        <v>9.0906733534102821E-2</v>
      </c>
    </row>
    <row r="12" spans="1:13" ht="20.100000000000001" customHeight="1">
      <c r="A12" s="33" t="s">
        <v>16</v>
      </c>
      <c r="B12" s="36">
        <f>'GG - PIB'!C56</f>
        <v>1.746499563522827E-2</v>
      </c>
      <c r="C12" s="36">
        <f>'GG - PIB'!D56</f>
        <v>1.7985198879434484E-2</v>
      </c>
      <c r="D12" s="36">
        <f>'GG - PIB'!E56</f>
        <v>1.849653299668402E-2</v>
      </c>
      <c r="E12" s="36">
        <f>'GG - PIB'!F56</f>
        <v>1.8512894669106036E-2</v>
      </c>
      <c r="F12" s="36">
        <f>'GG - PIB'!G56</f>
        <v>1.9090699145958567E-2</v>
      </c>
      <c r="G12" s="36">
        <f>'GG - PIB'!H56</f>
        <v>1.9884661739452632E-2</v>
      </c>
      <c r="H12" s="36">
        <f>'GG - PIB'!I56</f>
        <v>1.9770848634392886E-2</v>
      </c>
      <c r="I12" s="36">
        <f>'GG - PIB'!J56</f>
        <v>2.0241253916636604E-2</v>
      </c>
      <c r="J12" s="36">
        <f>'GG - PIB'!K56</f>
        <v>2.1316918611206714E-2</v>
      </c>
      <c r="K12" s="36">
        <f>'GG - PIB'!L56</f>
        <v>2.2509584596786907E-2</v>
      </c>
      <c r="L12" s="36">
        <f>'GG - PIB'!M56</f>
        <v>2.2698789382784523E-2</v>
      </c>
      <c r="M12" s="36">
        <f>'GG - PIB'!N56</f>
        <v>2.3312743406597277E-2</v>
      </c>
    </row>
    <row r="13" spans="1:13" ht="20.100000000000001" customHeight="1">
      <c r="A13" s="46" t="s">
        <v>30</v>
      </c>
      <c r="B13" s="47">
        <f>'GG - PIB'!C69</f>
        <v>3885847</v>
      </c>
      <c r="C13" s="47">
        <f>'GG - PIB'!D69</f>
        <v>4376382</v>
      </c>
      <c r="D13" s="47">
        <f>'GG - PIB'!E69</f>
        <v>4814760</v>
      </c>
      <c r="E13" s="47">
        <f>'GG - PIB'!F69</f>
        <v>5331619</v>
      </c>
      <c r="F13" s="47">
        <f>'GG - PIB'!G69</f>
        <v>5778953</v>
      </c>
      <c r="G13" s="47">
        <f>'GG - PIB'!H69</f>
        <v>5995787</v>
      </c>
      <c r="H13" s="47">
        <f>'GG - PIB'!I69</f>
        <v>6269328</v>
      </c>
      <c r="I13" s="47">
        <f>'GG - PIB'!J69</f>
        <v>6585478.9999999898</v>
      </c>
      <c r="J13" s="47">
        <f>'GG - PIB'!K69</f>
        <v>7004141</v>
      </c>
      <c r="K13" s="47">
        <f>'GG - PIB'!L69</f>
        <v>7389131</v>
      </c>
      <c r="L13" s="47">
        <f>'GG - PIB'!M69</f>
        <v>7467615</v>
      </c>
      <c r="M13" s="47">
        <f>'GG - PIB'!N69</f>
        <v>8679490</v>
      </c>
    </row>
    <row r="15" spans="1:13" ht="20.100000000000001" customHeight="1">
      <c r="A15" s="51" t="s">
        <v>31</v>
      </c>
      <c r="B15" s="49" t="s">
        <v>26</v>
      </c>
      <c r="C15" s="49"/>
      <c r="D15" s="49" t="s">
        <v>27</v>
      </c>
      <c r="E15" s="49"/>
      <c r="F15" s="50" t="s">
        <v>28</v>
      </c>
      <c r="G15" s="50" t="s">
        <v>29</v>
      </c>
    </row>
    <row r="16" spans="1:13" ht="20.100000000000001" customHeight="1">
      <c r="A16" s="51"/>
      <c r="B16" s="30">
        <v>2020</v>
      </c>
      <c r="C16" s="30">
        <v>2021</v>
      </c>
      <c r="D16" s="30">
        <v>2020</v>
      </c>
      <c r="E16" s="30">
        <v>2021</v>
      </c>
      <c r="F16" s="50"/>
      <c r="G16" s="50"/>
    </row>
    <row r="17" spans="1:11" ht="20.100000000000001" customHeight="1">
      <c r="A17" s="33" t="s">
        <v>12</v>
      </c>
      <c r="B17" s="34">
        <f t="shared" ref="B17:C19" si="0">L6</f>
        <v>1564488.4986135589</v>
      </c>
      <c r="C17" s="34">
        <f t="shared" si="0"/>
        <v>1951103.0329385658</v>
      </c>
      <c r="D17" s="36">
        <f t="shared" ref="D17:E19" si="1">L10</f>
        <v>0.20950310087137045</v>
      </c>
      <c r="E17" s="36">
        <f t="shared" si="1"/>
        <v>0.22479466338904311</v>
      </c>
      <c r="F17" s="34">
        <f>C17-B17</f>
        <v>386614.53432500688</v>
      </c>
      <c r="G17" s="37">
        <f>(E17-D17)*100</f>
        <v>1.5291562517672663</v>
      </c>
    </row>
    <row r="18" spans="1:11" ht="20.100000000000001" customHeight="1">
      <c r="A18" s="33" t="s">
        <v>15</v>
      </c>
      <c r="B18" s="34">
        <f t="shared" si="0"/>
        <v>638132.64899139001</v>
      </c>
      <c r="C18" s="34">
        <f t="shared" si="0"/>
        <v>789024.08464191004</v>
      </c>
      <c r="D18" s="36">
        <f t="shared" si="1"/>
        <v>8.5453340724098659E-2</v>
      </c>
      <c r="E18" s="36">
        <f t="shared" si="1"/>
        <v>9.0906733534102821E-2</v>
      </c>
      <c r="F18" s="34">
        <f t="shared" ref="F18:F19" si="2">C18-B18</f>
        <v>150891.43565052003</v>
      </c>
      <c r="G18" s="37">
        <f t="shared" ref="G18:G20" si="3">(E18-D18)*100</f>
        <v>0.54533928100041629</v>
      </c>
    </row>
    <row r="19" spans="1:11" ht="20.100000000000001" customHeight="1">
      <c r="A19" s="33" t="s">
        <v>16</v>
      </c>
      <c r="B19" s="34">
        <f t="shared" si="0"/>
        <v>169505.82007672245</v>
      </c>
      <c r="C19" s="34">
        <f t="shared" si="0"/>
        <v>202342.723270127</v>
      </c>
      <c r="D19" s="36">
        <f t="shared" si="1"/>
        <v>2.2698789382784523E-2</v>
      </c>
      <c r="E19" s="36">
        <f t="shared" si="1"/>
        <v>2.3312743406597277E-2</v>
      </c>
      <c r="F19" s="34">
        <f t="shared" si="2"/>
        <v>32836.903193404549</v>
      </c>
      <c r="G19" s="37">
        <f t="shared" si="3"/>
        <v>6.1395402381275374E-2</v>
      </c>
    </row>
    <row r="20" spans="1:11" ht="20.100000000000001" customHeight="1">
      <c r="A20" s="31" t="s">
        <v>19</v>
      </c>
      <c r="B20" s="32">
        <f>L5</f>
        <v>2372126.9676816715</v>
      </c>
      <c r="C20" s="32">
        <f>M5</f>
        <v>2942469.8408506028</v>
      </c>
      <c r="D20" s="35">
        <f>L9</f>
        <v>0.31765523097825366</v>
      </c>
      <c r="E20" s="35">
        <f>M9</f>
        <v>0.3390141403297432</v>
      </c>
      <c r="F20" s="32">
        <f t="shared" ref="F20" si="4">C20-B20</f>
        <v>570342.87316893134</v>
      </c>
      <c r="G20" s="48">
        <f t="shared" si="3"/>
        <v>2.1358909351489541</v>
      </c>
    </row>
    <row r="24" spans="1:11" ht="20.100000000000001" hidden="1" customHeight="1">
      <c r="A24" s="38" t="s">
        <v>23</v>
      </c>
    </row>
    <row r="25" spans="1:11" ht="20.100000000000001" hidden="1" customHeight="1">
      <c r="B25" s="30">
        <v>2010</v>
      </c>
      <c r="C25" s="30">
        <v>2011</v>
      </c>
      <c r="D25" s="30">
        <v>2012</v>
      </c>
      <c r="E25" s="30">
        <v>2013</v>
      </c>
      <c r="F25" s="30">
        <v>2014</v>
      </c>
      <c r="G25" s="30">
        <v>2015</v>
      </c>
      <c r="H25" s="30">
        <v>2016</v>
      </c>
      <c r="I25" s="30">
        <v>2017</v>
      </c>
      <c r="J25" s="30">
        <v>2018</v>
      </c>
      <c r="K25" s="30"/>
    </row>
    <row r="26" spans="1:11" ht="20.100000000000001" hidden="1" customHeight="1">
      <c r="A26" s="39" t="s">
        <v>19</v>
      </c>
      <c r="B26" s="40">
        <f>B27-B28</f>
        <v>-2.125525237402115E-3</v>
      </c>
      <c r="C26" s="40">
        <f t="shared" ref="C26:J26" si="5">C27-C28</f>
        <v>-2.9368768102695508E-3</v>
      </c>
      <c r="D26" s="40">
        <f t="shared" si="5"/>
        <v>1.1864247350965029E-3</v>
      </c>
      <c r="E26" s="40">
        <f t="shared" si="5"/>
        <v>-5.6711863610564572E-4</v>
      </c>
      <c r="F26" s="40">
        <f t="shared" si="5"/>
        <v>-6.9653479706871524E-4</v>
      </c>
      <c r="G26" s="40">
        <f t="shared" si="5"/>
        <v>-5.9805606526536215E-4</v>
      </c>
      <c r="H26" s="40">
        <f t="shared" si="5"/>
        <v>-1.4391737812432526E-3</v>
      </c>
      <c r="I26" s="40">
        <f t="shared" si="5"/>
        <v>-1.7264952801874789E-3</v>
      </c>
      <c r="J26" s="40">
        <f t="shared" si="5"/>
        <v>0.32575850483086716</v>
      </c>
      <c r="K26" s="40"/>
    </row>
    <row r="27" spans="1:11" ht="20.100000000000001" hidden="1" customHeight="1">
      <c r="A27" s="29" t="s">
        <v>24</v>
      </c>
      <c r="B27" s="41">
        <f t="shared" ref="B27:J27" si="6">B9</f>
        <v>0.32293733525880175</v>
      </c>
      <c r="C27" s="41">
        <f t="shared" si="6"/>
        <v>0.33051883623952028</v>
      </c>
      <c r="D27" s="41">
        <f t="shared" si="6"/>
        <v>0.3273504557028008</v>
      </c>
      <c r="E27" s="41">
        <f t="shared" si="6"/>
        <v>0.3249138286182382</v>
      </c>
      <c r="F27" s="41">
        <f t="shared" si="6"/>
        <v>0.31775228910620384</v>
      </c>
      <c r="G27" s="41">
        <f t="shared" si="6"/>
        <v>0.32040002993601119</v>
      </c>
      <c r="H27" s="41">
        <f t="shared" si="6"/>
        <v>0.32147041569704676</v>
      </c>
      <c r="I27" s="41">
        <f t="shared" si="6"/>
        <v>0.32257064775514638</v>
      </c>
      <c r="J27" s="41">
        <f t="shared" si="6"/>
        <v>0.32575850483086716</v>
      </c>
      <c r="K27" s="41"/>
    </row>
    <row r="28" spans="1:11" ht="20.100000000000001" hidden="1" customHeight="1">
      <c r="A28" s="29" t="s">
        <v>25</v>
      </c>
      <c r="B28" s="41">
        <v>0.32506286049620386</v>
      </c>
      <c r="C28" s="41">
        <v>0.33345571304978983</v>
      </c>
      <c r="D28" s="41">
        <v>0.3261640309677043</v>
      </c>
      <c r="E28" s="41">
        <v>0.32548094725434384</v>
      </c>
      <c r="F28" s="41">
        <v>0.31844882390327256</v>
      </c>
      <c r="G28" s="41">
        <v>0.32099808600127655</v>
      </c>
      <c r="H28" s="41">
        <v>0.32290958947829002</v>
      </c>
      <c r="I28" s="41">
        <v>0.32429714303533386</v>
      </c>
    </row>
    <row r="29" spans="1:11" ht="20.100000000000001" hidden="1" customHeight="1">
      <c r="A29" s="39" t="s">
        <v>12</v>
      </c>
      <c r="B29" s="40">
        <f>B30-B31</f>
        <v>-8.2278709450986365E-4</v>
      </c>
      <c r="C29" s="40">
        <f t="shared" ref="C29" si="7">C30-C31</f>
        <v>-1.7717854993545001E-3</v>
      </c>
      <c r="D29" s="40">
        <f t="shared" ref="D29" si="8">D30-D31</f>
        <v>2.3639794863097308E-3</v>
      </c>
      <c r="E29" s="40">
        <f t="shared" ref="E29" si="9">E30-E31</f>
        <v>5.1789155389680985E-4</v>
      </c>
      <c r="F29" s="40">
        <f t="shared" ref="F29" si="10">F30-F31</f>
        <v>2.4219974416114787E-4</v>
      </c>
      <c r="G29" s="40">
        <f t="shared" ref="G29" si="11">G30-G31</f>
        <v>2.3582056967974552E-4</v>
      </c>
      <c r="H29" s="40">
        <f t="shared" ref="H29" si="12">H30-H31</f>
        <v>-3.6584837225864253E-4</v>
      </c>
      <c r="I29" s="40">
        <f t="shared" ref="I29:J29" si="13">I30-I31</f>
        <v>-9.0281734815689241E-4</v>
      </c>
      <c r="J29" s="40">
        <f t="shared" si="13"/>
        <v>0.22075740373600539</v>
      </c>
      <c r="K29" s="40"/>
    </row>
    <row r="30" spans="1:11" ht="20.100000000000001" hidden="1" customHeight="1">
      <c r="A30" s="29" t="s">
        <v>24</v>
      </c>
      <c r="B30" s="41">
        <f t="shared" ref="B30:J30" si="14">B10</f>
        <v>0.22351554823431022</v>
      </c>
      <c r="C30" s="41">
        <f t="shared" si="14"/>
        <v>0.23156586126001563</v>
      </c>
      <c r="D30" s="41">
        <f t="shared" si="14"/>
        <v>0.22757064925937631</v>
      </c>
      <c r="E30" s="41">
        <f t="shared" si="14"/>
        <v>0.22487227578235802</v>
      </c>
      <c r="F30" s="41">
        <f t="shared" si="14"/>
        <v>0.2182570798289741</v>
      </c>
      <c r="G30" s="41">
        <f t="shared" si="14"/>
        <v>0.21953195129031078</v>
      </c>
      <c r="H30" s="41">
        <f t="shared" si="14"/>
        <v>0.22040902645929258</v>
      </c>
      <c r="I30" s="41">
        <f t="shared" si="14"/>
        <v>0.21969467372828075</v>
      </c>
      <c r="J30" s="41">
        <f t="shared" si="14"/>
        <v>0.22075740373600539</v>
      </c>
      <c r="K30" s="41"/>
    </row>
    <row r="31" spans="1:11" ht="20.100000000000001" hidden="1" customHeight="1">
      <c r="A31" s="29" t="s">
        <v>25</v>
      </c>
      <c r="B31" s="41">
        <v>0.22433833532882008</v>
      </c>
      <c r="C31" s="41">
        <v>0.23333764675937013</v>
      </c>
      <c r="D31" s="41">
        <v>0.22520666977306658</v>
      </c>
      <c r="E31" s="41">
        <v>0.22435438422846121</v>
      </c>
      <c r="F31" s="41">
        <v>0.21801488008481296</v>
      </c>
      <c r="G31" s="41">
        <v>0.21929613072063103</v>
      </c>
      <c r="H31" s="41">
        <v>0.22077487483155123</v>
      </c>
      <c r="I31" s="41">
        <v>0.22059749107643764</v>
      </c>
    </row>
    <row r="32" spans="1:11" ht="20.100000000000001" hidden="1" customHeight="1">
      <c r="A32" s="39" t="s">
        <v>15</v>
      </c>
      <c r="B32" s="40">
        <f>B33-B34</f>
        <v>-8.2412335314940854E-4</v>
      </c>
      <c r="C32" s="40">
        <f t="shared" ref="C32" si="15">C33-C34</f>
        <v>-6.8309263384992713E-4</v>
      </c>
      <c r="D32" s="40">
        <f t="shared" ref="D32" si="16">D33-D34</f>
        <v>-7.7073668537754048E-4</v>
      </c>
      <c r="E32" s="40">
        <f t="shared" ref="E32" si="17">E33-E34</f>
        <v>-7.7240230349082117E-4</v>
      </c>
      <c r="F32" s="40">
        <f t="shared" ref="F32" si="18">F33-F34</f>
        <v>-6.896010007112624E-4</v>
      </c>
      <c r="G32" s="40">
        <f t="shared" ref="G32" si="19">G33-G34</f>
        <v>-6.9747372957329468E-4</v>
      </c>
      <c r="H32" s="40">
        <f t="shared" ref="H32" si="20">H33-H34</f>
        <v>-9.0119433188298737E-4</v>
      </c>
      <c r="I32" s="40">
        <f t="shared" ref="I32:J32" si="21">I33-I34</f>
        <v>-7.613965114394855E-4</v>
      </c>
      <c r="J32" s="40">
        <f t="shared" si="21"/>
        <v>8.3684182483655029E-2</v>
      </c>
      <c r="K32" s="40"/>
    </row>
    <row r="33" spans="1:11" ht="20.100000000000001" hidden="1" customHeight="1">
      <c r="A33" s="29" t="s">
        <v>24</v>
      </c>
      <c r="B33" s="41">
        <f t="shared" ref="B33:J33" si="22">B11</f>
        <v>8.1956791389263275E-2</v>
      </c>
      <c r="C33" s="41">
        <f t="shared" si="22"/>
        <v>8.0967776100070152E-2</v>
      </c>
      <c r="D33" s="41">
        <f t="shared" si="22"/>
        <v>8.1283273446740439E-2</v>
      </c>
      <c r="E33" s="41">
        <f t="shared" si="22"/>
        <v>8.1528658166774112E-2</v>
      </c>
      <c r="F33" s="41">
        <f t="shared" si="22"/>
        <v>8.0404510131271145E-2</v>
      </c>
      <c r="G33" s="41">
        <f t="shared" si="22"/>
        <v>8.0983416906247788E-2</v>
      </c>
      <c r="H33" s="41">
        <f t="shared" si="22"/>
        <v>8.1290540603361314E-2</v>
      </c>
      <c r="I33" s="41">
        <f t="shared" si="22"/>
        <v>8.2634720110229001E-2</v>
      </c>
      <c r="J33" s="41">
        <f t="shared" si="22"/>
        <v>8.3684182483655029E-2</v>
      </c>
      <c r="K33" s="41"/>
    </row>
    <row r="34" spans="1:11" ht="20.100000000000001" hidden="1" customHeight="1">
      <c r="A34" s="29" t="s">
        <v>25</v>
      </c>
      <c r="B34" s="41">
        <v>8.2780914742412684E-2</v>
      </c>
      <c r="C34" s="41">
        <v>8.1650868733920079E-2</v>
      </c>
      <c r="D34" s="41">
        <v>8.205401013211798E-2</v>
      </c>
      <c r="E34" s="41">
        <v>8.2301060470264933E-2</v>
      </c>
      <c r="F34" s="41">
        <v>8.1094111131982408E-2</v>
      </c>
      <c r="G34" s="41">
        <v>8.1680890635821082E-2</v>
      </c>
      <c r="H34" s="41">
        <v>8.2191734935244301E-2</v>
      </c>
      <c r="I34" s="41">
        <v>8.3396116621668487E-2</v>
      </c>
    </row>
    <row r="35" spans="1:11" ht="20.100000000000001" hidden="1" customHeight="1">
      <c r="A35" s="39" t="s">
        <v>16</v>
      </c>
      <c r="B35" s="40">
        <f>B36-B37</f>
        <v>-4.7861478974284277E-4</v>
      </c>
      <c r="C35" s="40">
        <f t="shared" ref="C35" si="23">C36-C37</f>
        <v>-4.8199867706512009E-4</v>
      </c>
      <c r="D35" s="40">
        <f t="shared" ref="D35" si="24">D36-D37</f>
        <v>-4.0681806583568389E-4</v>
      </c>
      <c r="E35" s="40">
        <f t="shared" ref="E35" si="25">E36-E37</f>
        <v>-3.1260788651166216E-4</v>
      </c>
      <c r="F35" s="40">
        <f t="shared" ref="F35" si="26">F36-F37</f>
        <v>-2.4913354051864928E-4</v>
      </c>
      <c r="G35" s="40">
        <f t="shared" ref="G35" si="27">G36-G37</f>
        <v>-1.3640290537181646E-4</v>
      </c>
      <c r="H35" s="40">
        <f t="shared" ref="H35" si="28">H36-H37</f>
        <v>-1.7213107710162961E-4</v>
      </c>
      <c r="I35" s="40">
        <f t="shared" ref="I35:J35" si="29">I36-I37</f>
        <v>-6.2281420591107917E-5</v>
      </c>
      <c r="J35" s="40">
        <f t="shared" si="29"/>
        <v>2.1316918611206714E-2</v>
      </c>
      <c r="K35" s="40"/>
    </row>
    <row r="36" spans="1:11" ht="20.100000000000001" hidden="1" customHeight="1">
      <c r="A36" s="29" t="s">
        <v>24</v>
      </c>
      <c r="B36" s="41">
        <f t="shared" ref="B36:I36" si="30">B12</f>
        <v>1.746499563522827E-2</v>
      </c>
      <c r="C36" s="41">
        <f t="shared" si="30"/>
        <v>1.7985198879434484E-2</v>
      </c>
      <c r="D36" s="41">
        <f t="shared" si="30"/>
        <v>1.849653299668402E-2</v>
      </c>
      <c r="E36" s="41">
        <f t="shared" si="30"/>
        <v>1.8512894669106036E-2</v>
      </c>
      <c r="F36" s="41">
        <f t="shared" si="30"/>
        <v>1.9090699145958567E-2</v>
      </c>
      <c r="G36" s="41">
        <f t="shared" si="30"/>
        <v>1.9884661739452632E-2</v>
      </c>
      <c r="H36" s="41">
        <f t="shared" si="30"/>
        <v>1.9770848634392886E-2</v>
      </c>
      <c r="I36" s="41">
        <f t="shared" si="30"/>
        <v>2.0241253916636604E-2</v>
      </c>
      <c r="J36" s="41">
        <f>J12</f>
        <v>2.1316918611206714E-2</v>
      </c>
      <c r="K36" s="41"/>
    </row>
    <row r="37" spans="1:11" ht="20.100000000000001" hidden="1" customHeight="1">
      <c r="A37" s="29" t="s">
        <v>25</v>
      </c>
      <c r="B37" s="41">
        <v>1.7943610424971113E-2</v>
      </c>
      <c r="C37" s="41">
        <v>1.8467197556499605E-2</v>
      </c>
      <c r="D37" s="41">
        <v>1.8903351062519703E-2</v>
      </c>
      <c r="E37" s="41">
        <v>1.8825502555617699E-2</v>
      </c>
      <c r="F37" s="41">
        <v>1.9339832686477217E-2</v>
      </c>
      <c r="G37" s="41">
        <v>2.0021064644824449E-2</v>
      </c>
      <c r="H37" s="41">
        <v>1.9942979711494516E-2</v>
      </c>
      <c r="I37" s="41">
        <v>2.0303535337227712E-2</v>
      </c>
    </row>
    <row r="38" spans="1:11" ht="20.100000000000001" hidden="1" customHeight="1"/>
    <row r="39" spans="1:11" ht="20.100000000000001" hidden="1" customHeight="1"/>
  </sheetData>
  <mergeCells count="5">
    <mergeCell ref="B15:C15"/>
    <mergeCell ref="D15:E15"/>
    <mergeCell ref="F15:F16"/>
    <mergeCell ref="G15:G16"/>
    <mergeCell ref="A15:A1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CB71C-026F-4588-9E56-008556227549}">
  <dimension ref="A1:N77"/>
  <sheetViews>
    <sheetView showGridLines="0" zoomScale="90" zoomScaleNormal="9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M66" sqref="M66"/>
    </sheetView>
  </sheetViews>
  <sheetFormatPr defaultRowHeight="20.100000000000001" customHeight="1"/>
  <cols>
    <col min="1" max="1" width="9" style="13"/>
    <col min="2" max="2" width="65" style="13" customWidth="1"/>
    <col min="3" max="14" width="13.625" style="13" customWidth="1"/>
    <col min="15" max="16384" width="9" style="14"/>
  </cols>
  <sheetData>
    <row r="1" spans="1:14" ht="20.100000000000001" customHeight="1">
      <c r="A1" s="12" t="s">
        <v>92</v>
      </c>
    </row>
    <row r="2" spans="1:14" ht="20.100000000000001" customHeight="1">
      <c r="A2" s="12" t="s">
        <v>20</v>
      </c>
    </row>
    <row r="3" spans="1:14" ht="20.100000000000001" customHeight="1"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</row>
    <row r="4" spans="1:14" ht="20.100000000000001" customHeight="1">
      <c r="A4" s="16" t="s">
        <v>32</v>
      </c>
      <c r="B4" s="16" t="s">
        <v>33</v>
      </c>
      <c r="C4" s="16">
        <v>2010</v>
      </c>
      <c r="D4" s="16">
        <v>2011</v>
      </c>
      <c r="E4" s="16">
        <v>2012</v>
      </c>
      <c r="F4" s="16">
        <v>2013</v>
      </c>
      <c r="G4" s="16">
        <v>2014</v>
      </c>
      <c r="H4" s="16">
        <v>2015</v>
      </c>
      <c r="I4" s="16">
        <v>2016</v>
      </c>
      <c r="J4" s="16">
        <v>2017</v>
      </c>
      <c r="K4" s="16">
        <v>2018</v>
      </c>
      <c r="L4" s="16">
        <v>2019</v>
      </c>
      <c r="M4" s="16">
        <v>2020</v>
      </c>
      <c r="N4" s="16">
        <v>2021</v>
      </c>
    </row>
    <row r="5" spans="1:14" ht="20.100000000000001" customHeight="1">
      <c r="A5" s="19">
        <v>1</v>
      </c>
      <c r="B5" s="19" t="s">
        <v>96</v>
      </c>
      <c r="C5" s="20">
        <f t="shared" ref="C5:N5" si="0">C6+C35</f>
        <v>868547.22255964961</v>
      </c>
      <c r="D5" s="20">
        <f t="shared" si="0"/>
        <v>1013420.6670328297</v>
      </c>
      <c r="E5" s="20">
        <f t="shared" si="0"/>
        <v>1095698.0592280747</v>
      </c>
      <c r="F5" s="20">
        <f t="shared" si="0"/>
        <v>1198933.2981344599</v>
      </c>
      <c r="G5" s="20">
        <f t="shared" si="0"/>
        <v>1261297.4062488894</v>
      </c>
      <c r="H5" s="20">
        <f t="shared" si="0"/>
        <v>1316266.8196310785</v>
      </c>
      <c r="I5" s="20">
        <f t="shared" si="0"/>
        <v>1381816.4810339839</v>
      </c>
      <c r="J5" s="20">
        <f t="shared" si="0"/>
        <v>1446794.6602494423</v>
      </c>
      <c r="K5" s="20">
        <f t="shared" si="0"/>
        <v>1546215.9825609084</v>
      </c>
      <c r="L5" s="20">
        <f t="shared" si="0"/>
        <v>1616753.7268080676</v>
      </c>
      <c r="M5" s="20">
        <f t="shared" si="0"/>
        <v>1564488.4986135589</v>
      </c>
      <c r="N5" s="20">
        <f t="shared" si="0"/>
        <v>1951103.0329385658</v>
      </c>
    </row>
    <row r="6" spans="1:14" ht="20.100000000000001" customHeight="1">
      <c r="A6" s="2">
        <v>11</v>
      </c>
      <c r="B6" s="3" t="s">
        <v>2</v>
      </c>
      <c r="C6" s="4">
        <f t="shared" ref="C6:N6" si="1">C7+C13+C17+C20+C31+C34</f>
        <v>563641.66840964661</v>
      </c>
      <c r="D6" s="4">
        <f t="shared" si="1"/>
        <v>661807.6960575378</v>
      </c>
      <c r="E6" s="4">
        <f t="shared" si="1"/>
        <v>703627.76041702041</v>
      </c>
      <c r="F6" s="4">
        <f t="shared" si="1"/>
        <v>768458.65271193383</v>
      </c>
      <c r="G6" s="4">
        <f t="shared" si="1"/>
        <v>796469.50870550971</v>
      </c>
      <c r="H6" s="4">
        <f t="shared" si="1"/>
        <v>835356.81602337491</v>
      </c>
      <c r="I6" s="4">
        <f t="shared" si="1"/>
        <v>877979.77719997172</v>
      </c>
      <c r="J6" s="4">
        <f t="shared" si="1"/>
        <v>915044.74916382099</v>
      </c>
      <c r="K6" s="4">
        <f t="shared" si="1"/>
        <v>996204.95307972061</v>
      </c>
      <c r="L6" s="4">
        <f t="shared" si="1"/>
        <v>1035645.4895821839</v>
      </c>
      <c r="M6" s="4">
        <f t="shared" si="1"/>
        <v>986864.57252612605</v>
      </c>
      <c r="N6" s="4">
        <f t="shared" si="1"/>
        <v>1295005.5252142299</v>
      </c>
    </row>
    <row r="7" spans="1:14" ht="20.100000000000001" customHeight="1">
      <c r="A7" s="5">
        <v>111</v>
      </c>
      <c r="B7" s="6" t="s">
        <v>3</v>
      </c>
      <c r="C7" s="7">
        <f>SUM(C8:C12)</f>
        <v>258480.22726885293</v>
      </c>
      <c r="D7" s="7">
        <f t="shared" ref="D7:N7" si="2">SUM(D8:D12)</f>
        <v>313997.84168617573</v>
      </c>
      <c r="E7" s="7">
        <f t="shared" si="2"/>
        <v>324935.30177157035</v>
      </c>
      <c r="F7" s="7">
        <f t="shared" si="2"/>
        <v>360759.96740413981</v>
      </c>
      <c r="G7" s="7">
        <f t="shared" si="2"/>
        <v>382152.96183491556</v>
      </c>
      <c r="H7" s="7">
        <f t="shared" si="2"/>
        <v>401121.46523167664</v>
      </c>
      <c r="I7" s="7">
        <f t="shared" si="2"/>
        <v>453196.67225325172</v>
      </c>
      <c r="J7" s="7">
        <f t="shared" si="2"/>
        <v>458681.44626808102</v>
      </c>
      <c r="K7" s="7">
        <f t="shared" si="2"/>
        <v>490739.86203477054</v>
      </c>
      <c r="L7" s="7">
        <f t="shared" si="2"/>
        <v>535577.11833230383</v>
      </c>
      <c r="M7" s="7">
        <f t="shared" si="2"/>
        <v>526575.940804246</v>
      </c>
      <c r="N7" s="7">
        <f t="shared" si="2"/>
        <v>696006.99290541001</v>
      </c>
    </row>
    <row r="8" spans="1:14" ht="20.100000000000001" customHeight="1">
      <c r="A8" s="17" t="s">
        <v>34</v>
      </c>
      <c r="B8" s="13" t="s">
        <v>35</v>
      </c>
      <c r="C8" s="18">
        <v>16254.657333669998</v>
      </c>
      <c r="D8" s="18">
        <v>20532.624198360005</v>
      </c>
      <c r="E8" s="18">
        <v>22520.297250719999</v>
      </c>
      <c r="F8" s="18">
        <v>24229.65599585</v>
      </c>
      <c r="G8" s="18">
        <v>25798.933357259993</v>
      </c>
      <c r="H8" s="18">
        <v>27198.658802030004</v>
      </c>
      <c r="I8" s="18">
        <v>28284.498607709997</v>
      </c>
      <c r="J8" s="18">
        <v>30504.244651460001</v>
      </c>
      <c r="K8" s="18">
        <v>32513.016757319994</v>
      </c>
      <c r="L8" s="18">
        <v>37699.798487100001</v>
      </c>
      <c r="M8" s="18">
        <v>39700.930016669998</v>
      </c>
      <c r="N8" s="18">
        <v>53788.339897990008</v>
      </c>
    </row>
    <row r="9" spans="1:14" ht="20.100000000000001" customHeight="1">
      <c r="A9" s="17" t="s">
        <v>36</v>
      </c>
      <c r="B9" s="13" t="s">
        <v>37</v>
      </c>
      <c r="C9" s="18">
        <v>82594.343297409985</v>
      </c>
      <c r="D9" s="18">
        <v>96500.795419499977</v>
      </c>
      <c r="E9" s="18">
        <v>93733.75719027</v>
      </c>
      <c r="F9" s="18">
        <v>109055.70047480997</v>
      </c>
      <c r="G9" s="18">
        <v>109002.34396829001</v>
      </c>
      <c r="H9" s="18">
        <v>104910.23244902998</v>
      </c>
      <c r="I9" s="18">
        <v>131180.66790398001</v>
      </c>
      <c r="J9" s="18">
        <v>113815.15032757998</v>
      </c>
      <c r="K9" s="18">
        <v>119062.91241565999</v>
      </c>
      <c r="L9" s="18">
        <v>127130.33763975998</v>
      </c>
      <c r="M9" s="18">
        <v>122679.48283423</v>
      </c>
      <c r="N9" s="18">
        <v>210058.03212364999</v>
      </c>
    </row>
    <row r="10" spans="1:14" ht="20.100000000000001" customHeight="1">
      <c r="A10" s="17" t="s">
        <v>38</v>
      </c>
      <c r="B10" s="13" t="s">
        <v>98</v>
      </c>
      <c r="C10" s="18">
        <v>114149.96369402297</v>
      </c>
      <c r="D10" s="18">
        <v>139699.85311411571</v>
      </c>
      <c r="E10" s="18">
        <v>151820.82972926032</v>
      </c>
      <c r="F10" s="18">
        <v>165452.43221504986</v>
      </c>
      <c r="G10" s="18">
        <v>184770.58579939557</v>
      </c>
      <c r="H10" s="18">
        <v>209838.97388145668</v>
      </c>
      <c r="I10" s="18">
        <v>226940.39038171177</v>
      </c>
      <c r="J10" s="18">
        <v>243636.11973995101</v>
      </c>
      <c r="K10" s="18">
        <v>263390.56843720051</v>
      </c>
      <c r="L10" s="18">
        <v>290345.17917320383</v>
      </c>
      <c r="M10" s="18">
        <v>286823.53839895607</v>
      </c>
      <c r="N10" s="18">
        <v>319668.68572865002</v>
      </c>
    </row>
    <row r="11" spans="1:14" ht="20.100000000000001" customHeight="1">
      <c r="A11" s="17" t="s">
        <v>40</v>
      </c>
      <c r="B11" s="13" t="s">
        <v>41</v>
      </c>
      <c r="C11" s="18">
        <v>45353.401469640005</v>
      </c>
      <c r="D11" s="18">
        <v>57108.56280580999</v>
      </c>
      <c r="E11" s="18">
        <v>56640.638097149997</v>
      </c>
      <c r="F11" s="18">
        <v>61815.293669769999</v>
      </c>
      <c r="G11" s="18">
        <v>62581.065140040009</v>
      </c>
      <c r="H11" s="18">
        <v>59146.889511420013</v>
      </c>
      <c r="I11" s="18">
        <v>66759.990913999995</v>
      </c>
      <c r="J11" s="18">
        <v>70686.226449740003</v>
      </c>
      <c r="K11" s="18">
        <v>75750.738838910009</v>
      </c>
      <c r="L11" s="18">
        <v>80374.308856739997</v>
      </c>
      <c r="M11" s="18">
        <v>77352.134387459999</v>
      </c>
      <c r="N11" s="18">
        <v>112468.80993405</v>
      </c>
    </row>
    <row r="12" spans="1:14" ht="20.100000000000001" customHeight="1">
      <c r="A12" s="17" t="s">
        <v>42</v>
      </c>
      <c r="B12" s="13" t="s">
        <v>43</v>
      </c>
      <c r="C12" s="18">
        <v>127.86147411</v>
      </c>
      <c r="D12" s="18">
        <v>156.00614839000002</v>
      </c>
      <c r="E12" s="18">
        <v>219.77950416999997</v>
      </c>
      <c r="F12" s="18">
        <v>206.88504866</v>
      </c>
      <c r="G12" s="18">
        <v>3.3569929999999998E-2</v>
      </c>
      <c r="H12" s="18">
        <v>26.710587739999998</v>
      </c>
      <c r="I12" s="18">
        <v>31.124445850000001</v>
      </c>
      <c r="J12" s="18">
        <v>39.705099349999998</v>
      </c>
      <c r="K12" s="18">
        <v>22.625585679999997</v>
      </c>
      <c r="L12" s="18">
        <v>27.494175500000004</v>
      </c>
      <c r="M12" s="18">
        <v>19.855166929999999</v>
      </c>
      <c r="N12" s="18">
        <v>23.125221070000002</v>
      </c>
    </row>
    <row r="13" spans="1:14" ht="20.100000000000001" customHeight="1">
      <c r="A13" s="5">
        <v>112</v>
      </c>
      <c r="B13" s="6" t="s">
        <v>4</v>
      </c>
      <c r="C13" s="7">
        <f>SUM(C14:C16)</f>
        <v>22455.980861163556</v>
      </c>
      <c r="D13" s="7">
        <f t="shared" ref="D13:M13" si="3">SUM(D14:D16)</f>
        <v>26702.735867192125</v>
      </c>
      <c r="E13" s="7">
        <f t="shared" si="3"/>
        <v>30244.160857069997</v>
      </c>
      <c r="F13" s="7">
        <f t="shared" si="3"/>
        <v>34076.523804174081</v>
      </c>
      <c r="G13" s="7">
        <f t="shared" si="3"/>
        <v>37603.759771689998</v>
      </c>
      <c r="H13" s="7">
        <f t="shared" si="3"/>
        <v>39740.410847849998</v>
      </c>
      <c r="I13" s="7">
        <f t="shared" si="3"/>
        <v>40618.047917489996</v>
      </c>
      <c r="J13" s="7">
        <f t="shared" si="3"/>
        <v>41807.546767859996</v>
      </c>
      <c r="K13" s="7">
        <f t="shared" si="3"/>
        <v>44225.410569580003</v>
      </c>
      <c r="L13" s="7">
        <f t="shared" si="3"/>
        <v>44787.806854519993</v>
      </c>
      <c r="M13" s="7">
        <f t="shared" si="3"/>
        <v>42239.410705769995</v>
      </c>
      <c r="N13" s="7">
        <f t="shared" ref="N13" si="4">SUM(N14:N16)</f>
        <v>49324.504833070008</v>
      </c>
    </row>
    <row r="14" spans="1:14" ht="20.100000000000001" customHeight="1">
      <c r="A14" s="17" t="s">
        <v>44</v>
      </c>
      <c r="B14" s="13" t="s">
        <v>45</v>
      </c>
      <c r="C14" s="18">
        <v>11049.199077040001</v>
      </c>
      <c r="D14" s="18">
        <v>13115.38198262</v>
      </c>
      <c r="E14" s="18">
        <v>14774.508960039999</v>
      </c>
      <c r="F14" s="18">
        <v>16560.529686530001</v>
      </c>
      <c r="G14" s="18">
        <v>18275.022057030001</v>
      </c>
      <c r="H14" s="18">
        <v>19038.91452382</v>
      </c>
      <c r="I14" s="18">
        <v>19473.105854289999</v>
      </c>
      <c r="J14" s="18">
        <v>20010.149890719997</v>
      </c>
      <c r="K14" s="18">
        <v>21979.371867450001</v>
      </c>
      <c r="L14" s="18">
        <v>21977.495678819996</v>
      </c>
      <c r="M14" s="18">
        <v>21085.80955822</v>
      </c>
      <c r="N14" s="18">
        <v>23832.98443805</v>
      </c>
    </row>
    <row r="15" spans="1:14" ht="20.100000000000001" customHeight="1">
      <c r="A15" s="17" t="s">
        <v>46</v>
      </c>
      <c r="B15" s="13" t="s">
        <v>100</v>
      </c>
      <c r="C15" s="18">
        <v>9924.9485886035545</v>
      </c>
      <c r="D15" s="18">
        <v>11858.126501442124</v>
      </c>
      <c r="E15" s="18">
        <v>13556.56421017</v>
      </c>
      <c r="F15" s="18">
        <v>15351.167908644078</v>
      </c>
      <c r="G15" s="18">
        <v>16884.417338499996</v>
      </c>
      <c r="H15" s="18">
        <v>18153.270384080002</v>
      </c>
      <c r="I15" s="18">
        <v>18427.888749459999</v>
      </c>
      <c r="J15" s="18">
        <v>19075.282392919999</v>
      </c>
      <c r="K15" s="18">
        <v>19820.133661970001</v>
      </c>
      <c r="L15" s="18">
        <v>20549.221750390003</v>
      </c>
      <c r="M15" s="18">
        <v>18970.415726409996</v>
      </c>
      <c r="N15" s="18">
        <v>23102.758536600006</v>
      </c>
    </row>
    <row r="16" spans="1:14" ht="20.100000000000001" customHeight="1">
      <c r="A16" s="17" t="s">
        <v>48</v>
      </c>
      <c r="B16" s="13" t="s">
        <v>49</v>
      </c>
      <c r="C16" s="18">
        <v>1481.8331955200001</v>
      </c>
      <c r="D16" s="18">
        <v>1729.2273831299999</v>
      </c>
      <c r="E16" s="18">
        <v>1913.0876868600001</v>
      </c>
      <c r="F16" s="18">
        <v>2164.8262089999998</v>
      </c>
      <c r="G16" s="18">
        <v>2444.3203761600007</v>
      </c>
      <c r="H16" s="18">
        <v>2548.2259399499999</v>
      </c>
      <c r="I16" s="18">
        <v>2717.0533137400002</v>
      </c>
      <c r="J16" s="18">
        <v>2722.1144842200001</v>
      </c>
      <c r="K16" s="18">
        <v>2425.9050401600002</v>
      </c>
      <c r="L16" s="18">
        <v>2261.08942531</v>
      </c>
      <c r="M16" s="18">
        <v>2183.18542114</v>
      </c>
      <c r="N16" s="18">
        <v>2388.7618584200004</v>
      </c>
    </row>
    <row r="17" spans="1:14" ht="20.100000000000001" customHeight="1">
      <c r="A17" s="5">
        <v>113</v>
      </c>
      <c r="B17" s="6" t="s">
        <v>5</v>
      </c>
      <c r="C17" s="7">
        <f>SUM(C18:C19)</f>
        <v>527.82469415000003</v>
      </c>
      <c r="D17" s="7">
        <f t="shared" ref="D17:M17" si="5">SUM(D18:D19)</f>
        <v>602.34528718000001</v>
      </c>
      <c r="E17" s="7">
        <f t="shared" si="5"/>
        <v>687.56450962999998</v>
      </c>
      <c r="F17" s="7">
        <f t="shared" si="5"/>
        <v>782.25335334999988</v>
      </c>
      <c r="G17" s="7">
        <f t="shared" si="5"/>
        <v>928.81097771000009</v>
      </c>
      <c r="H17" s="7">
        <f t="shared" si="5"/>
        <v>1130.60566991</v>
      </c>
      <c r="I17" s="7">
        <f t="shared" si="5"/>
        <v>1159.7189124199999</v>
      </c>
      <c r="J17" s="7">
        <f t="shared" si="5"/>
        <v>1313.1888469699998</v>
      </c>
      <c r="K17" s="7">
        <f t="shared" si="5"/>
        <v>1444.66980681</v>
      </c>
      <c r="L17" s="7">
        <f t="shared" si="5"/>
        <v>1656.0802878300001</v>
      </c>
      <c r="M17" s="7">
        <f t="shared" si="5"/>
        <v>1784.94541409</v>
      </c>
      <c r="N17" s="7">
        <f t="shared" ref="N17" si="6">SUM(N18:N19)</f>
        <v>2186.7638212200004</v>
      </c>
    </row>
    <row r="18" spans="1:14" ht="20.100000000000001" customHeight="1">
      <c r="A18" s="17" t="s">
        <v>54</v>
      </c>
      <c r="B18" s="13" t="s">
        <v>55</v>
      </c>
      <c r="C18" s="18">
        <v>479.67226277999998</v>
      </c>
      <c r="D18" s="18">
        <v>550.77511577999996</v>
      </c>
      <c r="E18" s="18">
        <v>619.05981111999995</v>
      </c>
      <c r="F18" s="18">
        <v>764.27227156999993</v>
      </c>
      <c r="G18" s="18">
        <v>900.82291754000005</v>
      </c>
      <c r="H18" s="18">
        <v>1104.9717588399999</v>
      </c>
      <c r="I18" s="18">
        <v>1126.4160551</v>
      </c>
      <c r="J18" s="18">
        <v>1273.1981281199999</v>
      </c>
      <c r="K18" s="18">
        <v>1418.8227624199999</v>
      </c>
      <c r="L18" s="18">
        <v>1629.7386058500001</v>
      </c>
      <c r="M18" s="18">
        <v>1760.94230892</v>
      </c>
      <c r="N18" s="18">
        <v>2166.9317252600003</v>
      </c>
    </row>
    <row r="19" spans="1:14" ht="20.100000000000001" customHeight="1">
      <c r="A19" s="17" t="s">
        <v>60</v>
      </c>
      <c r="B19" s="13" t="s">
        <v>61</v>
      </c>
      <c r="C19" s="18">
        <v>48.152431369999995</v>
      </c>
      <c r="D19" s="18">
        <v>51.570171400000007</v>
      </c>
      <c r="E19" s="18">
        <v>68.504698509999997</v>
      </c>
      <c r="F19" s="18">
        <v>17.981081780000004</v>
      </c>
      <c r="G19" s="18">
        <v>27.988060170000001</v>
      </c>
      <c r="H19" s="18">
        <v>25.633911070000003</v>
      </c>
      <c r="I19" s="18">
        <v>33.302857320000001</v>
      </c>
      <c r="J19" s="18">
        <v>39.990718850000007</v>
      </c>
      <c r="K19" s="18">
        <v>25.847044389999997</v>
      </c>
      <c r="L19" s="18">
        <v>26.341681980000001</v>
      </c>
      <c r="M19" s="18">
        <v>24.003105169999998</v>
      </c>
      <c r="N19" s="18">
        <v>19.832095960000004</v>
      </c>
    </row>
    <row r="20" spans="1:14" ht="20.100000000000001" customHeight="1">
      <c r="A20" s="5">
        <v>114</v>
      </c>
      <c r="B20" s="6" t="s">
        <v>6</v>
      </c>
      <c r="C20" s="7">
        <f>SUM(C21:C30)</f>
        <v>260910.25844673</v>
      </c>
      <c r="D20" s="7">
        <f t="shared" ref="D20:M20" si="7">SUM(D21:D30)</f>
        <v>293526.97654664004</v>
      </c>
      <c r="E20" s="7">
        <f t="shared" si="7"/>
        <v>317112.11644291005</v>
      </c>
      <c r="F20" s="7">
        <f t="shared" si="7"/>
        <v>335282.32346590003</v>
      </c>
      <c r="G20" s="7">
        <f t="shared" si="7"/>
        <v>339051.92112389428</v>
      </c>
      <c r="H20" s="7">
        <f t="shared" si="7"/>
        <v>354885.37640400842</v>
      </c>
      <c r="I20" s="7">
        <f t="shared" si="7"/>
        <v>351556.79316359002</v>
      </c>
      <c r="J20" s="7">
        <f t="shared" si="7"/>
        <v>380892.40835223999</v>
      </c>
      <c r="K20" s="7">
        <f t="shared" si="7"/>
        <v>419090.53810003999</v>
      </c>
      <c r="L20" s="7">
        <f t="shared" si="7"/>
        <v>410691.64063576999</v>
      </c>
      <c r="M20" s="7">
        <f t="shared" si="7"/>
        <v>370550.36277402006</v>
      </c>
      <c r="N20" s="7">
        <f t="shared" ref="N20" si="8">SUM(N21:N30)</f>
        <v>485450.86512017006</v>
      </c>
    </row>
    <row r="21" spans="1:14" ht="20.100000000000001" customHeight="1">
      <c r="A21" s="17" t="s">
        <v>62</v>
      </c>
      <c r="B21" s="13" t="s">
        <v>63</v>
      </c>
      <c r="C21" s="18">
        <v>139035.29265036999</v>
      </c>
      <c r="D21" s="18">
        <v>158650.75915076002</v>
      </c>
      <c r="E21" s="18">
        <v>180030.01899126999</v>
      </c>
      <c r="F21" s="18">
        <v>198238.50228478998</v>
      </c>
      <c r="G21" s="18">
        <v>194816.05995377997</v>
      </c>
      <c r="H21" s="18">
        <v>199876.00025541999</v>
      </c>
      <c r="I21" s="18">
        <v>201517.27768100999</v>
      </c>
      <c r="J21" s="18">
        <v>221669.85452379001</v>
      </c>
      <c r="K21" s="18">
        <v>244286.93334846001</v>
      </c>
      <c r="L21" s="18">
        <v>237371.88993586999</v>
      </c>
      <c r="M21" s="18">
        <v>218602.47692681002</v>
      </c>
      <c r="N21" s="18">
        <v>269704.78109483997</v>
      </c>
    </row>
    <row r="22" spans="1:14" ht="20.100000000000001" customHeight="1">
      <c r="A22" s="17" t="s">
        <v>64</v>
      </c>
      <c r="B22" s="13" t="s">
        <v>13</v>
      </c>
      <c r="C22" s="18">
        <v>33786.068577080005</v>
      </c>
      <c r="D22" s="18">
        <v>33790.2620475</v>
      </c>
      <c r="E22" s="18">
        <v>38949.388142440002</v>
      </c>
      <c r="F22" s="18">
        <v>41453.936255200002</v>
      </c>
      <c r="G22" s="18">
        <v>41171.0403063544</v>
      </c>
      <c r="H22" s="18">
        <v>43774.063248358507</v>
      </c>
      <c r="I22" s="18">
        <v>42950.091293360005</v>
      </c>
      <c r="J22" s="18">
        <v>47051.489412259994</v>
      </c>
      <c r="K22" s="18">
        <v>51677.900357190003</v>
      </c>
      <c r="L22" s="18">
        <v>51390.317098200001</v>
      </c>
      <c r="M22" s="18">
        <v>46626.132717839995</v>
      </c>
      <c r="N22" s="18">
        <v>57613.545503429996</v>
      </c>
    </row>
    <row r="23" spans="1:14" ht="20.100000000000001" customHeight="1">
      <c r="A23" s="17" t="s">
        <v>65</v>
      </c>
      <c r="B23" s="13" t="s">
        <v>66</v>
      </c>
      <c r="C23" s="18">
        <v>37284.240293230003</v>
      </c>
      <c r="D23" s="18">
        <v>41180.348566070003</v>
      </c>
      <c r="E23" s="18">
        <v>43303.882938130002</v>
      </c>
      <c r="F23" s="18">
        <v>43188.323630309998</v>
      </c>
      <c r="G23" s="18">
        <v>49204.169772089997</v>
      </c>
      <c r="H23" s="18">
        <v>48048.708224779999</v>
      </c>
      <c r="I23" s="18">
        <v>41851.411653000003</v>
      </c>
      <c r="J23" s="18">
        <v>47041.4235109</v>
      </c>
      <c r="K23" s="18">
        <v>53985.34980751</v>
      </c>
      <c r="L23" s="18">
        <v>52439.901666630001</v>
      </c>
      <c r="M23" s="18">
        <v>55894.353524589998</v>
      </c>
      <c r="N23" s="18">
        <v>70413.558083020005</v>
      </c>
    </row>
    <row r="24" spans="1:14" ht="20.100000000000001" customHeight="1">
      <c r="A24" s="17" t="s">
        <v>70</v>
      </c>
      <c r="B24" s="13" t="s">
        <v>71</v>
      </c>
      <c r="C24" s="18">
        <v>26529.85627389</v>
      </c>
      <c r="D24" s="18">
        <v>31871.416291520003</v>
      </c>
      <c r="E24" s="18">
        <v>31072.9003615</v>
      </c>
      <c r="F24" s="18">
        <v>29417.986638070004</v>
      </c>
      <c r="G24" s="18">
        <v>29748.73744977</v>
      </c>
      <c r="H24" s="18">
        <v>34681.048804570004</v>
      </c>
      <c r="I24" s="18">
        <v>33644.721465490002</v>
      </c>
      <c r="J24" s="18">
        <v>34660.485801909999</v>
      </c>
      <c r="K24" s="18">
        <v>36615.142623449996</v>
      </c>
      <c r="L24" s="18">
        <v>40945.032707079998</v>
      </c>
      <c r="M24" s="18">
        <v>21949.207324430001</v>
      </c>
      <c r="N24" s="18">
        <v>49023.809654450008</v>
      </c>
    </row>
    <row r="25" spans="1:14" ht="20.100000000000001" customHeight="1">
      <c r="A25" s="17" t="s">
        <v>72</v>
      </c>
      <c r="B25" s="13" t="s">
        <v>73</v>
      </c>
      <c r="C25" s="18">
        <v>7758.1514530399991</v>
      </c>
      <c r="D25" s="18">
        <v>8958.530643619999</v>
      </c>
      <c r="E25" s="18">
        <v>2885.3874606800005</v>
      </c>
      <c r="F25" s="18">
        <v>734.43951808999998</v>
      </c>
      <c r="G25" s="18">
        <v>24.509379379999999</v>
      </c>
      <c r="H25" s="18">
        <v>3271.1820444700006</v>
      </c>
      <c r="I25" s="18">
        <v>6001.2390032499998</v>
      </c>
      <c r="J25" s="18">
        <v>5821.3677786699991</v>
      </c>
      <c r="K25" s="18">
        <v>3928.1305891699999</v>
      </c>
      <c r="L25" s="18">
        <v>2775.674653</v>
      </c>
      <c r="M25" s="18">
        <v>1985.5919123900003</v>
      </c>
      <c r="N25" s="18">
        <v>1924.3182197199999</v>
      </c>
    </row>
    <row r="26" spans="1:14" ht="20.100000000000001" customHeight="1">
      <c r="A26" s="17" t="s">
        <v>74</v>
      </c>
      <c r="B26" s="13" t="s">
        <v>75</v>
      </c>
      <c r="C26" s="18">
        <v>3147.1751393300005</v>
      </c>
      <c r="D26" s="18">
        <v>3413.73612473</v>
      </c>
      <c r="E26" s="18">
        <v>3763.1559076100002</v>
      </c>
      <c r="F26" s="18">
        <v>4054.5947938199997</v>
      </c>
      <c r="G26" s="18">
        <v>4768.50062884</v>
      </c>
      <c r="H26" s="18">
        <v>5421.7995726399995</v>
      </c>
      <c r="I26" s="18">
        <v>4253.8449019999998</v>
      </c>
      <c r="J26" s="18">
        <v>4573.2936231699996</v>
      </c>
      <c r="K26" s="18">
        <v>4568.2426952300011</v>
      </c>
      <c r="L26" s="18">
        <v>2801.5941896900003</v>
      </c>
      <c r="M26" s="18">
        <v>2903.3838754299995</v>
      </c>
      <c r="N26" s="18">
        <v>3084.3356104099994</v>
      </c>
    </row>
    <row r="27" spans="1:14" ht="20.100000000000001" customHeight="1">
      <c r="A27" s="17" t="s">
        <v>76</v>
      </c>
      <c r="B27" s="13" t="s">
        <v>77</v>
      </c>
      <c r="C27" s="18">
        <v>2830.4272911899998</v>
      </c>
      <c r="D27" s="18">
        <v>3268.8632685099992</v>
      </c>
      <c r="E27" s="18">
        <v>3518.1787408099999</v>
      </c>
      <c r="F27" s="18">
        <v>3987.8948485500009</v>
      </c>
      <c r="G27" s="18">
        <v>4145.1533194699996</v>
      </c>
      <c r="H27" s="18">
        <v>4241.7013404399995</v>
      </c>
      <c r="I27" s="18">
        <v>4242.8251201399999</v>
      </c>
      <c r="J27" s="18">
        <v>3301.5177873599996</v>
      </c>
      <c r="K27" s="18">
        <v>2312.2301149200002</v>
      </c>
      <c r="L27" s="18">
        <v>1027.2310500900001</v>
      </c>
      <c r="M27" s="18">
        <v>173.46849511000002</v>
      </c>
      <c r="N27" s="18">
        <v>13.092182689999998</v>
      </c>
    </row>
    <row r="28" spans="1:14" ht="20.100000000000001" customHeight="1">
      <c r="A28" s="17" t="s">
        <v>78</v>
      </c>
      <c r="B28" s="13" t="s">
        <v>79</v>
      </c>
      <c r="C28" s="18">
        <v>1211.4946177300001</v>
      </c>
      <c r="D28" s="18">
        <v>1507.12108687</v>
      </c>
      <c r="E28" s="18">
        <v>1962.4433087299999</v>
      </c>
      <c r="F28" s="18">
        <v>2224.4062963400002</v>
      </c>
      <c r="G28" s="18">
        <v>2498.7413802300002</v>
      </c>
      <c r="H28" s="18">
        <v>2983.4264766800002</v>
      </c>
      <c r="I28" s="18">
        <v>2939.9487688000004</v>
      </c>
      <c r="J28" s="18">
        <v>3011.1797351300002</v>
      </c>
      <c r="K28" s="18">
        <v>4096.9853441600007</v>
      </c>
      <c r="L28" s="18">
        <v>5127.1525885299998</v>
      </c>
      <c r="M28" s="18">
        <v>5899.6864005499992</v>
      </c>
      <c r="N28" s="18">
        <v>7584.7490955900003</v>
      </c>
    </row>
    <row r="29" spans="1:14" ht="20.100000000000001" customHeight="1">
      <c r="A29" s="17" t="s">
        <v>82</v>
      </c>
      <c r="B29" s="13" t="s">
        <v>18</v>
      </c>
      <c r="C29" s="18">
        <v>4800.5148795900022</v>
      </c>
      <c r="D29" s="18">
        <v>5628.6264916900018</v>
      </c>
      <c r="E29" s="18">
        <v>5096.4767326400006</v>
      </c>
      <c r="F29" s="18">
        <v>4959.8726928700007</v>
      </c>
      <c r="G29" s="18">
        <v>4852.9304904400005</v>
      </c>
      <c r="H29" s="18">
        <v>5291.8848020700007</v>
      </c>
      <c r="I29" s="18">
        <v>6952.9344620200018</v>
      </c>
      <c r="J29" s="18">
        <v>6401.1400907599982</v>
      </c>
      <c r="K29" s="18">
        <v>7651.8295121800002</v>
      </c>
      <c r="L29" s="18">
        <v>6611.4719778199997</v>
      </c>
      <c r="M29" s="18">
        <v>4431.1615325100011</v>
      </c>
      <c r="N29" s="18">
        <v>5314.742645270001</v>
      </c>
    </row>
    <row r="30" spans="1:14" ht="20.100000000000001" customHeight="1">
      <c r="A30" s="17" t="s">
        <v>83</v>
      </c>
      <c r="B30" s="13" t="s">
        <v>84</v>
      </c>
      <c r="C30" s="18">
        <v>4527.0372712799999</v>
      </c>
      <c r="D30" s="18">
        <v>5257.3128753699993</v>
      </c>
      <c r="E30" s="18">
        <v>6530.2838591000018</v>
      </c>
      <c r="F30" s="18">
        <v>7022.3665078599997</v>
      </c>
      <c r="G30" s="18">
        <v>7822.0784435399983</v>
      </c>
      <c r="H30" s="18">
        <v>7295.5616345799999</v>
      </c>
      <c r="I30" s="18">
        <v>7202.4988145200014</v>
      </c>
      <c r="J30" s="18">
        <v>7360.6560882899985</v>
      </c>
      <c r="K30" s="18">
        <v>9967.7937077700008</v>
      </c>
      <c r="L30" s="18">
        <v>10201.37476886</v>
      </c>
      <c r="M30" s="18">
        <v>12084.900064359999</v>
      </c>
      <c r="N30" s="18">
        <v>20773.933030749999</v>
      </c>
    </row>
    <row r="31" spans="1:14" ht="20.100000000000001" customHeight="1">
      <c r="A31" s="5">
        <v>115</v>
      </c>
      <c r="B31" s="6" t="s">
        <v>7</v>
      </c>
      <c r="C31" s="7">
        <f>SUM(C32:C33)</f>
        <v>21082.992104879999</v>
      </c>
      <c r="D31" s="7">
        <f t="shared" ref="D31:M31" si="9">SUM(D32:D33)</f>
        <v>26653.026353740002</v>
      </c>
      <c r="E31" s="7">
        <f t="shared" si="9"/>
        <v>31128.936152750004</v>
      </c>
      <c r="F31" s="7">
        <f t="shared" si="9"/>
        <v>36978.393835469993</v>
      </c>
      <c r="G31" s="7">
        <f t="shared" si="9"/>
        <v>36773.041650119994</v>
      </c>
      <c r="H31" s="7">
        <f t="shared" si="9"/>
        <v>38969.359133269987</v>
      </c>
      <c r="I31" s="7">
        <f t="shared" si="9"/>
        <v>31447.614282120001</v>
      </c>
      <c r="J31" s="7">
        <f t="shared" si="9"/>
        <v>32350.158855549998</v>
      </c>
      <c r="K31" s="7">
        <f t="shared" si="9"/>
        <v>40704.096041889999</v>
      </c>
      <c r="L31" s="7">
        <f t="shared" si="9"/>
        <v>42932.793020129997</v>
      </c>
      <c r="M31" s="7">
        <f t="shared" si="9"/>
        <v>45721.898153310001</v>
      </c>
      <c r="N31" s="7">
        <f t="shared" ref="N31" si="10">SUM(N32:N33)</f>
        <v>62036.126001379991</v>
      </c>
    </row>
    <row r="32" spans="1:14" ht="20.100000000000001" customHeight="1">
      <c r="A32" s="17" t="s">
        <v>85</v>
      </c>
      <c r="B32" s="13" t="s">
        <v>0</v>
      </c>
      <c r="C32" s="18">
        <v>21039.119675669997</v>
      </c>
      <c r="D32" s="18">
        <v>26611.248115950002</v>
      </c>
      <c r="E32" s="18">
        <v>31035.353728320006</v>
      </c>
      <c r="F32" s="18">
        <v>36832.294909029995</v>
      </c>
      <c r="G32" s="18">
        <v>36610.917483649995</v>
      </c>
      <c r="H32" s="18">
        <v>38870.01903815999</v>
      </c>
      <c r="I32" s="18">
        <v>31308.34529786</v>
      </c>
      <c r="J32" s="18">
        <v>32284.34971454</v>
      </c>
      <c r="K32" s="18">
        <v>40575.298790879999</v>
      </c>
      <c r="L32" s="18">
        <v>42841.871125459998</v>
      </c>
      <c r="M32" s="18">
        <v>45671.334344890005</v>
      </c>
      <c r="N32" s="18">
        <v>61876.261727789992</v>
      </c>
    </row>
    <row r="33" spans="1:14" ht="20.100000000000001" customHeight="1">
      <c r="A33" s="17" t="s">
        <v>86</v>
      </c>
      <c r="B33" s="13" t="s">
        <v>1</v>
      </c>
      <c r="C33" s="18">
        <v>43.872429209999993</v>
      </c>
      <c r="D33" s="18">
        <v>41.778237789999999</v>
      </c>
      <c r="E33" s="18">
        <v>93.582424430000003</v>
      </c>
      <c r="F33" s="18">
        <v>146.09892643999999</v>
      </c>
      <c r="G33" s="18">
        <v>162.12416646999998</v>
      </c>
      <c r="H33" s="18">
        <v>99.340095109999993</v>
      </c>
      <c r="I33" s="18">
        <v>139.26898426</v>
      </c>
      <c r="J33" s="18">
        <v>65.809141009999991</v>
      </c>
      <c r="K33" s="18">
        <v>128.79725101</v>
      </c>
      <c r="L33" s="18">
        <v>90.92189467</v>
      </c>
      <c r="M33" s="18">
        <v>50.563808419999987</v>
      </c>
      <c r="N33" s="18">
        <v>159.86427359000001</v>
      </c>
    </row>
    <row r="34" spans="1:14" ht="20.100000000000001" customHeight="1">
      <c r="A34" s="5">
        <v>116</v>
      </c>
      <c r="B34" s="6" t="s">
        <v>8</v>
      </c>
      <c r="C34" s="7">
        <v>184.38503387000009</v>
      </c>
      <c r="D34" s="7">
        <v>324.77031661000001</v>
      </c>
      <c r="E34" s="7">
        <v>-480.31931690999977</v>
      </c>
      <c r="F34" s="7">
        <v>579.19084889999999</v>
      </c>
      <c r="G34" s="7">
        <v>-40.986652820000018</v>
      </c>
      <c r="H34" s="7">
        <v>-490.40126334000001</v>
      </c>
      <c r="I34" s="7">
        <v>0.9306711000000002</v>
      </c>
      <c r="J34" s="7">
        <v>7.3119999999989529E-5</v>
      </c>
      <c r="K34" s="7">
        <v>0.37652663000000003</v>
      </c>
      <c r="L34" s="7">
        <v>5.0451629999999983E-2</v>
      </c>
      <c r="M34" s="7">
        <v>-7.9853253100000003</v>
      </c>
      <c r="N34" s="7">
        <v>0.27253298000000004</v>
      </c>
    </row>
    <row r="35" spans="1:14" ht="20.100000000000001" customHeight="1">
      <c r="A35" s="9">
        <v>12</v>
      </c>
      <c r="B35" s="10" t="s">
        <v>11</v>
      </c>
      <c r="C35" s="11">
        <f>SUM(C36:C39)</f>
        <v>304905.55415000301</v>
      </c>
      <c r="D35" s="11">
        <f t="shared" ref="D35:M35" si="11">SUM(D36:D39)</f>
        <v>351612.97097529192</v>
      </c>
      <c r="E35" s="11">
        <f t="shared" si="11"/>
        <v>392070.29881105444</v>
      </c>
      <c r="F35" s="11">
        <f t="shared" si="11"/>
        <v>430474.64542252599</v>
      </c>
      <c r="G35" s="11">
        <f t="shared" si="11"/>
        <v>464827.89754337963</v>
      </c>
      <c r="H35" s="11">
        <f t="shared" si="11"/>
        <v>480910.00360770355</v>
      </c>
      <c r="I35" s="11">
        <f t="shared" si="11"/>
        <v>503836.70383401209</v>
      </c>
      <c r="J35" s="11">
        <f t="shared" si="11"/>
        <v>531749.91108562145</v>
      </c>
      <c r="K35" s="11">
        <f t="shared" si="11"/>
        <v>550011.0294811877</v>
      </c>
      <c r="L35" s="11">
        <f t="shared" si="11"/>
        <v>581108.23722588376</v>
      </c>
      <c r="M35" s="11">
        <f t="shared" si="11"/>
        <v>577623.92608743289</v>
      </c>
      <c r="N35" s="11">
        <f t="shared" ref="N35" si="12">SUM(N36:N39)</f>
        <v>656097.50772433588</v>
      </c>
    </row>
    <row r="36" spans="1:14" ht="20.100000000000001" customHeight="1">
      <c r="A36" s="17" t="s">
        <v>87</v>
      </c>
      <c r="B36" s="13" t="s">
        <v>9</v>
      </c>
      <c r="C36" s="18">
        <v>210723.98419436</v>
      </c>
      <c r="D36" s="18">
        <v>243673.38267294996</v>
      </c>
      <c r="E36" s="18">
        <v>271723.40660717996</v>
      </c>
      <c r="F36" s="18">
        <v>295179.31169534998</v>
      </c>
      <c r="G36" s="18">
        <v>315446.43379206001</v>
      </c>
      <c r="H36" s="18">
        <v>320447.15841233003</v>
      </c>
      <c r="I36" s="18">
        <v>335032.39626475004</v>
      </c>
      <c r="J36" s="18">
        <v>353166.70387343533</v>
      </c>
      <c r="K36" s="18">
        <v>373299.72222569177</v>
      </c>
      <c r="L36" s="18">
        <v>395656.73039687163</v>
      </c>
      <c r="M36" s="18">
        <v>387405.49823998992</v>
      </c>
      <c r="N36" s="18">
        <v>450809.46919616888</v>
      </c>
    </row>
    <row r="37" spans="1:14" ht="20.100000000000001" customHeight="1">
      <c r="A37" s="17" t="s">
        <v>88</v>
      </c>
      <c r="B37" s="13" t="s">
        <v>10</v>
      </c>
      <c r="C37" s="18">
        <v>23678.560239873004</v>
      </c>
      <c r="D37" s="18">
        <v>25376.230778061999</v>
      </c>
      <c r="E37" s="18">
        <v>25815.753511784475</v>
      </c>
      <c r="F37" s="18">
        <v>27898.533093075999</v>
      </c>
      <c r="G37" s="18">
        <v>30213.407384833994</v>
      </c>
      <c r="H37" s="18">
        <v>33110.861453202</v>
      </c>
      <c r="I37" s="18">
        <v>34677.923647272</v>
      </c>
      <c r="J37" s="18">
        <v>38276.964703526173</v>
      </c>
      <c r="K37" s="18">
        <v>38739.200487556001</v>
      </c>
      <c r="L37" s="18">
        <v>38503.237776192</v>
      </c>
      <c r="M37" s="18">
        <v>47992.766619793001</v>
      </c>
      <c r="N37" s="18">
        <v>51190.066394267</v>
      </c>
    </row>
    <row r="38" spans="1:14" ht="20.100000000000001" customHeight="1">
      <c r="A38" s="17" t="s">
        <v>89</v>
      </c>
      <c r="B38" s="13" t="s">
        <v>103</v>
      </c>
      <c r="C38" s="18">
        <v>64179.00971577</v>
      </c>
      <c r="D38" s="18">
        <v>75049.35752428</v>
      </c>
      <c r="E38" s="18">
        <v>86189.138692089997</v>
      </c>
      <c r="F38" s="18">
        <v>98147.8006341</v>
      </c>
      <c r="G38" s="18">
        <v>108858.71170351999</v>
      </c>
      <c r="H38" s="18">
        <v>118536.1865464</v>
      </c>
      <c r="I38" s="18">
        <v>124242.28511500001</v>
      </c>
      <c r="J38" s="18">
        <v>128732.44968495001</v>
      </c>
      <c r="K38" s="18">
        <v>125700.20860794999</v>
      </c>
      <c r="L38" s="18">
        <v>134322.17076378001</v>
      </c>
      <c r="M38" s="18">
        <v>127539.41499999998</v>
      </c>
      <c r="N38" s="18">
        <v>137227.30834811</v>
      </c>
    </row>
    <row r="39" spans="1:14" ht="20.100000000000001" customHeight="1">
      <c r="A39" s="17" t="s">
        <v>91</v>
      </c>
      <c r="B39" s="13" t="s">
        <v>14</v>
      </c>
      <c r="C39" s="18">
        <v>6324</v>
      </c>
      <c r="D39" s="18">
        <v>7513.9999999999991</v>
      </c>
      <c r="E39" s="18">
        <v>8341.9999999999964</v>
      </c>
      <c r="F39" s="18">
        <v>9248.9999999999982</v>
      </c>
      <c r="G39" s="18">
        <v>10309.344662965605</v>
      </c>
      <c r="H39" s="18">
        <v>8815.7971957714944</v>
      </c>
      <c r="I39" s="18">
        <v>9884.0988069899995</v>
      </c>
      <c r="J39" s="18">
        <v>11573.79282371</v>
      </c>
      <c r="K39" s="18">
        <v>12271.898159989998</v>
      </c>
      <c r="L39" s="18">
        <v>12626.098289039999</v>
      </c>
      <c r="M39" s="18">
        <v>14686.246227650001</v>
      </c>
      <c r="N39" s="18">
        <v>16870.663785790002</v>
      </c>
    </row>
    <row r="40" spans="1:14" ht="20.100000000000001" customHeight="1">
      <c r="A40" s="19">
        <v>2</v>
      </c>
      <c r="B40" s="19" t="s">
        <v>107</v>
      </c>
      <c r="C40" s="20">
        <f>C41+C54</f>
        <v>318471.55194959452</v>
      </c>
      <c r="D40" s="20">
        <f t="shared" ref="D40:N40" si="13">D41+D54</f>
        <v>354345.91790437722</v>
      </c>
      <c r="E40" s="20">
        <f t="shared" si="13"/>
        <v>391359.453660428</v>
      </c>
      <c r="F40" s="20">
        <f t="shared" si="13"/>
        <v>434679.74292647804</v>
      </c>
      <c r="G40" s="20">
        <f t="shared" si="13"/>
        <v>464653.88503663975</v>
      </c>
      <c r="H40" s="20">
        <f t="shared" si="13"/>
        <v>485559.31830206071</v>
      </c>
      <c r="I40" s="20">
        <f t="shared" si="13"/>
        <v>509637.06233978999</v>
      </c>
      <c r="J40" s="20">
        <f t="shared" si="13"/>
        <v>544189.21395678993</v>
      </c>
      <c r="K40" s="20">
        <f t="shared" si="13"/>
        <v>586135.81358525006</v>
      </c>
      <c r="L40" s="20">
        <f t="shared" si="13"/>
        <v>624918.61781054013</v>
      </c>
      <c r="M40" s="20">
        <f t="shared" si="13"/>
        <v>638132.64899139001</v>
      </c>
      <c r="N40" s="20">
        <f t="shared" si="13"/>
        <v>789024.08464191004</v>
      </c>
    </row>
    <row r="41" spans="1:14" ht="20.100000000000001" customHeight="1">
      <c r="A41" s="2">
        <v>11</v>
      </c>
      <c r="B41" s="3" t="s">
        <v>2</v>
      </c>
      <c r="C41" s="4">
        <f>C42+C47+C53</f>
        <v>301491.60436105455</v>
      </c>
      <c r="D41" s="4">
        <f t="shared" ref="D41:N41" si="14">D42+D47+D53</f>
        <v>335046.94850171718</v>
      </c>
      <c r="E41" s="4">
        <f t="shared" si="14"/>
        <v>369416.345029608</v>
      </c>
      <c r="F41" s="4">
        <f t="shared" si="14"/>
        <v>410819.18750085804</v>
      </c>
      <c r="G41" s="4">
        <f t="shared" si="14"/>
        <v>437511.78207352973</v>
      </c>
      <c r="H41" s="4">
        <f t="shared" si="14"/>
        <v>456343.73739994073</v>
      </c>
      <c r="I41" s="4">
        <f t="shared" si="14"/>
        <v>478446.41795581998</v>
      </c>
      <c r="J41" s="4">
        <f t="shared" si="14"/>
        <v>511519.27538012993</v>
      </c>
      <c r="K41" s="4">
        <f t="shared" si="14"/>
        <v>551544.99208199</v>
      </c>
      <c r="L41" s="4">
        <f t="shared" si="14"/>
        <v>588747.16601505014</v>
      </c>
      <c r="M41" s="4">
        <f t="shared" si="14"/>
        <v>602213.30364510999</v>
      </c>
      <c r="N41" s="4">
        <f t="shared" si="14"/>
        <v>751234.38934085006</v>
      </c>
    </row>
    <row r="42" spans="1:14" ht="20.100000000000001" customHeight="1">
      <c r="A42" s="5">
        <v>113</v>
      </c>
      <c r="B42" s="6" t="s">
        <v>5</v>
      </c>
      <c r="C42" s="7">
        <f>SUM(C43:C46)</f>
        <v>24532.257287370001</v>
      </c>
      <c r="D42" s="7">
        <f t="shared" ref="D42:N42" si="15">SUM(D43:D46)</f>
        <v>27591.838567369996</v>
      </c>
      <c r="E42" s="7">
        <f t="shared" si="15"/>
        <v>31255.36692416</v>
      </c>
      <c r="F42" s="7">
        <f t="shared" si="15"/>
        <v>34325.365311840003</v>
      </c>
      <c r="G42" s="7">
        <f t="shared" si="15"/>
        <v>38083.899756660001</v>
      </c>
      <c r="H42" s="7">
        <f t="shared" si="15"/>
        <v>43677.312915319999</v>
      </c>
      <c r="I42" s="7">
        <f t="shared" si="15"/>
        <v>47477.806385099997</v>
      </c>
      <c r="J42" s="7">
        <f t="shared" si="15"/>
        <v>48780.447218339999</v>
      </c>
      <c r="K42" s="7">
        <f t="shared" si="15"/>
        <v>51790.809449190012</v>
      </c>
      <c r="L42" s="7">
        <f t="shared" si="15"/>
        <v>56205.618843900003</v>
      </c>
      <c r="M42" s="7">
        <f t="shared" si="15"/>
        <v>58332.348351019995</v>
      </c>
      <c r="N42" s="7">
        <f t="shared" si="15"/>
        <v>66302.003418520006</v>
      </c>
    </row>
    <row r="43" spans="1:14" ht="20.100000000000001" customHeight="1">
      <c r="A43" s="17" t="s">
        <v>50</v>
      </c>
      <c r="B43" s="13" t="s">
        <v>51</v>
      </c>
      <c r="C43" s="18">
        <v>437.25663827999995</v>
      </c>
      <c r="D43" s="18">
        <v>502.61393780999998</v>
      </c>
      <c r="E43" s="18">
        <v>539.87252544</v>
      </c>
      <c r="F43" s="18">
        <v>620.32219739999994</v>
      </c>
      <c r="G43" s="18">
        <v>614.4033810599999</v>
      </c>
      <c r="H43" s="18">
        <v>687.04074344999992</v>
      </c>
      <c r="I43" s="18">
        <v>790.07629436000013</v>
      </c>
      <c r="J43" s="18">
        <v>794.93289795999988</v>
      </c>
      <c r="K43" s="18">
        <v>928.10928062000005</v>
      </c>
      <c r="L43" s="18">
        <v>1027.12906464</v>
      </c>
      <c r="M43" s="18">
        <v>1105.4753920799999</v>
      </c>
      <c r="N43" s="18">
        <v>1220.5488492500001</v>
      </c>
    </row>
    <row r="44" spans="1:14" ht="20.100000000000001" customHeight="1">
      <c r="A44" s="8" t="s">
        <v>52</v>
      </c>
      <c r="B44" s="1" t="s">
        <v>53</v>
      </c>
      <c r="C44" s="18">
        <v>210.06177670999998</v>
      </c>
      <c r="D44" s="18">
        <v>208.96658672000001</v>
      </c>
      <c r="E44" s="18">
        <v>277.15792025999997</v>
      </c>
      <c r="F44" s="18">
        <v>330.78111773000001</v>
      </c>
      <c r="G44" s="18">
        <v>318.56391045999999</v>
      </c>
      <c r="H44" s="18">
        <v>310.87826023999997</v>
      </c>
      <c r="I44" s="18">
        <v>326.62638382</v>
      </c>
      <c r="J44" s="18">
        <v>372.00658355999997</v>
      </c>
      <c r="K44" s="18">
        <v>412.46633971</v>
      </c>
      <c r="L44" s="18">
        <v>418.23077522000006</v>
      </c>
      <c r="M44" s="18">
        <v>530.38099979000003</v>
      </c>
      <c r="N44" s="18">
        <v>649.34438303999991</v>
      </c>
    </row>
    <row r="45" spans="1:14" ht="20.100000000000001" customHeight="1">
      <c r="A45" s="17" t="s">
        <v>56</v>
      </c>
      <c r="B45" s="13" t="s">
        <v>57</v>
      </c>
      <c r="C45" s="18">
        <v>2518.3785830299998</v>
      </c>
      <c r="D45" s="18">
        <v>2768.2246944300005</v>
      </c>
      <c r="E45" s="18">
        <v>3408.6838663399999</v>
      </c>
      <c r="F45" s="18">
        <v>4142.1810590200002</v>
      </c>
      <c r="G45" s="18">
        <v>4698.1595309100012</v>
      </c>
      <c r="H45" s="18">
        <v>6460.6792089300006</v>
      </c>
      <c r="I45" s="18">
        <v>7344.9531916500018</v>
      </c>
      <c r="J45" s="18">
        <v>7177.6793561800005</v>
      </c>
      <c r="K45" s="18">
        <v>7330.0328019000008</v>
      </c>
      <c r="L45" s="18">
        <v>8576.548029800002</v>
      </c>
      <c r="M45" s="18">
        <v>8582.1390214999992</v>
      </c>
      <c r="N45" s="18">
        <v>12396.08985599</v>
      </c>
    </row>
    <row r="46" spans="1:14" ht="20.100000000000001" customHeight="1">
      <c r="A46" s="17" t="s">
        <v>58</v>
      </c>
      <c r="B46" s="13" t="s">
        <v>59</v>
      </c>
      <c r="C46" s="18">
        <v>21366.56028935</v>
      </c>
      <c r="D46" s="18">
        <v>24112.033348409997</v>
      </c>
      <c r="E46" s="18">
        <v>27029.65261212</v>
      </c>
      <c r="F46" s="18">
        <v>29232.080937690003</v>
      </c>
      <c r="G46" s="18">
        <v>32452.772934229997</v>
      </c>
      <c r="H46" s="18">
        <v>36218.714702699996</v>
      </c>
      <c r="I46" s="18">
        <v>39016.150515269997</v>
      </c>
      <c r="J46" s="18">
        <v>40435.82838064</v>
      </c>
      <c r="K46" s="18">
        <v>43120.201026960014</v>
      </c>
      <c r="L46" s="18">
        <v>46183.710974239999</v>
      </c>
      <c r="M46" s="18">
        <v>48114.352937649994</v>
      </c>
      <c r="N46" s="18">
        <v>52036.020330240004</v>
      </c>
    </row>
    <row r="47" spans="1:14" ht="20.100000000000001" customHeight="1">
      <c r="A47" s="5">
        <v>114</v>
      </c>
      <c r="B47" s="6" t="s">
        <v>6</v>
      </c>
      <c r="C47" s="7">
        <f>SUM(C48:C52)</f>
        <v>276959.34707368456</v>
      </c>
      <c r="D47" s="7">
        <f t="shared" ref="D47:M47" si="16">SUM(D48:D52)</f>
        <v>307455.10993434716</v>
      </c>
      <c r="E47" s="7">
        <f t="shared" si="16"/>
        <v>338160.97810544801</v>
      </c>
      <c r="F47" s="7">
        <f t="shared" si="16"/>
        <v>376493.82218901801</v>
      </c>
      <c r="G47" s="7">
        <f t="shared" si="16"/>
        <v>399427.88231686974</v>
      </c>
      <c r="H47" s="7">
        <f t="shared" si="16"/>
        <v>412666.42448462074</v>
      </c>
      <c r="I47" s="7">
        <f t="shared" si="16"/>
        <v>430968.61157071998</v>
      </c>
      <c r="J47" s="7">
        <f t="shared" si="16"/>
        <v>462738.82816178992</v>
      </c>
      <c r="K47" s="7">
        <f t="shared" si="16"/>
        <v>499754.18263279996</v>
      </c>
      <c r="L47" s="7">
        <f t="shared" si="16"/>
        <v>532541.5471711501</v>
      </c>
      <c r="M47" s="7">
        <f t="shared" si="16"/>
        <v>543880.95529408997</v>
      </c>
      <c r="N47" s="7">
        <f t="shared" ref="N47" si="17">SUM(N48:N52)</f>
        <v>684932.38592233008</v>
      </c>
    </row>
    <row r="48" spans="1:14" ht="20.100000000000001" customHeight="1">
      <c r="A48" s="17" t="s">
        <v>67</v>
      </c>
      <c r="B48" s="13" t="s">
        <v>17</v>
      </c>
      <c r="C48" s="18">
        <v>268133.51486058004</v>
      </c>
      <c r="D48" s="18">
        <v>297438.02395868994</v>
      </c>
      <c r="E48" s="18">
        <v>326247.76024980005</v>
      </c>
      <c r="F48" s="18">
        <v>362998.83808556997</v>
      </c>
      <c r="G48" s="18">
        <v>384737.86852203001</v>
      </c>
      <c r="H48" s="18">
        <v>396971.76109643007</v>
      </c>
      <c r="I48" s="18">
        <v>413787.16321959998</v>
      </c>
      <c r="J48" s="18">
        <v>443774.9824663499</v>
      </c>
      <c r="K48" s="18">
        <v>479310.46509755001</v>
      </c>
      <c r="L48" s="18">
        <v>508128.43710858008</v>
      </c>
      <c r="M48" s="18">
        <v>523110.65710809</v>
      </c>
      <c r="N48" s="18">
        <v>658997.02632676996</v>
      </c>
    </row>
    <row r="49" spans="1:14" ht="20.100000000000001" customHeight="1">
      <c r="A49" s="17" t="s">
        <v>68</v>
      </c>
      <c r="B49" s="13" t="s">
        <v>69</v>
      </c>
      <c r="C49" s="18">
        <v>939.48884565999992</v>
      </c>
      <c r="D49" s="18">
        <v>1035.1484030699999</v>
      </c>
      <c r="E49" s="18">
        <v>1173.4283099399997</v>
      </c>
      <c r="F49" s="18">
        <v>1418.3251416300002</v>
      </c>
      <c r="G49" s="18">
        <v>1509.40013922</v>
      </c>
      <c r="H49" s="18">
        <v>1639.28972142</v>
      </c>
      <c r="I49" s="18">
        <v>1544.2967981100001</v>
      </c>
      <c r="J49" s="18">
        <v>1670.19264679</v>
      </c>
      <c r="K49" s="18">
        <v>1711.5952017300001</v>
      </c>
      <c r="L49" s="18">
        <v>2009.05981845</v>
      </c>
      <c r="M49" s="18">
        <v>1891.7879820999997</v>
      </c>
      <c r="N49" s="18">
        <v>2206.0023632900002</v>
      </c>
    </row>
    <row r="50" spans="1:14" ht="20.100000000000001" customHeight="1">
      <c r="A50" s="8" t="s">
        <v>80</v>
      </c>
      <c r="B50" s="1" t="s">
        <v>81</v>
      </c>
      <c r="C50" s="18">
        <v>83.564671430000004</v>
      </c>
      <c r="D50" s="18">
        <v>114.15596625000001</v>
      </c>
      <c r="E50" s="18">
        <v>148.67164862000001</v>
      </c>
      <c r="F50" s="18">
        <v>86.229319329999996</v>
      </c>
      <c r="G50" s="18">
        <v>88.479135120000009</v>
      </c>
      <c r="H50" s="18">
        <v>232.96038797</v>
      </c>
      <c r="I50" s="18">
        <v>205.08756252000001</v>
      </c>
      <c r="J50" s="18">
        <v>295.43846388999998</v>
      </c>
      <c r="K50" s="18">
        <v>255.4292147700001</v>
      </c>
      <c r="L50" s="18">
        <v>251.61570718000002</v>
      </c>
      <c r="M50" s="18">
        <v>229.75335204999999</v>
      </c>
      <c r="N50" s="18">
        <v>232.28480108000005</v>
      </c>
    </row>
    <row r="51" spans="1:14" ht="20.100000000000001" customHeight="1">
      <c r="A51" s="17" t="s">
        <v>82</v>
      </c>
      <c r="B51" s="13" t="s">
        <v>18</v>
      </c>
      <c r="C51" s="18">
        <v>7802.7786963445005</v>
      </c>
      <c r="D51" s="18">
        <v>8867.7816065872521</v>
      </c>
      <c r="E51" s="18">
        <v>10591.117896637999</v>
      </c>
      <c r="F51" s="18">
        <v>11990.429642488005</v>
      </c>
      <c r="G51" s="18">
        <v>13092.134520499752</v>
      </c>
      <c r="H51" s="18">
        <v>13819.667192620753</v>
      </c>
      <c r="I51" s="18">
        <v>15429.547602039998</v>
      </c>
      <c r="J51" s="18">
        <v>16995.405922020003</v>
      </c>
      <c r="K51" s="18">
        <v>18474.042644410005</v>
      </c>
      <c r="L51" s="18">
        <v>22150.494381419998</v>
      </c>
      <c r="M51" s="18">
        <v>18646.417091700001</v>
      </c>
      <c r="N51" s="18">
        <v>23493.267109619999</v>
      </c>
    </row>
    <row r="52" spans="1:14" ht="20.100000000000001" customHeight="1">
      <c r="A52" s="17" t="s">
        <v>83</v>
      </c>
      <c r="B52" s="13" t="s">
        <v>84</v>
      </c>
      <c r="C52" s="18">
        <v>-3.2999996632338479E-7</v>
      </c>
      <c r="D52" s="18">
        <v>-2.5000007167454896E-7</v>
      </c>
      <c r="E52" s="18">
        <v>4.5000002859160304E-7</v>
      </c>
      <c r="F52" s="18">
        <v>0</v>
      </c>
      <c r="G52" s="18">
        <v>0</v>
      </c>
      <c r="H52" s="18">
        <v>2.7460861800000194</v>
      </c>
      <c r="I52" s="18">
        <v>2.51638845</v>
      </c>
      <c r="J52" s="18">
        <v>2.8086627400000004</v>
      </c>
      <c r="K52" s="18">
        <v>2.6504743399999997</v>
      </c>
      <c r="L52" s="18">
        <v>1.94015552</v>
      </c>
      <c r="M52" s="18">
        <v>2.33976015</v>
      </c>
      <c r="N52" s="18">
        <v>3.8053215700000003</v>
      </c>
    </row>
    <row r="53" spans="1:14" ht="20.100000000000001" customHeight="1">
      <c r="A53" s="5">
        <v>116</v>
      </c>
      <c r="B53" s="6" t="s">
        <v>8</v>
      </c>
      <c r="C53" s="7">
        <v>0</v>
      </c>
      <c r="D53" s="7">
        <v>0</v>
      </c>
      <c r="E53" s="7">
        <v>0</v>
      </c>
      <c r="F53" s="7">
        <v>0</v>
      </c>
      <c r="G53" s="7">
        <v>0</v>
      </c>
      <c r="H53" s="7">
        <v>0</v>
      </c>
      <c r="I53" s="7">
        <v>0</v>
      </c>
      <c r="J53" s="7">
        <v>0</v>
      </c>
      <c r="K53" s="7">
        <v>0</v>
      </c>
      <c r="L53" s="7">
        <v>0</v>
      </c>
      <c r="M53" s="7">
        <v>0</v>
      </c>
      <c r="N53" s="7">
        <v>0</v>
      </c>
    </row>
    <row r="54" spans="1:14" ht="20.100000000000001" customHeight="1">
      <c r="A54" s="9">
        <v>12</v>
      </c>
      <c r="B54" s="10" t="s">
        <v>11</v>
      </c>
      <c r="C54" s="11">
        <f>C55</f>
        <v>16979.947588540002</v>
      </c>
      <c r="D54" s="11">
        <f t="shared" ref="D54:N54" si="18">D55</f>
        <v>19298.969402660005</v>
      </c>
      <c r="E54" s="11">
        <f t="shared" si="18"/>
        <v>21943.108630819999</v>
      </c>
      <c r="F54" s="11">
        <f t="shared" si="18"/>
        <v>23860.555425619998</v>
      </c>
      <c r="G54" s="11">
        <f t="shared" si="18"/>
        <v>27142.102963110003</v>
      </c>
      <c r="H54" s="11">
        <f t="shared" si="18"/>
        <v>29215.580902120004</v>
      </c>
      <c r="I54" s="11">
        <f t="shared" si="18"/>
        <v>31190.64438397</v>
      </c>
      <c r="J54" s="11">
        <f t="shared" si="18"/>
        <v>32669.938576659995</v>
      </c>
      <c r="K54" s="11">
        <f t="shared" si="18"/>
        <v>34590.821503260013</v>
      </c>
      <c r="L54" s="11">
        <f t="shared" si="18"/>
        <v>36171.45179549</v>
      </c>
      <c r="M54" s="11">
        <f t="shared" si="18"/>
        <v>35919.345346279995</v>
      </c>
      <c r="N54" s="11">
        <f t="shared" si="18"/>
        <v>37789.695301059997</v>
      </c>
    </row>
    <row r="55" spans="1:14" ht="20.100000000000001" customHeight="1">
      <c r="A55" s="17" t="s">
        <v>88</v>
      </c>
      <c r="B55" s="13" t="s">
        <v>10</v>
      </c>
      <c r="C55" s="18">
        <v>16979.947588540002</v>
      </c>
      <c r="D55" s="18">
        <v>19298.969402660005</v>
      </c>
      <c r="E55" s="18">
        <v>21943.108630819999</v>
      </c>
      <c r="F55" s="18">
        <v>23860.555425619998</v>
      </c>
      <c r="G55" s="18">
        <v>27142.102963110003</v>
      </c>
      <c r="H55" s="18">
        <v>29215.580902120004</v>
      </c>
      <c r="I55" s="18">
        <v>31190.64438397</v>
      </c>
      <c r="J55" s="18">
        <v>32669.938576659995</v>
      </c>
      <c r="K55" s="18">
        <v>34590.821503260013</v>
      </c>
      <c r="L55" s="18">
        <v>36171.45179549</v>
      </c>
      <c r="M55" s="18">
        <v>35919.345346279995</v>
      </c>
      <c r="N55" s="18">
        <v>37789.695301059997</v>
      </c>
    </row>
    <row r="56" spans="1:14" ht="20.100000000000001" customHeight="1">
      <c r="A56" s="19">
        <v>3</v>
      </c>
      <c r="B56" s="19" t="s">
        <v>106</v>
      </c>
      <c r="C56" s="20">
        <f>C57+C66</f>
        <v>67866.300894164873</v>
      </c>
      <c r="D56" s="20">
        <f t="shared" ref="D56:M56" si="19">D57+D66</f>
        <v>78710.100642377249</v>
      </c>
      <c r="E56" s="20">
        <f t="shared" si="19"/>
        <v>89056.367211114353</v>
      </c>
      <c r="F56" s="20">
        <f t="shared" si="19"/>
        <v>98703.700962804462</v>
      </c>
      <c r="G56" s="20">
        <f t="shared" si="19"/>
        <v>110324.25310163469</v>
      </c>
      <c r="H56" s="20">
        <f t="shared" si="19"/>
        <v>119224.19635680749</v>
      </c>
      <c r="I56" s="20">
        <f t="shared" si="19"/>
        <v>123949.93492736109</v>
      </c>
      <c r="J56" s="20">
        <f t="shared" si="19"/>
        <v>133298.35260167791</v>
      </c>
      <c r="K56" s="20">
        <f t="shared" si="19"/>
        <v>149306.70363841602</v>
      </c>
      <c r="L56" s="20">
        <f t="shared" si="19"/>
        <v>166326.26934124064</v>
      </c>
      <c r="M56" s="20">
        <f t="shared" si="19"/>
        <v>169505.82007672245</v>
      </c>
      <c r="N56" s="20">
        <f t="shared" ref="N56" si="20">N57+N66</f>
        <v>202342.723270127</v>
      </c>
    </row>
    <row r="57" spans="1:14" ht="20.100000000000001" customHeight="1">
      <c r="A57" s="2">
        <v>11</v>
      </c>
      <c r="B57" s="3" t="s">
        <v>2</v>
      </c>
      <c r="C57" s="4">
        <f>C58+C61</f>
        <v>62883.708828164868</v>
      </c>
      <c r="D57" s="4">
        <f t="shared" ref="D57:M57" si="21">D58+D61</f>
        <v>72877.584283508884</v>
      </c>
      <c r="E57" s="4">
        <f t="shared" si="21"/>
        <v>82287.546910567471</v>
      </c>
      <c r="F57" s="4">
        <f t="shared" si="21"/>
        <v>91362.300349086727</v>
      </c>
      <c r="G57" s="4">
        <f t="shared" si="21"/>
        <v>101716.02449474152</v>
      </c>
      <c r="H57" s="4">
        <f t="shared" si="21"/>
        <v>109496.08952521576</v>
      </c>
      <c r="I57" s="4">
        <f t="shared" si="21"/>
        <v>112793.91631680258</v>
      </c>
      <c r="J57" s="4">
        <f t="shared" si="21"/>
        <v>121366.62799104952</v>
      </c>
      <c r="K57" s="4">
        <f t="shared" si="21"/>
        <v>136826.2456849275</v>
      </c>
      <c r="L57" s="4">
        <f t="shared" si="21"/>
        <v>152009.32683896064</v>
      </c>
      <c r="M57" s="4">
        <f t="shared" si="21"/>
        <v>153521.11495685164</v>
      </c>
      <c r="N57" s="4">
        <f t="shared" ref="N57" si="22">N58+N61</f>
        <v>185534.46888380707</v>
      </c>
    </row>
    <row r="58" spans="1:14" ht="20.100000000000001" customHeight="1">
      <c r="A58" s="5">
        <v>113</v>
      </c>
      <c r="B58" s="6" t="s">
        <v>5</v>
      </c>
      <c r="C58" s="7">
        <f>SUM(C59:C60)</f>
        <v>24018.808145557734</v>
      </c>
      <c r="D58" s="7">
        <f t="shared" ref="D58:M58" si="23">SUM(D59:D60)</f>
        <v>27836.023984268882</v>
      </c>
      <c r="E58" s="7">
        <f t="shared" si="23"/>
        <v>30771.72434430055</v>
      </c>
      <c r="F58" s="7">
        <f t="shared" si="23"/>
        <v>35065.038114958028</v>
      </c>
      <c r="G58" s="7">
        <f t="shared" si="23"/>
        <v>38429.01447270788</v>
      </c>
      <c r="H58" s="7">
        <f t="shared" si="23"/>
        <v>41764.599037119551</v>
      </c>
      <c r="I58" s="7">
        <f t="shared" si="23"/>
        <v>44045.048067038515</v>
      </c>
      <c r="J58" s="7">
        <f t="shared" si="23"/>
        <v>48664.136289889044</v>
      </c>
      <c r="K58" s="7">
        <f t="shared" si="23"/>
        <v>54865.980086082505</v>
      </c>
      <c r="L58" s="7">
        <f t="shared" si="23"/>
        <v>59983.356729817897</v>
      </c>
      <c r="M58" s="7">
        <f t="shared" si="23"/>
        <v>61604.922584438405</v>
      </c>
      <c r="N58" s="7">
        <f t="shared" ref="N58" si="24">SUM(N59:N60)</f>
        <v>75015.811717999997</v>
      </c>
    </row>
    <row r="59" spans="1:14" ht="20.100000000000001" customHeight="1">
      <c r="A59" s="8" t="s">
        <v>50</v>
      </c>
      <c r="B59" s="1" t="s">
        <v>51</v>
      </c>
      <c r="C59" s="18">
        <v>18619.499607608701</v>
      </c>
      <c r="D59" s="18">
        <v>21115.80847476019</v>
      </c>
      <c r="E59" s="18">
        <v>23054.705217889401</v>
      </c>
      <c r="F59" s="18">
        <v>25970.969932085478</v>
      </c>
      <c r="G59" s="18">
        <v>28608.227095329279</v>
      </c>
      <c r="H59" s="18">
        <v>31842.26256067993</v>
      </c>
      <c r="I59" s="18">
        <v>34607.333018726837</v>
      </c>
      <c r="J59" s="18">
        <v>38749.651537896621</v>
      </c>
      <c r="K59" s="18">
        <v>43850.833501643305</v>
      </c>
      <c r="L59" s="18">
        <v>47644.667794993795</v>
      </c>
      <c r="M59" s="18">
        <v>47535.976288684302</v>
      </c>
      <c r="N59" s="18">
        <v>54895.053357999997</v>
      </c>
    </row>
    <row r="60" spans="1:14" ht="20.100000000000001" customHeight="1">
      <c r="A60" s="8" t="s">
        <v>52</v>
      </c>
      <c r="B60" s="1" t="s">
        <v>53</v>
      </c>
      <c r="C60" s="18">
        <v>5399.3085379490312</v>
      </c>
      <c r="D60" s="18">
        <v>6720.2155095086946</v>
      </c>
      <c r="E60" s="18">
        <v>7717.0191264111472</v>
      </c>
      <c r="F60" s="18">
        <v>9094.0681828725483</v>
      </c>
      <c r="G60" s="18">
        <v>9820.7873773786014</v>
      </c>
      <c r="H60" s="18">
        <v>9922.336476439621</v>
      </c>
      <c r="I60" s="18">
        <v>9437.7150483116802</v>
      </c>
      <c r="J60" s="18">
        <v>9914.4847519924206</v>
      </c>
      <c r="K60" s="18">
        <v>11015.146584439199</v>
      </c>
      <c r="L60" s="18">
        <v>12338.6889348241</v>
      </c>
      <c r="M60" s="18">
        <v>14068.9462957541</v>
      </c>
      <c r="N60" s="18">
        <v>20120.75836</v>
      </c>
    </row>
    <row r="61" spans="1:14" ht="20.100000000000001" customHeight="1">
      <c r="A61" s="5">
        <v>114</v>
      </c>
      <c r="B61" s="6" t="s">
        <v>6</v>
      </c>
      <c r="C61" s="7">
        <f>SUM(C62:C65)</f>
        <v>38864.900682607135</v>
      </c>
      <c r="D61" s="7">
        <f t="shared" ref="D61:M61" si="25">SUM(D62:D65)</f>
        <v>45041.560299239994</v>
      </c>
      <c r="E61" s="7">
        <f t="shared" si="25"/>
        <v>51515.822566266928</v>
      </c>
      <c r="F61" s="7">
        <f t="shared" si="25"/>
        <v>56297.262234128691</v>
      </c>
      <c r="G61" s="7">
        <f t="shared" si="25"/>
        <v>63287.010022033639</v>
      </c>
      <c r="H61" s="7">
        <f t="shared" si="25"/>
        <v>67731.490488096213</v>
      </c>
      <c r="I61" s="7">
        <f t="shared" si="25"/>
        <v>68748.868249764069</v>
      </c>
      <c r="J61" s="7">
        <f t="shared" si="25"/>
        <v>72702.49170116047</v>
      </c>
      <c r="K61" s="7">
        <f t="shared" si="25"/>
        <v>81960.265598844999</v>
      </c>
      <c r="L61" s="7">
        <f t="shared" si="25"/>
        <v>92025.970109142727</v>
      </c>
      <c r="M61" s="7">
        <f t="shared" si="25"/>
        <v>91916.192372413236</v>
      </c>
      <c r="N61" s="7">
        <f t="shared" ref="N61" si="26">SUM(N62:N65)</f>
        <v>110518.65716580706</v>
      </c>
    </row>
    <row r="62" spans="1:14" ht="20.100000000000001" customHeight="1">
      <c r="A62" s="8" t="s">
        <v>68</v>
      </c>
      <c r="B62" s="1" t="s">
        <v>69</v>
      </c>
      <c r="C62" s="18">
        <v>31379.33018262971</v>
      </c>
      <c r="D62" s="18">
        <v>36771.425720580824</v>
      </c>
      <c r="E62" s="18">
        <v>42632.813100835963</v>
      </c>
      <c r="F62" s="18">
        <v>46130.573102838563</v>
      </c>
      <c r="G62" s="18">
        <v>51854.15557593765</v>
      </c>
      <c r="H62" s="18">
        <v>54416.907080123172</v>
      </c>
      <c r="I62" s="18">
        <v>53574.699451376735</v>
      </c>
      <c r="J62" s="18">
        <v>56369.023712580005</v>
      </c>
      <c r="K62" s="18">
        <v>62112.792294987703</v>
      </c>
      <c r="L62" s="18">
        <v>69796.929381000708</v>
      </c>
      <c r="M62" s="18">
        <v>69966.489521699594</v>
      </c>
      <c r="N62" s="18">
        <v>86852.941978999996</v>
      </c>
    </row>
    <row r="63" spans="1:14" ht="20.100000000000001" customHeight="1">
      <c r="A63" s="8" t="s">
        <v>80</v>
      </c>
      <c r="B63" s="1" t="s">
        <v>81</v>
      </c>
      <c r="C63" s="18">
        <v>3117.28314130022</v>
      </c>
      <c r="D63" s="18">
        <v>3386.3239871073097</v>
      </c>
      <c r="E63" s="18">
        <v>3467.1250837412699</v>
      </c>
      <c r="F63" s="18">
        <v>4151.5016796993095</v>
      </c>
      <c r="G63" s="18">
        <v>4769.4854891511004</v>
      </c>
      <c r="H63" s="18">
        <v>6124.0092750579397</v>
      </c>
      <c r="I63" s="18">
        <v>7431.1363767682597</v>
      </c>
      <c r="J63" s="18">
        <v>7705.3295603061197</v>
      </c>
      <c r="K63" s="18">
        <v>8952.523227795371</v>
      </c>
      <c r="L63" s="18">
        <v>10158.3811933207</v>
      </c>
      <c r="M63" s="18">
        <v>10357.0588451031</v>
      </c>
      <c r="N63" s="18">
        <v>11409.535604000001</v>
      </c>
    </row>
    <row r="64" spans="1:14" ht="20.100000000000001" customHeight="1">
      <c r="A64" s="8" t="s">
        <v>82</v>
      </c>
      <c r="B64" s="1" t="s">
        <v>18</v>
      </c>
      <c r="C64" s="18">
        <v>2676.7941389485304</v>
      </c>
      <c r="D64" s="18">
        <v>2954.0378093731297</v>
      </c>
      <c r="E64" s="18">
        <v>3251.6854549632903</v>
      </c>
      <c r="F64" s="18">
        <v>3592.0682320937999</v>
      </c>
      <c r="G64" s="18">
        <v>4009.3187499061601</v>
      </c>
      <c r="H64" s="18">
        <v>4398.4723282383802</v>
      </c>
      <c r="I64" s="18">
        <v>4859.0106543768898</v>
      </c>
      <c r="J64" s="18">
        <v>5445.5568676486</v>
      </c>
      <c r="K64" s="18">
        <v>6613.2222894224697</v>
      </c>
      <c r="L64" s="18">
        <v>7279.8029344860797</v>
      </c>
      <c r="M64" s="18">
        <v>7091.5807318573598</v>
      </c>
      <c r="N64" s="18">
        <v>7204.3173788070626</v>
      </c>
    </row>
    <row r="65" spans="1:14" ht="20.100000000000001" customHeight="1">
      <c r="A65" s="8" t="s">
        <v>83</v>
      </c>
      <c r="B65" s="1" t="s">
        <v>84</v>
      </c>
      <c r="C65" s="18">
        <v>1691.4932197286757</v>
      </c>
      <c r="D65" s="18">
        <v>1929.7727821787303</v>
      </c>
      <c r="E65" s="18">
        <v>2164.1989267264048</v>
      </c>
      <c r="F65" s="18">
        <v>2423.1192194970245</v>
      </c>
      <c r="G65" s="18">
        <v>2654.0502070387306</v>
      </c>
      <c r="H65" s="18">
        <v>2792.1018046767203</v>
      </c>
      <c r="I65" s="18">
        <v>2884.0217672421904</v>
      </c>
      <c r="J65" s="18">
        <v>3182.5815606257502</v>
      </c>
      <c r="K65" s="18">
        <v>4281.7277866394597</v>
      </c>
      <c r="L65" s="18">
        <v>4790.8566003352298</v>
      </c>
      <c r="M65" s="18">
        <v>4501.0632737531796</v>
      </c>
      <c r="N65" s="18">
        <v>5051.862204</v>
      </c>
    </row>
    <row r="66" spans="1:14" ht="20.100000000000001" customHeight="1">
      <c r="A66" s="9">
        <v>12</v>
      </c>
      <c r="B66" s="10" t="s">
        <v>11</v>
      </c>
      <c r="C66" s="11">
        <f>C67</f>
        <v>4982.5920660000002</v>
      </c>
      <c r="D66" s="11">
        <f t="shared" ref="D66:N66" si="27">D67</f>
        <v>5832.5163588683699</v>
      </c>
      <c r="E66" s="11">
        <f t="shared" si="27"/>
        <v>6768.8203005468895</v>
      </c>
      <c r="F66" s="11">
        <f t="shared" si="27"/>
        <v>7341.4006137177385</v>
      </c>
      <c r="G66" s="11">
        <f t="shared" si="27"/>
        <v>8608.2286068931699</v>
      </c>
      <c r="H66" s="11">
        <f t="shared" si="27"/>
        <v>9728.1068315917219</v>
      </c>
      <c r="I66" s="11">
        <f t="shared" si="27"/>
        <v>11156.018610558502</v>
      </c>
      <c r="J66" s="11">
        <f t="shared" si="27"/>
        <v>11931.724610628396</v>
      </c>
      <c r="K66" s="11">
        <f t="shared" si="27"/>
        <v>12480.457953488498</v>
      </c>
      <c r="L66" s="11">
        <f t="shared" si="27"/>
        <v>14316.942502280002</v>
      </c>
      <c r="M66" s="11">
        <f t="shared" si="27"/>
        <v>15984.7051198708</v>
      </c>
      <c r="N66" s="11">
        <f t="shared" si="27"/>
        <v>16808.254386319935</v>
      </c>
    </row>
    <row r="67" spans="1:14" ht="20.100000000000001" customHeight="1">
      <c r="A67" s="8" t="s">
        <v>88</v>
      </c>
      <c r="B67" s="1" t="s">
        <v>10</v>
      </c>
      <c r="C67" s="18">
        <v>4982.5920660000002</v>
      </c>
      <c r="D67" s="18">
        <v>5832.5163588683699</v>
      </c>
      <c r="E67" s="18">
        <v>6768.8203005468895</v>
      </c>
      <c r="F67" s="18">
        <v>7341.4006137177385</v>
      </c>
      <c r="G67" s="18">
        <v>8608.2286068931699</v>
      </c>
      <c r="H67" s="18">
        <v>9728.1068315917219</v>
      </c>
      <c r="I67" s="18">
        <v>11156.018610558502</v>
      </c>
      <c r="J67" s="18">
        <v>11931.724610628396</v>
      </c>
      <c r="K67" s="18">
        <v>12480.457953488498</v>
      </c>
      <c r="L67" s="18">
        <v>14316.942502280002</v>
      </c>
      <c r="M67" s="18">
        <v>15984.7051198708</v>
      </c>
      <c r="N67" s="18">
        <v>16808.254386319935</v>
      </c>
    </row>
    <row r="68" spans="1:14" ht="20.100000000000001" customHeight="1">
      <c r="A68" s="19">
        <v>4</v>
      </c>
      <c r="B68" s="19" t="s">
        <v>94</v>
      </c>
      <c r="C68" s="20">
        <f>C5+C40+C56</f>
        <v>1254885.0754034091</v>
      </c>
      <c r="D68" s="20">
        <f t="shared" ref="D68:N68" si="28">D5+D40+D56</f>
        <v>1446476.6855795842</v>
      </c>
      <c r="E68" s="20">
        <f t="shared" si="28"/>
        <v>1576113.8800996172</v>
      </c>
      <c r="F68" s="20">
        <f t="shared" si="28"/>
        <v>1732316.7420237425</v>
      </c>
      <c r="G68" s="20">
        <f t="shared" si="28"/>
        <v>1836275.5443871641</v>
      </c>
      <c r="H68" s="20">
        <f t="shared" si="28"/>
        <v>1921050.3342899466</v>
      </c>
      <c r="I68" s="20">
        <f t="shared" si="28"/>
        <v>2015403.4783011349</v>
      </c>
      <c r="J68" s="20">
        <f t="shared" si="28"/>
        <v>2124282.2268079105</v>
      </c>
      <c r="K68" s="20">
        <f t="shared" si="28"/>
        <v>2281658.4997845748</v>
      </c>
      <c r="L68" s="20">
        <f t="shared" si="28"/>
        <v>2407998.6139598484</v>
      </c>
      <c r="M68" s="20">
        <f t="shared" si="28"/>
        <v>2372126.9676816715</v>
      </c>
      <c r="N68" s="20">
        <f t="shared" si="28"/>
        <v>2942469.8408506028</v>
      </c>
    </row>
    <row r="70" spans="1:14" ht="20.100000000000001" customHeight="1">
      <c r="A70" s="21" t="s">
        <v>95</v>
      </c>
    </row>
    <row r="71" spans="1:14" ht="20.100000000000001" customHeight="1">
      <c r="A71" s="21" t="s">
        <v>21</v>
      </c>
    </row>
    <row r="72" spans="1:14" ht="20.100000000000001" customHeight="1">
      <c r="A72" s="21" t="s">
        <v>97</v>
      </c>
    </row>
    <row r="73" spans="1:14" ht="20.100000000000001" customHeight="1">
      <c r="A73" s="21" t="s">
        <v>99</v>
      </c>
    </row>
    <row r="74" spans="1:14" ht="20.100000000000001" customHeight="1">
      <c r="A74" s="21" t="s">
        <v>101</v>
      </c>
    </row>
    <row r="75" spans="1:14" ht="20.100000000000001" customHeight="1">
      <c r="A75" s="21" t="s">
        <v>102</v>
      </c>
    </row>
    <row r="76" spans="1:14" ht="20.100000000000001" customHeight="1">
      <c r="A76" s="22" t="s">
        <v>104</v>
      </c>
    </row>
    <row r="77" spans="1:14" ht="20.100000000000001" customHeight="1">
      <c r="A77" s="21" t="s">
        <v>105</v>
      </c>
    </row>
  </sheetData>
  <pageMargins left="0.511811024" right="0.511811024" top="0.78740157499999996" bottom="0.78740157499999996" header="0.31496062000000002" footer="0.31496062000000002"/>
  <pageSetup paperSize="9" orientation="portrait" r:id="rId1"/>
  <ignoredErrors>
    <ignoredError sqref="C54 C66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F406D-3C93-4EB9-AE1C-652009953F44}">
  <dimension ref="A1:N78"/>
  <sheetViews>
    <sheetView showGridLines="0" zoomScale="90" zoomScaleNormal="9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N50" sqref="N50"/>
    </sheetView>
  </sheetViews>
  <sheetFormatPr defaultRowHeight="20.100000000000001" customHeight="1"/>
  <cols>
    <col min="1" max="1" width="9" style="13"/>
    <col min="2" max="2" width="65" style="13" customWidth="1"/>
    <col min="3" max="14" width="13.625" style="13" customWidth="1"/>
    <col min="15" max="16384" width="9" style="14"/>
  </cols>
  <sheetData>
    <row r="1" spans="1:14" ht="20.100000000000001" customHeight="1">
      <c r="A1" s="12" t="s">
        <v>109</v>
      </c>
    </row>
    <row r="2" spans="1:14" ht="20.100000000000001" customHeight="1">
      <c r="A2" s="12" t="s">
        <v>108</v>
      </c>
    </row>
    <row r="3" spans="1:14" ht="20.100000000000001" customHeight="1"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</row>
    <row r="4" spans="1:14" ht="20.100000000000001" customHeight="1">
      <c r="A4" s="16" t="s">
        <v>32</v>
      </c>
      <c r="B4" s="16" t="s">
        <v>33</v>
      </c>
      <c r="C4" s="16">
        <v>2010</v>
      </c>
      <c r="D4" s="16">
        <v>2011</v>
      </c>
      <c r="E4" s="16">
        <v>2012</v>
      </c>
      <c r="F4" s="16">
        <v>2013</v>
      </c>
      <c r="G4" s="16">
        <v>2014</v>
      </c>
      <c r="H4" s="16">
        <v>2015</v>
      </c>
      <c r="I4" s="16">
        <v>2016</v>
      </c>
      <c r="J4" s="16">
        <v>2017</v>
      </c>
      <c r="K4" s="16">
        <v>2018</v>
      </c>
      <c r="L4" s="16">
        <v>2019</v>
      </c>
      <c r="M4" s="16">
        <v>2020</v>
      </c>
      <c r="N4" s="16">
        <v>2021</v>
      </c>
    </row>
    <row r="5" spans="1:14" ht="20.100000000000001" customHeight="1">
      <c r="A5" s="19">
        <v>1</v>
      </c>
      <c r="B5" s="19" t="s">
        <v>96</v>
      </c>
      <c r="C5" s="23">
        <f>'GG - R$'!C5/'GG - PIB'!$C$69</f>
        <v>0.22351554823431022</v>
      </c>
      <c r="D5" s="23">
        <f>'GG - R$'!D5/'GG - PIB'!$D$69</f>
        <v>0.23156586126001563</v>
      </c>
      <c r="E5" s="23">
        <f>'GG - R$'!E5/'GG - PIB'!$E$69</f>
        <v>0.22757064925937631</v>
      </c>
      <c r="F5" s="23">
        <f>'GG - R$'!F5/'GG - PIB'!$F$69</f>
        <v>0.22487227578235802</v>
      </c>
      <c r="G5" s="23">
        <f>'GG - R$'!G5/'GG - PIB'!$G$69</f>
        <v>0.2182570798289741</v>
      </c>
      <c r="H5" s="23">
        <f>'GG - R$'!H5/'GG - PIB'!$H$69</f>
        <v>0.21953195129031078</v>
      </c>
      <c r="I5" s="23">
        <f>'GG - R$'!I5/'GG - PIB'!$I$69</f>
        <v>0.22040902645929258</v>
      </c>
      <c r="J5" s="23">
        <f>'GG - R$'!J5/'GG - PIB'!$J$69</f>
        <v>0.21969467372828075</v>
      </c>
      <c r="K5" s="23">
        <f>'GG - R$'!K5/'GG - PIB'!$K$69</f>
        <v>0.22075740373600539</v>
      </c>
      <c r="L5" s="23">
        <f>'GG - R$'!L5/'GG - PIB'!$L$69</f>
        <v>0.21880160560261655</v>
      </c>
      <c r="M5" s="23">
        <f>'GG - R$'!M5/'GG - PIB'!M$69</f>
        <v>0.20950310087137045</v>
      </c>
      <c r="N5" s="23">
        <f>'GG - R$'!N5/'GG - PIB'!N$69</f>
        <v>0.22479466338904311</v>
      </c>
    </row>
    <row r="6" spans="1:14" ht="20.100000000000001" customHeight="1">
      <c r="A6" s="2">
        <v>11</v>
      </c>
      <c r="B6" s="3" t="s">
        <v>2</v>
      </c>
      <c r="C6" s="24">
        <f>'GG - R$'!C6/'GG - PIB'!$C$69</f>
        <v>0.14504988704126709</v>
      </c>
      <c r="D6" s="24">
        <f>'GG - R$'!D6/'GG - PIB'!$D$69</f>
        <v>0.1512225614805878</v>
      </c>
      <c r="E6" s="24">
        <f>'GG - R$'!E6/'GG - PIB'!$E$69</f>
        <v>0.14613973706208003</v>
      </c>
      <c r="F6" s="24">
        <f>'GG - R$'!F6/'GG - PIB'!$F$69</f>
        <v>0.1441323269183214</v>
      </c>
      <c r="G6" s="24">
        <f>'GG - R$'!G6/'GG - PIB'!$G$69</f>
        <v>0.13782245827323905</v>
      </c>
      <c r="H6" s="24">
        <f>'GG - R$'!H6/'GG - PIB'!$H$69</f>
        <v>0.1393239646477393</v>
      </c>
      <c r="I6" s="24">
        <f>'GG - R$'!I6/'GG - PIB'!$I$69</f>
        <v>0.14004368206607976</v>
      </c>
      <c r="J6" s="24">
        <f>'GG - R$'!J6/'GG - PIB'!$J$69</f>
        <v>0.13894885234070634</v>
      </c>
      <c r="K6" s="24">
        <f>'GG - R$'!K6/'GG - PIB'!$K$69</f>
        <v>0.14223085358785903</v>
      </c>
      <c r="L6" s="24">
        <f>'GG - R$'!L6/'GG - PIB'!$L$69</f>
        <v>0.14015795491813365</v>
      </c>
      <c r="M6" s="24">
        <f>'GG - R$'!M6/'GG - PIB'!$M$69</f>
        <v>0.13215257783457315</v>
      </c>
      <c r="N6" s="24">
        <f>'GG - R$'!N6/'GG - PIB'!N$69</f>
        <v>0.14920295146537757</v>
      </c>
    </row>
    <row r="7" spans="1:14" ht="20.100000000000001" customHeight="1">
      <c r="A7" s="5">
        <v>111</v>
      </c>
      <c r="B7" s="6" t="s">
        <v>3</v>
      </c>
      <c r="C7" s="25">
        <f>'GG - R$'!C7/'GG - PIB'!$C$69</f>
        <v>6.6518374827638074E-2</v>
      </c>
      <c r="D7" s="25">
        <f>'GG - R$'!D7/'GG - PIB'!$D$69</f>
        <v>7.1748270988724411E-2</v>
      </c>
      <c r="E7" s="25">
        <f>'GG - R$'!E7/'GG - PIB'!$E$69</f>
        <v>6.7487330992940534E-2</v>
      </c>
      <c r="F7" s="25">
        <f>'GG - R$'!F7/'GG - PIB'!$F$69</f>
        <v>6.7664243713614916E-2</v>
      </c>
      <c r="G7" s="25">
        <f>'GG - R$'!G7/'GG - PIB'!$G$69</f>
        <v>6.6128408006591435E-2</v>
      </c>
      <c r="H7" s="25">
        <f>'GG - R$'!H7/'GG - PIB'!$H$69</f>
        <v>6.6900552876824448E-2</v>
      </c>
      <c r="I7" s="25">
        <f>'GG - R$'!I7/'GG - PIB'!$I$69</f>
        <v>7.2287918617952626E-2</v>
      </c>
      <c r="J7" s="25">
        <f>'GG - R$'!J7/'GG - PIB'!$J$69</f>
        <v>6.9650430328315027E-2</v>
      </c>
      <c r="K7" s="25">
        <f>'GG - R$'!K7/'GG - PIB'!$K$69</f>
        <v>7.0064246569960617E-2</v>
      </c>
      <c r="L7" s="25">
        <f>'GG - R$'!L7/'GG - PIB'!$L$69</f>
        <v>7.2481746274670703E-2</v>
      </c>
      <c r="M7" s="25">
        <f>'GG - R$'!M7/'GG - PIB'!$M$69</f>
        <v>7.0514607515819436E-2</v>
      </c>
      <c r="N7" s="25">
        <f>'GG - R$'!N7/'GG - PIB'!N$69</f>
        <v>8.0189849047053452E-2</v>
      </c>
    </row>
    <row r="8" spans="1:14" ht="20.100000000000001" customHeight="1">
      <c r="A8" s="17" t="s">
        <v>34</v>
      </c>
      <c r="B8" s="13" t="s">
        <v>35</v>
      </c>
      <c r="C8" s="26">
        <f>'GG - R$'!C8/'GG - PIB'!$C$69</f>
        <v>4.1830410033308046E-3</v>
      </c>
      <c r="D8" s="26">
        <f>'GG - R$'!D8/'GG - PIB'!$D$69</f>
        <v>4.6916892077428348E-3</v>
      </c>
      <c r="E8" s="26">
        <f>'GG - R$'!E8/'GG - PIB'!$E$69</f>
        <v>4.6773457557012189E-3</v>
      </c>
      <c r="F8" s="26">
        <f>'GG - R$'!F8/'GG - PIB'!$F$69</f>
        <v>4.5445212787804234E-3</v>
      </c>
      <c r="G8" s="26">
        <f>'GG - R$'!G8/'GG - PIB'!$G$69</f>
        <v>4.4642919499881719E-3</v>
      </c>
      <c r="H8" s="26">
        <f>'GG - R$'!H8/'GG - PIB'!$H$69</f>
        <v>4.5362950355024292E-3</v>
      </c>
      <c r="I8" s="26">
        <f>'GG - R$'!I8/'GG - PIB'!$I$69</f>
        <v>4.5115678439076722E-3</v>
      </c>
      <c r="J8" s="26">
        <f>'GG - R$'!J8/'GG - PIB'!$J$69</f>
        <v>4.6320464542457807E-3</v>
      </c>
      <c r="K8" s="26">
        <f>'GG - R$'!K8/'GG - PIB'!$K$69</f>
        <v>4.6419706224246479E-3</v>
      </c>
      <c r="L8" s="26">
        <f>'GG - R$'!L8/'GG - PIB'!$L$69</f>
        <v>5.1020611878582209E-3</v>
      </c>
      <c r="M8" s="26">
        <f>'GG - R$'!M8/'GG - PIB'!$M$69</f>
        <v>5.3164136095219154E-3</v>
      </c>
      <c r="N8" s="26">
        <f>'GG - R$'!N8/'GG - PIB'!N$69</f>
        <v>6.197177472177514E-3</v>
      </c>
    </row>
    <row r="9" spans="1:14" ht="20.100000000000001" customHeight="1">
      <c r="A9" s="17" t="s">
        <v>36</v>
      </c>
      <c r="B9" s="13" t="s">
        <v>37</v>
      </c>
      <c r="C9" s="26">
        <f>'GG - R$'!C9/'GG - PIB'!$C$69</f>
        <v>2.1255171214257788E-2</v>
      </c>
      <c r="D9" s="26">
        <f>'GG - R$'!D9/'GG - PIB'!$D$69</f>
        <v>2.2050359273824812E-2</v>
      </c>
      <c r="E9" s="26">
        <f>'GG - R$'!E9/'GG - PIB'!$E$69</f>
        <v>1.9468001975232411E-2</v>
      </c>
      <c r="F9" s="26">
        <f>'GG - R$'!F9/'GG - PIB'!$F$69</f>
        <v>2.0454518688377766E-2</v>
      </c>
      <c r="G9" s="26">
        <f>'GG - R$'!G9/'GG - PIB'!$G$69</f>
        <v>1.8861953708273801E-2</v>
      </c>
      <c r="H9" s="26">
        <f>'GG - R$'!H9/'GG - PIB'!$H$69</f>
        <v>1.7497324779721157E-2</v>
      </c>
      <c r="I9" s="26">
        <f>'GG - R$'!I9/'GG - PIB'!$I$69</f>
        <v>2.0924199197103741E-2</v>
      </c>
      <c r="J9" s="26">
        <f>'GG - R$'!J9/'GG - PIB'!$J$69</f>
        <v>1.7282744402887042E-2</v>
      </c>
      <c r="K9" s="26">
        <f>'GG - R$'!K9/'GG - PIB'!$K$69</f>
        <v>1.6998931405815501E-2</v>
      </c>
      <c r="L9" s="26">
        <f>'GG - R$'!L9/'GG - PIB'!$L$69</f>
        <v>1.7205045849066687E-2</v>
      </c>
      <c r="M9" s="26">
        <f>'GG - R$'!M9/'GG - PIB'!$M$69</f>
        <v>1.6428201351332387E-2</v>
      </c>
      <c r="N9" s="26">
        <f>'GG - R$'!N9/'GG - PIB'!N$69</f>
        <v>2.4201656102334351E-2</v>
      </c>
    </row>
    <row r="10" spans="1:14" ht="20.100000000000001" customHeight="1">
      <c r="A10" s="17" t="s">
        <v>38</v>
      </c>
      <c r="B10" s="13" t="s">
        <v>98</v>
      </c>
      <c r="C10" s="26">
        <f>'GG - R$'!C10/'GG - PIB'!$C$69</f>
        <v>2.9375825577801433E-2</v>
      </c>
      <c r="D10" s="26">
        <f>'GG - R$'!D10/'GG - PIB'!$D$69</f>
        <v>3.1921311511224501E-2</v>
      </c>
      <c r="E10" s="26">
        <f>'GG - R$'!E10/'GG - PIB'!$E$69</f>
        <v>3.1532377466220604E-2</v>
      </c>
      <c r="F10" s="26">
        <f>'GG - R$'!F10/'GG - PIB'!$F$69</f>
        <v>3.1032305987177603E-2</v>
      </c>
      <c r="G10" s="26">
        <f>'GG - R$'!G10/'GG - PIB'!$G$69</f>
        <v>3.1973021029829379E-2</v>
      </c>
      <c r="H10" s="26">
        <f>'GG - R$'!H10/'GG - PIB'!$H$69</f>
        <v>3.4997736557595638E-2</v>
      </c>
      <c r="I10" s="26">
        <f>'GG - R$'!I10/'GG - PIB'!$I$69</f>
        <v>3.6198519264219665E-2</v>
      </c>
      <c r="J10" s="26">
        <f>'GG - R$'!J10/'GG - PIB'!$J$69</f>
        <v>3.6995960315104097E-2</v>
      </c>
      <c r="K10" s="26">
        <f>'GG - R$'!K10/'GG - PIB'!$K$69</f>
        <v>3.7604978031881495E-2</v>
      </c>
      <c r="L10" s="26">
        <f>'GG - R$'!L10/'GG - PIB'!$L$69</f>
        <v>3.9293548750618149E-2</v>
      </c>
      <c r="M10" s="26">
        <f>'GG - R$'!M10/'GG - PIB'!$M$69</f>
        <v>3.8408988465387685E-2</v>
      </c>
      <c r="N10" s="26">
        <f>'GG - R$'!N10/'GG - PIB'!N$69</f>
        <v>3.6830353595505037E-2</v>
      </c>
    </row>
    <row r="11" spans="1:14" ht="20.100000000000001" customHeight="1">
      <c r="A11" s="17" t="s">
        <v>40</v>
      </c>
      <c r="B11" s="13" t="s">
        <v>41</v>
      </c>
      <c r="C11" s="26">
        <f>'GG - R$'!C11/'GG - PIB'!$C$69</f>
        <v>1.1671432629653202E-2</v>
      </c>
      <c r="D11" s="26">
        <f>'GG - R$'!D11/'GG - PIB'!$D$69</f>
        <v>1.3049263708197773E-2</v>
      </c>
      <c r="E11" s="26">
        <f>'GG - R$'!E11/'GG - PIB'!$E$69</f>
        <v>1.1763958763707848E-2</v>
      </c>
      <c r="F11" s="26">
        <f>'GG - R$'!F11/'GG - PIB'!$F$69</f>
        <v>1.1594094339781218E-2</v>
      </c>
      <c r="G11" s="26">
        <f>'GG - R$'!G11/'GG - PIB'!$G$69</f>
        <v>1.0829135509501464E-2</v>
      </c>
      <c r="H11" s="26">
        <f>'GG - R$'!H11/'GG - PIB'!$H$69</f>
        <v>9.8647416113047393E-3</v>
      </c>
      <c r="I11" s="26">
        <f>'GG - R$'!I11/'GG - PIB'!$I$69</f>
        <v>1.0648667754183541E-2</v>
      </c>
      <c r="J11" s="26">
        <f>'GG - R$'!J11/'GG - PIB'!$J$69</f>
        <v>1.0733649966804254E-2</v>
      </c>
      <c r="K11" s="26">
        <f>'GG - R$'!K11/'GG - PIB'!$K$69</f>
        <v>1.0815136194275645E-2</v>
      </c>
      <c r="L11" s="26">
        <f>'GG - R$'!L11/'GG - PIB'!$L$69</f>
        <v>1.08773695928168E-2</v>
      </c>
      <c r="M11" s="26">
        <f>'GG - R$'!M11/'GG - PIB'!$M$69</f>
        <v>1.0358345253131019E-2</v>
      </c>
      <c r="N11" s="26">
        <f>'GG - R$'!N11/'GG - PIB'!N$69</f>
        <v>1.2957997524514689E-2</v>
      </c>
    </row>
    <row r="12" spans="1:14" ht="20.100000000000001" customHeight="1">
      <c r="A12" s="17" t="s">
        <v>42</v>
      </c>
      <c r="B12" s="13" t="s">
        <v>43</v>
      </c>
      <c r="C12" s="26">
        <f>'GG - R$'!C12/'GG - PIB'!$C$69</f>
        <v>3.2904402594852552E-5</v>
      </c>
      <c r="D12" s="26">
        <f>'GG - R$'!D12/'GG - PIB'!$D$69</f>
        <v>3.5647287734480223E-5</v>
      </c>
      <c r="E12" s="26">
        <f>'GG - R$'!E12/'GG - PIB'!$E$69</f>
        <v>4.5647032078442115E-5</v>
      </c>
      <c r="F12" s="26">
        <f>'GG - R$'!F12/'GG - PIB'!$F$69</f>
        <v>3.8803419497904859E-5</v>
      </c>
      <c r="G12" s="26">
        <f>'GG - R$'!G12/'GG - PIB'!$G$69</f>
        <v>5.8089986196461538E-9</v>
      </c>
      <c r="H12" s="26">
        <f>'GG - R$'!H12/'GG - PIB'!$H$69</f>
        <v>4.4548927004911941E-6</v>
      </c>
      <c r="I12" s="26">
        <f>'GG - R$'!I12/'GG - PIB'!$I$69</f>
        <v>4.9645585380123676E-6</v>
      </c>
      <c r="J12" s="26">
        <f>'GG - R$'!J12/'GG - PIB'!$J$69</f>
        <v>6.0291892738554111E-6</v>
      </c>
      <c r="K12" s="26">
        <f>'GG - R$'!K12/'GG - PIB'!$K$69</f>
        <v>3.2303155633217544E-6</v>
      </c>
      <c r="L12" s="26">
        <f>'GG - R$'!L12/'GG - PIB'!$L$69</f>
        <v>3.7208943108465668E-6</v>
      </c>
      <c r="M12" s="26">
        <f>'GG - R$'!M12/'GG - PIB'!$M$69</f>
        <v>2.658836446442405E-6</v>
      </c>
      <c r="N12" s="26">
        <f>'GG - R$'!N12/'GG - PIB'!N$69</f>
        <v>2.6643525218647642E-6</v>
      </c>
    </row>
    <row r="13" spans="1:14" ht="20.100000000000001" customHeight="1">
      <c r="A13" s="5">
        <v>112</v>
      </c>
      <c r="B13" s="6" t="s">
        <v>4</v>
      </c>
      <c r="C13" s="25">
        <f>'GG - R$'!C13/'GG - PIB'!$C$69</f>
        <v>5.7789153461686874E-3</v>
      </c>
      <c r="D13" s="25">
        <f>'GG - R$'!D13/'GG - PIB'!$D$69</f>
        <v>6.1015550898418204E-3</v>
      </c>
      <c r="E13" s="25">
        <f>'GG - R$'!E13/'GG - PIB'!$E$69</f>
        <v>6.2815510756652456E-3</v>
      </c>
      <c r="F13" s="25">
        <f>'GG - R$'!F13/'GG - PIB'!$F$69</f>
        <v>6.3914026497718761E-3</v>
      </c>
      <c r="G13" s="25">
        <f>'GG - R$'!G13/'GG - PIB'!$G$69</f>
        <v>6.5070194846177151E-3</v>
      </c>
      <c r="H13" s="25">
        <f>'GG - R$'!H13/'GG - PIB'!$H$69</f>
        <v>6.628055807828063E-3</v>
      </c>
      <c r="I13" s="25">
        <f>'GG - R$'!I13/'GG - PIB'!$I$69</f>
        <v>6.478851946730175E-3</v>
      </c>
      <c r="J13" s="25">
        <f>'GG - R$'!J13/'GG - PIB'!$J$69</f>
        <v>6.3484443224038917E-3</v>
      </c>
      <c r="K13" s="25">
        <f>'GG - R$'!K13/'GG - PIB'!$K$69</f>
        <v>6.3141805068715785E-3</v>
      </c>
      <c r="L13" s="25">
        <f>'GG - R$'!L13/'GG - PIB'!$L$69</f>
        <v>6.0613090841832402E-3</v>
      </c>
      <c r="M13" s="25">
        <f>'GG - R$'!M13/'GG - PIB'!$M$69</f>
        <v>5.6563455274234132E-3</v>
      </c>
      <c r="N13" s="25">
        <f>'GG - R$'!N13/'GG - PIB'!N$69</f>
        <v>5.6828805417219221E-3</v>
      </c>
    </row>
    <row r="14" spans="1:14" ht="20.100000000000001" customHeight="1">
      <c r="A14" s="17" t="s">
        <v>44</v>
      </c>
      <c r="B14" s="13" t="s">
        <v>45</v>
      </c>
      <c r="C14" s="26">
        <f>'GG - R$'!C14/'GG - PIB'!$C$69</f>
        <v>2.843446763868984E-3</v>
      </c>
      <c r="D14" s="26">
        <f>'GG - R$'!D14/'GG - PIB'!$D$69</f>
        <v>2.9968549323665071E-3</v>
      </c>
      <c r="E14" s="26">
        <f>'GG - R$'!E14/'GG - PIB'!$E$69</f>
        <v>3.0685867956118267E-3</v>
      </c>
      <c r="F14" s="26">
        <f>'GG - R$'!F14/'GG - PIB'!$F$69</f>
        <v>3.1060977325142701E-3</v>
      </c>
      <c r="G14" s="26">
        <f>'GG - R$'!G14/'GG - PIB'!$G$69</f>
        <v>3.162341354399318E-3</v>
      </c>
      <c r="H14" s="26">
        <f>'GG - R$'!H14/'GG - PIB'!$H$69</f>
        <v>3.1753820680788026E-3</v>
      </c>
      <c r="I14" s="26">
        <f>'GG - R$'!I14/'GG - PIB'!$I$69</f>
        <v>3.1060914111193413E-3</v>
      </c>
      <c r="J14" s="26">
        <f>'GG - R$'!J14/'GG - PIB'!$J$69</f>
        <v>3.0385261103588711E-3</v>
      </c>
      <c r="K14" s="26">
        <f>'GG - R$'!K14/'GG - PIB'!$K$69</f>
        <v>3.1380538837596219E-3</v>
      </c>
      <c r="L14" s="26">
        <f>'GG - R$'!L14/'GG - PIB'!$L$69</f>
        <v>2.9743004527623068E-3</v>
      </c>
      <c r="M14" s="26">
        <f>'GG - R$'!M14/'GG - PIB'!$M$69</f>
        <v>2.8236337248532498E-3</v>
      </c>
      <c r="N14" s="26">
        <f>'GG - R$'!N14/'GG - PIB'!N$69</f>
        <v>2.7458968715961423E-3</v>
      </c>
    </row>
    <row r="15" spans="1:14" ht="20.100000000000001" customHeight="1">
      <c r="A15" s="17" t="s">
        <v>46</v>
      </c>
      <c r="B15" s="13" t="s">
        <v>100</v>
      </c>
      <c r="C15" s="26">
        <f>'GG - R$'!C15/'GG - PIB'!$C$69</f>
        <v>2.5541274755808848E-3</v>
      </c>
      <c r="D15" s="26">
        <f>'GG - R$'!D15/'GG - PIB'!$D$69</f>
        <v>2.7095729992130768E-3</v>
      </c>
      <c r="E15" s="26">
        <f>'GG - R$'!E15/'GG - PIB'!$E$69</f>
        <v>2.8156261600100524E-3</v>
      </c>
      <c r="F15" s="26">
        <f>'GG - R$'!F15/'GG - PIB'!$F$69</f>
        <v>2.8792694880568318E-3</v>
      </c>
      <c r="G15" s="26">
        <f>'GG - R$'!G15/'GG - PIB'!$G$69</f>
        <v>2.9217087141044399E-3</v>
      </c>
      <c r="H15" s="26">
        <f>'GG - R$'!H15/'GG - PIB'!$H$69</f>
        <v>3.0276709936627173E-3</v>
      </c>
      <c r="I15" s="26">
        <f>'GG - R$'!I15/'GG - PIB'!$I$69</f>
        <v>2.9393722500178645E-3</v>
      </c>
      <c r="J15" s="26">
        <f>'GG - R$'!J15/'GG - PIB'!$J$69</f>
        <v>2.8965671886464184E-3</v>
      </c>
      <c r="K15" s="26">
        <f>'GG - R$'!K15/'GG - PIB'!$K$69</f>
        <v>2.8297736527534215E-3</v>
      </c>
      <c r="L15" s="26">
        <f>'GG - R$'!L15/'GG - PIB'!$L$69</f>
        <v>2.7810065554921145E-3</v>
      </c>
      <c r="M15" s="26">
        <f>'GG - R$'!M15/'GG - PIB'!$M$69</f>
        <v>2.5403580294926821E-3</v>
      </c>
      <c r="N15" s="26">
        <f>'GG - R$'!N15/'GG - PIB'!N$69</f>
        <v>2.6617645203347207E-3</v>
      </c>
    </row>
    <row r="16" spans="1:14" ht="20.100000000000001" customHeight="1">
      <c r="A16" s="17" t="s">
        <v>48</v>
      </c>
      <c r="B16" s="13" t="s">
        <v>49</v>
      </c>
      <c r="C16" s="26">
        <f>'GG - R$'!C16/'GG - PIB'!$C$69</f>
        <v>3.8134110671881835E-4</v>
      </c>
      <c r="D16" s="26">
        <f>'GG - R$'!D16/'GG - PIB'!$D$69</f>
        <v>3.9512715826223578E-4</v>
      </c>
      <c r="E16" s="26">
        <f>'GG - R$'!E16/'GG - PIB'!$E$69</f>
        <v>3.9733812004336664E-4</v>
      </c>
      <c r="F16" s="26">
        <f>'GG - R$'!F16/'GG - PIB'!$F$69</f>
        <v>4.0603542920077367E-4</v>
      </c>
      <c r="G16" s="26">
        <f>'GG - R$'!G16/'GG - PIB'!$G$69</f>
        <v>4.2296941611395708E-4</v>
      </c>
      <c r="H16" s="26">
        <f>'GG - R$'!H16/'GG - PIB'!$H$69</f>
        <v>4.2500274608654374E-4</v>
      </c>
      <c r="I16" s="26">
        <f>'GG - R$'!I16/'GG - PIB'!$I$69</f>
        <v>4.3338828559296951E-4</v>
      </c>
      <c r="J16" s="26">
        <f>'GG - R$'!J16/'GG - PIB'!$J$69</f>
        <v>4.1335102339860234E-4</v>
      </c>
      <c r="K16" s="26">
        <f>'GG - R$'!K16/'GG - PIB'!$K$69</f>
        <v>3.4635297035853508E-4</v>
      </c>
      <c r="L16" s="26">
        <f>'GG - R$'!L16/'GG - PIB'!$L$69</f>
        <v>3.0600207592882029E-4</v>
      </c>
      <c r="M16" s="26">
        <f>'GG - R$'!M16/'GG - PIB'!$M$69</f>
        <v>2.9235377307748188E-4</v>
      </c>
      <c r="N16" s="26">
        <f>'GG - R$'!N16/'GG - PIB'!N$69</f>
        <v>2.7521914979105922E-4</v>
      </c>
    </row>
    <row r="17" spans="1:14" ht="20.100000000000001" customHeight="1">
      <c r="A17" s="5">
        <v>113</v>
      </c>
      <c r="B17" s="6" t="s">
        <v>5</v>
      </c>
      <c r="C17" s="25">
        <f>'GG - R$'!C17/'GG - PIB'!$C$69</f>
        <v>1.3583259818258415E-4</v>
      </c>
      <c r="D17" s="25">
        <f>'GG - R$'!D17/'GG - PIB'!$D$69</f>
        <v>1.3763544571291993E-4</v>
      </c>
      <c r="E17" s="25">
        <f>'GG - R$'!E17/'GG - PIB'!$E$69</f>
        <v>1.4280348545514209E-4</v>
      </c>
      <c r="F17" s="25">
        <f>'GG - R$'!F17/'GG - PIB'!$F$69</f>
        <v>1.4671966495542909E-4</v>
      </c>
      <c r="G17" s="25">
        <f>'GG - R$'!G17/'GG - PIB'!$G$69</f>
        <v>1.6072305445467372E-4</v>
      </c>
      <c r="H17" s="25">
        <f>'GG - R$'!H17/'GG - PIB'!$H$69</f>
        <v>1.8856668355797163E-4</v>
      </c>
      <c r="I17" s="25">
        <f>'GG - R$'!I17/'GG - PIB'!$I$69</f>
        <v>1.8498296985259026E-4</v>
      </c>
      <c r="J17" s="25">
        <f>'GG - R$'!J17/'GG - PIB'!$J$69</f>
        <v>1.994067321405173E-4</v>
      </c>
      <c r="K17" s="25">
        <f>'GG - R$'!K17/'GG - PIB'!$K$69</f>
        <v>2.0625938381451772E-4</v>
      </c>
      <c r="L17" s="25">
        <f>'GG - R$'!L17/'GG - PIB'!$L$69</f>
        <v>2.2412382292721567E-4</v>
      </c>
      <c r="M17" s="25">
        <f>'GG - R$'!M17/'GG - PIB'!$M$69</f>
        <v>2.3902483109935368E-4</v>
      </c>
      <c r="N17" s="25">
        <f>'GG - R$'!N17/'GG - PIB'!N$69</f>
        <v>2.5194611909455514E-4</v>
      </c>
    </row>
    <row r="18" spans="1:14" ht="20.100000000000001" customHeight="1">
      <c r="A18" s="17" t="s">
        <v>54</v>
      </c>
      <c r="B18" s="13" t="s">
        <v>55</v>
      </c>
      <c r="C18" s="26">
        <f>'GG - R$'!C18/'GG - PIB'!$C$69</f>
        <v>1.234408515775325E-4</v>
      </c>
      <c r="D18" s="26">
        <f>'GG - R$'!D18/'GG - PIB'!$D$69</f>
        <v>1.2585170028119117E-4</v>
      </c>
      <c r="E18" s="26">
        <f>'GG - R$'!E18/'GG - PIB'!$E$69</f>
        <v>1.2857542455283337E-4</v>
      </c>
      <c r="F18" s="26">
        <f>'GG - R$'!F18/'GG - PIB'!$F$69</f>
        <v>1.4334712806185137E-4</v>
      </c>
      <c r="G18" s="26">
        <f>'GG - R$'!G18/'GG - PIB'!$G$69</f>
        <v>1.5587995222317953E-4</v>
      </c>
      <c r="H18" s="26">
        <f>'GG - R$'!H18/'GG - PIB'!$H$69</f>
        <v>1.8429136305876109E-4</v>
      </c>
      <c r="I18" s="26">
        <f>'GG - R$'!I18/'GG - PIB'!$I$69</f>
        <v>1.796709400273841E-4</v>
      </c>
      <c r="J18" s="26">
        <f>'GG - R$'!J18/'GG - PIB'!$J$69</f>
        <v>1.9333417176184176E-4</v>
      </c>
      <c r="K18" s="26">
        <f>'GG - R$'!K18/'GG - PIB'!$K$69</f>
        <v>2.0256913194922831E-4</v>
      </c>
      <c r="L18" s="26">
        <f>'GG - R$'!L18/'GG - PIB'!$L$69</f>
        <v>2.2055890007228185E-4</v>
      </c>
      <c r="M18" s="26">
        <f>'GG - R$'!M18/'GG - PIB'!$M$69</f>
        <v>2.358105377580392E-4</v>
      </c>
      <c r="N18" s="26">
        <f>'GG - R$'!N18/'GG - PIB'!N$69</f>
        <v>2.4966118115926173E-4</v>
      </c>
    </row>
    <row r="19" spans="1:14" ht="20.100000000000001" customHeight="1">
      <c r="A19" s="17" t="s">
        <v>60</v>
      </c>
      <c r="B19" s="13" t="s">
        <v>61</v>
      </c>
      <c r="C19" s="26">
        <f>'GG - R$'!C19/'GG - PIB'!$C$69</f>
        <v>1.2391746605051614E-5</v>
      </c>
      <c r="D19" s="26">
        <f>'GG - R$'!D19/'GG - PIB'!$D$69</f>
        <v>1.1783745431728768E-5</v>
      </c>
      <c r="E19" s="26">
        <f>'GG - R$'!E19/'GG - PIB'!$E$69</f>
        <v>1.4228060902308734E-5</v>
      </c>
      <c r="F19" s="26">
        <f>'GG - R$'!F19/'GG - PIB'!$F$69</f>
        <v>3.37253689357773E-6</v>
      </c>
      <c r="G19" s="26">
        <f>'GG - R$'!G19/'GG - PIB'!$G$69</f>
        <v>4.8431022314941823E-6</v>
      </c>
      <c r="H19" s="26">
        <f>'GG - R$'!H19/'GG - PIB'!$H$69</f>
        <v>4.2753204992105295E-6</v>
      </c>
      <c r="I19" s="26">
        <f>'GG - R$'!I19/'GG - PIB'!$I$69</f>
        <v>5.3120298252061469E-6</v>
      </c>
      <c r="J19" s="26">
        <f>'GG - R$'!J19/'GG - PIB'!$J$69</f>
        <v>6.0725603786755784E-6</v>
      </c>
      <c r="K19" s="26">
        <f>'GG - R$'!K19/'GG - PIB'!$K$69</f>
        <v>3.6902518652894047E-6</v>
      </c>
      <c r="L19" s="26">
        <f>'GG - R$'!L19/'GG - PIB'!$L$69</f>
        <v>3.5649228549338213E-6</v>
      </c>
      <c r="M19" s="26">
        <f>'GG - R$'!M19/'GG - PIB'!$M$69</f>
        <v>3.2142933413144624E-6</v>
      </c>
      <c r="N19" s="26">
        <f>'GG - R$'!N19/'GG - PIB'!N$69</f>
        <v>2.2849379352934334E-6</v>
      </c>
    </row>
    <row r="20" spans="1:14" ht="20.100000000000001" customHeight="1">
      <c r="A20" s="5">
        <v>114</v>
      </c>
      <c r="B20" s="6" t="s">
        <v>6</v>
      </c>
      <c r="C20" s="25">
        <f>'GG - R$'!C20/'GG - PIB'!$C$69</f>
        <v>6.7143729139806582E-2</v>
      </c>
      <c r="D20" s="25">
        <f>'GG - R$'!D20/'GG - PIB'!$D$69</f>
        <v>6.7070693679537122E-2</v>
      </c>
      <c r="E20" s="25">
        <f>'GG - R$'!E20/'GG - PIB'!$E$69</f>
        <v>6.5862497080417304E-2</v>
      </c>
      <c r="F20" s="25">
        <f>'GG - R$'!F20/'GG - PIB'!$F$69</f>
        <v>6.2885649455803203E-2</v>
      </c>
      <c r="G20" s="25">
        <f>'GG - R$'!G20/'GG - PIB'!$G$69</f>
        <v>5.8670129541440165E-2</v>
      </c>
      <c r="H20" s="25">
        <f>'GG - R$'!H20/'GG - PIB'!$H$69</f>
        <v>5.9189123363456442E-2</v>
      </c>
      <c r="I20" s="25">
        <f>'GG - R$'!I20/'GG - PIB'!$I$69</f>
        <v>5.6075674005824867E-2</v>
      </c>
      <c r="J20" s="25">
        <f>'GG - R$'!J20/'GG - PIB'!$J$69</f>
        <v>5.7838223818228042E-2</v>
      </c>
      <c r="K20" s="25">
        <f>'GG - R$'!K20/'GG - PIB'!$K$69</f>
        <v>5.9834680384081358E-2</v>
      </c>
      <c r="L20" s="25">
        <f>'GG - R$'!L20/'GG - PIB'!$L$69</f>
        <v>5.5580506102242605E-2</v>
      </c>
      <c r="M20" s="25">
        <f>'GG - R$'!M20/'GG - PIB'!$M$69</f>
        <v>4.9620978421359437E-2</v>
      </c>
      <c r="N20" s="25">
        <f>'GG - R$'!N20/'GG - PIB'!N$69</f>
        <v>5.5930805280053328E-2</v>
      </c>
    </row>
    <row r="21" spans="1:14" ht="20.100000000000001" customHeight="1">
      <c r="A21" s="17" t="s">
        <v>62</v>
      </c>
      <c r="B21" s="13" t="s">
        <v>63</v>
      </c>
      <c r="C21" s="26">
        <f>'GG - R$'!C21/'GG - PIB'!$C$69</f>
        <v>3.577991944880228E-2</v>
      </c>
      <c r="D21" s="26">
        <f>'GG - R$'!D21/'GG - PIB'!$D$69</f>
        <v>3.6251579307007481E-2</v>
      </c>
      <c r="E21" s="26">
        <f>'GG - R$'!E21/'GG - PIB'!$E$69</f>
        <v>3.7391275783480379E-2</v>
      </c>
      <c r="F21" s="26">
        <f>'GG - R$'!F21/'GG - PIB'!$F$69</f>
        <v>3.7181670761693583E-2</v>
      </c>
      <c r="G21" s="26">
        <f>'GG - R$'!G21/'GG - PIB'!$G$69</f>
        <v>3.3711307213223567E-2</v>
      </c>
      <c r="H21" s="26">
        <f>'GG - R$'!H21/'GG - PIB'!$H$69</f>
        <v>3.3336074189329941E-2</v>
      </c>
      <c r="I21" s="26">
        <f>'GG - R$'!I21/'GG - PIB'!$I$69</f>
        <v>3.2143361725692127E-2</v>
      </c>
      <c r="J21" s="26">
        <f>'GG - R$'!J21/'GG - PIB'!$J$69</f>
        <v>3.3660399573636229E-2</v>
      </c>
      <c r="K21" s="26">
        <f>'GG - R$'!K21/'GG - PIB'!$K$69</f>
        <v>3.4877500802519536E-2</v>
      </c>
      <c r="L21" s="26">
        <f>'GG - R$'!L21/'GG - PIB'!$L$69</f>
        <v>3.2124466318958211E-2</v>
      </c>
      <c r="M21" s="26">
        <f>'GG - R$'!M21/'GG - PIB'!$M$69</f>
        <v>2.9273399462453543E-2</v>
      </c>
      <c r="N21" s="26">
        <f>'GG - R$'!N21/'GG - PIB'!N$69</f>
        <v>3.107380515385581E-2</v>
      </c>
    </row>
    <row r="22" spans="1:14" ht="20.100000000000001" customHeight="1">
      <c r="A22" s="17" t="s">
        <v>64</v>
      </c>
      <c r="B22" s="13" t="s">
        <v>13</v>
      </c>
      <c r="C22" s="26">
        <f>'GG - R$'!C22/'GG - PIB'!$C$69</f>
        <v>8.6946471585422694E-3</v>
      </c>
      <c r="D22" s="26">
        <f>'GG - R$'!D22/'GG - PIB'!$D$69</f>
        <v>7.7210494987640472E-3</v>
      </c>
      <c r="E22" s="26">
        <f>'GG - R$'!E22/'GG - PIB'!$E$69</f>
        <v>8.0895804032682841E-3</v>
      </c>
      <c r="F22" s="26">
        <f>'GG - R$'!F22/'GG - PIB'!$F$69</f>
        <v>7.7751122604972338E-3</v>
      </c>
      <c r="G22" s="26">
        <f>'GG - R$'!G22/'GG - PIB'!$G$69</f>
        <v>7.1243078644789804E-3</v>
      </c>
      <c r="H22" s="26">
        <f>'GG - R$'!H22/'GG - PIB'!$H$69</f>
        <v>7.3008035889798135E-3</v>
      </c>
      <c r="I22" s="26">
        <f>'GG - R$'!I22/'GG - PIB'!$I$69</f>
        <v>6.8508285566427542E-3</v>
      </c>
      <c r="J22" s="26">
        <f>'GG - R$'!J22/'GG - PIB'!$J$69</f>
        <v>7.1447330425410309E-3</v>
      </c>
      <c r="K22" s="26">
        <f>'GG - R$'!K22/'GG - PIB'!$K$69</f>
        <v>7.3781924660268833E-3</v>
      </c>
      <c r="L22" s="26">
        <f>'GG - R$'!L22/'GG - PIB'!$L$69</f>
        <v>6.954852620450226E-3</v>
      </c>
      <c r="M22" s="26">
        <f>'GG - R$'!M22/'GG - PIB'!$M$69</f>
        <v>6.2437783305432856E-3</v>
      </c>
      <c r="N22" s="26">
        <f>'GG - R$'!N22/'GG - PIB'!N$69</f>
        <v>6.6378952569137121E-3</v>
      </c>
    </row>
    <row r="23" spans="1:14" ht="20.100000000000001" customHeight="1">
      <c r="A23" s="17" t="s">
        <v>65</v>
      </c>
      <c r="B23" s="13" t="s">
        <v>66</v>
      </c>
      <c r="C23" s="26">
        <f>'GG - R$'!C23/'GG - PIB'!$C$69</f>
        <v>9.5948811914699679E-3</v>
      </c>
      <c r="D23" s="26">
        <f>'GG - R$'!D23/'GG - PIB'!$D$69</f>
        <v>9.4096787177330513E-3</v>
      </c>
      <c r="E23" s="26">
        <f>'GG - R$'!E23/'GG - PIB'!$E$69</f>
        <v>8.9939857725265648E-3</v>
      </c>
      <c r="F23" s="26">
        <f>'GG - R$'!F23/'GG - PIB'!$F$69</f>
        <v>8.1004144576553565E-3</v>
      </c>
      <c r="G23" s="26">
        <f>'GG - R$'!G23/'GG - PIB'!$G$69</f>
        <v>8.5143744501971208E-3</v>
      </c>
      <c r="H23" s="26">
        <f>'GG - R$'!H23/'GG - PIB'!$H$69</f>
        <v>8.0137450220930124E-3</v>
      </c>
      <c r="I23" s="26">
        <f>'GG - R$'!I23/'GG - PIB'!$I$69</f>
        <v>6.6755817613945228E-3</v>
      </c>
      <c r="J23" s="26">
        <f>'GG - R$'!J23/'GG - PIB'!$J$69</f>
        <v>7.1432045430408434E-3</v>
      </c>
      <c r="K23" s="26">
        <f>'GG - R$'!K23/'GG - PIB'!$K$69</f>
        <v>7.707633214052944E-3</v>
      </c>
      <c r="L23" s="26">
        <f>'GG - R$'!L23/'GG - PIB'!$L$69</f>
        <v>7.0968970054300024E-3</v>
      </c>
      <c r="M23" s="26">
        <f>'GG - R$'!M23/'GG - PIB'!$M$69</f>
        <v>7.484900269308206E-3</v>
      </c>
      <c r="N23" s="26">
        <f>'GG - R$'!N23/'GG - PIB'!N$69</f>
        <v>8.1126377336709875E-3</v>
      </c>
    </row>
    <row r="24" spans="1:14" ht="20.100000000000001" customHeight="1">
      <c r="A24" s="17" t="s">
        <v>70</v>
      </c>
      <c r="B24" s="13" t="s">
        <v>71</v>
      </c>
      <c r="C24" s="26">
        <f>'GG - R$'!C24/'GG - PIB'!$C$69</f>
        <v>6.8273033585444821E-3</v>
      </c>
      <c r="D24" s="26">
        <f>'GG - R$'!D24/'GG - PIB'!$D$69</f>
        <v>7.2825946847235919E-3</v>
      </c>
      <c r="E24" s="26">
        <f>'GG - R$'!E24/'GG - PIB'!$E$69</f>
        <v>6.4536758553905074E-3</v>
      </c>
      <c r="F24" s="26">
        <f>'GG - R$'!F24/'GG - PIB'!$F$69</f>
        <v>5.5176460729977148E-3</v>
      </c>
      <c r="G24" s="26">
        <f>'GG - R$'!G24/'GG - PIB'!$G$69</f>
        <v>5.1477728664292653E-3</v>
      </c>
      <c r="H24" s="26">
        <f>'GG - R$'!H24/'GG - PIB'!$H$69</f>
        <v>5.784236298682726E-3</v>
      </c>
      <c r="I24" s="26">
        <f>'GG - R$'!I24/'GG - PIB'!$I$69</f>
        <v>5.3665594566897762E-3</v>
      </c>
      <c r="J24" s="26">
        <f>'GG - R$'!J24/'GG - PIB'!$J$69</f>
        <v>5.2631685260722955E-3</v>
      </c>
      <c r="K24" s="26">
        <f>'GG - R$'!K24/'GG - PIB'!$K$69</f>
        <v>5.2276421367659495E-3</v>
      </c>
      <c r="L24" s="26">
        <f>'GG - R$'!L24/'GG - PIB'!$L$69</f>
        <v>5.5412514282234268E-3</v>
      </c>
      <c r="M24" s="26">
        <f>'GG - R$'!M24/'GG - PIB'!$M$69</f>
        <v>2.9392526696180778E-3</v>
      </c>
      <c r="N24" s="26">
        <f>'GG - R$'!N24/'GG - PIB'!N$69</f>
        <v>5.6482362044832134E-3</v>
      </c>
    </row>
    <row r="25" spans="1:14" ht="20.100000000000001" customHeight="1">
      <c r="A25" s="17" t="s">
        <v>72</v>
      </c>
      <c r="B25" s="13" t="s">
        <v>73</v>
      </c>
      <c r="C25" s="26">
        <f>'GG - R$'!C25/'GG - PIB'!$C$69</f>
        <v>1.996514904740202E-3</v>
      </c>
      <c r="D25" s="26">
        <f>'GG - R$'!D25/'GG - PIB'!$D$69</f>
        <v>2.0470175235205701E-3</v>
      </c>
      <c r="E25" s="26">
        <f>'GG - R$'!E25/'GG - PIB'!$E$69</f>
        <v>5.9927960286286345E-4</v>
      </c>
      <c r="F25" s="26">
        <f>'GG - R$'!F25/'GG - PIB'!$F$69</f>
        <v>1.3775168820015084E-4</v>
      </c>
      <c r="G25" s="26">
        <f>'GG - R$'!G25/'GG - PIB'!$G$69</f>
        <v>4.2411453043483829E-6</v>
      </c>
      <c r="H25" s="26">
        <f>'GG - R$'!H25/'GG - PIB'!$H$69</f>
        <v>5.4558009556877202E-4</v>
      </c>
      <c r="I25" s="26">
        <f>'GG - R$'!I25/'GG - PIB'!$I$69</f>
        <v>9.572380011462153E-4</v>
      </c>
      <c r="J25" s="26">
        <f>'GG - R$'!J25/'GG - PIB'!$J$69</f>
        <v>8.8397028958258131E-4</v>
      </c>
      <c r="K25" s="26">
        <f>'GG - R$'!K25/'GG - PIB'!$K$69</f>
        <v>5.6082974188697795E-4</v>
      </c>
      <c r="L25" s="26">
        <f>'GG - R$'!L25/'GG - PIB'!$L$69</f>
        <v>3.7564290753540575E-4</v>
      </c>
      <c r="M25" s="26">
        <f>'GG - R$'!M25/'GG - PIB'!$M$69</f>
        <v>2.6589371739035828E-4</v>
      </c>
      <c r="N25" s="26">
        <f>'GG - R$'!N25/'GG - PIB'!N$69</f>
        <v>2.2170867409490648E-4</v>
      </c>
    </row>
    <row r="26" spans="1:14" ht="20.100000000000001" customHeight="1">
      <c r="A26" s="17" t="s">
        <v>74</v>
      </c>
      <c r="B26" s="13" t="s">
        <v>75</v>
      </c>
      <c r="C26" s="26">
        <f>'GG - R$'!C26/'GG - PIB'!$C$69</f>
        <v>8.0990711660289261E-4</v>
      </c>
      <c r="D26" s="26">
        <f>'GG - R$'!D26/'GG - PIB'!$D$69</f>
        <v>7.8003614052201114E-4</v>
      </c>
      <c r="E26" s="26">
        <f>'GG - R$'!E26/'GG - PIB'!$E$69</f>
        <v>7.8158743272977262E-4</v>
      </c>
      <c r="F26" s="26">
        <f>'GG - R$'!F26/'GG - PIB'!$F$69</f>
        <v>7.6048097094334754E-4</v>
      </c>
      <c r="G26" s="26">
        <f>'GG - R$'!G26/'GG - PIB'!$G$69</f>
        <v>8.2514957793219641E-4</v>
      </c>
      <c r="H26" s="26">
        <f>'GG - R$'!H26/'GG - PIB'!$H$69</f>
        <v>9.0426820910082353E-4</v>
      </c>
      <c r="I26" s="26">
        <f>'GG - R$'!I26/'GG - PIB'!$I$69</f>
        <v>6.7851688442525254E-4</v>
      </c>
      <c r="J26" s="26">
        <f>'GG - R$'!J26/'GG - PIB'!$J$69</f>
        <v>6.944511740406441E-4</v>
      </c>
      <c r="K26" s="26">
        <f>'GG - R$'!K26/'GG - PIB'!$K$69</f>
        <v>6.5222026444499066E-4</v>
      </c>
      <c r="L26" s="26">
        <f>'GG - R$'!L26/'GG - PIB'!$L$69</f>
        <v>3.7915069981706918E-4</v>
      </c>
      <c r="M26" s="26">
        <f>'GG - R$'!M26/'GG - PIB'!$M$69</f>
        <v>3.8879667409608013E-4</v>
      </c>
      <c r="N26" s="26">
        <f>'GG - R$'!N26/'GG - PIB'!N$69</f>
        <v>3.553590833574322E-4</v>
      </c>
    </row>
    <row r="27" spans="1:14" ht="20.100000000000001" customHeight="1">
      <c r="A27" s="17" t="s">
        <v>76</v>
      </c>
      <c r="B27" s="13" t="s">
        <v>77</v>
      </c>
      <c r="C27" s="26">
        <f>'GG - R$'!C27/'GG - PIB'!$C$69</f>
        <v>7.2839391030835748E-4</v>
      </c>
      <c r="D27" s="26">
        <f>'GG - R$'!D27/'GG - PIB'!$D$69</f>
        <v>7.4693280168641567E-4</v>
      </c>
      <c r="E27" s="26">
        <f>'GG - R$'!E27/'GG - PIB'!$E$69</f>
        <v>7.3070698037077655E-4</v>
      </c>
      <c r="F27" s="26">
        <f>'GG - R$'!F27/'GG - PIB'!$F$69</f>
        <v>7.4797070993820093E-4</v>
      </c>
      <c r="G27" s="26">
        <f>'GG - R$'!G27/'GG - PIB'!$G$69</f>
        <v>7.1728448379317143E-4</v>
      </c>
      <c r="H27" s="26">
        <f>'GG - R$'!H27/'GG - PIB'!$H$69</f>
        <v>7.074469690867937E-4</v>
      </c>
      <c r="I27" s="26">
        <f>'GG - R$'!I27/'GG - PIB'!$I$69</f>
        <v>6.7675915507052747E-4</v>
      </c>
      <c r="J27" s="26">
        <f>'GG - R$'!J27/'GG - PIB'!$J$69</f>
        <v>5.01332976289197E-4</v>
      </c>
      <c r="K27" s="26">
        <f>'GG - R$'!K27/'GG - PIB'!$K$69</f>
        <v>3.3012329633569631E-4</v>
      </c>
      <c r="L27" s="26">
        <f>'GG - R$'!L27/'GG - PIB'!$L$69</f>
        <v>1.3901919590950546E-4</v>
      </c>
      <c r="M27" s="26">
        <f>'GG - R$'!M27/'GG - PIB'!$M$69</f>
        <v>2.3229437391991957E-5</v>
      </c>
      <c r="N27" s="26">
        <f>'GG - R$'!N27/'GG - PIB'!N$69</f>
        <v>1.5084046055701427E-6</v>
      </c>
    </row>
    <row r="28" spans="1:14" ht="20.100000000000001" customHeight="1">
      <c r="A28" s="17" t="s">
        <v>78</v>
      </c>
      <c r="B28" s="13" t="s">
        <v>79</v>
      </c>
      <c r="C28" s="26">
        <f>'GG - R$'!C28/'GG - PIB'!$C$69</f>
        <v>3.117710547352997E-4</v>
      </c>
      <c r="D28" s="26">
        <f>'GG - R$'!D28/'GG - PIB'!$D$69</f>
        <v>3.443760363857634E-4</v>
      </c>
      <c r="E28" s="26">
        <f>'GG - R$'!E28/'GG - PIB'!$E$69</f>
        <v>4.0758901974968635E-4</v>
      </c>
      <c r="F28" s="26">
        <f>'GG - R$'!F28/'GG - PIB'!$F$69</f>
        <v>4.1721028759556905E-4</v>
      </c>
      <c r="G28" s="26">
        <f>'GG - R$'!G28/'GG - PIB'!$G$69</f>
        <v>4.3238652057388255E-4</v>
      </c>
      <c r="H28" s="26">
        <f>'GG - R$'!H28/'GG - PIB'!$H$69</f>
        <v>4.975871352134424E-4</v>
      </c>
      <c r="I28" s="26">
        <f>'GG - R$'!I28/'GG - PIB'!$I$69</f>
        <v>4.6894161045649558E-4</v>
      </c>
      <c r="J28" s="26">
        <f>'GG - R$'!J28/'GG - PIB'!$J$69</f>
        <v>4.5724536288552507E-4</v>
      </c>
      <c r="K28" s="26">
        <f>'GG - R$'!K28/'GG - PIB'!$K$69</f>
        <v>5.8493758822959166E-4</v>
      </c>
      <c r="L28" s="26">
        <f>'GG - R$'!L28/'GG - PIB'!$L$69</f>
        <v>6.9387761409697561E-4</v>
      </c>
      <c r="M28" s="26">
        <f>'GG - R$'!M28/'GG - PIB'!$M$69</f>
        <v>7.9003622984714656E-4</v>
      </c>
      <c r="N28" s="26">
        <f>'GG - R$'!N28/'GG - PIB'!N$69</f>
        <v>8.7387036514703057E-4</v>
      </c>
    </row>
    <row r="29" spans="1:14" ht="20.100000000000001" customHeight="1">
      <c r="A29" s="17" t="s">
        <v>82</v>
      </c>
      <c r="B29" s="13" t="s">
        <v>18</v>
      </c>
      <c r="C29" s="26">
        <f>'GG - R$'!C29/'GG - PIB'!$C$69</f>
        <v>1.2353844295954015E-3</v>
      </c>
      <c r="D29" s="26">
        <f>'GG - R$'!D29/'GG - PIB'!$D$69</f>
        <v>1.2861369258190902E-3</v>
      </c>
      <c r="E29" s="26">
        <f>'GG - R$'!E29/'GG - PIB'!$E$69</f>
        <v>1.0585110644435031E-3</v>
      </c>
      <c r="F29" s="26">
        <f>'GG - R$'!F29/'GG - PIB'!$F$69</f>
        <v>9.3027515523333546E-4</v>
      </c>
      <c r="G29" s="26">
        <f>'GG - R$'!G29/'GG - PIB'!$G$69</f>
        <v>8.3975946688612984E-4</v>
      </c>
      <c r="H29" s="26">
        <f>'GG - R$'!H29/'GG - PIB'!$H$69</f>
        <v>8.8260053301926847E-4</v>
      </c>
      <c r="I29" s="26">
        <f>'GG - R$'!I29/'GG - PIB'!$I$69</f>
        <v>1.1090398304283971E-3</v>
      </c>
      <c r="J29" s="26">
        <f>'GG - R$'!J29/'GG - PIB'!$J$69</f>
        <v>9.7200827620284088E-4</v>
      </c>
      <c r="K29" s="26">
        <f>'GG - R$'!K29/'GG - PIB'!$K$69</f>
        <v>1.0924722263843632E-3</v>
      </c>
      <c r="L29" s="26">
        <f>'GG - R$'!L29/'GG - PIB'!$L$69</f>
        <v>8.9475636280098427E-4</v>
      </c>
      <c r="M29" s="26">
        <f>'GG - R$'!M29/'GG - PIB'!$M$69</f>
        <v>5.933837687815991E-4</v>
      </c>
      <c r="N29" s="26">
        <f>'GG - R$'!N29/'GG - PIB'!N$69</f>
        <v>6.1233351789909325E-4</v>
      </c>
    </row>
    <row r="30" spans="1:14" ht="20.100000000000001" customHeight="1">
      <c r="A30" s="17" t="s">
        <v>83</v>
      </c>
      <c r="B30" s="13" t="s">
        <v>84</v>
      </c>
      <c r="C30" s="26">
        <f>'GG - R$'!C30/'GG - PIB'!$C$69</f>
        <v>1.1650065664654322E-3</v>
      </c>
      <c r="D30" s="26">
        <f>'GG - R$'!D30/'GG - PIB'!$D$69</f>
        <v>1.2012920433750983E-3</v>
      </c>
      <c r="E30" s="26">
        <f>'GG - R$'!E30/'GG - PIB'!$E$69</f>
        <v>1.3563051655949626E-3</v>
      </c>
      <c r="F30" s="26">
        <f>'GG - R$'!F30/'GG - PIB'!$F$69</f>
        <v>1.317117091048704E-3</v>
      </c>
      <c r="G30" s="26">
        <f>'GG - R$'!G30/'GG - PIB'!$G$69</f>
        <v>1.3535459526215212E-3</v>
      </c>
      <c r="H30" s="26">
        <f>'GG - R$'!H30/'GG - PIB'!$H$69</f>
        <v>1.2167813223818659E-3</v>
      </c>
      <c r="I30" s="26">
        <f>'GG - R$'!I30/'GG - PIB'!$I$69</f>
        <v>1.1488470238787956E-3</v>
      </c>
      <c r="J30" s="26">
        <f>'GG - R$'!J30/'GG - PIB'!$J$69</f>
        <v>1.1177100539368527E-3</v>
      </c>
      <c r="K30" s="26">
        <f>'GG - R$'!K30/'GG - PIB'!$K$69</f>
        <v>1.4231286474344249E-3</v>
      </c>
      <c r="L30" s="26">
        <f>'GG - R$'!L30/'GG - PIB'!$L$69</f>
        <v>1.3805919490207982E-3</v>
      </c>
      <c r="M30" s="26">
        <f>'GG - R$'!M30/'GG - PIB'!$M$69</f>
        <v>1.6183078619291433E-3</v>
      </c>
      <c r="N30" s="26">
        <f>'GG - R$'!N30/'GG - PIB'!N$69</f>
        <v>2.3934508860255612E-3</v>
      </c>
    </row>
    <row r="31" spans="1:14" ht="20.100000000000001" customHeight="1">
      <c r="A31" s="5">
        <v>115</v>
      </c>
      <c r="B31" s="6" t="s">
        <v>7</v>
      </c>
      <c r="C31" s="25">
        <f>'GG - R$'!C31/'GG - PIB'!$C$69</f>
        <v>5.4255847193366074E-3</v>
      </c>
      <c r="D31" s="25">
        <f>'GG - R$'!D31/'GG - PIB'!$D$69</f>
        <v>6.0901965033536842E-3</v>
      </c>
      <c r="E31" s="25">
        <f>'GG - R$'!E31/'GG - PIB'!$E$69</f>
        <v>6.4653141906865566E-3</v>
      </c>
      <c r="F31" s="25">
        <f>'GG - R$'!F31/'GG - PIB'!$F$69</f>
        <v>6.9356782312220725E-3</v>
      </c>
      <c r="G31" s="25">
        <f>'GG - R$'!G31/'GG - PIB'!$G$69</f>
        <v>6.363270587270738E-3</v>
      </c>
      <c r="H31" s="25">
        <f>'GG - R$'!H31/'GG - PIB'!$H$69</f>
        <v>6.4994568908585291E-3</v>
      </c>
      <c r="I31" s="25">
        <f>'GG - R$'!I31/'GG - PIB'!$I$69</f>
        <v>5.0161060774169099E-3</v>
      </c>
      <c r="J31" s="25">
        <f>'GG - R$'!J31/'GG - PIB'!$J$69</f>
        <v>4.91234712851564E-3</v>
      </c>
      <c r="K31" s="25">
        <f>'GG - R$'!K31/'GG - PIB'!$K$69</f>
        <v>5.8114329854139146E-3</v>
      </c>
      <c r="L31" s="25">
        <f>'GG - R$'!L31/'GG - PIB'!$L$69</f>
        <v>5.8102628062934591E-3</v>
      </c>
      <c r="M31" s="25">
        <f>'GG - R$'!M31/'GG - PIB'!$M$69</f>
        <v>6.1226908662685474E-3</v>
      </c>
      <c r="N31" s="25">
        <f>'GG - R$'!N31/'GG - PIB'!N$69</f>
        <v>7.1474390778006533E-3</v>
      </c>
    </row>
    <row r="32" spans="1:14" ht="20.100000000000001" customHeight="1">
      <c r="A32" s="17" t="s">
        <v>85</v>
      </c>
      <c r="B32" s="13" t="s">
        <v>0</v>
      </c>
      <c r="C32" s="26">
        <f>'GG - R$'!C32/'GG - PIB'!$C$69</f>
        <v>5.4142944062568589E-3</v>
      </c>
      <c r="D32" s="26">
        <f>'GG - R$'!D32/'GG - PIB'!$D$69</f>
        <v>6.080650207397344E-3</v>
      </c>
      <c r="E32" s="26">
        <f>'GG - R$'!E32/'GG - PIB'!$E$69</f>
        <v>6.4458776197193644E-3</v>
      </c>
      <c r="F32" s="26">
        <f>'GG - R$'!F32/'GG - PIB'!$F$69</f>
        <v>6.9082758743694919E-3</v>
      </c>
      <c r="G32" s="26">
        <f>'GG - R$'!G32/'GG - PIB'!$G$69</f>
        <v>6.3352163417231449E-3</v>
      </c>
      <c r="H32" s="26">
        <f>'GG - R$'!H32/'GG - PIB'!$H$69</f>
        <v>6.482888574620811E-3</v>
      </c>
      <c r="I32" s="26">
        <f>'GG - R$'!I32/'GG - PIB'!$I$69</f>
        <v>4.9938917373377181E-3</v>
      </c>
      <c r="J32" s="26">
        <f>'GG - R$'!J32/'GG - PIB'!$J$69</f>
        <v>4.902354060280209E-3</v>
      </c>
      <c r="K32" s="26">
        <f>'GG - R$'!K32/'GG - PIB'!$K$69</f>
        <v>5.7930442563734795E-3</v>
      </c>
      <c r="L32" s="26">
        <f>'GG - R$'!L32/'GG - PIB'!$L$69</f>
        <v>5.7979579906568173E-3</v>
      </c>
      <c r="M32" s="26">
        <f>'GG - R$'!M32/'GG - PIB'!$M$69</f>
        <v>6.1159197876283133E-3</v>
      </c>
      <c r="N32" s="26">
        <f>'GG - R$'!N32/'GG - PIB'!N$69</f>
        <v>7.1290204525599997E-3</v>
      </c>
    </row>
    <row r="33" spans="1:14" ht="20.100000000000001" customHeight="1">
      <c r="A33" s="17" t="s">
        <v>86</v>
      </c>
      <c r="B33" s="13" t="s">
        <v>1</v>
      </c>
      <c r="C33" s="26">
        <f>'GG - R$'!C33/'GG - PIB'!$C$69</f>
        <v>1.129031307974812E-5</v>
      </c>
      <c r="D33" s="26">
        <f>'GG - R$'!D33/'GG - PIB'!$D$69</f>
        <v>9.546295956340191E-6</v>
      </c>
      <c r="E33" s="26">
        <f>'GG - R$'!E33/'GG - PIB'!$E$69</f>
        <v>1.9436570967192551E-5</v>
      </c>
      <c r="F33" s="26">
        <f>'GG - R$'!F33/'GG - PIB'!$F$69</f>
        <v>2.74023568525808E-5</v>
      </c>
      <c r="G33" s="26">
        <f>'GG - R$'!G33/'GG - PIB'!$G$69</f>
        <v>2.8054245547593132E-5</v>
      </c>
      <c r="H33" s="26">
        <f>'GG - R$'!H33/'GG - PIB'!$H$69</f>
        <v>1.6568316237718251E-5</v>
      </c>
      <c r="I33" s="26">
        <f>'GG - R$'!I33/'GG - PIB'!$I$69</f>
        <v>2.22143400791919E-5</v>
      </c>
      <c r="J33" s="26">
        <f>'GG - R$'!J33/'GG - PIB'!$J$69</f>
        <v>9.9930682354313322E-6</v>
      </c>
      <c r="K33" s="26">
        <f>'GG - R$'!K33/'GG - PIB'!$K$69</f>
        <v>1.8388729040434793E-5</v>
      </c>
      <c r="L33" s="26">
        <f>'GG - R$'!L33/'GG - PIB'!$L$69</f>
        <v>1.2304815636642523E-5</v>
      </c>
      <c r="M33" s="26">
        <f>'GG - R$'!M33/'GG - PIB'!$M$69</f>
        <v>6.7710786402352006E-6</v>
      </c>
      <c r="N33" s="26">
        <f>'GG - R$'!N33/'GG - PIB'!N$69</f>
        <v>1.8418625240653541E-5</v>
      </c>
    </row>
    <row r="34" spans="1:14" ht="20.100000000000001" customHeight="1">
      <c r="A34" s="5">
        <v>116</v>
      </c>
      <c r="B34" s="6" t="s">
        <v>8</v>
      </c>
      <c r="C34" s="25">
        <f>'GG - R$'!C34/'GG - PIB'!$C$69</f>
        <v>4.7450410134521534E-5</v>
      </c>
      <c r="D34" s="25">
        <f>'GG - R$'!D34/'GG - PIB'!$D$69</f>
        <v>7.4209773417859779E-5</v>
      </c>
      <c r="E34" s="25">
        <f>'GG - R$'!E34/'GG - PIB'!$E$69</f>
        <v>-9.97597630847643E-5</v>
      </c>
      <c r="F34" s="25">
        <f>'GG - R$'!F34/'GG - PIB'!$F$69</f>
        <v>1.086332029539245E-4</v>
      </c>
      <c r="G34" s="25">
        <f>'GG - R$'!G34/'GG - PIB'!$G$69</f>
        <v>-7.0924011356382406E-6</v>
      </c>
      <c r="H34" s="25">
        <f>'GG - R$'!H34/'GG - PIB'!$H$69</f>
        <v>-8.1790974786129E-5</v>
      </c>
      <c r="I34" s="25">
        <f>'GG - R$'!I34/'GG - PIB'!$I$69</f>
        <v>1.4844830259319662E-7</v>
      </c>
      <c r="J34" s="25">
        <f>'GG - R$'!J34/'GG - PIB'!$J$69</f>
        <v>1.110321663769479E-11</v>
      </c>
      <c r="K34" s="25">
        <f>'GG - R$'!K34/'GG - PIB'!$K$69</f>
        <v>5.3757717041961327E-8</v>
      </c>
      <c r="L34" s="25">
        <f>'GG - R$'!L34/'GG - PIB'!$L$69</f>
        <v>6.8278164238798831E-9</v>
      </c>
      <c r="M34" s="25">
        <f>'GG - R$'!M34/'GG - PIB'!$M$69</f>
        <v>-1.0693273970337251E-6</v>
      </c>
      <c r="N34" s="25">
        <f>'GG - R$'!N34/'GG - PIB'!N$69</f>
        <v>3.1399653666286845E-8</v>
      </c>
    </row>
    <row r="35" spans="1:14" ht="20.100000000000001" customHeight="1">
      <c r="A35" s="9">
        <v>12</v>
      </c>
      <c r="B35" s="10" t="s">
        <v>11</v>
      </c>
      <c r="C35" s="27">
        <f>'GG - R$'!C35/'GG - PIB'!$C$69</f>
        <v>7.8465661193043115E-2</v>
      </c>
      <c r="D35" s="27">
        <f>'GG - R$'!D35/'GG - PIB'!$D$69</f>
        <v>8.0343299779427821E-2</v>
      </c>
      <c r="E35" s="27">
        <f>'GG - R$'!E35/'GG - PIB'!$E$69</f>
        <v>8.1430912197296326E-2</v>
      </c>
      <c r="F35" s="27">
        <f>'GG - R$'!F35/'GG - PIB'!$F$69</f>
        <v>8.0739948864036612E-2</v>
      </c>
      <c r="G35" s="27">
        <f>'GG - R$'!G35/'GG - PIB'!$G$69</f>
        <v>8.0434621555735025E-2</v>
      </c>
      <c r="H35" s="27">
        <f>'GG - R$'!H35/'GG - PIB'!$H$69</f>
        <v>8.0207986642571449E-2</v>
      </c>
      <c r="I35" s="27">
        <f>'GG - R$'!I35/'GG - PIB'!$I$69</f>
        <v>8.0365344393212815E-2</v>
      </c>
      <c r="J35" s="27">
        <f>'GG - R$'!J35/'GG - PIB'!$J$69</f>
        <v>8.0745821387574426E-2</v>
      </c>
      <c r="K35" s="27">
        <f>'GG - R$'!K35/'GG - PIB'!$K$69</f>
        <v>7.8526550148146315E-2</v>
      </c>
      <c r="L35" s="27">
        <f>'GG - R$'!L35/'GG - PIB'!$L$69</f>
        <v>7.8643650684482896E-2</v>
      </c>
      <c r="M35" s="27">
        <f>'GG - R$'!M35/'GG - PIB'!$M$69</f>
        <v>7.7350523036797278E-2</v>
      </c>
      <c r="N35" s="27">
        <f>'GG - R$'!N35/'GG - PIB'!N$69</f>
        <v>7.5591711923665553E-2</v>
      </c>
    </row>
    <row r="36" spans="1:14" ht="20.100000000000001" customHeight="1">
      <c r="A36" s="17" t="s">
        <v>87</v>
      </c>
      <c r="B36" s="13" t="s">
        <v>9</v>
      </c>
      <c r="C36" s="26">
        <f>'GG - R$'!C36/'GG - PIB'!$C$69</f>
        <v>5.4228584963422387E-2</v>
      </c>
      <c r="D36" s="26">
        <f>'GG - R$'!D36/'GG - PIB'!$D$69</f>
        <v>5.5679184923288223E-2</v>
      </c>
      <c r="E36" s="26">
        <f>'GG - R$'!E36/'GG - PIB'!$E$69</f>
        <v>5.6435503868766036E-2</v>
      </c>
      <c r="F36" s="26">
        <f>'GG - R$'!F36/'GG - PIB'!$F$69</f>
        <v>5.5363916981943005E-2</v>
      </c>
      <c r="G36" s="26">
        <f>'GG - R$'!G36/'GG - PIB'!$G$69</f>
        <v>5.4585395276974917E-2</v>
      </c>
      <c r="H36" s="26">
        <f>'GG - R$'!H36/'GG - PIB'!$H$69</f>
        <v>5.3445387304840886E-2</v>
      </c>
      <c r="I36" s="26">
        <f>'GG - R$'!I36/'GG - PIB'!$I$69</f>
        <v>5.3439921513876776E-2</v>
      </c>
      <c r="J36" s="26">
        <f>'GG - R$'!J36/'GG - PIB'!$J$69</f>
        <v>5.3628096585447448E-2</v>
      </c>
      <c r="K36" s="26">
        <f>'GG - R$'!K36/'GG - PIB'!$K$69</f>
        <v>5.3297002762464629E-2</v>
      </c>
      <c r="L36" s="26">
        <f>'GG - R$'!L36/'GG - PIB'!$L$69</f>
        <v>5.354577289222124E-2</v>
      </c>
      <c r="M36" s="26">
        <f>'GG - R$'!M36/'GG - PIB'!$M$69</f>
        <v>5.1878075964011255E-2</v>
      </c>
      <c r="N36" s="26">
        <f>'GG - R$'!N36/'GG - PIB'!N$69</f>
        <v>5.1939626544436235E-2</v>
      </c>
    </row>
    <row r="37" spans="1:14" ht="20.100000000000001" customHeight="1">
      <c r="A37" s="17" t="s">
        <v>88</v>
      </c>
      <c r="B37" s="13" t="s">
        <v>10</v>
      </c>
      <c r="C37" s="26">
        <f>'GG - R$'!C37/'GG - PIB'!$C$69</f>
        <v>6.0935389993154654E-3</v>
      </c>
      <c r="D37" s="26">
        <f>'GG - R$'!D37/'GG - PIB'!$D$69</f>
        <v>5.7984496732830905E-3</v>
      </c>
      <c r="E37" s="26">
        <f>'GG - R$'!E37/'GG - PIB'!$E$69</f>
        <v>5.3617944636460543E-3</v>
      </c>
      <c r="F37" s="26">
        <f>'GG - R$'!F37/'GG - PIB'!$F$69</f>
        <v>5.2326569271127586E-3</v>
      </c>
      <c r="G37" s="26">
        <f>'GG - R$'!G37/'GG - PIB'!$G$69</f>
        <v>5.2281801538849671E-3</v>
      </c>
      <c r="H37" s="26">
        <f>'GG - R$'!H37/'GG - PIB'!$H$69</f>
        <v>5.5223545221339586E-3</v>
      </c>
      <c r="I37" s="26">
        <f>'GG - R$'!I37/'GG - PIB'!$I$69</f>
        <v>5.5313621567211028E-3</v>
      </c>
      <c r="J37" s="26">
        <f>'GG - R$'!J37/'GG - PIB'!$J$69</f>
        <v>5.8123281090906569E-3</v>
      </c>
      <c r="K37" s="26">
        <f>'GG - R$'!K37/'GG - PIB'!$K$69</f>
        <v>5.5308995760587915E-3</v>
      </c>
      <c r="L37" s="26">
        <f>'GG - R$'!L37/'GG - PIB'!$L$69</f>
        <v>5.2107937694151046E-3</v>
      </c>
      <c r="M37" s="26">
        <f>'GG - R$'!M37/'GG - PIB'!$M$69</f>
        <v>6.426786413037228E-3</v>
      </c>
      <c r="N37" s="26">
        <f>'GG - R$'!N37/'GG - PIB'!N$69</f>
        <v>5.897819617773279E-3</v>
      </c>
    </row>
    <row r="38" spans="1:14" ht="20.100000000000001" customHeight="1">
      <c r="A38" s="17" t="s">
        <v>89</v>
      </c>
      <c r="B38" s="13" t="s">
        <v>103</v>
      </c>
      <c r="C38" s="26">
        <f>'GG - R$'!C38/'GG - PIB'!$C$69</f>
        <v>1.6516092814711954E-2</v>
      </c>
      <c r="D38" s="26">
        <f>'GG - R$'!D38/'GG - PIB'!$D$69</f>
        <v>1.7148721826449335E-2</v>
      </c>
      <c r="E38" s="26">
        <f>'GG - R$'!E38/'GG - PIB'!$E$69</f>
        <v>1.790102490925612E-2</v>
      </c>
      <c r="F38" s="26">
        <f>'GG - R$'!F38/'GG - PIB'!$F$69</f>
        <v>1.8408629842848859E-2</v>
      </c>
      <c r="G38" s="26">
        <f>'GG - R$'!G38/'GG - PIB'!$G$69</f>
        <v>1.8837099333308297E-2</v>
      </c>
      <c r="H38" s="26">
        <f>'GG - R$'!H38/'GG - PIB'!$H$69</f>
        <v>1.9769912864883291E-2</v>
      </c>
      <c r="I38" s="26">
        <f>'GG - R$'!I38/'GG - PIB'!$I$69</f>
        <v>1.9817480456438077E-2</v>
      </c>
      <c r="J38" s="26">
        <f>'GG - R$'!J38/'GG - PIB'!$J$69</f>
        <v>1.9547925015773373E-2</v>
      </c>
      <c r="K38" s="26">
        <f>'GG - R$'!K38/'GG - PIB'!$K$69</f>
        <v>1.7946555988514506E-2</v>
      </c>
      <c r="L38" s="26">
        <f>'GG - R$'!L38/'GG - PIB'!$L$69</f>
        <v>1.8178344755801462E-2</v>
      </c>
      <c r="M38" s="26">
        <f>'GG - R$'!M38/'GG - PIB'!$M$69</f>
        <v>1.7079002465981437E-2</v>
      </c>
      <c r="N38" s="26">
        <f>'GG - R$'!N38/'GG - PIB'!N$69</f>
        <v>1.5810526695475197E-2</v>
      </c>
    </row>
    <row r="39" spans="1:14" ht="20.100000000000001" customHeight="1">
      <c r="A39" s="17" t="s">
        <v>91</v>
      </c>
      <c r="B39" s="13" t="s">
        <v>14</v>
      </c>
      <c r="C39" s="26">
        <f>'GG - R$'!C39/'GG - PIB'!$C$69</f>
        <v>1.6274444155933057E-3</v>
      </c>
      <c r="D39" s="26">
        <f>'GG - R$'!D39/'GG - PIB'!$D$69</f>
        <v>1.7169433564071873E-3</v>
      </c>
      <c r="E39" s="26">
        <f>'GG - R$'!E39/'GG - PIB'!$E$69</f>
        <v>1.7325889556281094E-3</v>
      </c>
      <c r="F39" s="26">
        <f>'GG - R$'!F39/'GG - PIB'!$F$69</f>
        <v>1.7347451121319806E-3</v>
      </c>
      <c r="G39" s="26">
        <f>'GG - R$'!G39/'GG - PIB'!$G$69</f>
        <v>1.7839467915668468E-3</v>
      </c>
      <c r="H39" s="26">
        <f>'GG - R$'!H39/'GG - PIB'!$H$69</f>
        <v>1.4703319507133083E-3</v>
      </c>
      <c r="I39" s="26">
        <f>'GG - R$'!I39/'GG - PIB'!$I$69</f>
        <v>1.5765802661768533E-3</v>
      </c>
      <c r="J39" s="26">
        <f>'GG - R$'!J39/'GG - PIB'!$J$69</f>
        <v>1.7574716772629628E-3</v>
      </c>
      <c r="K39" s="26">
        <f>'GG - R$'!K39/'GG - PIB'!$K$69</f>
        <v>1.7520918211083984E-3</v>
      </c>
      <c r="L39" s="26">
        <f>'GG - R$'!L39/'GG - PIB'!$L$69</f>
        <v>1.7087392670450691E-3</v>
      </c>
      <c r="M39" s="26">
        <f>'GG - R$'!M39/'GG - PIB'!$M$69</f>
        <v>1.9666581937673542E-3</v>
      </c>
      <c r="N39" s="26">
        <f>'GG - R$'!N39/'GG - PIB'!N$69</f>
        <v>1.9437390659808355E-3</v>
      </c>
    </row>
    <row r="40" spans="1:14" ht="20.100000000000001" customHeight="1">
      <c r="A40" s="19">
        <v>2</v>
      </c>
      <c r="B40" s="19" t="s">
        <v>107</v>
      </c>
      <c r="C40" s="23">
        <f>'GG - R$'!C40/'GG - PIB'!$C$69</f>
        <v>8.1956791389263275E-2</v>
      </c>
      <c r="D40" s="23">
        <f>'GG - R$'!D40/'GG - PIB'!$D$69</f>
        <v>8.0967776100070152E-2</v>
      </c>
      <c r="E40" s="23">
        <f>'GG - R$'!E40/'GG - PIB'!$E$69</f>
        <v>8.1283273446740439E-2</v>
      </c>
      <c r="F40" s="23">
        <f>'GG - R$'!F40/'GG - PIB'!$F$69</f>
        <v>8.1528658166774112E-2</v>
      </c>
      <c r="G40" s="23">
        <f>'GG - R$'!G40/'GG - PIB'!$G$69</f>
        <v>8.0404510131271145E-2</v>
      </c>
      <c r="H40" s="23">
        <f>'GG - R$'!H40/'GG - PIB'!$H$69</f>
        <v>8.0983416906247788E-2</v>
      </c>
      <c r="I40" s="23">
        <f>'GG - R$'!I40/'GG - PIB'!$I$69</f>
        <v>8.1290540603361314E-2</v>
      </c>
      <c r="J40" s="23">
        <f>'GG - R$'!J40/'GG - PIB'!$J$69</f>
        <v>8.2634720110229001E-2</v>
      </c>
      <c r="K40" s="23">
        <f>'GG - R$'!K40/'GG - PIB'!$K$69</f>
        <v>8.3684182483655029E-2</v>
      </c>
      <c r="L40" s="23">
        <f>'GG - R$'!L40/'GG - PIB'!$L$69</f>
        <v>8.4572680848470569E-2</v>
      </c>
      <c r="M40" s="23">
        <f>'GG - R$'!M40/'GG - PIB'!$M$69</f>
        <v>8.5453340724098659E-2</v>
      </c>
      <c r="N40" s="23">
        <f>'GG - R$'!N40/'GG - PIB'!N$69</f>
        <v>9.0906733534102821E-2</v>
      </c>
    </row>
    <row r="41" spans="1:14" ht="20.100000000000001" customHeight="1">
      <c r="A41" s="2">
        <v>11</v>
      </c>
      <c r="B41" s="3" t="s">
        <v>2</v>
      </c>
      <c r="C41" s="24">
        <f>'GG - R$'!C41/'GG - PIB'!$C$69</f>
        <v>7.7587101180528861E-2</v>
      </c>
      <c r="D41" s="24">
        <f>'GG - R$'!D41/'GG - PIB'!$D$69</f>
        <v>7.6557976086574983E-2</v>
      </c>
      <c r="E41" s="24">
        <f>'GG - R$'!E41/'GG - PIB'!$E$69</f>
        <v>7.6725806692256315E-2</v>
      </c>
      <c r="F41" s="24">
        <f>'GG - R$'!F41/'GG - PIB'!$F$69</f>
        <v>7.7053365497583015E-2</v>
      </c>
      <c r="G41" s="24">
        <f>'GG - R$'!G41/'GG - PIB'!$G$69</f>
        <v>7.5707793794746167E-2</v>
      </c>
      <c r="H41" s="24">
        <f>'GG - R$'!H41/'GG - PIB'!$H$69</f>
        <v>7.6110731985632701E-2</v>
      </c>
      <c r="I41" s="24">
        <f>'GG - R$'!I41/'GG - PIB'!$I$69</f>
        <v>7.6315422953755166E-2</v>
      </c>
      <c r="J41" s="24">
        <f>'GG - R$'!J41/'GG - PIB'!$J$69</f>
        <v>7.7673814673181824E-2</v>
      </c>
      <c r="K41" s="24">
        <f>'GG - R$'!K41/'GG - PIB'!$K$69</f>
        <v>7.8745558103697516E-2</v>
      </c>
      <c r="L41" s="24">
        <f>'GG - R$'!L41/'GG - PIB'!$L$69</f>
        <v>7.9677456796347246E-2</v>
      </c>
      <c r="M41" s="24">
        <f>'GG - R$'!M41/'GG - PIB'!$M$69</f>
        <v>8.0643325030161569E-2</v>
      </c>
      <c r="N41" s="24">
        <f>'GG - R$'!N41/'GG - PIB'!N$69</f>
        <v>8.6552826184585735E-2</v>
      </c>
    </row>
    <row r="42" spans="1:14" ht="20.100000000000001" customHeight="1">
      <c r="A42" s="5">
        <v>113</v>
      </c>
      <c r="B42" s="6" t="s">
        <v>5</v>
      </c>
      <c r="C42" s="25">
        <f>'GG - R$'!C42/'GG - PIB'!$C$69</f>
        <v>6.3132329418451117E-3</v>
      </c>
      <c r="D42" s="25">
        <f>'GG - R$'!D42/'GG - PIB'!$D$69</f>
        <v>6.3047143890478472E-3</v>
      </c>
      <c r="E42" s="25">
        <f>'GG - R$'!E42/'GG - PIB'!$E$69</f>
        <v>6.4915731883126056E-3</v>
      </c>
      <c r="F42" s="25">
        <f>'GG - R$'!F42/'GG - PIB'!$F$69</f>
        <v>6.4380754348425879E-3</v>
      </c>
      <c r="G42" s="25">
        <f>'GG - R$'!G42/'GG - PIB'!$G$69</f>
        <v>6.5901037362061949E-3</v>
      </c>
      <c r="H42" s="25">
        <f>'GG - R$'!H42/'GG - PIB'!$H$69</f>
        <v>7.2846672030410682E-3</v>
      </c>
      <c r="I42" s="25">
        <f>'GG - R$'!I42/'GG - PIB'!$I$69</f>
        <v>7.5730295791032144E-3</v>
      </c>
      <c r="J42" s="25">
        <f>'GG - R$'!J42/'GG - PIB'!$J$69</f>
        <v>7.407273976325803E-3</v>
      </c>
      <c r="K42" s="25">
        <f>'GG - R$'!K42/'GG - PIB'!$K$69</f>
        <v>7.3943127999836116E-3</v>
      </c>
      <c r="L42" s="25">
        <f>'GG - R$'!L42/'GG - PIB'!$L$69</f>
        <v>7.6065262402168808E-3</v>
      </c>
      <c r="M42" s="25">
        <f>'GG - R$'!M42/'GG - PIB'!$M$69</f>
        <v>7.8113759682334983E-3</v>
      </c>
      <c r="N42" s="25">
        <f>'GG - R$'!N42/'GG - PIB'!N$69</f>
        <v>7.63892848756321E-3</v>
      </c>
    </row>
    <row r="43" spans="1:14" ht="20.100000000000001" customHeight="1">
      <c r="A43" s="17" t="s">
        <v>50</v>
      </c>
      <c r="B43" s="13" t="s">
        <v>51</v>
      </c>
      <c r="C43" s="26">
        <f>'GG - R$'!C43/'GG - PIB'!$C$69</f>
        <v>1.1252543867012775E-4</v>
      </c>
      <c r="D43" s="26">
        <f>'GG - R$'!D43/'GG - PIB'!$D$69</f>
        <v>1.1484690728780075E-4</v>
      </c>
      <c r="E43" s="26">
        <f>'GG - R$'!E43/'GG - PIB'!$E$69</f>
        <v>1.1212864720982978E-4</v>
      </c>
      <c r="F43" s="26">
        <f>'GG - R$'!F43/'GG - PIB'!$F$69</f>
        <v>1.1634781056185746E-4</v>
      </c>
      <c r="G43" s="26">
        <f>'GG - R$'!G43/'GG - PIB'!$G$69</f>
        <v>1.0631742134950741E-4</v>
      </c>
      <c r="H43" s="26">
        <f>'GG - R$'!H43/'GG - PIB'!$H$69</f>
        <v>1.1458724992232045E-4</v>
      </c>
      <c r="I43" s="26">
        <f>'GG - R$'!I43/'GG - PIB'!$I$69</f>
        <v>1.2602248508293077E-4</v>
      </c>
      <c r="J43" s="26">
        <f>'GG - R$'!J43/'GG - PIB'!$J$69</f>
        <v>1.207099586772657E-4</v>
      </c>
      <c r="K43" s="26">
        <f>'GG - R$'!K43/'GG - PIB'!$K$69</f>
        <v>1.3250865175615397E-4</v>
      </c>
      <c r="L43" s="26">
        <f>'GG - R$'!L43/'GG - PIB'!$L$69</f>
        <v>1.3900539381965214E-4</v>
      </c>
      <c r="M43" s="26">
        <f>'GG - R$'!M43/'GG - PIB'!$M$69</f>
        <v>1.4803593812482297E-4</v>
      </c>
      <c r="N43" s="26">
        <f>'GG - R$'!N43/'GG - PIB'!N$69</f>
        <v>1.4062448937091928E-4</v>
      </c>
    </row>
    <row r="44" spans="1:14" ht="20.100000000000001" customHeight="1">
      <c r="A44" s="8" t="s">
        <v>52</v>
      </c>
      <c r="B44" s="1" t="s">
        <v>53</v>
      </c>
      <c r="C44" s="26">
        <f>'GG - R$'!C44/'GG - PIB'!$C$69</f>
        <v>5.4058169740084974E-5</v>
      </c>
      <c r="D44" s="26">
        <f>'GG - R$'!D44/'GG - PIB'!$D$69</f>
        <v>4.7748708115516423E-5</v>
      </c>
      <c r="E44" s="26">
        <f>'GG - R$'!E44/'GG - PIB'!$E$69</f>
        <v>5.7564223400543324E-5</v>
      </c>
      <c r="F44" s="26">
        <f>'GG - R$'!F44/'GG - PIB'!$F$69</f>
        <v>6.2041402007532797E-5</v>
      </c>
      <c r="G44" s="26">
        <f>'GG - R$'!G44/'GG - PIB'!$G$69</f>
        <v>5.5124848819500693E-5</v>
      </c>
      <c r="H44" s="26">
        <f>'GG - R$'!H44/'GG - PIB'!$H$69</f>
        <v>5.1849450329039369E-5</v>
      </c>
      <c r="I44" s="26">
        <f>'GG - R$'!I44/'GG - PIB'!$I$69</f>
        <v>5.2099105967976151E-5</v>
      </c>
      <c r="J44" s="26">
        <f>'GG - R$'!J44/'GG - PIB'!$J$69</f>
        <v>5.648891805136734E-5</v>
      </c>
      <c r="K44" s="26">
        <f>'GG - R$'!K44/'GG - PIB'!$K$69</f>
        <v>5.8888925809745981E-5</v>
      </c>
      <c r="L44" s="26">
        <f>'GG - R$'!L44/'GG - PIB'!$L$69</f>
        <v>5.6600806674018917E-5</v>
      </c>
      <c r="M44" s="26">
        <f>'GG - R$'!M44/'GG - PIB'!$M$69</f>
        <v>7.1024148913675922E-5</v>
      </c>
      <c r="N44" s="26">
        <f>'GG - R$'!N44/'GG - PIB'!N$69</f>
        <v>7.4813656452164806E-5</v>
      </c>
    </row>
    <row r="45" spans="1:14" ht="20.100000000000001" customHeight="1">
      <c r="A45" s="17" t="s">
        <v>56</v>
      </c>
      <c r="B45" s="13" t="s">
        <v>57</v>
      </c>
      <c r="C45" s="26">
        <f>'GG - R$'!C45/'GG - PIB'!$C$69</f>
        <v>6.4809000020587528E-4</v>
      </c>
      <c r="D45" s="26">
        <f>'GG - R$'!D45/'GG - PIB'!$D$69</f>
        <v>6.3253726352726985E-4</v>
      </c>
      <c r="E45" s="26">
        <f>'GG - R$'!E45/'GG - PIB'!$E$69</f>
        <v>7.0796547830836846E-4</v>
      </c>
      <c r="F45" s="26">
        <f>'GG - R$'!F45/'GG - PIB'!$F$69</f>
        <v>7.7690867614883959E-4</v>
      </c>
      <c r="G45" s="26">
        <f>'GG - R$'!G45/'GG - PIB'!$G$69</f>
        <v>8.1297763295704278E-4</v>
      </c>
      <c r="H45" s="26">
        <f>'GG - R$'!H45/'GG - PIB'!$H$69</f>
        <v>1.0775364783522164E-3</v>
      </c>
      <c r="I45" s="26">
        <f>'GG - R$'!I45/'GG - PIB'!$I$69</f>
        <v>1.1715694555540883E-3</v>
      </c>
      <c r="J45" s="26">
        <f>'GG - R$'!J45/'GG - PIB'!$J$69</f>
        <v>1.0899251757055198E-3</v>
      </c>
      <c r="K45" s="26">
        <f>'GG - R$'!K45/'GG - PIB'!$K$69</f>
        <v>1.0465284468002573E-3</v>
      </c>
      <c r="L45" s="26">
        <f>'GG - R$'!L45/'GG - PIB'!$L$69</f>
        <v>1.1606977910934319E-3</v>
      </c>
      <c r="M45" s="26">
        <f>'GG - R$'!M45/'GG - PIB'!$M$69</f>
        <v>1.1492476542376649E-3</v>
      </c>
      <c r="N45" s="26">
        <f>'GG - R$'!N45/'GG - PIB'!N$69</f>
        <v>1.42820486641381E-3</v>
      </c>
    </row>
    <row r="46" spans="1:14" ht="20.100000000000001" customHeight="1">
      <c r="A46" s="17" t="s">
        <v>58</v>
      </c>
      <c r="B46" s="13" t="s">
        <v>59</v>
      </c>
      <c r="C46" s="26">
        <f>'GG - R$'!C46/'GG - PIB'!$C$69</f>
        <v>5.4985593332290235E-3</v>
      </c>
      <c r="D46" s="26">
        <f>'GG - R$'!D46/'GG - PIB'!$D$69</f>
        <v>5.5095815101172604E-3</v>
      </c>
      <c r="E46" s="26">
        <f>'GG - R$'!E46/'GG - PIB'!$E$69</f>
        <v>5.6139148393938637E-3</v>
      </c>
      <c r="F46" s="26">
        <f>'GG - R$'!F46/'GG - PIB'!$F$69</f>
        <v>5.4827775461243579E-3</v>
      </c>
      <c r="G46" s="26">
        <f>'GG - R$'!G46/'GG - PIB'!$G$69</f>
        <v>5.6156838330801437E-3</v>
      </c>
      <c r="H46" s="26">
        <f>'GG - R$'!H46/'GG - PIB'!$H$69</f>
        <v>6.0406940244374921E-3</v>
      </c>
      <c r="I46" s="26">
        <f>'GG - R$'!I46/'GG - PIB'!$I$69</f>
        <v>6.2233385324982193E-3</v>
      </c>
      <c r="J46" s="26">
        <f>'GG - R$'!J46/'GG - PIB'!$J$69</f>
        <v>6.1401499238916508E-3</v>
      </c>
      <c r="K46" s="26">
        <f>'GG - R$'!K46/'GG - PIB'!$K$69</f>
        <v>6.1563867756174546E-3</v>
      </c>
      <c r="L46" s="26">
        <f>'GG - R$'!L46/'GG - PIB'!$L$69</f>
        <v>6.2502222486297779E-3</v>
      </c>
      <c r="M46" s="26">
        <f>'GG - R$'!M46/'GG - PIB'!$M$69</f>
        <v>6.4430682269573346E-3</v>
      </c>
      <c r="N46" s="26">
        <f>'GG - R$'!N46/'GG - PIB'!N$69</f>
        <v>5.995285475326316E-3</v>
      </c>
    </row>
    <row r="47" spans="1:14" ht="20.100000000000001" customHeight="1">
      <c r="A47" s="5">
        <v>114</v>
      </c>
      <c r="B47" s="6" t="s">
        <v>6</v>
      </c>
      <c r="C47" s="25">
        <f>'GG - R$'!C47/'GG - PIB'!$C$69</f>
        <v>7.1273868238683757E-2</v>
      </c>
      <c r="D47" s="25">
        <f>'GG - R$'!D47/'GG - PIB'!$D$69</f>
        <v>7.0253261697527131E-2</v>
      </c>
      <c r="E47" s="25">
        <f>'GG - R$'!E47/'GG - PIB'!$E$69</f>
        <v>7.0234233503943713E-2</v>
      </c>
      <c r="F47" s="25">
        <f>'GG - R$'!F47/'GG - PIB'!$F$69</f>
        <v>7.0615290062740421E-2</v>
      </c>
      <c r="G47" s="25">
        <f>'GG - R$'!G47/'GG - PIB'!$G$69</f>
        <v>6.9117690058539974E-2</v>
      </c>
      <c r="H47" s="25">
        <f>'GG - R$'!H47/'GG - PIB'!$H$69</f>
        <v>6.8826064782591637E-2</v>
      </c>
      <c r="I47" s="25">
        <f>'GG - R$'!I47/'GG - PIB'!$I$69</f>
        <v>6.8742393374651947E-2</v>
      </c>
      <c r="J47" s="25">
        <f>'GG - R$'!J47/'GG - PIB'!$J$69</f>
        <v>7.026654069685602E-2</v>
      </c>
      <c r="K47" s="25">
        <f>'GG - R$'!K47/'GG - PIB'!$K$69</f>
        <v>7.1351245303713895E-2</v>
      </c>
      <c r="L47" s="25">
        <f>'GG - R$'!L47/'GG - PIB'!$L$69</f>
        <v>7.2070930556130369E-2</v>
      </c>
      <c r="M47" s="25">
        <f>'GG - R$'!M47/'GG - PIB'!$M$69</f>
        <v>7.2831949061928067E-2</v>
      </c>
      <c r="N47" s="25">
        <f>'GG - R$'!N47/'GG - PIB'!N$69</f>
        <v>7.8913897697022534E-2</v>
      </c>
    </row>
    <row r="48" spans="1:14" ht="20.100000000000001" customHeight="1">
      <c r="A48" s="17" t="s">
        <v>67</v>
      </c>
      <c r="B48" s="13" t="s">
        <v>17</v>
      </c>
      <c r="C48" s="26">
        <f>'GG - R$'!C48/'GG - PIB'!$C$69</f>
        <v>6.9002591934417393E-2</v>
      </c>
      <c r="D48" s="26">
        <f>'GG - R$'!D48/'GG - PIB'!$D$69</f>
        <v>6.7964365075692645E-2</v>
      </c>
      <c r="E48" s="26">
        <f>'GG - R$'!E48/'GG - PIB'!$E$69</f>
        <v>6.7759921626373912E-2</v>
      </c>
      <c r="F48" s="26">
        <f>'GG - R$'!F48/'GG - PIB'!$F$69</f>
        <v>6.8084166945456895E-2</v>
      </c>
      <c r="G48" s="26">
        <f>'GG - R$'!G48/'GG - PIB'!$G$69</f>
        <v>6.6575704720566162E-2</v>
      </c>
      <c r="H48" s="26">
        <f>'GG - R$'!H48/'GG - PIB'!$H$69</f>
        <v>6.6208449549063381E-2</v>
      </c>
      <c r="I48" s="26">
        <f>'GG - R$'!I48/'GG - PIB'!$I$69</f>
        <v>6.600183675500787E-2</v>
      </c>
      <c r="J48" s="26">
        <f>'GG - R$'!J48/'GG - PIB'!$J$69</f>
        <v>6.7386895086348403E-2</v>
      </c>
      <c r="K48" s="26">
        <f>'GG - R$'!K48/'GG - PIB'!$K$69</f>
        <v>6.8432440908535397E-2</v>
      </c>
      <c r="L48" s="26">
        <f>'GG - R$'!L48/'GG - PIB'!$L$69</f>
        <v>6.8767008882178446E-2</v>
      </c>
      <c r="M48" s="26">
        <f>'GG - R$'!M48/'GG - PIB'!$M$69</f>
        <v>7.0050565958219596E-2</v>
      </c>
      <c r="N48" s="26">
        <f>'GG - R$'!N48/'GG - PIB'!N$69</f>
        <v>7.5925777473880379E-2</v>
      </c>
    </row>
    <row r="49" spans="1:14" ht="20.100000000000001" customHeight="1">
      <c r="A49" s="17" t="s">
        <v>68</v>
      </c>
      <c r="B49" s="13" t="s">
        <v>69</v>
      </c>
      <c r="C49" s="26">
        <f>'GG - R$'!C49/'GG - PIB'!$C$69</f>
        <v>2.4177196005401136E-4</v>
      </c>
      <c r="D49" s="26">
        <f>'GG - R$'!D49/'GG - PIB'!$D$69</f>
        <v>2.3653063262530553E-4</v>
      </c>
      <c r="E49" s="26">
        <f>'GG - R$'!E49/'GG - PIB'!$E$69</f>
        <v>2.4371480820227793E-4</v>
      </c>
      <c r="F49" s="26">
        <f>'GG - R$'!F49/'GG - PIB'!$F$69</f>
        <v>2.6602147333295949E-4</v>
      </c>
      <c r="G49" s="26">
        <f>'GG - R$'!G49/'GG - PIB'!$G$69</f>
        <v>2.6118920489922654E-4</v>
      </c>
      <c r="H49" s="26">
        <f>'GG - R$'!H49/'GG - PIB'!$H$69</f>
        <v>2.734069308032457E-4</v>
      </c>
      <c r="I49" s="26">
        <f>'GG - R$'!I49/'GG - PIB'!$I$69</f>
        <v>2.4632573030315214E-4</v>
      </c>
      <c r="J49" s="26">
        <f>'GG - R$'!J49/'GG - PIB'!$J$69</f>
        <v>2.5361748884021991E-4</v>
      </c>
      <c r="K49" s="26">
        <f>'GG - R$'!K49/'GG - PIB'!$K$69</f>
        <v>2.4436903850593529E-4</v>
      </c>
      <c r="L49" s="26">
        <f>'GG - R$'!L49/'GG - PIB'!$L$69</f>
        <v>2.7189392344647835E-4</v>
      </c>
      <c r="M49" s="26">
        <f>'GG - R$'!M49/'GG - PIB'!$M$69</f>
        <v>2.5333228642612126E-4</v>
      </c>
      <c r="N49" s="26">
        <f>'GG - R$'!N49/'GG - PIB'!N$69</f>
        <v>2.5416267122722652E-4</v>
      </c>
    </row>
    <row r="50" spans="1:14" ht="20.100000000000001" customHeight="1">
      <c r="A50" s="8" t="s">
        <v>80</v>
      </c>
      <c r="B50" s="1" t="s">
        <v>81</v>
      </c>
      <c r="C50" s="26">
        <f>'GG - R$'!C50/'GG - PIB'!$C$69</f>
        <v>2.150487948444702E-5</v>
      </c>
      <c r="D50" s="26">
        <f>'GG - R$'!D50/'GG - PIB'!$D$69</f>
        <v>2.6084552548200777E-5</v>
      </c>
      <c r="E50" s="26">
        <f>'GG - R$'!E50/'GG - PIB'!$E$69</f>
        <v>3.0878309327983121E-5</v>
      </c>
      <c r="F50" s="26">
        <f>'GG - R$'!F50/'GG - PIB'!$F$69</f>
        <v>1.6173196046079062E-5</v>
      </c>
      <c r="G50" s="26">
        <f>'GG - R$'!G50/'GG - PIB'!$G$69</f>
        <v>1.5310582231764128E-5</v>
      </c>
      <c r="H50" s="26">
        <f>'GG - R$'!H50/'GG - PIB'!$H$69</f>
        <v>3.885401332135381E-5</v>
      </c>
      <c r="I50" s="26">
        <f>'GG - R$'!I50/'GG - PIB'!$I$69</f>
        <v>3.2712846180643283E-5</v>
      </c>
      <c r="J50" s="26">
        <f>'GG - R$'!J50/'GG - PIB'!$J$69</f>
        <v>4.4862107052501485E-5</v>
      </c>
      <c r="K50" s="26">
        <f>'GG - R$'!K50/'GG - PIB'!$K$69</f>
        <v>3.6468314211550012E-5</v>
      </c>
      <c r="L50" s="26">
        <f>'GG - R$'!L50/'GG - PIB'!$L$69</f>
        <v>3.4052137819724673E-5</v>
      </c>
      <c r="M50" s="26">
        <f>'GG - R$'!M50/'GG - PIB'!$M$69</f>
        <v>3.0766630584195893E-5</v>
      </c>
      <c r="N50" s="26">
        <f>'GG - R$'!N50/'GG - PIB'!N$69</f>
        <v>2.6762494234108231E-5</v>
      </c>
    </row>
    <row r="51" spans="1:14" ht="20.100000000000001" customHeight="1">
      <c r="A51" s="17" t="s">
        <v>82</v>
      </c>
      <c r="B51" s="13" t="s">
        <v>18</v>
      </c>
      <c r="C51" s="26">
        <f>'GG - R$'!C51/'GG - PIB'!$C$69</f>
        <v>2.0079994648128196E-3</v>
      </c>
      <c r="D51" s="26">
        <f>'GG - R$'!D51/'GG - PIB'!$D$69</f>
        <v>2.0262814367181048E-3</v>
      </c>
      <c r="E51" s="26">
        <f>'GG - R$'!E51/'GG - PIB'!$E$69</f>
        <v>2.1997187599460824E-3</v>
      </c>
      <c r="F51" s="26">
        <f>'GG - R$'!F51/'GG - PIB'!$F$69</f>
        <v>2.2489284479044742E-3</v>
      </c>
      <c r="G51" s="26">
        <f>'GG - R$'!G51/'GG - PIB'!$G$69</f>
        <v>2.2654855508428173E-3</v>
      </c>
      <c r="H51" s="26">
        <f>'GG - R$'!H51/'GG - PIB'!$H$69</f>
        <v>2.3048962867794924E-3</v>
      </c>
      <c r="I51" s="26">
        <f>'GG - R$'!I51/'GG - PIB'!$I$69</f>
        <v>2.4611166622706608E-3</v>
      </c>
      <c r="J51" s="26">
        <f>'GG - R$'!J51/'GG - PIB'!$J$69</f>
        <v>2.5807395213043776E-3</v>
      </c>
      <c r="K51" s="26">
        <f>'GG - R$'!K51/'GG - PIB'!$K$69</f>
        <v>2.6375886271292948E-3</v>
      </c>
      <c r="L51" s="26">
        <f>'GG - R$'!L51/'GG - PIB'!$L$69</f>
        <v>2.9977130438504879E-3</v>
      </c>
      <c r="M51" s="26">
        <f>'GG - R$'!M51/'GG - PIB'!$M$69</f>
        <v>2.4969708657583446E-3</v>
      </c>
      <c r="N51" s="26">
        <f>'GG - R$'!N51/'GG - PIB'!N$69</f>
        <v>2.7067566308181701E-3</v>
      </c>
    </row>
    <row r="52" spans="1:14" ht="20.100000000000001" customHeight="1">
      <c r="A52" s="17" t="s">
        <v>83</v>
      </c>
      <c r="B52" s="13" t="s">
        <v>84</v>
      </c>
      <c r="C52" s="26">
        <f>'GG - R$'!C52/'GG - PIB'!$C$69</f>
        <v>-8.4923561407174496E-14</v>
      </c>
      <c r="D52" s="26">
        <f>'GG - R$'!D52/'GG - PIB'!$D$69</f>
        <v>-5.7124828608322806E-14</v>
      </c>
      <c r="E52" s="26">
        <f>'GG - R$'!E52/'GG - PIB'!$E$69</f>
        <v>9.3462608435644356E-14</v>
      </c>
      <c r="F52" s="26">
        <f>'GG - R$'!F52/'GG - PIB'!$F$69</f>
        <v>0</v>
      </c>
      <c r="G52" s="26">
        <f>'GG - R$'!G52/'GG - PIB'!$G$69</f>
        <v>0</v>
      </c>
      <c r="H52" s="26">
        <f>'GG - R$'!H52/'GG - PIB'!$H$69</f>
        <v>4.5800262417594546E-7</v>
      </c>
      <c r="I52" s="26">
        <f>'GG - R$'!I52/'GG - PIB'!$I$69</f>
        <v>4.01380889626448E-7</v>
      </c>
      <c r="J52" s="26">
        <f>'GG - R$'!J52/'GG - PIB'!$J$69</f>
        <v>4.2649331050938051E-7</v>
      </c>
      <c r="K52" s="26">
        <f>'GG - R$'!K52/'GG - PIB'!$K$69</f>
        <v>3.7841533173018642E-7</v>
      </c>
      <c r="L52" s="26">
        <f>'GG - R$'!L52/'GG - PIB'!$L$69</f>
        <v>2.6256883522568485E-7</v>
      </c>
      <c r="M52" s="26">
        <f>'GG - R$'!M52/'GG - PIB'!$M$69</f>
        <v>3.1332093981813469E-7</v>
      </c>
      <c r="N52" s="26">
        <f>'GG - R$'!N52/'GG - PIB'!N$69</f>
        <v>4.384268626382426E-7</v>
      </c>
    </row>
    <row r="53" spans="1:14" ht="20.100000000000001" customHeight="1">
      <c r="A53" s="5">
        <v>116</v>
      </c>
      <c r="B53" s="6" t="s">
        <v>8</v>
      </c>
      <c r="C53" s="25">
        <f>'GG - R$'!C53/'GG - PIB'!$C$69</f>
        <v>0</v>
      </c>
      <c r="D53" s="25">
        <f>'GG - R$'!D53/'GG - PIB'!$D$69</f>
        <v>0</v>
      </c>
      <c r="E53" s="25">
        <f>'GG - R$'!E53/'GG - PIB'!$E$69</f>
        <v>0</v>
      </c>
      <c r="F53" s="25">
        <f>'GG - R$'!F53/'GG - PIB'!$F$69</f>
        <v>0</v>
      </c>
      <c r="G53" s="25">
        <f>'GG - R$'!G53/'GG - PIB'!$G$69</f>
        <v>0</v>
      </c>
      <c r="H53" s="25">
        <f>'GG - R$'!H53/'GG - PIB'!$H$69</f>
        <v>0</v>
      </c>
      <c r="I53" s="25">
        <f>'GG - R$'!I53/'GG - PIB'!$I$69</f>
        <v>0</v>
      </c>
      <c r="J53" s="25">
        <f>'GG - R$'!J53/'GG - PIB'!$J$69</f>
        <v>0</v>
      </c>
      <c r="K53" s="25">
        <f>'GG - R$'!K53/'GG - PIB'!$K$69</f>
        <v>0</v>
      </c>
      <c r="L53" s="25">
        <f>'GG - R$'!L53/'GG - PIB'!$L$69</f>
        <v>0</v>
      </c>
      <c r="M53" s="25">
        <f>'GG - R$'!M53/'GG - PIB'!$M$69</f>
        <v>0</v>
      </c>
      <c r="N53" s="25">
        <f>'GG - R$'!N53/'GG - PIB'!N$69</f>
        <v>0</v>
      </c>
    </row>
    <row r="54" spans="1:14" ht="20.100000000000001" customHeight="1">
      <c r="A54" s="9">
        <v>12</v>
      </c>
      <c r="B54" s="10" t="s">
        <v>11</v>
      </c>
      <c r="C54" s="27">
        <f>'GG - R$'!C54/'GG - PIB'!$C$69</f>
        <v>4.3696902087344159E-3</v>
      </c>
      <c r="D54" s="27">
        <f>'GG - R$'!D54/'GG - PIB'!$D$69</f>
        <v>4.409800013495167E-3</v>
      </c>
      <c r="E54" s="27">
        <f>'GG - R$'!E54/'GG - PIB'!$E$69</f>
        <v>4.5574667544841276E-3</v>
      </c>
      <c r="F54" s="27">
        <f>'GG - R$'!F54/'GG - PIB'!$F$69</f>
        <v>4.4752926691911023E-3</v>
      </c>
      <c r="G54" s="27">
        <f>'GG - R$'!G54/'GG - PIB'!$G$69</f>
        <v>4.6967163365249729E-3</v>
      </c>
      <c r="H54" s="27">
        <f>'GG - R$'!H54/'GG - PIB'!$H$69</f>
        <v>4.8726849206150924E-3</v>
      </c>
      <c r="I54" s="27">
        <f>'GG - R$'!I54/'GG - PIB'!$I$69</f>
        <v>4.975117649606146E-3</v>
      </c>
      <c r="J54" s="27">
        <f>'GG - R$'!J54/'GG - PIB'!$J$69</f>
        <v>4.960905437047183E-3</v>
      </c>
      <c r="K54" s="27">
        <f>'GG - R$'!K54/'GG - PIB'!$K$69</f>
        <v>4.9386243799575159E-3</v>
      </c>
      <c r="L54" s="27">
        <f>'GG - R$'!L54/'GG - PIB'!$L$69</f>
        <v>4.8952240521233144E-3</v>
      </c>
      <c r="M54" s="27">
        <f>'GG - R$'!M54/'GG - PIB'!$M$69</f>
        <v>4.8100156939370866E-3</v>
      </c>
      <c r="N54" s="27">
        <f>'GG - R$'!N54/'GG - PIB'!N$69</f>
        <v>4.35390734951708E-3</v>
      </c>
    </row>
    <row r="55" spans="1:14" ht="20.100000000000001" customHeight="1">
      <c r="A55" s="17" t="s">
        <v>88</v>
      </c>
      <c r="B55" s="13" t="s">
        <v>10</v>
      </c>
      <c r="C55" s="26">
        <f>'GG - R$'!C55/'GG - PIB'!$C$69</f>
        <v>4.3696902087344159E-3</v>
      </c>
      <c r="D55" s="26">
        <f>'GG - R$'!D55/'GG - PIB'!$D$69</f>
        <v>4.409800013495167E-3</v>
      </c>
      <c r="E55" s="26">
        <f>'GG - R$'!E55/'GG - PIB'!$E$69</f>
        <v>4.5574667544841276E-3</v>
      </c>
      <c r="F55" s="26">
        <f>'GG - R$'!F55/'GG - PIB'!$F$69</f>
        <v>4.4752926691911023E-3</v>
      </c>
      <c r="G55" s="26">
        <f>'GG - R$'!G55/'GG - PIB'!$G$69</f>
        <v>4.6967163365249729E-3</v>
      </c>
      <c r="H55" s="26">
        <f>'GG - R$'!H55/'GG - PIB'!$H$69</f>
        <v>4.8726849206150924E-3</v>
      </c>
      <c r="I55" s="26">
        <f>'GG - R$'!I55/'GG - PIB'!$I$69</f>
        <v>4.975117649606146E-3</v>
      </c>
      <c r="J55" s="26">
        <f>'GG - R$'!J55/'GG - PIB'!$J$69</f>
        <v>4.960905437047183E-3</v>
      </c>
      <c r="K55" s="26">
        <f>'GG - R$'!K55/'GG - PIB'!$K$69</f>
        <v>4.9386243799575159E-3</v>
      </c>
      <c r="L55" s="26">
        <f>'GG - R$'!L55/'GG - PIB'!$L$69</f>
        <v>4.8952240521233144E-3</v>
      </c>
      <c r="M55" s="26">
        <f>'GG - R$'!M55/'GG - PIB'!$M$69</f>
        <v>4.8100156939370866E-3</v>
      </c>
      <c r="N55" s="26">
        <f>'GG - R$'!N55/'GG - PIB'!N$69</f>
        <v>4.35390734951708E-3</v>
      </c>
    </row>
    <row r="56" spans="1:14" ht="20.100000000000001" customHeight="1">
      <c r="A56" s="19">
        <v>3</v>
      </c>
      <c r="B56" s="19" t="s">
        <v>106</v>
      </c>
      <c r="C56" s="23">
        <f>'GG - R$'!C56/'GG - PIB'!$C$69</f>
        <v>1.746499563522827E-2</v>
      </c>
      <c r="D56" s="23">
        <f>'GG - R$'!D56/'GG - PIB'!$D$69</f>
        <v>1.7985198879434484E-2</v>
      </c>
      <c r="E56" s="23">
        <f>'GG - R$'!E56/'GG - PIB'!$E$69</f>
        <v>1.849653299668402E-2</v>
      </c>
      <c r="F56" s="23">
        <f>'GG - R$'!F56/'GG - PIB'!$F$69</f>
        <v>1.8512894669106036E-2</v>
      </c>
      <c r="G56" s="23">
        <f>'GG - R$'!G56/'GG - PIB'!$G$69</f>
        <v>1.9090699145958567E-2</v>
      </c>
      <c r="H56" s="23">
        <f>'GG - R$'!H56/'GG - PIB'!$H$69</f>
        <v>1.9884661739452632E-2</v>
      </c>
      <c r="I56" s="23">
        <f>'GG - R$'!I56/'GG - PIB'!$I$69</f>
        <v>1.9770848634392886E-2</v>
      </c>
      <c r="J56" s="23">
        <f>'GG - R$'!J56/'GG - PIB'!$J$69</f>
        <v>2.0241253916636604E-2</v>
      </c>
      <c r="K56" s="23">
        <f>'GG - R$'!K56/'GG - PIB'!$K$69</f>
        <v>2.1316918611206714E-2</v>
      </c>
      <c r="L56" s="23">
        <f>'GG - R$'!L56/'GG - PIB'!$L$69</f>
        <v>2.2509584596786907E-2</v>
      </c>
      <c r="M56" s="23">
        <f>'GG - R$'!M56/'GG - PIB'!$M$69</f>
        <v>2.2698789382784523E-2</v>
      </c>
      <c r="N56" s="23">
        <f>'GG - R$'!N56/'GG - PIB'!N$69</f>
        <v>2.3312743406597277E-2</v>
      </c>
    </row>
    <row r="57" spans="1:14" ht="20.100000000000001" customHeight="1">
      <c r="A57" s="2">
        <v>11</v>
      </c>
      <c r="B57" s="3" t="s">
        <v>2</v>
      </c>
      <c r="C57" s="24">
        <f>'GG - R$'!C57/'GG - PIB'!$C$69</f>
        <v>1.6182754706545285E-2</v>
      </c>
      <c r="D57" s="24">
        <f>'GG - R$'!D57/'GG - PIB'!$D$69</f>
        <v>1.6652473272102133E-2</v>
      </c>
      <c r="E57" s="24">
        <f>'GG - R$'!E57/'GG - PIB'!$E$69</f>
        <v>1.7090685083071114E-2</v>
      </c>
      <c r="F57" s="24">
        <f>'GG - R$'!F57/'GG - PIB'!$F$69</f>
        <v>1.7135939448990396E-2</v>
      </c>
      <c r="G57" s="24">
        <f>'GG - R$'!G57/'GG - PIB'!$G$69</f>
        <v>1.7601116412391919E-2</v>
      </c>
      <c r="H57" s="24">
        <f>'GG - R$'!H57/'GG - PIB'!$H$69</f>
        <v>1.8262171342180063E-2</v>
      </c>
      <c r="I57" s="24">
        <f>'GG - R$'!I57/'GG - PIB'!$I$69</f>
        <v>1.799138860126677E-2</v>
      </c>
      <c r="J57" s="24">
        <f>'GG - R$'!J57/'GG - PIB'!$J$69</f>
        <v>1.842943056853567E-2</v>
      </c>
      <c r="K57" s="24">
        <f>'GG - R$'!K57/'GG - PIB'!$K$69</f>
        <v>1.9535050148894419E-2</v>
      </c>
      <c r="L57" s="24">
        <f>'GG - R$'!L57/'GG - PIB'!$L$69</f>
        <v>2.0572016768813633E-2</v>
      </c>
      <c r="M57" s="24">
        <f>'GG - R$'!M57/'GG - PIB'!$M$69</f>
        <v>2.0558252528665662E-2</v>
      </c>
      <c r="N57" s="24">
        <f>'GG - R$'!N57/'GG - PIB'!N$69</f>
        <v>2.1376194786076955E-2</v>
      </c>
    </row>
    <row r="58" spans="1:14" ht="20.100000000000001" customHeight="1">
      <c r="A58" s="5">
        <v>113</v>
      </c>
      <c r="B58" s="6" t="s">
        <v>5</v>
      </c>
      <c r="C58" s="25">
        <f>'GG - R$'!C58/'GG - PIB'!$C$69</f>
        <v>6.1810998079846512E-3</v>
      </c>
      <c r="D58" s="25">
        <f>'GG - R$'!D58/'GG - PIB'!$D$69</f>
        <v>6.3605105734071852E-3</v>
      </c>
      <c r="E58" s="25">
        <f>'GG - R$'!E58/'GG - PIB'!$E$69</f>
        <v>6.3911232012188665E-3</v>
      </c>
      <c r="F58" s="25">
        <f>'GG - R$'!F58/'GG - PIB'!$F$69</f>
        <v>6.5768086794945457E-3</v>
      </c>
      <c r="G58" s="25">
        <f>'GG - R$'!G58/'GG - PIB'!$G$69</f>
        <v>6.649822982243995E-3</v>
      </c>
      <c r="H58" s="25">
        <f>'GG - R$'!H58/'GG - PIB'!$H$69</f>
        <v>6.9656575587357505E-3</v>
      </c>
      <c r="I58" s="25">
        <f>'GG - R$'!I58/'GG - PIB'!$I$69</f>
        <v>7.025481529605488E-3</v>
      </c>
      <c r="J58" s="25">
        <f>'GG - R$'!J58/'GG - PIB'!$J$69</f>
        <v>7.3896122499045426E-3</v>
      </c>
      <c r="K58" s="25">
        <f>'GG - R$'!K58/'GG - PIB'!$K$69</f>
        <v>7.8333631613187842E-3</v>
      </c>
      <c r="L58" s="25">
        <f>'GG - R$'!L58/'GG - PIB'!$L$69</f>
        <v>8.1177822845227531E-3</v>
      </c>
      <c r="M58" s="25">
        <f>'GG - R$'!M58/'GG - PIB'!$M$69</f>
        <v>8.2496115003837783E-3</v>
      </c>
      <c r="N58" s="25">
        <f>'GG - R$'!N58/'GG - PIB'!N$69</f>
        <v>8.6428824410190001E-3</v>
      </c>
    </row>
    <row r="59" spans="1:14" ht="20.100000000000001" customHeight="1">
      <c r="A59" s="8" t="s">
        <v>50</v>
      </c>
      <c r="B59" s="1" t="s">
        <v>51</v>
      </c>
      <c r="C59" s="26">
        <f>'GG - R$'!C59/'GG - PIB'!$C$69</f>
        <v>4.7916193323125434E-3</v>
      </c>
      <c r="D59" s="26">
        <f>'GG - R$'!D59/'GG - PIB'!$D$69</f>
        <v>4.8249463768839625E-3</v>
      </c>
      <c r="E59" s="26">
        <f>'GG - R$'!E59/'GG - PIB'!$E$69</f>
        <v>4.7883394432722296E-3</v>
      </c>
      <c r="F59" s="26">
        <f>'GG - R$'!F59/'GG - PIB'!$F$69</f>
        <v>4.8711226237443967E-3</v>
      </c>
      <c r="G59" s="26">
        <f>'GG - R$'!G59/'GG - PIB'!$G$69</f>
        <v>4.9504169864903348E-3</v>
      </c>
      <c r="H59" s="26">
        <f>'GG - R$'!H59/'GG - PIB'!$H$69</f>
        <v>5.3107728077531656E-3</v>
      </c>
      <c r="I59" s="26">
        <f>'GG - R$'!I59/'GG - PIB'!$I$69</f>
        <v>5.5201024764897988E-3</v>
      </c>
      <c r="J59" s="26">
        <f>'GG - R$'!J59/'GG - PIB'!$J$69</f>
        <v>5.8841052469982341E-3</v>
      </c>
      <c r="K59" s="26">
        <f>'GG - R$'!K59/'GG - PIB'!$K$69</f>
        <v>6.2607011340353232E-3</v>
      </c>
      <c r="L59" s="26">
        <f>'GG - R$'!L59/'GG - PIB'!$L$69</f>
        <v>6.4479392495536752E-3</v>
      </c>
      <c r="M59" s="26">
        <f>'GG - R$'!M59/'GG - PIB'!$M$69</f>
        <v>6.3656169056230541E-3</v>
      </c>
      <c r="N59" s="26">
        <f>'GG - R$'!N59/'GG - PIB'!N$69</f>
        <v>6.3246865147606598E-3</v>
      </c>
    </row>
    <row r="60" spans="1:14" ht="20.100000000000001" customHeight="1">
      <c r="A60" s="8" t="s">
        <v>52</v>
      </c>
      <c r="B60" s="1" t="s">
        <v>53</v>
      </c>
      <c r="C60" s="26">
        <f>'GG - R$'!C60/'GG - PIB'!$C$69</f>
        <v>1.3894804756721074E-3</v>
      </c>
      <c r="D60" s="26">
        <f>'GG - R$'!D60/'GG - PIB'!$D$69</f>
        <v>1.5355641965232227E-3</v>
      </c>
      <c r="E60" s="26">
        <f>'GG - R$'!E60/'GG - PIB'!$E$69</f>
        <v>1.6027837579466364E-3</v>
      </c>
      <c r="F60" s="26">
        <f>'GG - R$'!F60/'GG - PIB'!$F$69</f>
        <v>1.7056860557501481E-3</v>
      </c>
      <c r="G60" s="26">
        <f>'GG - R$'!G60/'GG - PIB'!$G$69</f>
        <v>1.6994059957536601E-3</v>
      </c>
      <c r="H60" s="26">
        <f>'GG - R$'!H60/'GG - PIB'!$H$69</f>
        <v>1.6548847509825851E-3</v>
      </c>
      <c r="I60" s="26">
        <f>'GG - R$'!I60/'GG - PIB'!$I$69</f>
        <v>1.5053790531156896E-3</v>
      </c>
      <c r="J60" s="26">
        <f>'GG - R$'!J60/'GG - PIB'!$J$69</f>
        <v>1.5055070029063088E-3</v>
      </c>
      <c r="K60" s="26">
        <f>'GG - R$'!K60/'GG - PIB'!$K$69</f>
        <v>1.5726620272834596E-3</v>
      </c>
      <c r="L60" s="26">
        <f>'GG - R$'!L60/'GG - PIB'!$L$69</f>
        <v>1.6698430349690783E-3</v>
      </c>
      <c r="M60" s="26">
        <f>'GG - R$'!M60/'GG - PIB'!$M$69</f>
        <v>1.8839945947607235E-3</v>
      </c>
      <c r="N60" s="26">
        <f>'GG - R$'!N60/'GG - PIB'!N$69</f>
        <v>2.3181959262583399E-3</v>
      </c>
    </row>
    <row r="61" spans="1:14" ht="20.100000000000001" customHeight="1">
      <c r="A61" s="5">
        <v>114</v>
      </c>
      <c r="B61" s="6" t="s">
        <v>6</v>
      </c>
      <c r="C61" s="25">
        <f>'GG - R$'!C61/'GG - PIB'!$C$69</f>
        <v>1.0001654898560631E-2</v>
      </c>
      <c r="D61" s="25">
        <f>'GG - R$'!D61/'GG - PIB'!$D$69</f>
        <v>1.0291962698694947E-2</v>
      </c>
      <c r="E61" s="25">
        <f>'GG - R$'!E61/'GG - PIB'!$E$69</f>
        <v>1.0699561881852247E-2</v>
      </c>
      <c r="F61" s="25">
        <f>'GG - R$'!F61/'GG - PIB'!$F$69</f>
        <v>1.0559130769495849E-2</v>
      </c>
      <c r="G61" s="25">
        <f>'GG - R$'!G61/'GG - PIB'!$G$69</f>
        <v>1.0951293430147925E-2</v>
      </c>
      <c r="H61" s="25">
        <f>'GG - R$'!H61/'GG - PIB'!$H$69</f>
        <v>1.1296513783444311E-2</v>
      </c>
      <c r="I61" s="25">
        <f>'GG - R$'!I61/'GG - PIB'!$I$69</f>
        <v>1.096590707166128E-2</v>
      </c>
      <c r="J61" s="25">
        <f>'GG - R$'!J61/'GG - PIB'!$J$69</f>
        <v>1.1039818318631125E-2</v>
      </c>
      <c r="K61" s="25">
        <f>'GG - R$'!K61/'GG - PIB'!$K$69</f>
        <v>1.1701686987575635E-2</v>
      </c>
      <c r="L61" s="25">
        <f>'GG - R$'!L61/'GG - PIB'!$L$69</f>
        <v>1.2454234484290876E-2</v>
      </c>
      <c r="M61" s="25">
        <f>'GG - R$'!M61/'GG - PIB'!$M$69</f>
        <v>1.2308641028281886E-2</v>
      </c>
      <c r="N61" s="25">
        <f>'GG - R$'!N61/'GG - PIB'!N$69</f>
        <v>1.2733312345057955E-2</v>
      </c>
    </row>
    <row r="62" spans="1:14" ht="20.100000000000001" customHeight="1">
      <c r="A62" s="8" t="s">
        <v>68</v>
      </c>
      <c r="B62" s="1" t="s">
        <v>69</v>
      </c>
      <c r="C62" s="26">
        <f>'GG - R$'!C62/'GG - PIB'!$C$69</f>
        <v>8.0752871079663481E-3</v>
      </c>
      <c r="D62" s="26">
        <f>'GG - R$'!D62/'GG - PIB'!$D$69</f>
        <v>8.4022431589794548E-3</v>
      </c>
      <c r="E62" s="26">
        <f>'GG - R$'!E62/'GG - PIB'!$E$69</f>
        <v>8.8546081426355543E-3</v>
      </c>
      <c r="F62" s="26">
        <f>'GG - R$'!F62/'GG - PIB'!$F$69</f>
        <v>8.652263618769189E-3</v>
      </c>
      <c r="G62" s="26">
        <f>'GG - R$'!G62/'GG - PIB'!$G$69</f>
        <v>8.9729325668399876E-3</v>
      </c>
      <c r="H62" s="26">
        <f>'GG - R$'!H62/'GG - PIB'!$H$69</f>
        <v>9.0758572778057607E-3</v>
      </c>
      <c r="I62" s="26">
        <f>'GG - R$'!I62/'GG - PIB'!$I$69</f>
        <v>8.5455250469231685E-3</v>
      </c>
      <c r="J62" s="26">
        <f>'GG - R$'!J62/'GG - PIB'!$J$69</f>
        <v>8.5595935713378007E-3</v>
      </c>
      <c r="K62" s="26">
        <f>'GG - R$'!K62/'GG - PIB'!$K$69</f>
        <v>8.8680099808081687E-3</v>
      </c>
      <c r="L62" s="26">
        <f>'GG - R$'!L62/'GG - PIB'!$L$69</f>
        <v>9.4458914561131348E-3</v>
      </c>
      <c r="M62" s="26">
        <f>'GG - R$'!M62/'GG - PIB'!$M$69</f>
        <v>9.369322001964428E-3</v>
      </c>
      <c r="N62" s="26">
        <f>'GG - R$'!N62/'GG - PIB'!N$69</f>
        <v>1.0006687256854952E-2</v>
      </c>
    </row>
    <row r="63" spans="1:14" ht="20.100000000000001" customHeight="1">
      <c r="A63" s="8" t="s">
        <v>80</v>
      </c>
      <c r="B63" s="1" t="s">
        <v>81</v>
      </c>
      <c r="C63" s="26">
        <f>'GG - R$'!C63/'GG - PIB'!$C$69</f>
        <v>8.0221458572615441E-4</v>
      </c>
      <c r="D63" s="26">
        <f>'GG - R$'!D63/'GG - PIB'!$D$69</f>
        <v>7.7377248766385335E-4</v>
      </c>
      <c r="E63" s="26">
        <f>'GG - R$'!E63/'GG - PIB'!$E$69</f>
        <v>7.2010340780044482E-4</v>
      </c>
      <c r="F63" s="26">
        <f>'GG - R$'!F63/'GG - PIB'!$F$69</f>
        <v>7.786568544562748E-4</v>
      </c>
      <c r="G63" s="26">
        <f>'GG - R$'!G63/'GG - PIB'!$G$69</f>
        <v>8.2531999986002662E-4</v>
      </c>
      <c r="H63" s="26">
        <f>'GG - R$'!H63/'GG - PIB'!$H$69</f>
        <v>1.021385395288048E-3</v>
      </c>
      <c r="I63" s="26">
        <f>'GG - R$'!I63/'GG - PIB'!$I$69</f>
        <v>1.185316253475374E-3</v>
      </c>
      <c r="J63" s="26">
        <f>'GG - R$'!J63/'GG - PIB'!$J$69</f>
        <v>1.1700484596953587E-3</v>
      </c>
      <c r="K63" s="26">
        <f>'GG - R$'!K63/'GG - PIB'!$K$69</f>
        <v>1.278175757426267E-3</v>
      </c>
      <c r="L63" s="26">
        <f>'GG - R$'!L63/'GG - PIB'!$L$69</f>
        <v>1.3747734602784414E-3</v>
      </c>
      <c r="M63" s="26">
        <f>'GG - R$'!M63/'GG - PIB'!$M$69</f>
        <v>1.3869299428402643E-3</v>
      </c>
      <c r="N63" s="26">
        <f>'GG - R$'!N63/'GG - PIB'!N$69</f>
        <v>1.314539863978183E-3</v>
      </c>
    </row>
    <row r="64" spans="1:14" ht="20.100000000000001" customHeight="1">
      <c r="A64" s="8" t="s">
        <v>82</v>
      </c>
      <c r="B64" s="1" t="s">
        <v>18</v>
      </c>
      <c r="C64" s="26">
        <f>'GG - R$'!C64/'GG - PIB'!$C$69</f>
        <v>6.8885731706588816E-4</v>
      </c>
      <c r="D64" s="26">
        <f>'GG - R$'!D64/'GG - PIB'!$D$69</f>
        <v>6.7499542073181219E-4</v>
      </c>
      <c r="E64" s="26">
        <f>'GG - R$'!E64/'GG - PIB'!$E$69</f>
        <v>6.7535774471900783E-4</v>
      </c>
      <c r="F64" s="26">
        <f>'GG - R$'!F64/'GG - PIB'!$F$69</f>
        <v>6.7372935539726302E-4</v>
      </c>
      <c r="G64" s="26">
        <f>'GG - R$'!G64/'GG - PIB'!$G$69</f>
        <v>6.9377943546281831E-4</v>
      </c>
      <c r="H64" s="26">
        <f>'GG - R$'!H64/'GG - PIB'!$H$69</f>
        <v>7.3359382650490753E-4</v>
      </c>
      <c r="I64" s="26">
        <f>'GG - R$'!I64/'GG - PIB'!$I$69</f>
        <v>7.7504489386691681E-4</v>
      </c>
      <c r="J64" s="26">
        <f>'GG - R$'!J64/'GG - PIB'!$J$69</f>
        <v>8.2690368728662088E-4</v>
      </c>
      <c r="K64" s="26">
        <f>'GG - R$'!K64/'GG - PIB'!$K$69</f>
        <v>9.4418748700553993E-4</v>
      </c>
      <c r="L64" s="26">
        <f>'GG - R$'!L64/'GG - PIB'!$L$69</f>
        <v>9.8520420526934487E-4</v>
      </c>
      <c r="M64" s="26">
        <f>'GG - R$'!M64/'GG - PIB'!$M$69</f>
        <v>9.4964466323683798E-4</v>
      </c>
      <c r="N64" s="26">
        <f>'GG - R$'!N64/'GG - PIB'!N$69</f>
        <v>8.3003925101671444E-4</v>
      </c>
    </row>
    <row r="65" spans="1:14" ht="20.100000000000001" customHeight="1">
      <c r="A65" s="8" t="s">
        <v>83</v>
      </c>
      <c r="B65" s="1" t="s">
        <v>84</v>
      </c>
      <c r="C65" s="26">
        <f>'GG - R$'!C65/'GG - PIB'!$C$69</f>
        <v>4.3529588780224127E-4</v>
      </c>
      <c r="D65" s="26">
        <f>'GG - R$'!D65/'GG - PIB'!$D$69</f>
        <v>4.4095163131982771E-4</v>
      </c>
      <c r="E65" s="26">
        <f>'GG - R$'!E65/'GG - PIB'!$E$69</f>
        <v>4.4949258669724034E-4</v>
      </c>
      <c r="F65" s="26">
        <f>'GG - R$'!F65/'GG - PIB'!$F$69</f>
        <v>4.5448094087312398E-4</v>
      </c>
      <c r="G65" s="26">
        <f>'GG - R$'!G65/'GG - PIB'!$G$69</f>
        <v>4.5926142798509184E-4</v>
      </c>
      <c r="H65" s="26">
        <f>'GG - R$'!H65/'GG - PIB'!$H$69</f>
        <v>4.6567728384559363E-4</v>
      </c>
      <c r="I65" s="26">
        <f>'GG - R$'!I65/'GG - PIB'!$I$69</f>
        <v>4.6002087739582142E-4</v>
      </c>
      <c r="J65" s="26">
        <f>'GG - R$'!J65/'GG - PIB'!$J$69</f>
        <v>4.8327260031134488E-4</v>
      </c>
      <c r="K65" s="26">
        <f>'GG - R$'!K65/'GG - PIB'!$K$69</f>
        <v>6.1131376233566112E-4</v>
      </c>
      <c r="L65" s="26">
        <f>'GG - R$'!L65/'GG - PIB'!$L$69</f>
        <v>6.4836536262995333E-4</v>
      </c>
      <c r="M65" s="26">
        <f>'GG - R$'!M65/'GG - PIB'!$M$69</f>
        <v>6.027444202403551E-4</v>
      </c>
      <c r="N65" s="26">
        <f>'GG - R$'!N65/'GG - PIB'!N$69</f>
        <v>5.8204597320810319E-4</v>
      </c>
    </row>
    <row r="66" spans="1:14" ht="20.100000000000001" customHeight="1">
      <c r="A66" s="9">
        <v>12</v>
      </c>
      <c r="B66" s="10" t="s">
        <v>11</v>
      </c>
      <c r="C66" s="27">
        <f>'GG - R$'!C66/'GG - PIB'!$C$69</f>
        <v>1.2822409286829873E-3</v>
      </c>
      <c r="D66" s="27">
        <f>'GG - R$'!D66/'GG - PIB'!$D$69</f>
        <v>1.3327256073323512E-3</v>
      </c>
      <c r="E66" s="27">
        <f>'GG - R$'!E66/'GG - PIB'!$E$69</f>
        <v>1.4058479136129088E-3</v>
      </c>
      <c r="F66" s="27">
        <f>'GG - R$'!F66/'GG - PIB'!$F$69</f>
        <v>1.3769552201156419E-3</v>
      </c>
      <c r="G66" s="27">
        <f>'GG - R$'!G66/'GG - PIB'!$G$69</f>
        <v>1.4895827335666459E-3</v>
      </c>
      <c r="H66" s="27">
        <f>'GG - R$'!H66/'GG - PIB'!$H$69</f>
        <v>1.6224903972725719E-3</v>
      </c>
      <c r="I66" s="27">
        <f>'GG - R$'!I66/'GG - PIB'!$I$69</f>
        <v>1.7794600331261185E-3</v>
      </c>
      <c r="J66" s="27">
        <f>'GG - R$'!J66/'GG - PIB'!$J$69</f>
        <v>1.8118233481009378E-3</v>
      </c>
      <c r="K66" s="27">
        <f>'GG - R$'!K66/'GG - PIB'!$K$69</f>
        <v>1.7818684623122946E-3</v>
      </c>
      <c r="L66" s="27">
        <f>'GG - R$'!L66/'GG - PIB'!$L$69</f>
        <v>1.9375678279732762E-3</v>
      </c>
      <c r="M66" s="27">
        <f>'GG - R$'!M66/'GG - PIB'!$M$69</f>
        <v>2.1405368541188587E-3</v>
      </c>
      <c r="N66" s="27">
        <f>'GG - R$'!N66/'GG - PIB'!N$69</f>
        <v>1.9365486205203226E-3</v>
      </c>
    </row>
    <row r="67" spans="1:14" ht="20.100000000000001" customHeight="1">
      <c r="A67" s="8" t="s">
        <v>88</v>
      </c>
      <c r="B67" s="1" t="s">
        <v>10</v>
      </c>
      <c r="C67" s="26">
        <f>'GG - R$'!C67/'GG - PIB'!$C$69</f>
        <v>1.2822409286829873E-3</v>
      </c>
      <c r="D67" s="26">
        <f>'GG - R$'!D67/'GG - PIB'!$D$69</f>
        <v>1.3327256073323512E-3</v>
      </c>
      <c r="E67" s="26">
        <f>'GG - R$'!E67/'GG - PIB'!$E$69</f>
        <v>1.4058479136129088E-3</v>
      </c>
      <c r="F67" s="26">
        <f>'GG - R$'!F67/'GG - PIB'!$F$69</f>
        <v>1.3769552201156419E-3</v>
      </c>
      <c r="G67" s="26">
        <f>'GG - R$'!G67/'GG - PIB'!$G$69</f>
        <v>1.4895827335666459E-3</v>
      </c>
      <c r="H67" s="26">
        <f>'GG - R$'!H67/'GG - PIB'!$H$69</f>
        <v>1.6224903972725719E-3</v>
      </c>
      <c r="I67" s="26">
        <f>'GG - R$'!I67/'GG - PIB'!$I$69</f>
        <v>1.7794600331261185E-3</v>
      </c>
      <c r="J67" s="26">
        <f>'GG - R$'!J67/'GG - PIB'!$J$69</f>
        <v>1.8118233481009378E-3</v>
      </c>
      <c r="K67" s="26">
        <f>'GG - R$'!K67/'GG - PIB'!$K$69</f>
        <v>1.7818684623122946E-3</v>
      </c>
      <c r="L67" s="26">
        <f>'GG - R$'!L67/'GG - PIB'!$L$69</f>
        <v>1.9375678279732762E-3</v>
      </c>
      <c r="M67" s="26">
        <f>'GG - R$'!M67/'GG - PIB'!$M$69</f>
        <v>2.1405368541188587E-3</v>
      </c>
      <c r="N67" s="26">
        <f>'GG - R$'!N67/'GG - PIB'!N$69</f>
        <v>1.9365486205203226E-3</v>
      </c>
    </row>
    <row r="68" spans="1:14" ht="20.100000000000001" customHeight="1">
      <c r="A68" s="19">
        <v>4</v>
      </c>
      <c r="B68" s="19" t="s">
        <v>94</v>
      </c>
      <c r="C68" s="23">
        <f>'GG - R$'!C68/'GG - PIB'!$C$69</f>
        <v>0.32293733525880175</v>
      </c>
      <c r="D68" s="23">
        <f>'GG - R$'!D68/'GG - PIB'!$D$69</f>
        <v>0.33051883623952028</v>
      </c>
      <c r="E68" s="23">
        <f>'GG - R$'!E68/'GG - PIB'!$E$69</f>
        <v>0.3273504557028008</v>
      </c>
      <c r="F68" s="23">
        <f>'GG - R$'!F68/'GG - PIB'!$F$69</f>
        <v>0.3249138286182382</v>
      </c>
      <c r="G68" s="23">
        <f>'GG - R$'!G68/'GG - PIB'!$G$69</f>
        <v>0.31775228910620384</v>
      </c>
      <c r="H68" s="23">
        <f>'GG - R$'!H68/'GG - PIB'!$H$69</f>
        <v>0.32040002993601119</v>
      </c>
      <c r="I68" s="23">
        <f>'GG - R$'!I68/'GG - PIB'!$I$69</f>
        <v>0.32147041569704676</v>
      </c>
      <c r="J68" s="23">
        <f>'GG - R$'!J68/'GG - PIB'!$J$69</f>
        <v>0.32257064775514638</v>
      </c>
      <c r="K68" s="23">
        <f>'GG - R$'!K68/'GG - PIB'!$K$69</f>
        <v>0.32575850483086716</v>
      </c>
      <c r="L68" s="23">
        <f>'GG - R$'!L68/'GG - PIB'!$L$69</f>
        <v>0.32588387104787403</v>
      </c>
      <c r="M68" s="23">
        <f>'GG - R$'!M68/'GG - PIB'!M$69</f>
        <v>0.31765523097825366</v>
      </c>
      <c r="N68" s="23">
        <f>'GG - R$'!N68/'GG - PIB'!N$69</f>
        <v>0.3390141403297432</v>
      </c>
    </row>
    <row r="69" spans="1:14" ht="20.100000000000001" customHeight="1">
      <c r="A69" s="5"/>
      <c r="B69" s="6" t="s">
        <v>30</v>
      </c>
      <c r="C69" s="7">
        <v>3885847</v>
      </c>
      <c r="D69" s="7">
        <v>4376382</v>
      </c>
      <c r="E69" s="7">
        <v>4814760</v>
      </c>
      <c r="F69" s="7">
        <v>5331619</v>
      </c>
      <c r="G69" s="7">
        <v>5778953</v>
      </c>
      <c r="H69" s="7">
        <v>5995787</v>
      </c>
      <c r="I69" s="7">
        <v>6269328</v>
      </c>
      <c r="J69" s="7">
        <v>6585478.9999999898</v>
      </c>
      <c r="K69" s="7">
        <v>7004141</v>
      </c>
      <c r="L69" s="7">
        <v>7389131</v>
      </c>
      <c r="M69" s="7">
        <v>7467615</v>
      </c>
      <c r="N69" s="7">
        <v>8679490</v>
      </c>
    </row>
    <row r="71" spans="1:14" ht="20.100000000000001" customHeight="1">
      <c r="A71" s="21" t="s">
        <v>95</v>
      </c>
    </row>
    <row r="72" spans="1:14" ht="20.100000000000001" customHeight="1">
      <c r="A72" s="21" t="s">
        <v>21</v>
      </c>
    </row>
    <row r="73" spans="1:14" ht="20.100000000000001" customHeight="1">
      <c r="A73" s="21" t="s">
        <v>97</v>
      </c>
    </row>
    <row r="74" spans="1:14" ht="20.100000000000001" customHeight="1">
      <c r="A74" s="21" t="s">
        <v>99</v>
      </c>
    </row>
    <row r="75" spans="1:14" ht="20.100000000000001" customHeight="1">
      <c r="A75" s="21" t="s">
        <v>101</v>
      </c>
    </row>
    <row r="76" spans="1:14" ht="20.100000000000001" customHeight="1">
      <c r="A76" s="21" t="s">
        <v>102</v>
      </c>
    </row>
    <row r="77" spans="1:14" ht="20.100000000000001" customHeight="1">
      <c r="A77" s="22" t="s">
        <v>104</v>
      </c>
    </row>
    <row r="78" spans="1:14" ht="20.100000000000001" customHeight="1">
      <c r="A78" s="21" t="s">
        <v>105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C9FB0-7618-45F5-84FF-C40E0AD36AFD}">
  <dimension ref="A1:N55"/>
  <sheetViews>
    <sheetView showGridLines="0" zoomScale="90" zoomScaleNormal="9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A3" sqref="A3"/>
    </sheetView>
  </sheetViews>
  <sheetFormatPr defaultRowHeight="20.100000000000001" customHeight="1"/>
  <cols>
    <col min="1" max="1" width="9" style="13"/>
    <col min="2" max="2" width="65" style="13" customWidth="1"/>
    <col min="3" max="14" width="13.625" style="13" customWidth="1"/>
    <col min="15" max="16384" width="9" style="14"/>
  </cols>
  <sheetData>
    <row r="1" spans="1:14" ht="20.100000000000001" customHeight="1">
      <c r="A1" s="12" t="s">
        <v>110</v>
      </c>
    </row>
    <row r="2" spans="1:14" ht="20.100000000000001" customHeight="1">
      <c r="A2" s="12" t="s">
        <v>20</v>
      </c>
    </row>
    <row r="3" spans="1:14" ht="20.100000000000001" customHeight="1"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</row>
    <row r="4" spans="1:14" ht="20.100000000000001" customHeight="1">
      <c r="A4" s="16" t="s">
        <v>32</v>
      </c>
      <c r="B4" s="16" t="s">
        <v>33</v>
      </c>
      <c r="C4" s="16">
        <v>2010</v>
      </c>
      <c r="D4" s="16">
        <v>2011</v>
      </c>
      <c r="E4" s="16">
        <v>2012</v>
      </c>
      <c r="F4" s="16">
        <v>2013</v>
      </c>
      <c r="G4" s="16">
        <v>2014</v>
      </c>
      <c r="H4" s="16">
        <v>2015</v>
      </c>
      <c r="I4" s="16">
        <v>2016</v>
      </c>
      <c r="J4" s="16">
        <v>2017</v>
      </c>
      <c r="K4" s="16">
        <v>2018</v>
      </c>
      <c r="L4" s="16">
        <v>2019</v>
      </c>
      <c r="M4" s="16">
        <v>2020</v>
      </c>
      <c r="N4" s="16">
        <v>2021</v>
      </c>
    </row>
    <row r="5" spans="1:14" ht="20.100000000000001" customHeight="1">
      <c r="A5" s="19">
        <v>1</v>
      </c>
      <c r="B5" s="19" t="s">
        <v>93</v>
      </c>
      <c r="C5" s="20">
        <f>C6+C42</f>
        <v>1254885.0754034091</v>
      </c>
      <c r="D5" s="20">
        <f t="shared" ref="D5:N5" si="0">D6+D42</f>
        <v>1446476.6855795842</v>
      </c>
      <c r="E5" s="20">
        <f t="shared" si="0"/>
        <v>1576113.8800996169</v>
      </c>
      <c r="F5" s="20">
        <f t="shared" si="0"/>
        <v>1732316.7420237428</v>
      </c>
      <c r="G5" s="20">
        <f t="shared" si="0"/>
        <v>1836275.5443871641</v>
      </c>
      <c r="H5" s="20">
        <f t="shared" si="0"/>
        <v>1921050.3342899468</v>
      </c>
      <c r="I5" s="20">
        <f t="shared" si="0"/>
        <v>2015403.4783011351</v>
      </c>
      <c r="J5" s="20">
        <f t="shared" si="0"/>
        <v>2124282.2268079105</v>
      </c>
      <c r="K5" s="20">
        <f t="shared" si="0"/>
        <v>2281658.4997845744</v>
      </c>
      <c r="L5" s="20">
        <f t="shared" si="0"/>
        <v>2407998.6139598484</v>
      </c>
      <c r="M5" s="20">
        <f t="shared" si="0"/>
        <v>2372126.9676816715</v>
      </c>
      <c r="N5" s="20">
        <f t="shared" si="0"/>
        <v>2942469.8408506028</v>
      </c>
    </row>
    <row r="6" spans="1:14" ht="20.100000000000001" customHeight="1">
      <c r="A6" s="2">
        <v>11</v>
      </c>
      <c r="B6" s="3" t="s">
        <v>2</v>
      </c>
      <c r="C6" s="4">
        <f>SUM(C7,C13,C17,C24,C38,C41)</f>
        <v>928016.98159886594</v>
      </c>
      <c r="D6" s="4">
        <f t="shared" ref="D6:N6" si="1">SUM(D7,D13,D17,D24,D38,D41)</f>
        <v>1069732.2288427639</v>
      </c>
      <c r="E6" s="4">
        <f t="shared" si="1"/>
        <v>1155331.6523571955</v>
      </c>
      <c r="F6" s="4">
        <f t="shared" si="1"/>
        <v>1270640.1405618789</v>
      </c>
      <c r="G6" s="4">
        <f t="shared" si="1"/>
        <v>1335697.3152737813</v>
      </c>
      <c r="H6" s="4">
        <f t="shared" si="1"/>
        <v>1401196.6429485315</v>
      </c>
      <c r="I6" s="4">
        <f t="shared" si="1"/>
        <v>1469220.1114725946</v>
      </c>
      <c r="J6" s="4">
        <f t="shared" si="1"/>
        <v>1547930.6525350006</v>
      </c>
      <c r="K6" s="4">
        <f t="shared" si="1"/>
        <v>1684576.1908466383</v>
      </c>
      <c r="L6" s="4">
        <f t="shared" si="1"/>
        <v>1776401.9824361946</v>
      </c>
      <c r="M6" s="4">
        <f t="shared" si="1"/>
        <v>1742598.9911280877</v>
      </c>
      <c r="N6" s="4">
        <f t="shared" si="1"/>
        <v>2231774.3834388871</v>
      </c>
    </row>
    <row r="7" spans="1:14" ht="20.100000000000001" customHeight="1">
      <c r="A7" s="5">
        <v>111</v>
      </c>
      <c r="B7" s="6" t="s">
        <v>3</v>
      </c>
      <c r="C7" s="7">
        <f>SUM(C8:C12)</f>
        <v>258480.22726885293</v>
      </c>
      <c r="D7" s="7">
        <f t="shared" ref="D7:N7" si="2">SUM(D8:D12)</f>
        <v>313997.84168617573</v>
      </c>
      <c r="E7" s="7">
        <f t="shared" si="2"/>
        <v>324935.30177157035</v>
      </c>
      <c r="F7" s="7">
        <f t="shared" si="2"/>
        <v>360759.96740413981</v>
      </c>
      <c r="G7" s="7">
        <f t="shared" si="2"/>
        <v>382152.96183491556</v>
      </c>
      <c r="H7" s="7">
        <f t="shared" si="2"/>
        <v>401121.46523167664</v>
      </c>
      <c r="I7" s="7">
        <f t="shared" si="2"/>
        <v>453196.67225325172</v>
      </c>
      <c r="J7" s="7">
        <f t="shared" si="2"/>
        <v>458681.44626808102</v>
      </c>
      <c r="K7" s="7">
        <f t="shared" si="2"/>
        <v>490739.86203477054</v>
      </c>
      <c r="L7" s="7">
        <f t="shared" si="2"/>
        <v>535577.11833230383</v>
      </c>
      <c r="M7" s="7">
        <f t="shared" si="2"/>
        <v>526575.940804246</v>
      </c>
      <c r="N7" s="7">
        <f t="shared" si="2"/>
        <v>696006.99290541001</v>
      </c>
    </row>
    <row r="8" spans="1:14" ht="20.100000000000001" customHeight="1">
      <c r="A8" s="17" t="s">
        <v>34</v>
      </c>
      <c r="B8" s="13" t="s">
        <v>35</v>
      </c>
      <c r="C8" s="18">
        <f>'GG - R$'!C8</f>
        <v>16254.657333669998</v>
      </c>
      <c r="D8" s="18">
        <f>'GG - R$'!D8</f>
        <v>20532.624198360005</v>
      </c>
      <c r="E8" s="18">
        <f>'GG - R$'!E8</f>
        <v>22520.297250719999</v>
      </c>
      <c r="F8" s="18">
        <f>'GG - R$'!F8</f>
        <v>24229.65599585</v>
      </c>
      <c r="G8" s="18">
        <f>'GG - R$'!G8</f>
        <v>25798.933357259993</v>
      </c>
      <c r="H8" s="18">
        <f>'GG - R$'!H8</f>
        <v>27198.658802030004</v>
      </c>
      <c r="I8" s="18">
        <f>'GG - R$'!I8</f>
        <v>28284.498607709997</v>
      </c>
      <c r="J8" s="18">
        <f>'GG - R$'!J8</f>
        <v>30504.244651460001</v>
      </c>
      <c r="K8" s="18">
        <f>'GG - R$'!K8</f>
        <v>32513.016757319994</v>
      </c>
      <c r="L8" s="18">
        <f>'GG - R$'!L8</f>
        <v>37699.798487100001</v>
      </c>
      <c r="M8" s="18">
        <f>'GG - R$'!M8</f>
        <v>39700.930016669998</v>
      </c>
      <c r="N8" s="18">
        <f>'GG - R$'!N8</f>
        <v>53788.339897990008</v>
      </c>
    </row>
    <row r="9" spans="1:14" ht="20.100000000000001" customHeight="1">
      <c r="A9" s="17" t="s">
        <v>36</v>
      </c>
      <c r="B9" s="13" t="s">
        <v>37</v>
      </c>
      <c r="C9" s="18">
        <f>'GG - R$'!C9</f>
        <v>82594.343297409985</v>
      </c>
      <c r="D9" s="18">
        <f>'GG - R$'!D9</f>
        <v>96500.795419499977</v>
      </c>
      <c r="E9" s="18">
        <f>'GG - R$'!E9</f>
        <v>93733.75719027</v>
      </c>
      <c r="F9" s="18">
        <f>'GG - R$'!F9</f>
        <v>109055.70047480997</v>
      </c>
      <c r="G9" s="18">
        <f>'GG - R$'!G9</f>
        <v>109002.34396829001</v>
      </c>
      <c r="H9" s="18">
        <f>'GG - R$'!H9</f>
        <v>104910.23244902998</v>
      </c>
      <c r="I9" s="18">
        <f>'GG - R$'!I9</f>
        <v>131180.66790398001</v>
      </c>
      <c r="J9" s="18">
        <f>'GG - R$'!J9</f>
        <v>113815.15032757998</v>
      </c>
      <c r="K9" s="18">
        <f>'GG - R$'!K9</f>
        <v>119062.91241565999</v>
      </c>
      <c r="L9" s="18">
        <f>'GG - R$'!L9</f>
        <v>127130.33763975998</v>
      </c>
      <c r="M9" s="18">
        <f>'GG - R$'!M9</f>
        <v>122679.48283423</v>
      </c>
      <c r="N9" s="18">
        <f>'GG - R$'!N9</f>
        <v>210058.03212364999</v>
      </c>
    </row>
    <row r="10" spans="1:14" ht="20.100000000000001" customHeight="1">
      <c r="A10" s="17" t="s">
        <v>38</v>
      </c>
      <c r="B10" s="13" t="s">
        <v>39</v>
      </c>
      <c r="C10" s="18">
        <f>'GG - R$'!C10</f>
        <v>114149.96369402297</v>
      </c>
      <c r="D10" s="18">
        <f>'GG - R$'!D10</f>
        <v>139699.85311411571</v>
      </c>
      <c r="E10" s="18">
        <f>'GG - R$'!E10</f>
        <v>151820.82972926032</v>
      </c>
      <c r="F10" s="18">
        <f>'GG - R$'!F10</f>
        <v>165452.43221504986</v>
      </c>
      <c r="G10" s="18">
        <f>'GG - R$'!G10</f>
        <v>184770.58579939557</v>
      </c>
      <c r="H10" s="18">
        <f>'GG - R$'!H10</f>
        <v>209838.97388145668</v>
      </c>
      <c r="I10" s="18">
        <f>'GG - R$'!I10</f>
        <v>226940.39038171177</v>
      </c>
      <c r="J10" s="18">
        <f>'GG - R$'!J10</f>
        <v>243636.11973995101</v>
      </c>
      <c r="K10" s="18">
        <f>'GG - R$'!K10</f>
        <v>263390.56843720051</v>
      </c>
      <c r="L10" s="18">
        <f>'GG - R$'!L10</f>
        <v>290345.17917320383</v>
      </c>
      <c r="M10" s="18">
        <f>'GG - R$'!M10</f>
        <v>286823.53839895607</v>
      </c>
      <c r="N10" s="18">
        <f>'GG - R$'!N10</f>
        <v>319668.68572865002</v>
      </c>
    </row>
    <row r="11" spans="1:14" ht="20.100000000000001" customHeight="1">
      <c r="A11" s="17" t="s">
        <v>40</v>
      </c>
      <c r="B11" s="13" t="s">
        <v>41</v>
      </c>
      <c r="C11" s="18">
        <f>'GG - R$'!C11</f>
        <v>45353.401469640005</v>
      </c>
      <c r="D11" s="18">
        <f>'GG - R$'!D11</f>
        <v>57108.56280580999</v>
      </c>
      <c r="E11" s="18">
        <f>'GG - R$'!E11</f>
        <v>56640.638097149997</v>
      </c>
      <c r="F11" s="18">
        <f>'GG - R$'!F11</f>
        <v>61815.293669769999</v>
      </c>
      <c r="G11" s="18">
        <f>'GG - R$'!G11</f>
        <v>62581.065140040009</v>
      </c>
      <c r="H11" s="18">
        <f>'GG - R$'!H11</f>
        <v>59146.889511420013</v>
      </c>
      <c r="I11" s="18">
        <f>'GG - R$'!I11</f>
        <v>66759.990913999995</v>
      </c>
      <c r="J11" s="18">
        <f>'GG - R$'!J11</f>
        <v>70686.226449740003</v>
      </c>
      <c r="K11" s="18">
        <f>'GG - R$'!K11</f>
        <v>75750.738838910009</v>
      </c>
      <c r="L11" s="18">
        <f>'GG - R$'!L11</f>
        <v>80374.308856739997</v>
      </c>
      <c r="M11" s="18">
        <f>'GG - R$'!M11</f>
        <v>77352.134387459999</v>
      </c>
      <c r="N11" s="18">
        <f>'GG - R$'!N11</f>
        <v>112468.80993405</v>
      </c>
    </row>
    <row r="12" spans="1:14" ht="20.100000000000001" customHeight="1">
      <c r="A12" s="17" t="s">
        <v>42</v>
      </c>
      <c r="B12" s="13" t="s">
        <v>43</v>
      </c>
      <c r="C12" s="18">
        <f>'GG - R$'!C12</f>
        <v>127.86147411</v>
      </c>
      <c r="D12" s="18">
        <f>'GG - R$'!D12</f>
        <v>156.00614839000002</v>
      </c>
      <c r="E12" s="18">
        <f>'GG - R$'!E12</f>
        <v>219.77950416999997</v>
      </c>
      <c r="F12" s="18">
        <f>'GG - R$'!F12</f>
        <v>206.88504866</v>
      </c>
      <c r="G12" s="18">
        <f>'GG - R$'!G12</f>
        <v>3.3569929999999998E-2</v>
      </c>
      <c r="H12" s="18">
        <f>'GG - R$'!H12</f>
        <v>26.710587739999998</v>
      </c>
      <c r="I12" s="18">
        <f>'GG - R$'!I12</f>
        <v>31.124445850000001</v>
      </c>
      <c r="J12" s="18">
        <f>'GG - R$'!J12</f>
        <v>39.705099349999998</v>
      </c>
      <c r="K12" s="18">
        <f>'GG - R$'!K12</f>
        <v>22.625585679999997</v>
      </c>
      <c r="L12" s="18">
        <f>'GG - R$'!L12</f>
        <v>27.494175500000004</v>
      </c>
      <c r="M12" s="18">
        <f>'GG - R$'!M12</f>
        <v>19.855166929999999</v>
      </c>
      <c r="N12" s="18">
        <f>'GG - R$'!N12</f>
        <v>23.125221070000002</v>
      </c>
    </row>
    <row r="13" spans="1:14" ht="20.100000000000001" customHeight="1">
      <c r="A13" s="5">
        <v>112</v>
      </c>
      <c r="B13" s="6" t="s">
        <v>4</v>
      </c>
      <c r="C13" s="7">
        <f>SUM(C14:C16)</f>
        <v>22455.980861163556</v>
      </c>
      <c r="D13" s="7">
        <f t="shared" ref="D13:M13" si="3">SUM(D14:D16)</f>
        <v>26702.735867192125</v>
      </c>
      <c r="E13" s="7">
        <f t="shared" si="3"/>
        <v>30244.160857069997</v>
      </c>
      <c r="F13" s="7">
        <f t="shared" si="3"/>
        <v>34076.523804174081</v>
      </c>
      <c r="G13" s="7">
        <f t="shared" si="3"/>
        <v>37603.759771689998</v>
      </c>
      <c r="H13" s="7">
        <f t="shared" si="3"/>
        <v>39740.410847849998</v>
      </c>
      <c r="I13" s="7">
        <f t="shared" si="3"/>
        <v>40618.047917489996</v>
      </c>
      <c r="J13" s="7">
        <f t="shared" si="3"/>
        <v>41807.546767859996</v>
      </c>
      <c r="K13" s="7">
        <f t="shared" si="3"/>
        <v>44225.410569580003</v>
      </c>
      <c r="L13" s="7">
        <f t="shared" si="3"/>
        <v>44787.806854519993</v>
      </c>
      <c r="M13" s="7">
        <f t="shared" si="3"/>
        <v>42239.410705769995</v>
      </c>
      <c r="N13" s="7">
        <f t="shared" ref="N13" si="4">SUM(N14:N16)</f>
        <v>49324.504833070008</v>
      </c>
    </row>
    <row r="14" spans="1:14" ht="20.100000000000001" customHeight="1">
      <c r="A14" s="17" t="s">
        <v>44</v>
      </c>
      <c r="B14" s="13" t="s">
        <v>45</v>
      </c>
      <c r="C14" s="18">
        <f>'GG - R$'!C14</f>
        <v>11049.199077040001</v>
      </c>
      <c r="D14" s="18">
        <f>'GG - R$'!D14</f>
        <v>13115.38198262</v>
      </c>
      <c r="E14" s="18">
        <f>'GG - R$'!E14</f>
        <v>14774.508960039999</v>
      </c>
      <c r="F14" s="18">
        <f>'GG - R$'!F14</f>
        <v>16560.529686530001</v>
      </c>
      <c r="G14" s="18">
        <f>'GG - R$'!G14</f>
        <v>18275.022057030001</v>
      </c>
      <c r="H14" s="18">
        <f>'GG - R$'!H14</f>
        <v>19038.91452382</v>
      </c>
      <c r="I14" s="18">
        <f>'GG - R$'!I14</f>
        <v>19473.105854289999</v>
      </c>
      <c r="J14" s="18">
        <f>'GG - R$'!J14</f>
        <v>20010.149890719997</v>
      </c>
      <c r="K14" s="18">
        <f>'GG - R$'!K14</f>
        <v>21979.371867450001</v>
      </c>
      <c r="L14" s="18">
        <f>'GG - R$'!L14</f>
        <v>21977.495678819996</v>
      </c>
      <c r="M14" s="18">
        <f>'GG - R$'!M14</f>
        <v>21085.80955822</v>
      </c>
      <c r="N14" s="18">
        <f>'GG - R$'!N14</f>
        <v>23832.98443805</v>
      </c>
    </row>
    <row r="15" spans="1:14" ht="20.100000000000001" customHeight="1">
      <c r="A15" s="17" t="s">
        <v>46</v>
      </c>
      <c r="B15" s="13" t="s">
        <v>47</v>
      </c>
      <c r="C15" s="18">
        <f>'GG - R$'!C15</f>
        <v>9924.9485886035545</v>
      </c>
      <c r="D15" s="18">
        <f>'GG - R$'!D15</f>
        <v>11858.126501442124</v>
      </c>
      <c r="E15" s="18">
        <f>'GG - R$'!E15</f>
        <v>13556.56421017</v>
      </c>
      <c r="F15" s="18">
        <f>'GG - R$'!F15</f>
        <v>15351.167908644078</v>
      </c>
      <c r="G15" s="18">
        <f>'GG - R$'!G15</f>
        <v>16884.417338499996</v>
      </c>
      <c r="H15" s="18">
        <f>'GG - R$'!H15</f>
        <v>18153.270384080002</v>
      </c>
      <c r="I15" s="18">
        <f>'GG - R$'!I15</f>
        <v>18427.888749459999</v>
      </c>
      <c r="J15" s="18">
        <f>'GG - R$'!J15</f>
        <v>19075.282392919999</v>
      </c>
      <c r="K15" s="18">
        <f>'GG - R$'!K15</f>
        <v>19820.133661970001</v>
      </c>
      <c r="L15" s="18">
        <f>'GG - R$'!L15</f>
        <v>20549.221750390003</v>
      </c>
      <c r="M15" s="18">
        <f>'GG - R$'!M15</f>
        <v>18970.415726409996</v>
      </c>
      <c r="N15" s="18">
        <f>'GG - R$'!N15</f>
        <v>23102.758536600006</v>
      </c>
    </row>
    <row r="16" spans="1:14" ht="20.100000000000001" customHeight="1">
      <c r="A16" s="17" t="s">
        <v>48</v>
      </c>
      <c r="B16" s="13" t="s">
        <v>49</v>
      </c>
      <c r="C16" s="18">
        <f>'GG - R$'!C16</f>
        <v>1481.8331955200001</v>
      </c>
      <c r="D16" s="18">
        <f>'GG - R$'!D16</f>
        <v>1729.2273831299999</v>
      </c>
      <c r="E16" s="18">
        <f>'GG - R$'!E16</f>
        <v>1913.0876868600001</v>
      </c>
      <c r="F16" s="18">
        <f>'GG - R$'!F16</f>
        <v>2164.8262089999998</v>
      </c>
      <c r="G16" s="18">
        <f>'GG - R$'!G16</f>
        <v>2444.3203761600007</v>
      </c>
      <c r="H16" s="18">
        <f>'GG - R$'!H16</f>
        <v>2548.2259399499999</v>
      </c>
      <c r="I16" s="18">
        <f>'GG - R$'!I16</f>
        <v>2717.0533137400002</v>
      </c>
      <c r="J16" s="18">
        <f>'GG - R$'!J16</f>
        <v>2722.1144842200001</v>
      </c>
      <c r="K16" s="18">
        <f>'GG - R$'!K16</f>
        <v>2425.9050401600002</v>
      </c>
      <c r="L16" s="18">
        <f>'GG - R$'!L16</f>
        <v>2261.08942531</v>
      </c>
      <c r="M16" s="18">
        <f>'GG - R$'!M16</f>
        <v>2183.18542114</v>
      </c>
      <c r="N16" s="18">
        <f>'GG - R$'!N16</f>
        <v>2388.7618584200004</v>
      </c>
    </row>
    <row r="17" spans="1:14" ht="20.100000000000001" customHeight="1">
      <c r="A17" s="5">
        <v>113</v>
      </c>
      <c r="B17" s="6" t="s">
        <v>5</v>
      </c>
      <c r="C17" s="7">
        <f>SUM(C18:C23)</f>
        <v>49078.890127077735</v>
      </c>
      <c r="D17" s="7">
        <f t="shared" ref="D17:M17" si="5">SUM(D18:D23)</f>
        <v>56030.207838818889</v>
      </c>
      <c r="E17" s="7">
        <f t="shared" si="5"/>
        <v>62714.65577809055</v>
      </c>
      <c r="F17" s="7">
        <f t="shared" si="5"/>
        <v>70172.656780148027</v>
      </c>
      <c r="G17" s="7">
        <f t="shared" si="5"/>
        <v>77441.725207077878</v>
      </c>
      <c r="H17" s="7">
        <f t="shared" si="5"/>
        <v>86572.517622349551</v>
      </c>
      <c r="I17" s="7">
        <f t="shared" si="5"/>
        <v>92682.573364558513</v>
      </c>
      <c r="J17" s="7">
        <f t="shared" si="5"/>
        <v>98757.772355199035</v>
      </c>
      <c r="K17" s="7">
        <f t="shared" si="5"/>
        <v>108101.45934208251</v>
      </c>
      <c r="L17" s="7">
        <f t="shared" si="5"/>
        <v>117845.05586154791</v>
      </c>
      <c r="M17" s="7">
        <f t="shared" si="5"/>
        <v>121722.2163495484</v>
      </c>
      <c r="N17" s="7">
        <f t="shared" ref="N17" si="6">SUM(N18:N23)</f>
        <v>143504.57895774001</v>
      </c>
    </row>
    <row r="18" spans="1:14" ht="20.100000000000001" customHeight="1">
      <c r="A18" s="17" t="s">
        <v>50</v>
      </c>
      <c r="B18" s="13" t="s">
        <v>51</v>
      </c>
      <c r="C18" s="18">
        <f>'GG - R$'!C43+'GG - R$'!C59</f>
        <v>19056.756245888701</v>
      </c>
      <c r="D18" s="18">
        <f>'GG - R$'!D43+'GG - R$'!D59</f>
        <v>21618.422412570191</v>
      </c>
      <c r="E18" s="18">
        <f>'GG - R$'!E43+'GG - R$'!E59</f>
        <v>23594.577743329402</v>
      </c>
      <c r="F18" s="18">
        <f>'GG - R$'!F43+'GG - R$'!F59</f>
        <v>26591.292129485479</v>
      </c>
      <c r="G18" s="18">
        <f>'GG - R$'!G43+'GG - R$'!G59</f>
        <v>29222.63047638928</v>
      </c>
      <c r="H18" s="18">
        <f>'GG - R$'!H43+'GG - R$'!H59</f>
        <v>32529.303304129931</v>
      </c>
      <c r="I18" s="18">
        <f>'GG - R$'!I43+'GG - R$'!I59</f>
        <v>35397.409313086835</v>
      </c>
      <c r="J18" s="18">
        <f>'GG - R$'!J43+'GG - R$'!J59</f>
        <v>39544.584435856625</v>
      </c>
      <c r="K18" s="18">
        <f>'GG - R$'!K43+'GG - R$'!K59</f>
        <v>44778.942782263308</v>
      </c>
      <c r="L18" s="18">
        <f>'GG - R$'!L43+'GG - R$'!L59</f>
        <v>48671.796859633796</v>
      </c>
      <c r="M18" s="18">
        <f>'GG - R$'!M43+'GG - R$'!M59</f>
        <v>48641.451680764301</v>
      </c>
      <c r="N18" s="18">
        <f>'GG - R$'!N43+'GG - R$'!N59</f>
        <v>56115.602207249998</v>
      </c>
    </row>
    <row r="19" spans="1:14" ht="20.100000000000001" customHeight="1">
      <c r="A19" s="17" t="s">
        <v>52</v>
      </c>
      <c r="B19" s="13" t="s">
        <v>53</v>
      </c>
      <c r="C19" s="18">
        <f>'GG - R$'!C60+'GG - R$'!C44</f>
        <v>5609.3703146590315</v>
      </c>
      <c r="D19" s="18">
        <f>'GG - R$'!D60+'GG - R$'!D44</f>
        <v>6929.1820962286947</v>
      </c>
      <c r="E19" s="18">
        <f>'GG - R$'!E60+'GG - R$'!E44</f>
        <v>7994.1770466711469</v>
      </c>
      <c r="F19" s="18">
        <f>'GG - R$'!F60+'GG - R$'!F44</f>
        <v>9424.8493006025492</v>
      </c>
      <c r="G19" s="18">
        <f>'GG - R$'!G60+'GG - R$'!G44</f>
        <v>10139.351287838601</v>
      </c>
      <c r="H19" s="18">
        <f>'GG - R$'!H60+'GG - R$'!H44</f>
        <v>10233.214736679622</v>
      </c>
      <c r="I19" s="18">
        <f>'GG - R$'!I60+'GG - R$'!I44</f>
        <v>9764.3414321316795</v>
      </c>
      <c r="J19" s="18">
        <f>'GG - R$'!J60+'GG - R$'!J44</f>
        <v>10286.49133555242</v>
      </c>
      <c r="K19" s="18">
        <f>'GG - R$'!K60+'GG - R$'!K44</f>
        <v>11427.612924149198</v>
      </c>
      <c r="L19" s="18">
        <f>'GG - R$'!L60+'GG - R$'!L44</f>
        <v>12756.9197100441</v>
      </c>
      <c r="M19" s="18">
        <f>'GG - R$'!M60+'GG - R$'!M44</f>
        <v>14599.327295544101</v>
      </c>
      <c r="N19" s="18">
        <f>'GG - R$'!N60+'GG - R$'!N44</f>
        <v>20770.102743039999</v>
      </c>
    </row>
    <row r="20" spans="1:14" ht="20.100000000000001" customHeight="1">
      <c r="A20" s="17" t="s">
        <v>54</v>
      </c>
      <c r="B20" s="13" t="s">
        <v>55</v>
      </c>
      <c r="C20" s="18">
        <f>'GG - R$'!C18</f>
        <v>479.67226277999998</v>
      </c>
      <c r="D20" s="18">
        <f>'GG - R$'!D18</f>
        <v>550.77511577999996</v>
      </c>
      <c r="E20" s="18">
        <f>'GG - R$'!E18</f>
        <v>619.05981111999995</v>
      </c>
      <c r="F20" s="18">
        <f>'GG - R$'!F18</f>
        <v>764.27227156999993</v>
      </c>
      <c r="G20" s="18">
        <f>'GG - R$'!G18</f>
        <v>900.82291754000005</v>
      </c>
      <c r="H20" s="18">
        <f>'GG - R$'!H18</f>
        <v>1104.9717588399999</v>
      </c>
      <c r="I20" s="18">
        <f>'GG - R$'!I18</f>
        <v>1126.4160551</v>
      </c>
      <c r="J20" s="18">
        <f>'GG - R$'!J18</f>
        <v>1273.1981281199999</v>
      </c>
      <c r="K20" s="18">
        <f>'GG - R$'!K18</f>
        <v>1418.8227624199999</v>
      </c>
      <c r="L20" s="18">
        <f>'GG - R$'!L18</f>
        <v>1629.7386058500001</v>
      </c>
      <c r="M20" s="18">
        <f>'GG - R$'!M18</f>
        <v>1760.94230892</v>
      </c>
      <c r="N20" s="18">
        <f>'GG - R$'!N18</f>
        <v>2166.9317252600003</v>
      </c>
    </row>
    <row r="21" spans="1:14" ht="20.100000000000001" customHeight="1">
      <c r="A21" s="17" t="s">
        <v>56</v>
      </c>
      <c r="B21" s="13" t="s">
        <v>57</v>
      </c>
      <c r="C21" s="18">
        <f>'GG - R$'!C45</f>
        <v>2518.3785830299998</v>
      </c>
      <c r="D21" s="18">
        <f>'GG - R$'!D45</f>
        <v>2768.2246944300005</v>
      </c>
      <c r="E21" s="18">
        <f>'GG - R$'!E45</f>
        <v>3408.6838663399999</v>
      </c>
      <c r="F21" s="18">
        <f>'GG - R$'!F45</f>
        <v>4142.1810590200002</v>
      </c>
      <c r="G21" s="18">
        <f>'GG - R$'!G45</f>
        <v>4698.1595309100012</v>
      </c>
      <c r="H21" s="18">
        <f>'GG - R$'!H45</f>
        <v>6460.6792089300006</v>
      </c>
      <c r="I21" s="18">
        <f>'GG - R$'!I45</f>
        <v>7344.9531916500018</v>
      </c>
      <c r="J21" s="18">
        <f>'GG - R$'!J45</f>
        <v>7177.6793561800005</v>
      </c>
      <c r="K21" s="18">
        <f>'GG - R$'!K45</f>
        <v>7330.0328019000008</v>
      </c>
      <c r="L21" s="18">
        <f>'GG - R$'!L45</f>
        <v>8576.548029800002</v>
      </c>
      <c r="M21" s="18">
        <f>'GG - R$'!M45</f>
        <v>8582.1390214999992</v>
      </c>
      <c r="N21" s="18">
        <f>'GG - R$'!N45</f>
        <v>12396.08985599</v>
      </c>
    </row>
    <row r="22" spans="1:14" ht="20.100000000000001" customHeight="1">
      <c r="A22" s="17" t="s">
        <v>58</v>
      </c>
      <c r="B22" s="13" t="s">
        <v>59</v>
      </c>
      <c r="C22" s="18">
        <f>'GG - R$'!C46</f>
        <v>21366.56028935</v>
      </c>
      <c r="D22" s="18">
        <f>'GG - R$'!D46</f>
        <v>24112.033348409997</v>
      </c>
      <c r="E22" s="18">
        <f>'GG - R$'!E46</f>
        <v>27029.65261212</v>
      </c>
      <c r="F22" s="18">
        <f>'GG - R$'!F46</f>
        <v>29232.080937690003</v>
      </c>
      <c r="G22" s="18">
        <f>'GG - R$'!G46</f>
        <v>32452.772934229997</v>
      </c>
      <c r="H22" s="18">
        <f>'GG - R$'!H46</f>
        <v>36218.714702699996</v>
      </c>
      <c r="I22" s="18">
        <f>'GG - R$'!I46</f>
        <v>39016.150515269997</v>
      </c>
      <c r="J22" s="18">
        <f>'GG - R$'!J46</f>
        <v>40435.82838064</v>
      </c>
      <c r="K22" s="18">
        <f>'GG - R$'!K46</f>
        <v>43120.201026960014</v>
      </c>
      <c r="L22" s="18">
        <f>'GG - R$'!L46</f>
        <v>46183.710974239999</v>
      </c>
      <c r="M22" s="18">
        <f>'GG - R$'!M46</f>
        <v>48114.352937649994</v>
      </c>
      <c r="N22" s="18">
        <f>'GG - R$'!N46</f>
        <v>52036.020330240004</v>
      </c>
    </row>
    <row r="23" spans="1:14" ht="20.100000000000001" customHeight="1">
      <c r="A23" s="17" t="s">
        <v>60</v>
      </c>
      <c r="B23" s="13" t="s">
        <v>61</v>
      </c>
      <c r="C23" s="18">
        <f>'GG - R$'!C19</f>
        <v>48.152431369999995</v>
      </c>
      <c r="D23" s="18">
        <f>'GG - R$'!D19</f>
        <v>51.570171400000007</v>
      </c>
      <c r="E23" s="18">
        <f>'GG - R$'!E19</f>
        <v>68.504698509999997</v>
      </c>
      <c r="F23" s="18">
        <f>'GG - R$'!F19</f>
        <v>17.981081780000004</v>
      </c>
      <c r="G23" s="18">
        <f>'GG - R$'!G19</f>
        <v>27.988060170000001</v>
      </c>
      <c r="H23" s="18">
        <f>'GG - R$'!H19</f>
        <v>25.633911070000003</v>
      </c>
      <c r="I23" s="18">
        <f>'GG - R$'!I19</f>
        <v>33.302857320000001</v>
      </c>
      <c r="J23" s="18">
        <f>'GG - R$'!J19</f>
        <v>39.990718850000007</v>
      </c>
      <c r="K23" s="18">
        <f>'GG - R$'!K19</f>
        <v>25.847044389999997</v>
      </c>
      <c r="L23" s="18">
        <f>'GG - R$'!L19</f>
        <v>26.341681980000001</v>
      </c>
      <c r="M23" s="18">
        <f>'GG - R$'!M19</f>
        <v>24.003105169999998</v>
      </c>
      <c r="N23" s="18">
        <f>'GG - R$'!N19</f>
        <v>19.832095960000004</v>
      </c>
    </row>
    <row r="24" spans="1:14" ht="20.100000000000001" customHeight="1">
      <c r="A24" s="5">
        <v>114</v>
      </c>
      <c r="B24" s="6" t="s">
        <v>6</v>
      </c>
      <c r="C24" s="7">
        <f>SUM(C25:C37)</f>
        <v>576734.50620302162</v>
      </c>
      <c r="D24" s="7">
        <f t="shared" ref="D24:M24" si="7">SUM(D25:D37)</f>
        <v>646023.64678022708</v>
      </c>
      <c r="E24" s="7">
        <f t="shared" si="7"/>
        <v>706788.91711462487</v>
      </c>
      <c r="F24" s="7">
        <f t="shared" si="7"/>
        <v>768073.40788904682</v>
      </c>
      <c r="G24" s="7">
        <f t="shared" si="7"/>
        <v>801766.81346279779</v>
      </c>
      <c r="H24" s="7">
        <f t="shared" si="7"/>
        <v>835283.29137672519</v>
      </c>
      <c r="I24" s="7">
        <f t="shared" si="7"/>
        <v>851274.27298407408</v>
      </c>
      <c r="J24" s="7">
        <f t="shared" si="7"/>
        <v>916333.72821519058</v>
      </c>
      <c r="K24" s="7">
        <f t="shared" si="7"/>
        <v>1000804.9863316851</v>
      </c>
      <c r="L24" s="7">
        <f t="shared" si="7"/>
        <v>1035259.1579160629</v>
      </c>
      <c r="M24" s="7">
        <f t="shared" si="7"/>
        <v>1006347.5104405233</v>
      </c>
      <c r="N24" s="7">
        <f t="shared" ref="N24" si="8">SUM(N25:N37)</f>
        <v>1280901.9082083071</v>
      </c>
    </row>
    <row r="25" spans="1:14" ht="20.100000000000001" customHeight="1">
      <c r="A25" s="17" t="s">
        <v>62</v>
      </c>
      <c r="B25" s="13" t="s">
        <v>63</v>
      </c>
      <c r="C25" s="18">
        <f>'GG - R$'!C21</f>
        <v>139035.29265036999</v>
      </c>
      <c r="D25" s="18">
        <f>'GG - R$'!D21</f>
        <v>158650.75915076002</v>
      </c>
      <c r="E25" s="18">
        <f>'GG - R$'!E21</f>
        <v>180030.01899126999</v>
      </c>
      <c r="F25" s="18">
        <f>'GG - R$'!F21</f>
        <v>198238.50228478998</v>
      </c>
      <c r="G25" s="18">
        <f>'GG - R$'!G21</f>
        <v>194816.05995377997</v>
      </c>
      <c r="H25" s="18">
        <f>'GG - R$'!H21</f>
        <v>199876.00025541999</v>
      </c>
      <c r="I25" s="18">
        <f>'GG - R$'!I21</f>
        <v>201517.27768100999</v>
      </c>
      <c r="J25" s="18">
        <f>'GG - R$'!J21</f>
        <v>221669.85452379001</v>
      </c>
      <c r="K25" s="18">
        <f>'GG - R$'!K21</f>
        <v>244286.93334846001</v>
      </c>
      <c r="L25" s="18">
        <f>'GG - R$'!L21</f>
        <v>237371.88993586999</v>
      </c>
      <c r="M25" s="18">
        <f>'GG - R$'!M21</f>
        <v>218602.47692681002</v>
      </c>
      <c r="N25" s="18">
        <f>'GG - R$'!N21</f>
        <v>269704.78109483997</v>
      </c>
    </row>
    <row r="26" spans="1:14" ht="20.100000000000001" customHeight="1">
      <c r="A26" s="17" t="s">
        <v>64</v>
      </c>
      <c r="B26" s="13" t="s">
        <v>13</v>
      </c>
      <c r="C26" s="18">
        <f>'GG - R$'!C22</f>
        <v>33786.068577080005</v>
      </c>
      <c r="D26" s="18">
        <f>'GG - R$'!D22</f>
        <v>33790.2620475</v>
      </c>
      <c r="E26" s="18">
        <f>'GG - R$'!E22</f>
        <v>38949.388142440002</v>
      </c>
      <c r="F26" s="18">
        <f>'GG - R$'!F22</f>
        <v>41453.936255200002</v>
      </c>
      <c r="G26" s="18">
        <f>'GG - R$'!G22</f>
        <v>41171.0403063544</v>
      </c>
      <c r="H26" s="18">
        <f>'GG - R$'!H22</f>
        <v>43774.063248358507</v>
      </c>
      <c r="I26" s="18">
        <f>'GG - R$'!I22</f>
        <v>42950.091293360005</v>
      </c>
      <c r="J26" s="18">
        <f>'GG - R$'!J22</f>
        <v>47051.489412259994</v>
      </c>
      <c r="K26" s="18">
        <f>'GG - R$'!K22</f>
        <v>51677.900357190003</v>
      </c>
      <c r="L26" s="18">
        <f>'GG - R$'!L22</f>
        <v>51390.317098200001</v>
      </c>
      <c r="M26" s="18">
        <f>'GG - R$'!M22</f>
        <v>46626.132717839995</v>
      </c>
      <c r="N26" s="18">
        <f>'GG - R$'!N22</f>
        <v>57613.545503429996</v>
      </c>
    </row>
    <row r="27" spans="1:14" ht="20.100000000000001" customHeight="1">
      <c r="A27" s="17" t="s">
        <v>65</v>
      </c>
      <c r="B27" s="13" t="s">
        <v>66</v>
      </c>
      <c r="C27" s="18">
        <f>'GG - R$'!C23</f>
        <v>37284.240293230003</v>
      </c>
      <c r="D27" s="18">
        <f>'GG - R$'!D23</f>
        <v>41180.348566070003</v>
      </c>
      <c r="E27" s="18">
        <f>'GG - R$'!E23</f>
        <v>43303.882938130002</v>
      </c>
      <c r="F27" s="18">
        <f>'GG - R$'!F23</f>
        <v>43188.323630309998</v>
      </c>
      <c r="G27" s="18">
        <f>'GG - R$'!G23</f>
        <v>49204.169772089997</v>
      </c>
      <c r="H27" s="18">
        <f>'GG - R$'!H23</f>
        <v>48048.708224779999</v>
      </c>
      <c r="I27" s="18">
        <f>'GG - R$'!I23</f>
        <v>41851.411653000003</v>
      </c>
      <c r="J27" s="18">
        <f>'GG - R$'!J23</f>
        <v>47041.4235109</v>
      </c>
      <c r="K27" s="18">
        <f>'GG - R$'!K23</f>
        <v>53985.34980751</v>
      </c>
      <c r="L27" s="18">
        <f>'GG - R$'!L23</f>
        <v>52439.901666630001</v>
      </c>
      <c r="M27" s="18">
        <f>'GG - R$'!M23</f>
        <v>55894.353524589998</v>
      </c>
      <c r="N27" s="18">
        <f>'GG - R$'!N23</f>
        <v>70413.558083020005</v>
      </c>
    </row>
    <row r="28" spans="1:14" ht="20.100000000000001" customHeight="1">
      <c r="A28" s="17" t="s">
        <v>67</v>
      </c>
      <c r="B28" s="13" t="s">
        <v>17</v>
      </c>
      <c r="C28" s="18">
        <f>'GG - R$'!C48</f>
        <v>268133.51486058004</v>
      </c>
      <c r="D28" s="18">
        <f>'GG - R$'!D48</f>
        <v>297438.02395868994</v>
      </c>
      <c r="E28" s="18">
        <f>'GG - R$'!E48</f>
        <v>326247.76024980005</v>
      </c>
      <c r="F28" s="18">
        <f>'GG - R$'!F48</f>
        <v>362998.83808556997</v>
      </c>
      <c r="G28" s="18">
        <f>'GG - R$'!G48</f>
        <v>384737.86852203001</v>
      </c>
      <c r="H28" s="18">
        <f>'GG - R$'!H48</f>
        <v>396971.76109643007</v>
      </c>
      <c r="I28" s="18">
        <f>'GG - R$'!I48</f>
        <v>413787.16321959998</v>
      </c>
      <c r="J28" s="18">
        <f>'GG - R$'!J48</f>
        <v>443774.9824663499</v>
      </c>
      <c r="K28" s="18">
        <f>'GG - R$'!K48</f>
        <v>479310.46509755001</v>
      </c>
      <c r="L28" s="18">
        <f>'GG - R$'!L48</f>
        <v>508128.43710858008</v>
      </c>
      <c r="M28" s="18">
        <f>'GG - R$'!M48</f>
        <v>523110.65710809</v>
      </c>
      <c r="N28" s="18">
        <f>'GG - R$'!N48</f>
        <v>658997.02632676996</v>
      </c>
    </row>
    <row r="29" spans="1:14" ht="20.100000000000001" customHeight="1">
      <c r="A29" s="17" t="s">
        <v>68</v>
      </c>
      <c r="B29" s="13" t="s">
        <v>69</v>
      </c>
      <c r="C29" s="18">
        <f>'GG - R$'!C49+'GG - R$'!C62</f>
        <v>32318.819028289709</v>
      </c>
      <c r="D29" s="18">
        <f>'GG - R$'!D49+'GG - R$'!D62</f>
        <v>37806.574123650826</v>
      </c>
      <c r="E29" s="18">
        <f>'GG - R$'!E49+'GG - R$'!E62</f>
        <v>43806.241410775961</v>
      </c>
      <c r="F29" s="18">
        <f>'GG - R$'!F49+'GG - R$'!F62</f>
        <v>47548.898244468561</v>
      </c>
      <c r="G29" s="18">
        <f>'GG - R$'!G49+'GG - R$'!G62</f>
        <v>53363.55571515765</v>
      </c>
      <c r="H29" s="18">
        <f>'GG - R$'!H49+'GG - R$'!H62</f>
        <v>56056.19680154317</v>
      </c>
      <c r="I29" s="18">
        <f>'GG - R$'!I49+'GG - R$'!I62</f>
        <v>55118.996249486736</v>
      </c>
      <c r="J29" s="18">
        <f>'GG - R$'!J49+'GG - R$'!J62</f>
        <v>58039.216359370002</v>
      </c>
      <c r="K29" s="18">
        <f>'GG - R$'!K49+'GG - R$'!K62</f>
        <v>63824.387496717703</v>
      </c>
      <c r="L29" s="18">
        <f>'GG - R$'!L49+'GG - R$'!L62</f>
        <v>71805.989199450705</v>
      </c>
      <c r="M29" s="18">
        <f>'GG - R$'!M49+'GG - R$'!M62</f>
        <v>71858.277503799589</v>
      </c>
      <c r="N29" s="18">
        <f>'GG - R$'!N49+'GG - R$'!N62</f>
        <v>89058.944342289993</v>
      </c>
    </row>
    <row r="30" spans="1:14" ht="20.100000000000001" customHeight="1">
      <c r="A30" s="17" t="s">
        <v>70</v>
      </c>
      <c r="B30" s="13" t="s">
        <v>71</v>
      </c>
      <c r="C30" s="18">
        <f>'GG - R$'!C24</f>
        <v>26529.85627389</v>
      </c>
      <c r="D30" s="18">
        <f>'GG - R$'!D24</f>
        <v>31871.416291520003</v>
      </c>
      <c r="E30" s="18">
        <f>'GG - R$'!E24</f>
        <v>31072.9003615</v>
      </c>
      <c r="F30" s="18">
        <f>'GG - R$'!F24</f>
        <v>29417.986638070004</v>
      </c>
      <c r="G30" s="18">
        <f>'GG - R$'!G24</f>
        <v>29748.73744977</v>
      </c>
      <c r="H30" s="18">
        <f>'GG - R$'!H24</f>
        <v>34681.048804570004</v>
      </c>
      <c r="I30" s="18">
        <f>'GG - R$'!I24</f>
        <v>33644.721465490002</v>
      </c>
      <c r="J30" s="18">
        <f>'GG - R$'!J24</f>
        <v>34660.485801909999</v>
      </c>
      <c r="K30" s="18">
        <f>'GG - R$'!K24</f>
        <v>36615.142623449996</v>
      </c>
      <c r="L30" s="18">
        <f>'GG - R$'!L24</f>
        <v>40945.032707079998</v>
      </c>
      <c r="M30" s="18">
        <f>'GG - R$'!M24</f>
        <v>21949.207324430001</v>
      </c>
      <c r="N30" s="18">
        <f>'GG - R$'!N24</f>
        <v>49023.809654450008</v>
      </c>
    </row>
    <row r="31" spans="1:14" ht="20.100000000000001" customHeight="1">
      <c r="A31" s="17" t="s">
        <v>72</v>
      </c>
      <c r="B31" s="13" t="s">
        <v>73</v>
      </c>
      <c r="C31" s="18">
        <f>'GG - R$'!C25</f>
        <v>7758.1514530399991</v>
      </c>
      <c r="D31" s="18">
        <f>'GG - R$'!D25</f>
        <v>8958.530643619999</v>
      </c>
      <c r="E31" s="18">
        <f>'GG - R$'!E25</f>
        <v>2885.3874606800005</v>
      </c>
      <c r="F31" s="18">
        <f>'GG - R$'!F25</f>
        <v>734.43951808999998</v>
      </c>
      <c r="G31" s="18">
        <f>'GG - R$'!G25</f>
        <v>24.509379379999999</v>
      </c>
      <c r="H31" s="18">
        <f>'GG - R$'!H25</f>
        <v>3271.1820444700006</v>
      </c>
      <c r="I31" s="18">
        <f>'GG - R$'!I25</f>
        <v>6001.2390032499998</v>
      </c>
      <c r="J31" s="18">
        <f>'GG - R$'!J25</f>
        <v>5821.3677786699991</v>
      </c>
      <c r="K31" s="18">
        <f>'GG - R$'!K25</f>
        <v>3928.1305891699999</v>
      </c>
      <c r="L31" s="18">
        <f>'GG - R$'!L25</f>
        <v>2775.674653</v>
      </c>
      <c r="M31" s="18">
        <f>'GG - R$'!M25</f>
        <v>1985.5919123900003</v>
      </c>
      <c r="N31" s="18">
        <f>'GG - R$'!N25</f>
        <v>1924.3182197199999</v>
      </c>
    </row>
    <row r="32" spans="1:14" ht="20.100000000000001" customHeight="1">
      <c r="A32" s="17" t="s">
        <v>74</v>
      </c>
      <c r="B32" s="13" t="s">
        <v>75</v>
      </c>
      <c r="C32" s="18">
        <f>'GG - R$'!C26</f>
        <v>3147.1751393300005</v>
      </c>
      <c r="D32" s="18">
        <f>'GG - R$'!D26</f>
        <v>3413.73612473</v>
      </c>
      <c r="E32" s="18">
        <f>'GG - R$'!E26</f>
        <v>3763.1559076100002</v>
      </c>
      <c r="F32" s="18">
        <f>'GG - R$'!F26</f>
        <v>4054.5947938199997</v>
      </c>
      <c r="G32" s="18">
        <f>'GG - R$'!G26</f>
        <v>4768.50062884</v>
      </c>
      <c r="H32" s="18">
        <f>'GG - R$'!H26</f>
        <v>5421.7995726399995</v>
      </c>
      <c r="I32" s="18">
        <f>'GG - R$'!I26</f>
        <v>4253.8449019999998</v>
      </c>
      <c r="J32" s="18">
        <f>'GG - R$'!J26</f>
        <v>4573.2936231699996</v>
      </c>
      <c r="K32" s="18">
        <f>'GG - R$'!K26</f>
        <v>4568.2426952300011</v>
      </c>
      <c r="L32" s="18">
        <f>'GG - R$'!L26</f>
        <v>2801.5941896900003</v>
      </c>
      <c r="M32" s="18">
        <f>'GG - R$'!M26</f>
        <v>2903.3838754299995</v>
      </c>
      <c r="N32" s="18">
        <f>'GG - R$'!N26</f>
        <v>3084.3356104099994</v>
      </c>
    </row>
    <row r="33" spans="1:14" ht="20.100000000000001" customHeight="1">
      <c r="A33" s="17" t="s">
        <v>76</v>
      </c>
      <c r="B33" s="13" t="s">
        <v>77</v>
      </c>
      <c r="C33" s="18">
        <f>'GG - R$'!C27</f>
        <v>2830.4272911899998</v>
      </c>
      <c r="D33" s="18">
        <f>'GG - R$'!D27</f>
        <v>3268.8632685099992</v>
      </c>
      <c r="E33" s="18">
        <f>'GG - R$'!E27</f>
        <v>3518.1787408099999</v>
      </c>
      <c r="F33" s="18">
        <f>'GG - R$'!F27</f>
        <v>3987.8948485500009</v>
      </c>
      <c r="G33" s="18">
        <f>'GG - R$'!G27</f>
        <v>4145.1533194699996</v>
      </c>
      <c r="H33" s="18">
        <f>'GG - R$'!H27</f>
        <v>4241.7013404399995</v>
      </c>
      <c r="I33" s="18">
        <f>'GG - R$'!I27</f>
        <v>4242.8251201399999</v>
      </c>
      <c r="J33" s="18">
        <f>'GG - R$'!J27</f>
        <v>3301.5177873599996</v>
      </c>
      <c r="K33" s="18">
        <f>'GG - R$'!K27</f>
        <v>2312.2301149200002</v>
      </c>
      <c r="L33" s="18">
        <f>'GG - R$'!L27</f>
        <v>1027.2310500900001</v>
      </c>
      <c r="M33" s="18">
        <f>'GG - R$'!M27</f>
        <v>173.46849511000002</v>
      </c>
      <c r="N33" s="18">
        <f>'GG - R$'!N27</f>
        <v>13.092182689999998</v>
      </c>
    </row>
    <row r="34" spans="1:14" ht="20.100000000000001" customHeight="1">
      <c r="A34" s="17" t="s">
        <v>78</v>
      </c>
      <c r="B34" s="13" t="s">
        <v>79</v>
      </c>
      <c r="C34" s="18">
        <f>'GG - R$'!C28</f>
        <v>1211.4946177300001</v>
      </c>
      <c r="D34" s="18">
        <f>'GG - R$'!D28</f>
        <v>1507.12108687</v>
      </c>
      <c r="E34" s="18">
        <f>'GG - R$'!E28</f>
        <v>1962.4433087299999</v>
      </c>
      <c r="F34" s="18">
        <f>'GG - R$'!F28</f>
        <v>2224.4062963400002</v>
      </c>
      <c r="G34" s="18">
        <f>'GG - R$'!G28</f>
        <v>2498.7413802300002</v>
      </c>
      <c r="H34" s="18">
        <f>'GG - R$'!H28</f>
        <v>2983.4264766800002</v>
      </c>
      <c r="I34" s="18">
        <f>'GG - R$'!I28</f>
        <v>2939.9487688000004</v>
      </c>
      <c r="J34" s="18">
        <f>'GG - R$'!J28</f>
        <v>3011.1797351300002</v>
      </c>
      <c r="K34" s="18">
        <f>'GG - R$'!K28</f>
        <v>4096.9853441600007</v>
      </c>
      <c r="L34" s="18">
        <f>'GG - R$'!L28</f>
        <v>5127.1525885299998</v>
      </c>
      <c r="M34" s="18">
        <f>'GG - R$'!M28</f>
        <v>5899.6864005499992</v>
      </c>
      <c r="N34" s="18">
        <f>'GG - R$'!N28</f>
        <v>7584.7490955900003</v>
      </c>
    </row>
    <row r="35" spans="1:14" ht="20.100000000000001" customHeight="1">
      <c r="A35" s="17" t="s">
        <v>80</v>
      </c>
      <c r="B35" s="13" t="s">
        <v>81</v>
      </c>
      <c r="C35" s="18">
        <f>'GG - R$'!C63+'GG - R$'!C50</f>
        <v>3200.8478127302201</v>
      </c>
      <c r="D35" s="18">
        <f>'GG - R$'!D63+'GG - R$'!D50</f>
        <v>3500.4799533573096</v>
      </c>
      <c r="E35" s="18">
        <f>'GG - R$'!E63+'GG - R$'!E50</f>
        <v>3615.7967323612697</v>
      </c>
      <c r="F35" s="18">
        <f>'GG - R$'!F63+'GG - R$'!F50</f>
        <v>4237.7309990293097</v>
      </c>
      <c r="G35" s="18">
        <f>'GG - R$'!G63+'GG - R$'!G50</f>
        <v>4857.9646242711005</v>
      </c>
      <c r="H35" s="18">
        <f>'GG - R$'!H63+'GG - R$'!H50</f>
        <v>6356.9696630279395</v>
      </c>
      <c r="I35" s="18">
        <f>'GG - R$'!I63+'GG - R$'!I50</f>
        <v>7636.2239392882593</v>
      </c>
      <c r="J35" s="18">
        <f>'GG - R$'!J63+'GG - R$'!J50</f>
        <v>8000.7680241961198</v>
      </c>
      <c r="K35" s="18">
        <f>'GG - R$'!K63+'GG - R$'!K50</f>
        <v>9207.9524425653708</v>
      </c>
      <c r="L35" s="18">
        <f>'GG - R$'!L63+'GG - R$'!L50</f>
        <v>10409.996900500701</v>
      </c>
      <c r="M35" s="18">
        <f>'GG - R$'!M63+'GG - R$'!M50</f>
        <v>10586.8121971531</v>
      </c>
      <c r="N35" s="18">
        <f>'GG - R$'!N63+'GG - R$'!N50</f>
        <v>11641.820405080001</v>
      </c>
    </row>
    <row r="36" spans="1:14" ht="20.100000000000001" customHeight="1">
      <c r="A36" s="17" t="s">
        <v>82</v>
      </c>
      <c r="B36" s="13" t="s">
        <v>18</v>
      </c>
      <c r="C36" s="18">
        <f>'GG - R$'!C29+'GG - R$'!C51+'GG - R$'!C64</f>
        <v>15280.087714883033</v>
      </c>
      <c r="D36" s="18">
        <f>'GG - R$'!D29+'GG - R$'!D51+'GG - R$'!D64</f>
        <v>17450.445907650384</v>
      </c>
      <c r="E36" s="18">
        <f>'GG - R$'!E29+'GG - R$'!E51+'GG - R$'!E64</f>
        <v>18939.280084241291</v>
      </c>
      <c r="F36" s="18">
        <f>'GG - R$'!F29+'GG - R$'!F51+'GG - R$'!F64</f>
        <v>20542.370567451806</v>
      </c>
      <c r="G36" s="18">
        <f>'GG - R$'!G29+'GG - R$'!G51+'GG - R$'!G64</f>
        <v>21954.383760845914</v>
      </c>
      <c r="H36" s="18">
        <f>'GG - R$'!H29+'GG - R$'!H51+'GG - R$'!H64</f>
        <v>23510.02432292913</v>
      </c>
      <c r="I36" s="18">
        <f>'GG - R$'!I29+'GG - R$'!I51+'GG - R$'!I64</f>
        <v>27241.49271843689</v>
      </c>
      <c r="J36" s="18">
        <f>'GG - R$'!J29+'GG - R$'!J51+'GG - R$'!J64</f>
        <v>28842.102880428603</v>
      </c>
      <c r="K36" s="18">
        <f>'GG - R$'!K29+'GG - R$'!K51+'GG - R$'!K64</f>
        <v>32739.094446012474</v>
      </c>
      <c r="L36" s="18">
        <f>'GG - R$'!L29+'GG - R$'!L51+'GG - R$'!L64</f>
        <v>36041.769293726073</v>
      </c>
      <c r="M36" s="18">
        <f>'GG - R$'!M29+'GG - R$'!M51+'GG - R$'!M64</f>
        <v>30169.159356067361</v>
      </c>
      <c r="N36" s="18">
        <f>'GG - R$'!N29+'GG - R$'!N51+'GG - R$'!N64</f>
        <v>36012.327133697065</v>
      </c>
    </row>
    <row r="37" spans="1:14" ht="20.100000000000001" customHeight="1">
      <c r="A37" s="17" t="s">
        <v>83</v>
      </c>
      <c r="B37" s="13" t="s">
        <v>84</v>
      </c>
      <c r="C37" s="18">
        <f>'GG - R$'!C30+'GG - R$'!C52+'GG - R$'!C65</f>
        <v>6218.5304906786751</v>
      </c>
      <c r="D37" s="18">
        <f>'GG - R$'!D30+'GG - R$'!D52+'GG - R$'!D65</f>
        <v>7187.0856572987295</v>
      </c>
      <c r="E37" s="18">
        <f>'GG - R$'!E30+'GG - R$'!E52+'GG - R$'!E65</f>
        <v>8694.4827862764068</v>
      </c>
      <c r="F37" s="18">
        <f>'GG - R$'!F30+'GG - R$'!F52+'GG - R$'!F65</f>
        <v>9445.4857273570233</v>
      </c>
      <c r="G37" s="18">
        <f>'GG - R$'!G30+'GG - R$'!G52+'GG - R$'!G65</f>
        <v>10476.128650578728</v>
      </c>
      <c r="H37" s="18">
        <f>'GG - R$'!H30+'GG - R$'!H52+'GG - R$'!H65</f>
        <v>10090.40952543672</v>
      </c>
      <c r="I37" s="18">
        <f>'GG - R$'!I30+'GG - R$'!I52+'GG - R$'!I65</f>
        <v>10089.036970212192</v>
      </c>
      <c r="J37" s="18">
        <f>'GG - R$'!J30+'GG - R$'!J52+'GG - R$'!J65</f>
        <v>10546.046311655748</v>
      </c>
      <c r="K37" s="18">
        <f>'GG - R$'!K30+'GG - R$'!K52+'GG - R$'!K65</f>
        <v>14252.171968749461</v>
      </c>
      <c r="L37" s="18">
        <f>'GG - R$'!L30+'GG - R$'!L52+'GG - R$'!L65</f>
        <v>14994.17152471523</v>
      </c>
      <c r="M37" s="18">
        <f>'GG - R$'!M30+'GG - R$'!M52+'GG - R$'!M65</f>
        <v>16588.303098263179</v>
      </c>
      <c r="N37" s="18">
        <f>'GG - R$'!N30+'GG - R$'!N52+'GG - R$'!N65</f>
        <v>25829.600556319998</v>
      </c>
    </row>
    <row r="38" spans="1:14" ht="20.100000000000001" customHeight="1">
      <c r="A38" s="5">
        <v>115</v>
      </c>
      <c r="B38" s="6" t="s">
        <v>7</v>
      </c>
      <c r="C38" s="7">
        <v>21082.992104879999</v>
      </c>
      <c r="D38" s="7">
        <v>26653.026353740002</v>
      </c>
      <c r="E38" s="7">
        <v>31128.936152750004</v>
      </c>
      <c r="F38" s="7">
        <v>36978.393835469993</v>
      </c>
      <c r="G38" s="7">
        <v>36773.041650119994</v>
      </c>
      <c r="H38" s="7">
        <v>38969.359133269987</v>
      </c>
      <c r="I38" s="7">
        <v>31447.614282120001</v>
      </c>
      <c r="J38" s="7">
        <v>32350.158855549998</v>
      </c>
      <c r="K38" s="7">
        <v>40704.096041889999</v>
      </c>
      <c r="L38" s="7">
        <v>42932.793020129997</v>
      </c>
      <c r="M38" s="7">
        <v>45721.898153310001</v>
      </c>
      <c r="N38" s="7">
        <v>62036.126001379991</v>
      </c>
    </row>
    <row r="39" spans="1:14" ht="20.100000000000001" customHeight="1">
      <c r="A39" s="17" t="s">
        <v>85</v>
      </c>
      <c r="B39" s="13" t="s">
        <v>0</v>
      </c>
      <c r="C39" s="18">
        <f>'GG - R$'!C32</f>
        <v>21039.119675669997</v>
      </c>
      <c r="D39" s="18">
        <f>'GG - R$'!D32</f>
        <v>26611.248115950002</v>
      </c>
      <c r="E39" s="18">
        <f>'GG - R$'!E32</f>
        <v>31035.353728320006</v>
      </c>
      <c r="F39" s="18">
        <f>'GG - R$'!F32</f>
        <v>36832.294909029995</v>
      </c>
      <c r="G39" s="18">
        <f>'GG - R$'!G32</f>
        <v>36610.917483649995</v>
      </c>
      <c r="H39" s="18">
        <f>'GG - R$'!H32</f>
        <v>38870.01903815999</v>
      </c>
      <c r="I39" s="18">
        <f>'GG - R$'!I32</f>
        <v>31308.34529786</v>
      </c>
      <c r="J39" s="18">
        <f>'GG - R$'!J32</f>
        <v>32284.34971454</v>
      </c>
      <c r="K39" s="18">
        <f>'GG - R$'!K32</f>
        <v>40575.298790879999</v>
      </c>
      <c r="L39" s="18">
        <f>'GG - R$'!L32</f>
        <v>42841.871125459998</v>
      </c>
      <c r="M39" s="18">
        <f>'GG - R$'!M32</f>
        <v>45671.334344890005</v>
      </c>
      <c r="N39" s="18">
        <f>'GG - R$'!N32</f>
        <v>61876.261727789992</v>
      </c>
    </row>
    <row r="40" spans="1:14" ht="20.100000000000001" customHeight="1">
      <c r="A40" s="17" t="s">
        <v>86</v>
      </c>
      <c r="B40" s="13" t="s">
        <v>1</v>
      </c>
      <c r="C40" s="18">
        <f>'GG - R$'!C33</f>
        <v>43.872429209999993</v>
      </c>
      <c r="D40" s="18">
        <f>'GG - R$'!D33</f>
        <v>41.778237789999999</v>
      </c>
      <c r="E40" s="18">
        <f>'GG - R$'!E33</f>
        <v>93.582424430000003</v>
      </c>
      <c r="F40" s="18">
        <f>'GG - R$'!F33</f>
        <v>146.09892643999999</v>
      </c>
      <c r="G40" s="18">
        <f>'GG - R$'!G33</f>
        <v>162.12416646999998</v>
      </c>
      <c r="H40" s="18">
        <f>'GG - R$'!H33</f>
        <v>99.340095109999993</v>
      </c>
      <c r="I40" s="18">
        <f>'GG - R$'!I33</f>
        <v>139.26898426</v>
      </c>
      <c r="J40" s="18">
        <f>'GG - R$'!J33</f>
        <v>65.809141009999991</v>
      </c>
      <c r="K40" s="18">
        <f>'GG - R$'!K33</f>
        <v>128.79725101</v>
      </c>
      <c r="L40" s="18">
        <f>'GG - R$'!L33</f>
        <v>90.92189467</v>
      </c>
      <c r="M40" s="18">
        <f>'GG - R$'!M33</f>
        <v>50.563808419999987</v>
      </c>
      <c r="N40" s="18">
        <f>'GG - R$'!N33</f>
        <v>159.86427359000001</v>
      </c>
    </row>
    <row r="41" spans="1:14" ht="20.100000000000001" customHeight="1">
      <c r="A41" s="5">
        <v>116</v>
      </c>
      <c r="B41" s="6" t="s">
        <v>8</v>
      </c>
      <c r="C41" s="7">
        <f>'GG - R$'!C34+'GG - R$'!C53</f>
        <v>184.38503387000009</v>
      </c>
      <c r="D41" s="7">
        <f>'GG - R$'!D34+'GG - R$'!D53</f>
        <v>324.77031661000001</v>
      </c>
      <c r="E41" s="7">
        <f>'GG - R$'!E34+'GG - R$'!E53</f>
        <v>-480.31931690999977</v>
      </c>
      <c r="F41" s="7">
        <f>'GG - R$'!F34+'GG - R$'!F53</f>
        <v>579.19084889999999</v>
      </c>
      <c r="G41" s="7">
        <f>'GG - R$'!G34+'GG - R$'!G53</f>
        <v>-40.986652820000018</v>
      </c>
      <c r="H41" s="7">
        <f>'GG - R$'!H34+'GG - R$'!H53</f>
        <v>-490.40126334000001</v>
      </c>
      <c r="I41" s="7">
        <f>'GG - R$'!I34+'GG - R$'!I53</f>
        <v>0.9306711000000002</v>
      </c>
      <c r="J41" s="7">
        <f>'GG - R$'!J34+'GG - R$'!J53</f>
        <v>7.3119999999989529E-5</v>
      </c>
      <c r="K41" s="7">
        <f>'GG - R$'!K34+'GG - R$'!K53</f>
        <v>0.37652663000000003</v>
      </c>
      <c r="L41" s="7">
        <f>'GG - R$'!L34+'GG - R$'!L53</f>
        <v>5.0451629999999983E-2</v>
      </c>
      <c r="M41" s="7">
        <f>'GG - R$'!M34+'GG - R$'!M53</f>
        <v>-7.9853253100000003</v>
      </c>
      <c r="N41" s="7">
        <f>'GG - R$'!N34+'GG - R$'!N53</f>
        <v>0.27253298000000004</v>
      </c>
    </row>
    <row r="42" spans="1:14" ht="20.100000000000001" customHeight="1">
      <c r="A42" s="9">
        <v>12</v>
      </c>
      <c r="B42" s="10" t="s">
        <v>11</v>
      </c>
      <c r="C42" s="11">
        <f>'GG - R$'!C35+'GG - R$'!C54+'GG - R$'!C66</f>
        <v>326868.09380454302</v>
      </c>
      <c r="D42" s="11">
        <f>'GG - R$'!D35+'GG - R$'!D54+'GG - R$'!D66</f>
        <v>376744.45673682034</v>
      </c>
      <c r="E42" s="11">
        <f>'GG - R$'!E35+'GG - R$'!E54+'GG - R$'!E66</f>
        <v>420782.22774242132</v>
      </c>
      <c r="F42" s="11">
        <f>'GG - R$'!F35+'GG - R$'!F54+'GG - R$'!F66</f>
        <v>461676.60146186373</v>
      </c>
      <c r="G42" s="11">
        <f>'GG - R$'!G35+'GG - R$'!G54+'GG - R$'!G66</f>
        <v>500578.22911338281</v>
      </c>
      <c r="H42" s="11">
        <f>'GG - R$'!H35+'GG - R$'!H54+'GG - R$'!H66</f>
        <v>519853.69134141528</v>
      </c>
      <c r="I42" s="11">
        <f>'GG - R$'!I35+'GG - R$'!I54+'GG - R$'!I66</f>
        <v>546183.36682854057</v>
      </c>
      <c r="J42" s="11">
        <f>'GG - R$'!J35+'GG - R$'!J54+'GG - R$'!J66</f>
        <v>576351.5742729099</v>
      </c>
      <c r="K42" s="11">
        <f>'GG - R$'!K35+'GG - R$'!K54+'GG - R$'!K66</f>
        <v>597082.30893793621</v>
      </c>
      <c r="L42" s="11">
        <f>'GG - R$'!L35+'GG - R$'!L54+'GG - R$'!L66</f>
        <v>631596.63152365375</v>
      </c>
      <c r="M42" s="11">
        <f>'GG - R$'!M35+'GG - R$'!M54+'GG - R$'!M66</f>
        <v>629527.97655358375</v>
      </c>
      <c r="N42" s="11">
        <f>'GG - R$'!N35+'GG - R$'!N54+'GG - R$'!N66</f>
        <v>710695.45741171576</v>
      </c>
    </row>
    <row r="43" spans="1:14" ht="20.100000000000001" customHeight="1">
      <c r="A43" s="17" t="s">
        <v>87</v>
      </c>
      <c r="B43" s="13" t="s">
        <v>9</v>
      </c>
      <c r="C43" s="18">
        <f>'GG - R$'!C36</f>
        <v>210723.98419436</v>
      </c>
      <c r="D43" s="18">
        <f>'GG - R$'!D36</f>
        <v>243673.38267294996</v>
      </c>
      <c r="E43" s="18">
        <f>'GG - R$'!E36</f>
        <v>271723.40660717996</v>
      </c>
      <c r="F43" s="18">
        <f>'GG - R$'!F36</f>
        <v>295179.31169534998</v>
      </c>
      <c r="G43" s="18">
        <f>'GG - R$'!G36</f>
        <v>315446.43379206001</v>
      </c>
      <c r="H43" s="18">
        <f>'GG - R$'!H36</f>
        <v>320447.15841233003</v>
      </c>
      <c r="I43" s="18">
        <f>'GG - R$'!I36</f>
        <v>335032.39626475004</v>
      </c>
      <c r="J43" s="18">
        <f>'GG - R$'!J36</f>
        <v>353166.70387343533</v>
      </c>
      <c r="K43" s="18">
        <f>'GG - R$'!K36</f>
        <v>373299.72222569177</v>
      </c>
      <c r="L43" s="18">
        <f>'GG - R$'!L36</f>
        <v>395656.73039687163</v>
      </c>
      <c r="M43" s="18">
        <f>'GG - R$'!M36</f>
        <v>387405.49823998992</v>
      </c>
      <c r="N43" s="18">
        <f>'GG - R$'!N36</f>
        <v>450809.46919616888</v>
      </c>
    </row>
    <row r="44" spans="1:14" ht="20.100000000000001" customHeight="1">
      <c r="A44" s="17" t="s">
        <v>88</v>
      </c>
      <c r="B44" s="13" t="s">
        <v>10</v>
      </c>
      <c r="C44" s="18">
        <f>'GG - R$'!C37+'GG - R$'!C55+'GG - R$'!C67</f>
        <v>45641.099894413004</v>
      </c>
      <c r="D44" s="18">
        <f>'GG - R$'!D37+'GG - R$'!D55+'GG - R$'!D67</f>
        <v>50507.716539590379</v>
      </c>
      <c r="E44" s="18">
        <f>'GG - R$'!E37+'GG - R$'!E55+'GG - R$'!E67</f>
        <v>54527.68244315136</v>
      </c>
      <c r="F44" s="18">
        <f>'GG - R$'!F37+'GG - R$'!F55+'GG - R$'!F67</f>
        <v>59100.489132413728</v>
      </c>
      <c r="G44" s="18">
        <f>'GG - R$'!G37+'GG - R$'!G55+'GG - R$'!G67</f>
        <v>65963.738954837172</v>
      </c>
      <c r="H44" s="18">
        <f>'GG - R$'!H37+'GG - R$'!H55+'GG - R$'!H67</f>
        <v>72054.549186913733</v>
      </c>
      <c r="I44" s="18">
        <f>'GG - R$'!I37+'GG - R$'!I55+'GG - R$'!I67</f>
        <v>77024.586641800503</v>
      </c>
      <c r="J44" s="18">
        <f>'GG - R$'!J37+'GG - R$'!J55+'GG - R$'!J67</f>
        <v>82878.627890814576</v>
      </c>
      <c r="K44" s="18">
        <f>'GG - R$'!K37+'GG - R$'!K55+'GG - R$'!K67</f>
        <v>85810.479944304519</v>
      </c>
      <c r="L44" s="18">
        <f>'GG - R$'!L37+'GG - R$'!L55+'GG - R$'!L67</f>
        <v>88991.632073961999</v>
      </c>
      <c r="M44" s="18">
        <f>'GG - R$'!M37+'GG - R$'!M55+'GG - R$'!M67</f>
        <v>99896.817085943796</v>
      </c>
      <c r="N44" s="18">
        <f>'GG - R$'!N37+'GG - R$'!N55+'GG - R$'!N67</f>
        <v>105788.01608164694</v>
      </c>
    </row>
    <row r="45" spans="1:14" ht="20.100000000000001" customHeight="1">
      <c r="A45" s="17" t="s">
        <v>89</v>
      </c>
      <c r="B45" s="13" t="s">
        <v>90</v>
      </c>
      <c r="C45" s="18">
        <f>'GG - R$'!C38</f>
        <v>64179.00971577</v>
      </c>
      <c r="D45" s="18">
        <f>'GG - R$'!D38</f>
        <v>75049.35752428</v>
      </c>
      <c r="E45" s="18">
        <f>'GG - R$'!E38</f>
        <v>86189.138692089997</v>
      </c>
      <c r="F45" s="18">
        <f>'GG - R$'!F38</f>
        <v>98147.8006341</v>
      </c>
      <c r="G45" s="18">
        <f>'GG - R$'!G38</f>
        <v>108858.71170351999</v>
      </c>
      <c r="H45" s="18">
        <f>'GG - R$'!H38</f>
        <v>118536.1865464</v>
      </c>
      <c r="I45" s="18">
        <f>'GG - R$'!I38</f>
        <v>124242.28511500001</v>
      </c>
      <c r="J45" s="18">
        <f>'GG - R$'!J38</f>
        <v>128732.44968495001</v>
      </c>
      <c r="K45" s="18">
        <f>'GG - R$'!K38</f>
        <v>125700.20860794999</v>
      </c>
      <c r="L45" s="18">
        <f>'GG - R$'!L38</f>
        <v>134322.17076378001</v>
      </c>
      <c r="M45" s="18">
        <f>'GG - R$'!M38</f>
        <v>127539.41499999998</v>
      </c>
      <c r="N45" s="18">
        <f>'GG - R$'!N38</f>
        <v>137227.30834811</v>
      </c>
    </row>
    <row r="46" spans="1:14" ht="20.100000000000001" customHeight="1">
      <c r="A46" s="17" t="s">
        <v>91</v>
      </c>
      <c r="B46" s="13" t="s">
        <v>14</v>
      </c>
      <c r="C46" s="18">
        <f>'GG - R$'!C39</f>
        <v>6324</v>
      </c>
      <c r="D46" s="18">
        <f>'GG - R$'!D39</f>
        <v>7513.9999999999991</v>
      </c>
      <c r="E46" s="18">
        <f>'GG - R$'!E39</f>
        <v>8341.9999999999964</v>
      </c>
      <c r="F46" s="18">
        <f>'GG - R$'!F39</f>
        <v>9248.9999999999982</v>
      </c>
      <c r="G46" s="18">
        <f>'GG - R$'!G39</f>
        <v>10309.344662965605</v>
      </c>
      <c r="H46" s="18">
        <f>'GG - R$'!H39</f>
        <v>8815.7971957714944</v>
      </c>
      <c r="I46" s="18">
        <f>'GG - R$'!I39</f>
        <v>9884.0988069899995</v>
      </c>
      <c r="J46" s="18">
        <f>'GG - R$'!J39</f>
        <v>11573.79282371</v>
      </c>
      <c r="K46" s="18">
        <f>'GG - R$'!K39</f>
        <v>12271.898159989998</v>
      </c>
      <c r="L46" s="18">
        <f>'GG - R$'!L39</f>
        <v>12626.098289039999</v>
      </c>
      <c r="M46" s="18">
        <f>'GG - R$'!M39</f>
        <v>14686.246227650001</v>
      </c>
      <c r="N46" s="18">
        <f>'GG - R$'!N39</f>
        <v>16870.663785790002</v>
      </c>
    </row>
    <row r="48" spans="1:14" ht="20.100000000000001" customHeight="1">
      <c r="A48" s="28" t="s">
        <v>95</v>
      </c>
    </row>
    <row r="49" spans="1:1" ht="20.100000000000001" customHeight="1">
      <c r="A49" s="28" t="s">
        <v>21</v>
      </c>
    </row>
    <row r="50" spans="1:1" ht="20.100000000000001" customHeight="1">
      <c r="A50" s="28" t="s">
        <v>97</v>
      </c>
    </row>
    <row r="51" spans="1:1" ht="20.100000000000001" customHeight="1">
      <c r="A51" s="28" t="s">
        <v>99</v>
      </c>
    </row>
    <row r="52" spans="1:1" ht="20.100000000000001" customHeight="1">
      <c r="A52" s="28" t="s">
        <v>101</v>
      </c>
    </row>
    <row r="53" spans="1:1" ht="20.100000000000001" customHeight="1">
      <c r="A53" s="28" t="s">
        <v>102</v>
      </c>
    </row>
    <row r="54" spans="1:1" ht="20.100000000000001" customHeight="1">
      <c r="A54" s="28" t="s">
        <v>104</v>
      </c>
    </row>
    <row r="55" spans="1:1" ht="20.100000000000001" customHeight="1">
      <c r="A55" s="28" t="s">
        <v>105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685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Resumo</vt:lpstr>
      <vt:lpstr>GG - R$</vt:lpstr>
      <vt:lpstr>GG - PIB</vt:lpstr>
      <vt:lpstr>GG Total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r033951</dc:creator>
  <cp:lastModifiedBy>Karla de Lima Rocha</cp:lastModifiedBy>
  <cp:revision>124</cp:revision>
  <cp:lastPrinted>2018-03-27T17:40:25Z</cp:lastPrinted>
  <dcterms:created xsi:type="dcterms:W3CDTF">2011-05-11T07:23:59Z</dcterms:created>
  <dcterms:modified xsi:type="dcterms:W3CDTF">2022-04-04T14:54:03Z</dcterms:modified>
</cp:coreProperties>
</file>